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esktop/Mar23/Hae_new_connectome/apoe234/"/>
    </mc:Choice>
  </mc:AlternateContent>
  <xr:revisionPtr revIDLastSave="0" documentId="13_ncr:1_{374E55F7-FDDB-3E4E-B3B5-D035F1484626}" xr6:coauthVersionLast="47" xr6:coauthVersionMax="47" xr10:uidLastSave="{00000000-0000-0000-0000-000000000000}"/>
  <bookViews>
    <workbookView xWindow="0" yWindow="500" windowWidth="51200" windowHeight="27100" firstSheet="2" activeTab="5" xr2:uid="{00000000-000D-0000-FFFF-FFFF00000000}"/>
  </bookViews>
  <sheets>
    <sheet name="CVN_20abb15" sheetId="43" r:id="rId1"/>
    <sheet name="Master" sheetId="9" r:id="rId2"/>
    <sheet name="All Totals" sheetId="48" r:id="rId3"/>
    <sheet name="CardiacImagingMice" sheetId="49" r:id="rId4"/>
    <sheet name="Concatenated_all_data- weight" sheetId="24" r:id="rId5"/>
    <sheet name="18ABB11_readable02.22.22_BJ_Cor" sheetId="44" r:id="rId6"/>
    <sheet name="APOE22" sheetId="37" r:id="rId7"/>
    <sheet name="APOE33" sheetId="38" r:id="rId8"/>
    <sheet name="APOE44" sheetId="36" r:id="rId9"/>
    <sheet name="APOE2HN" sheetId="39" r:id="rId10"/>
    <sheet name="APOE3HN" sheetId="40" r:id="rId11"/>
    <sheet name="APOE4HN" sheetId="41" r:id="rId12"/>
    <sheet name="All_Cohorts_V2" sheetId="13" r:id="rId13"/>
    <sheet name="QCLAB_AD_mice" sheetId="17" r:id="rId14"/>
    <sheet name="CTRL_18MnthCohort1_10_26_20" sheetId="7" r:id="rId15"/>
    <sheet name="HFD_Cohort1_10_5_20" sheetId="8" r:id="rId16"/>
    <sheet name="January_Mixed_Cohort HFD+HFCTRL" sheetId="10" r:id="rId17"/>
    <sheet name="CTRL_12MnthCohort2_2_1_21" sheetId="3" r:id="rId18"/>
    <sheet name="March_Mixed_Cohort HFD+CTRL" sheetId="11" r:id="rId19"/>
    <sheet name="CTRL_12MnthCohort3_2_22_21" sheetId="1" r:id="rId20"/>
    <sheet name="CTRL_12_18MnthCohort__5_3_21" sheetId="4" r:id="rId21"/>
    <sheet name="August_Mixed_Cohort HFD+CTRL" sheetId="18" r:id="rId22"/>
    <sheet name="September_Mixed_Cohort_HFD_CTRL" sheetId="21" r:id="rId23"/>
    <sheet name="October_Mixed_Cohort_HFD_CTRL" sheetId="20" r:id="rId24"/>
    <sheet name="November_Mixed_Cohort" sheetId="23" r:id="rId25"/>
    <sheet name="MRI_Schedule_Nov_2021" sheetId="28" r:id="rId26"/>
    <sheet name="RNA" sheetId="34" r:id="rId27"/>
    <sheet name="KO " sheetId="22" r:id="rId28"/>
    <sheet name="Jan2022_Mixed" sheetId="26" r:id="rId29"/>
    <sheet name="Feb_2022_18MnthCtrl+HFD" sheetId="27" r:id="rId30"/>
    <sheet name="cardiac_study" sheetId="51" r:id="rId31"/>
    <sheet name="March2022_18moCTRL" sheetId="31" r:id="rId32"/>
    <sheet name="April2022_Mixed" sheetId="30" r:id="rId33"/>
    <sheet name="May22_Mixed" sheetId="42" r:id="rId34"/>
    <sheet name="June2022_Mixed" sheetId="32" r:id="rId35"/>
    <sheet name="July2022_18moHFD" sheetId="33" r:id="rId36"/>
    <sheet name="August2022_Mixed" sheetId="45" r:id="rId37"/>
    <sheet name="Sept22_6moCtrl_18moHFD" sheetId="46" r:id="rId38"/>
    <sheet name="Oct2022-SpookySzn" sheetId="47" r:id="rId39"/>
    <sheet name="Nov2022" sheetId="52" r:id="rId40"/>
    <sheet name="Dec2022-SantaSzn" sheetId="50" r:id="rId41"/>
    <sheet name="Jan23" sheetId="53" r:id="rId42"/>
    <sheet name="Feb23" sheetId="54" r:id="rId43"/>
    <sheet name="March23" sheetId="55" r:id="rId44"/>
    <sheet name="April23" sheetId="56" r:id="rId45"/>
    <sheet name="MASTER_AB" sheetId="15" r:id="rId46"/>
  </sheets>
  <definedNames>
    <definedName name="_xlnm._FilterDatabase" localSheetId="5" hidden="1">'18ABB11_readable02.22.22_BJ_Cor'!$A$1:$AD$417</definedName>
    <definedName name="_xlnm._FilterDatabase" localSheetId="30" hidden="1">cardiac_study!$A$1:$N$1</definedName>
    <definedName name="_xlnm._FilterDatabase" localSheetId="0" hidden="1">CVN_20abb15!$A$1:$K$32</definedName>
    <definedName name="_xlnm._FilterDatabase" localSheetId="16" hidden="1">'January_Mixed_Cohort HFD+HFCTRL'!$A$1:$AV$39</definedName>
    <definedName name="_xlnm._FilterDatabase" localSheetId="37" hidden="1">Sept22_6moCtrl_18moHFD!$G$1:$G$51</definedName>
    <definedName name="_xlnm.Print_Area" localSheetId="32">April2022_Mixed!$B$1:$M$14</definedName>
    <definedName name="_xlnm.Print_Area" localSheetId="36">August2022_Mixed!$A$1:$P$18</definedName>
    <definedName name="_xlnm.Print_Area" localSheetId="0">CVN_20abb15!$A$1:$P$33</definedName>
    <definedName name="_xlnm.Print_Area" localSheetId="29">'Feb_2022_18MnthCtrl+HFD'!$A$1:$N$27</definedName>
    <definedName name="_xlnm.Print_Area" localSheetId="28">Jan2022_Mixed!$A$1:$M$16</definedName>
    <definedName name="_xlnm.Print_Area" localSheetId="35">July2022_18moHFD!$A$1:$Q$18</definedName>
    <definedName name="_xlnm.Print_Area" localSheetId="34">June2022_Mixed!$A$1:$O$15</definedName>
    <definedName name="_xlnm.Print_Area" localSheetId="18">'March_Mixed_Cohort HFD+CTRL'!$A$1:$Q$32</definedName>
    <definedName name="_xlnm.Print_Area" localSheetId="31">March2022_18moCTRL!$A$1:$N$18</definedName>
    <definedName name="_xlnm.Print_Area" localSheetId="1">Master!$N$2:$X$57</definedName>
    <definedName name="_xlnm.Print_Area" localSheetId="33">May22_Mixed!$A$1:$M$20</definedName>
    <definedName name="_xlnm.Print_Area" localSheetId="25">MRI_Schedule_Nov_2021!$A$1:$Q$49</definedName>
    <definedName name="_xlnm.Print_Area" localSheetId="24">November_Mixed_Cohort!$A$1:$Q$29</definedName>
    <definedName name="_xlnm.Print_Area" localSheetId="38">'Oct2022-SpookySzn'!$A$1:$Q$8</definedName>
    <definedName name="_xlnm.Print_Area" localSheetId="26">RNA!$D$127:$O$169</definedName>
    <definedName name="_xlnm.Print_Area" localSheetId="37">Sept22_6moCtrl_18moHFD!$C$1:$Q$4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50" l="1"/>
  <c r="N16" i="56"/>
  <c r="I16" i="56"/>
  <c r="J16" i="56"/>
  <c r="K16" i="56" s="1"/>
  <c r="N12" i="56"/>
  <c r="N13" i="56"/>
  <c r="N14" i="56"/>
  <c r="N15" i="56"/>
  <c r="I12" i="56"/>
  <c r="J12" i="56"/>
  <c r="K12" i="56" s="1"/>
  <c r="I13" i="56"/>
  <c r="J13" i="56"/>
  <c r="K13" i="56" s="1"/>
  <c r="I14" i="56"/>
  <c r="J14" i="56"/>
  <c r="K14" i="56" s="1"/>
  <c r="I15" i="56"/>
  <c r="J15" i="56"/>
  <c r="K15" i="56" s="1"/>
  <c r="N12" i="54"/>
  <c r="N13" i="54"/>
  <c r="I12" i="54"/>
  <c r="J12" i="54"/>
  <c r="K12" i="54" s="1"/>
  <c r="I13" i="54"/>
  <c r="J13" i="54"/>
  <c r="K13" i="54" s="1"/>
  <c r="N10" i="54"/>
  <c r="N11" i="54"/>
  <c r="I10" i="54"/>
  <c r="J10" i="54"/>
  <c r="K10" i="54" s="1"/>
  <c r="I11" i="54"/>
  <c r="J11" i="54"/>
  <c r="K11" i="54" s="1"/>
  <c r="N10" i="56"/>
  <c r="N11" i="56"/>
  <c r="I10" i="56"/>
  <c r="J10" i="56"/>
  <c r="K10" i="56" s="1"/>
  <c r="I11" i="56"/>
  <c r="J11" i="56"/>
  <c r="K11" i="56" s="1"/>
  <c r="N7" i="54"/>
  <c r="N8" i="54"/>
  <c r="N9" i="54"/>
  <c r="I7" i="54"/>
  <c r="J7" i="54"/>
  <c r="K7" i="54" s="1"/>
  <c r="I8" i="54"/>
  <c r="J8" i="54"/>
  <c r="K8" i="54" s="1"/>
  <c r="I9" i="54"/>
  <c r="J9" i="54"/>
  <c r="K9" i="54" s="1"/>
  <c r="N5" i="56"/>
  <c r="N6" i="56"/>
  <c r="N7" i="56"/>
  <c r="N8" i="56"/>
  <c r="N9" i="56"/>
  <c r="I5" i="56"/>
  <c r="J5" i="56"/>
  <c r="K5" i="56" s="1"/>
  <c r="I6" i="56"/>
  <c r="J6" i="56"/>
  <c r="K6" i="56" s="1"/>
  <c r="I7" i="56"/>
  <c r="J7" i="56"/>
  <c r="K7" i="56" s="1"/>
  <c r="I8" i="56"/>
  <c r="J8" i="56"/>
  <c r="K8" i="56" s="1"/>
  <c r="I9" i="56"/>
  <c r="J9" i="56"/>
  <c r="K9" i="56" s="1"/>
  <c r="N4" i="56"/>
  <c r="I4" i="56"/>
  <c r="J4" i="56"/>
  <c r="K4" i="56" s="1"/>
  <c r="N3" i="56"/>
  <c r="N2" i="56"/>
  <c r="J3" i="56"/>
  <c r="K3" i="56" s="1"/>
  <c r="I3" i="56"/>
  <c r="J2" i="56"/>
  <c r="K2" i="56" s="1"/>
  <c r="I2" i="56"/>
  <c r="N10" i="55"/>
  <c r="I10" i="55"/>
  <c r="J10" i="55"/>
  <c r="K10" i="55" s="1"/>
  <c r="N5" i="55"/>
  <c r="N6" i="55"/>
  <c r="N7" i="55"/>
  <c r="N8" i="55"/>
  <c r="N9" i="55"/>
  <c r="I5" i="55"/>
  <c r="J5" i="55"/>
  <c r="K5" i="55" s="1"/>
  <c r="I6" i="55"/>
  <c r="J6" i="55"/>
  <c r="K6" i="55" s="1"/>
  <c r="I7" i="55"/>
  <c r="J7" i="55"/>
  <c r="K7" i="55" s="1"/>
  <c r="I8" i="55"/>
  <c r="J8" i="55"/>
  <c r="K8" i="55" s="1"/>
  <c r="I9" i="55"/>
  <c r="J9" i="55"/>
  <c r="K9" i="55" s="1"/>
  <c r="N3" i="55"/>
  <c r="N4" i="55"/>
  <c r="N2" i="55"/>
  <c r="I3" i="55"/>
  <c r="J3" i="55"/>
  <c r="K3" i="55" s="1"/>
  <c r="I4" i="55"/>
  <c r="J4" i="55"/>
  <c r="K4" i="55" s="1"/>
  <c r="J2" i="55"/>
  <c r="K2" i="55" s="1"/>
  <c r="I2" i="55"/>
  <c r="N3" i="54"/>
  <c r="N4" i="54"/>
  <c r="N5" i="54"/>
  <c r="N6" i="54"/>
  <c r="N2" i="54"/>
  <c r="J3" i="54"/>
  <c r="K3" i="54" s="1"/>
  <c r="J4" i="54"/>
  <c r="K4" i="54" s="1"/>
  <c r="J5" i="54"/>
  <c r="K5" i="54" s="1"/>
  <c r="J6" i="54"/>
  <c r="K6" i="54" s="1"/>
  <c r="I3" i="54"/>
  <c r="I4" i="54"/>
  <c r="I5" i="54"/>
  <c r="I6" i="54"/>
  <c r="J2" i="54"/>
  <c r="K2" i="54" s="1"/>
  <c r="J2" i="53"/>
  <c r="K2" i="53" s="1"/>
  <c r="I2" i="54"/>
  <c r="N20" i="53"/>
  <c r="N21" i="53"/>
  <c r="I20" i="53"/>
  <c r="J20" i="53"/>
  <c r="K20" i="53" s="1"/>
  <c r="I21" i="53"/>
  <c r="J21" i="53"/>
  <c r="K21" i="53" s="1"/>
  <c r="M45" i="48"/>
  <c r="K45" i="48"/>
  <c r="M44" i="48"/>
  <c r="K44" i="48"/>
  <c r="J110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90" i="34"/>
  <c r="J91" i="34"/>
  <c r="J92" i="34"/>
  <c r="J93" i="34"/>
  <c r="J94" i="34"/>
  <c r="J95" i="34"/>
  <c r="J96" i="34"/>
  <c r="J97" i="34"/>
  <c r="J98" i="34"/>
  <c r="J99" i="34"/>
  <c r="J100" i="34"/>
  <c r="J101" i="34"/>
  <c r="J102" i="34"/>
  <c r="J103" i="34"/>
  <c r="J104" i="34"/>
  <c r="J105" i="34"/>
  <c r="J106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44" i="34"/>
  <c r="J45" i="34"/>
  <c r="J46" i="34"/>
  <c r="J47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K103" i="34"/>
  <c r="K104" i="34"/>
  <c r="K105" i="34"/>
  <c r="K106" i="34"/>
  <c r="O6" i="50"/>
  <c r="O7" i="50"/>
  <c r="O8" i="50"/>
  <c r="J6" i="50"/>
  <c r="K6" i="50"/>
  <c r="L6" i="50" s="1"/>
  <c r="J7" i="50"/>
  <c r="K7" i="50"/>
  <c r="L7" i="50" s="1"/>
  <c r="J8" i="50"/>
  <c r="K8" i="50"/>
  <c r="L8" i="50" s="1"/>
  <c r="N12" i="53"/>
  <c r="N13" i="53"/>
  <c r="N14" i="53"/>
  <c r="N15" i="53"/>
  <c r="N16" i="53"/>
  <c r="N17" i="53"/>
  <c r="N18" i="53"/>
  <c r="N19" i="53"/>
  <c r="I12" i="53"/>
  <c r="J12" i="53"/>
  <c r="K12" i="53" s="1"/>
  <c r="I13" i="53"/>
  <c r="J13" i="53"/>
  <c r="K13" i="53" s="1"/>
  <c r="I14" i="53"/>
  <c r="J14" i="53"/>
  <c r="K14" i="53" s="1"/>
  <c r="I15" i="53"/>
  <c r="J15" i="53"/>
  <c r="K15" i="53" s="1"/>
  <c r="I16" i="53"/>
  <c r="J16" i="53"/>
  <c r="K16" i="53" s="1"/>
  <c r="I17" i="53"/>
  <c r="J17" i="53"/>
  <c r="K17" i="53" s="1"/>
  <c r="I18" i="53"/>
  <c r="J18" i="53"/>
  <c r="K18" i="53" s="1"/>
  <c r="I19" i="53"/>
  <c r="J19" i="53"/>
  <c r="K19" i="53" s="1"/>
  <c r="C44" i="48"/>
  <c r="A44" i="48"/>
  <c r="C36" i="48"/>
  <c r="A36" i="48"/>
  <c r="C28" i="48"/>
  <c r="A28" i="48"/>
  <c r="C20" i="48"/>
  <c r="A20" i="48"/>
  <c r="C12" i="48"/>
  <c r="A12" i="48"/>
  <c r="C4" i="48"/>
  <c r="A4" i="48"/>
  <c r="AF44" i="9"/>
  <c r="AD44" i="9"/>
  <c r="AF36" i="9"/>
  <c r="AD36" i="9"/>
  <c r="AF28" i="9"/>
  <c r="AD28" i="9"/>
  <c r="AF20" i="9"/>
  <c r="AD20" i="9"/>
  <c r="AF12" i="9"/>
  <c r="AD12" i="9"/>
  <c r="AF4" i="9"/>
  <c r="AD4" i="9"/>
  <c r="AA98" i="34"/>
  <c r="AB98" i="34" s="1"/>
  <c r="AA99" i="34"/>
  <c r="AB99" i="34" s="1"/>
  <c r="AA100" i="34"/>
  <c r="AB100" i="34" s="1"/>
  <c r="AA101" i="34"/>
  <c r="AB101" i="34" s="1"/>
  <c r="AA102" i="34"/>
  <c r="AB102" i="34" s="1"/>
  <c r="AA112" i="34"/>
  <c r="AB112" i="34" s="1"/>
  <c r="AA113" i="34"/>
  <c r="AB113" i="34" s="1"/>
  <c r="AA114" i="34"/>
  <c r="AB114" i="34" s="1"/>
  <c r="AA115" i="34"/>
  <c r="AB115" i="34" s="1"/>
  <c r="AA116" i="34"/>
  <c r="AB116" i="34" s="1"/>
  <c r="AA117" i="34"/>
  <c r="AB117" i="34" s="1"/>
  <c r="AA78" i="34"/>
  <c r="AB78" i="34" s="1"/>
  <c r="AA79" i="34"/>
  <c r="AB79" i="34" s="1"/>
  <c r="AA84" i="34"/>
  <c r="AB84" i="34" s="1"/>
  <c r="AA85" i="34"/>
  <c r="AB85" i="34" s="1"/>
  <c r="AA86" i="34"/>
  <c r="AB86" i="34" s="1"/>
  <c r="AA87" i="34"/>
  <c r="AB87" i="34" s="1"/>
  <c r="AA65" i="34"/>
  <c r="AB65" i="34" s="1"/>
  <c r="AA66" i="34"/>
  <c r="AB66" i="34" s="1"/>
  <c r="AA67" i="34"/>
  <c r="AB67" i="34" s="1"/>
  <c r="AA68" i="34"/>
  <c r="AB68" i="34" s="1"/>
  <c r="AA64" i="34"/>
  <c r="AB64" i="34" s="1"/>
  <c r="W12" i="34"/>
  <c r="X12" i="34" s="1"/>
  <c r="AA13" i="34"/>
  <c r="AB13" i="34" s="1"/>
  <c r="AA14" i="34"/>
  <c r="AB14" i="34" s="1"/>
  <c r="AA15" i="34"/>
  <c r="AB15" i="34" s="1"/>
  <c r="AA12" i="34"/>
  <c r="AB12" i="34" s="1"/>
  <c r="K98" i="34"/>
  <c r="K99" i="34"/>
  <c r="K100" i="34"/>
  <c r="K101" i="34"/>
  <c r="K102" i="34"/>
  <c r="O21" i="50"/>
  <c r="K21" i="50"/>
  <c r="L21" i="50" s="1"/>
  <c r="J21" i="50"/>
  <c r="O20" i="50"/>
  <c r="K20" i="50"/>
  <c r="L20" i="50" s="1"/>
  <c r="J20" i="50"/>
  <c r="O12" i="46"/>
  <c r="J12" i="46"/>
  <c r="K12" i="46"/>
  <c r="L12" i="46" s="1"/>
  <c r="J13" i="46"/>
  <c r="K13" i="46"/>
  <c r="L13" i="46" s="1"/>
  <c r="J13" i="33"/>
  <c r="K19" i="34"/>
  <c r="K20" i="34"/>
  <c r="K21" i="34"/>
  <c r="K22" i="34"/>
  <c r="K23" i="34"/>
  <c r="K24" i="34"/>
  <c r="K16" i="34"/>
  <c r="K17" i="34"/>
  <c r="K18" i="34"/>
  <c r="O4" i="50"/>
  <c r="K4" i="50"/>
  <c r="L4" i="50" s="1"/>
  <c r="J4" i="50"/>
  <c r="O3" i="50"/>
  <c r="K3" i="50"/>
  <c r="L3" i="50" s="1"/>
  <c r="J3" i="50"/>
  <c r="J27" i="50"/>
  <c r="K27" i="50"/>
  <c r="L27" i="50" s="1"/>
  <c r="O27" i="50"/>
  <c r="J2" i="50"/>
  <c r="K2" i="50"/>
  <c r="L2" i="50" s="1"/>
  <c r="O2" i="50"/>
  <c r="N11" i="53"/>
  <c r="J11" i="53"/>
  <c r="K11" i="53" s="1"/>
  <c r="I11" i="53"/>
  <c r="N10" i="53"/>
  <c r="J10" i="53"/>
  <c r="K10" i="53" s="1"/>
  <c r="I10" i="53"/>
  <c r="N9" i="53"/>
  <c r="J9" i="53"/>
  <c r="K9" i="53" s="1"/>
  <c r="I9" i="53"/>
  <c r="N8" i="53"/>
  <c r="J8" i="53"/>
  <c r="K8" i="53" s="1"/>
  <c r="I8" i="53"/>
  <c r="N7" i="53"/>
  <c r="J7" i="53"/>
  <c r="K7" i="53" s="1"/>
  <c r="I7" i="53"/>
  <c r="N6" i="53"/>
  <c r="J6" i="53"/>
  <c r="K6" i="53" s="1"/>
  <c r="I6" i="53"/>
  <c r="N24" i="53"/>
  <c r="J24" i="53"/>
  <c r="K24" i="53" s="1"/>
  <c r="I24" i="53"/>
  <c r="N5" i="53"/>
  <c r="J5" i="53"/>
  <c r="K5" i="53" s="1"/>
  <c r="I5" i="53"/>
  <c r="N4" i="53"/>
  <c r="J4" i="53"/>
  <c r="K4" i="53" s="1"/>
  <c r="I4" i="53"/>
  <c r="N3" i="53"/>
  <c r="J3" i="53"/>
  <c r="K3" i="53" s="1"/>
  <c r="I3" i="53"/>
  <c r="N2" i="53"/>
  <c r="I2" i="53"/>
  <c r="O11" i="46"/>
  <c r="O13" i="46"/>
  <c r="J11" i="46"/>
  <c r="K11" i="46"/>
  <c r="L11" i="46" s="1"/>
  <c r="O10" i="46"/>
  <c r="K10" i="46"/>
  <c r="L10" i="46" s="1"/>
  <c r="J10" i="46"/>
  <c r="O9" i="46"/>
  <c r="K9" i="46"/>
  <c r="L9" i="46" s="1"/>
  <c r="J9" i="46"/>
  <c r="O8" i="46"/>
  <c r="K8" i="46"/>
  <c r="L8" i="46" s="1"/>
  <c r="J8" i="46"/>
  <c r="O7" i="46"/>
  <c r="K7" i="46"/>
  <c r="L7" i="46" s="1"/>
  <c r="J7" i="46"/>
  <c r="O6" i="46"/>
  <c r="K6" i="46"/>
  <c r="L6" i="46" s="1"/>
  <c r="J6" i="46"/>
  <c r="O5" i="46"/>
  <c r="K5" i="46"/>
  <c r="L5" i="46" s="1"/>
  <c r="J5" i="46"/>
  <c r="I16" i="47"/>
  <c r="J16" i="47"/>
  <c r="K16" i="47" s="1"/>
  <c r="N16" i="47"/>
  <c r="I17" i="47"/>
  <c r="J17" i="47"/>
  <c r="K17" i="47" s="1"/>
  <c r="N17" i="47"/>
  <c r="I18" i="47"/>
  <c r="J18" i="47"/>
  <c r="K18" i="47" s="1"/>
  <c r="N18" i="47"/>
  <c r="I19" i="47"/>
  <c r="J19" i="47"/>
  <c r="K19" i="47" s="1"/>
  <c r="N19" i="47"/>
  <c r="I20" i="47"/>
  <c r="J20" i="47"/>
  <c r="K20" i="47" s="1"/>
  <c r="N20" i="47"/>
  <c r="I21" i="47"/>
  <c r="J21" i="47"/>
  <c r="K21" i="47" s="1"/>
  <c r="N21" i="47"/>
  <c r="I22" i="47"/>
  <c r="J22" i="47"/>
  <c r="K22" i="47" s="1"/>
  <c r="N22" i="47"/>
  <c r="I23" i="47"/>
  <c r="J23" i="47"/>
  <c r="K23" i="47" s="1"/>
  <c r="N23" i="47"/>
  <c r="O14" i="46"/>
  <c r="O15" i="46"/>
  <c r="O16" i="46"/>
  <c r="O17" i="46"/>
  <c r="O18" i="46"/>
  <c r="J14" i="46"/>
  <c r="K14" i="46"/>
  <c r="L14" i="46" s="1"/>
  <c r="J15" i="46"/>
  <c r="K15" i="46"/>
  <c r="L15" i="46" s="1"/>
  <c r="J16" i="46"/>
  <c r="K16" i="46"/>
  <c r="L16" i="46" s="1"/>
  <c r="J17" i="46"/>
  <c r="K17" i="46"/>
  <c r="L17" i="46" s="1"/>
  <c r="J18" i="46"/>
  <c r="K18" i="46"/>
  <c r="L18" i="46" s="1"/>
  <c r="N25" i="52"/>
  <c r="J25" i="52"/>
  <c r="K25" i="52" s="1"/>
  <c r="I25" i="52"/>
  <c r="N24" i="52"/>
  <c r="J24" i="52"/>
  <c r="K24" i="52" s="1"/>
  <c r="I24" i="52"/>
  <c r="N23" i="52"/>
  <c r="J23" i="52"/>
  <c r="K23" i="52" s="1"/>
  <c r="I23" i="52"/>
  <c r="N22" i="52"/>
  <c r="J22" i="52"/>
  <c r="K22" i="52" s="1"/>
  <c r="I22" i="52"/>
  <c r="N21" i="52"/>
  <c r="J21" i="52"/>
  <c r="K21" i="52" s="1"/>
  <c r="I21" i="52"/>
  <c r="O15" i="50"/>
  <c r="O16" i="50"/>
  <c r="O17" i="50"/>
  <c r="O28" i="50"/>
  <c r="O26" i="50"/>
  <c r="O18" i="50"/>
  <c r="O19" i="50"/>
  <c r="J15" i="50"/>
  <c r="K15" i="50"/>
  <c r="L15" i="50" s="1"/>
  <c r="J16" i="50"/>
  <c r="K16" i="50"/>
  <c r="L16" i="50" s="1"/>
  <c r="J17" i="50"/>
  <c r="K17" i="50"/>
  <c r="L17" i="50" s="1"/>
  <c r="J28" i="50"/>
  <c r="K28" i="50"/>
  <c r="L28" i="50" s="1"/>
  <c r="J26" i="50"/>
  <c r="K26" i="50"/>
  <c r="L26" i="50" s="1"/>
  <c r="J18" i="50"/>
  <c r="K18" i="50"/>
  <c r="L18" i="50" s="1"/>
  <c r="J19" i="50"/>
  <c r="K19" i="50"/>
  <c r="L19" i="50" s="1"/>
  <c r="O14" i="50"/>
  <c r="K11" i="50"/>
  <c r="L11" i="50" s="1"/>
  <c r="J12" i="50"/>
  <c r="K12" i="50"/>
  <c r="L12" i="50" s="1"/>
  <c r="J13" i="50"/>
  <c r="K13" i="50"/>
  <c r="L13" i="50" s="1"/>
  <c r="J14" i="50"/>
  <c r="K14" i="50"/>
  <c r="L14" i="50" s="1"/>
  <c r="O11" i="50"/>
  <c r="O12" i="50"/>
  <c r="O13" i="50"/>
  <c r="N14" i="52"/>
  <c r="N15" i="52"/>
  <c r="N16" i="52"/>
  <c r="N17" i="52"/>
  <c r="N18" i="52"/>
  <c r="N19" i="52"/>
  <c r="N20" i="52"/>
  <c r="I14" i="52"/>
  <c r="J14" i="52"/>
  <c r="K14" i="52" s="1"/>
  <c r="I15" i="52"/>
  <c r="J15" i="52"/>
  <c r="K15" i="52" s="1"/>
  <c r="I16" i="52"/>
  <c r="J16" i="52"/>
  <c r="K16" i="52" s="1"/>
  <c r="I17" i="52"/>
  <c r="J17" i="52"/>
  <c r="K17" i="52" s="1"/>
  <c r="I18" i="52"/>
  <c r="J18" i="52"/>
  <c r="K18" i="52" s="1"/>
  <c r="I19" i="52"/>
  <c r="J19" i="52"/>
  <c r="K19" i="52" s="1"/>
  <c r="I20" i="52"/>
  <c r="J20" i="52"/>
  <c r="K20" i="52" s="1"/>
  <c r="I24" i="47"/>
  <c r="J24" i="47"/>
  <c r="K24" i="47" s="1"/>
  <c r="I25" i="47"/>
  <c r="J25" i="47"/>
  <c r="K25" i="47" s="1"/>
  <c r="I26" i="47"/>
  <c r="J26" i="47"/>
  <c r="K26" i="47" s="1"/>
  <c r="I27" i="47"/>
  <c r="J27" i="47"/>
  <c r="K27" i="47" s="1"/>
  <c r="I28" i="47"/>
  <c r="J28" i="47"/>
  <c r="K28" i="47" s="1"/>
  <c r="I29" i="47"/>
  <c r="J29" i="47"/>
  <c r="K29" i="47" s="1"/>
  <c r="I30" i="47"/>
  <c r="J30" i="47"/>
  <c r="K30" i="47" s="1"/>
  <c r="I31" i="47"/>
  <c r="J31" i="47"/>
  <c r="K31" i="47" s="1"/>
  <c r="N24" i="47"/>
  <c r="N25" i="47"/>
  <c r="N26" i="47"/>
  <c r="N27" i="47"/>
  <c r="N28" i="47"/>
  <c r="N29" i="47"/>
  <c r="N30" i="47"/>
  <c r="N31" i="47"/>
  <c r="J27" i="46"/>
  <c r="K27" i="46"/>
  <c r="L27" i="46" s="1"/>
  <c r="O27" i="46"/>
  <c r="J28" i="46"/>
  <c r="K28" i="46"/>
  <c r="L28" i="46" s="1"/>
  <c r="O28" i="46"/>
  <c r="J29" i="46"/>
  <c r="K29" i="46"/>
  <c r="L29" i="46" s="1"/>
  <c r="O29" i="46"/>
  <c r="J30" i="46"/>
  <c r="K30" i="46"/>
  <c r="L30" i="46" s="1"/>
  <c r="O30" i="46"/>
  <c r="I8" i="52"/>
  <c r="J8" i="52"/>
  <c r="K8" i="52" s="1"/>
  <c r="N8" i="52"/>
  <c r="I9" i="52"/>
  <c r="J9" i="52"/>
  <c r="K9" i="52" s="1"/>
  <c r="N9" i="52"/>
  <c r="I10" i="52"/>
  <c r="J10" i="52"/>
  <c r="K10" i="52" s="1"/>
  <c r="N10" i="52"/>
  <c r="I11" i="52"/>
  <c r="J11" i="52"/>
  <c r="K11" i="52" s="1"/>
  <c r="N11" i="52"/>
  <c r="I12" i="52"/>
  <c r="J12" i="52"/>
  <c r="K12" i="52" s="1"/>
  <c r="N12" i="52"/>
  <c r="I13" i="52"/>
  <c r="J13" i="52"/>
  <c r="K13" i="52" s="1"/>
  <c r="N13" i="52"/>
  <c r="I6" i="52"/>
  <c r="J6" i="52"/>
  <c r="K6" i="52" s="1"/>
  <c r="N6" i="52"/>
  <c r="I7" i="52"/>
  <c r="J7" i="52"/>
  <c r="K7" i="52" s="1"/>
  <c r="N7" i="52"/>
  <c r="I34" i="52"/>
  <c r="J34" i="52"/>
  <c r="K34" i="52" s="1"/>
  <c r="N34" i="52"/>
  <c r="I35" i="52"/>
  <c r="J35" i="52"/>
  <c r="K35" i="52" s="1"/>
  <c r="N35" i="52"/>
  <c r="I36" i="52"/>
  <c r="J36" i="52"/>
  <c r="K36" i="52" s="1"/>
  <c r="N36" i="52"/>
  <c r="J5" i="50"/>
  <c r="K5" i="50"/>
  <c r="L5" i="50" s="1"/>
  <c r="J25" i="50"/>
  <c r="K25" i="50"/>
  <c r="L25" i="50" s="1"/>
  <c r="J9" i="50"/>
  <c r="K9" i="50"/>
  <c r="L9" i="50" s="1"/>
  <c r="J10" i="50"/>
  <c r="K10" i="50"/>
  <c r="L10" i="50" s="1"/>
  <c r="O5" i="50"/>
  <c r="O25" i="50"/>
  <c r="O9" i="50"/>
  <c r="O10" i="50"/>
  <c r="O19" i="46"/>
  <c r="O20" i="46"/>
  <c r="O21" i="46"/>
  <c r="J19" i="46"/>
  <c r="K19" i="46"/>
  <c r="L19" i="46" s="1"/>
  <c r="J20" i="46"/>
  <c r="K20" i="46"/>
  <c r="L20" i="46" s="1"/>
  <c r="J21" i="46"/>
  <c r="K21" i="46"/>
  <c r="L21" i="46" s="1"/>
  <c r="N9" i="47"/>
  <c r="I9" i="47"/>
  <c r="J9" i="47"/>
  <c r="K9" i="47" s="1"/>
  <c r="I10" i="47"/>
  <c r="J10" i="47"/>
  <c r="K10" i="47" s="1"/>
  <c r="I11" i="47"/>
  <c r="J11" i="47"/>
  <c r="K11" i="47" s="1"/>
  <c r="I12" i="47"/>
  <c r="J12" i="47"/>
  <c r="K12" i="47" s="1"/>
  <c r="I13" i="47"/>
  <c r="J13" i="47"/>
  <c r="K13" i="47" s="1"/>
  <c r="I14" i="47"/>
  <c r="J14" i="47"/>
  <c r="K14" i="47" s="1"/>
  <c r="I15" i="47"/>
  <c r="J15" i="47"/>
  <c r="K15" i="47" s="1"/>
  <c r="N10" i="47"/>
  <c r="N11" i="47"/>
  <c r="N12" i="47"/>
  <c r="N13" i="47"/>
  <c r="N14" i="47"/>
  <c r="N15" i="47"/>
  <c r="O22" i="46"/>
  <c r="O23" i="46"/>
  <c r="O24" i="46"/>
  <c r="O25" i="46"/>
  <c r="O26" i="46"/>
  <c r="J22" i="46"/>
  <c r="K22" i="46"/>
  <c r="L22" i="46" s="1"/>
  <c r="J23" i="46"/>
  <c r="K23" i="46"/>
  <c r="L23" i="46" s="1"/>
  <c r="J24" i="46"/>
  <c r="K24" i="46"/>
  <c r="L24" i="46" s="1"/>
  <c r="J25" i="46"/>
  <c r="K25" i="46"/>
  <c r="L25" i="46" s="1"/>
  <c r="J26" i="46"/>
  <c r="K26" i="46"/>
  <c r="L26" i="46" s="1"/>
  <c r="I4" i="52"/>
  <c r="J4" i="52"/>
  <c r="K4" i="52" s="1"/>
  <c r="I5" i="52"/>
  <c r="J5" i="52"/>
  <c r="K5" i="52" s="1"/>
  <c r="N2" i="52"/>
  <c r="N3" i="52"/>
  <c r="N4" i="52"/>
  <c r="N5" i="52"/>
  <c r="I2" i="52"/>
  <c r="J2" i="52"/>
  <c r="K2" i="52" s="1"/>
  <c r="I3" i="52"/>
  <c r="J3" i="52"/>
  <c r="K3" i="52" s="1"/>
  <c r="U38" i="34"/>
  <c r="U39" i="34"/>
  <c r="S38" i="34"/>
  <c r="S39" i="34"/>
  <c r="K38" i="34"/>
  <c r="K39" i="34"/>
  <c r="U118" i="34"/>
  <c r="U119" i="34"/>
  <c r="U120" i="34"/>
  <c r="U121" i="34"/>
  <c r="U122" i="34"/>
  <c r="S118" i="34"/>
  <c r="S119" i="34"/>
  <c r="S120" i="34"/>
  <c r="S121" i="34"/>
  <c r="S122" i="34"/>
  <c r="K118" i="34"/>
  <c r="K119" i="34"/>
  <c r="K120" i="34"/>
  <c r="K121" i="34"/>
  <c r="K122" i="34"/>
  <c r="P4" i="34"/>
  <c r="U34" i="34"/>
  <c r="U35" i="34"/>
  <c r="U36" i="34"/>
  <c r="U37" i="34"/>
  <c r="S34" i="34"/>
  <c r="S35" i="34"/>
  <c r="S36" i="34"/>
  <c r="S37" i="34"/>
  <c r="K35" i="34"/>
  <c r="K36" i="34"/>
  <c r="K37" i="34"/>
  <c r="K34" i="34"/>
  <c r="K15" i="34"/>
  <c r="K14" i="34"/>
  <c r="K13" i="34"/>
  <c r="K12" i="34"/>
  <c r="O408" i="24"/>
  <c r="O407" i="24"/>
  <c r="O406" i="24"/>
  <c r="O405" i="24"/>
  <c r="O404" i="24"/>
  <c r="O403" i="24"/>
  <c r="O402" i="24"/>
  <c r="O401" i="24"/>
  <c r="O400" i="24"/>
  <c r="O399" i="24"/>
  <c r="O398" i="24"/>
  <c r="O397" i="24"/>
  <c r="L408" i="24"/>
  <c r="M408" i="24" s="1"/>
  <c r="K408" i="24"/>
  <c r="L407" i="24"/>
  <c r="M407" i="24" s="1"/>
  <c r="K407" i="24"/>
  <c r="L406" i="24"/>
  <c r="M406" i="24" s="1"/>
  <c r="K406" i="24"/>
  <c r="L405" i="24"/>
  <c r="M405" i="24" s="1"/>
  <c r="K405" i="24"/>
  <c r="L404" i="24"/>
  <c r="M404" i="24" s="1"/>
  <c r="K404" i="24"/>
  <c r="L403" i="24"/>
  <c r="M403" i="24" s="1"/>
  <c r="K403" i="24"/>
  <c r="L402" i="24"/>
  <c r="M402" i="24" s="1"/>
  <c r="K402" i="24"/>
  <c r="L401" i="24"/>
  <c r="M401" i="24" s="1"/>
  <c r="K401" i="24"/>
  <c r="L400" i="24"/>
  <c r="M400" i="24" s="1"/>
  <c r="K400" i="24"/>
  <c r="L399" i="24"/>
  <c r="M399" i="24" s="1"/>
  <c r="K399" i="24"/>
  <c r="L398" i="24"/>
  <c r="M398" i="24" s="1"/>
  <c r="K398" i="24"/>
  <c r="L397" i="24"/>
  <c r="M397" i="24" s="1"/>
  <c r="K397" i="24"/>
  <c r="K93" i="34"/>
  <c r="K92" i="34"/>
  <c r="K91" i="34"/>
  <c r="K90" i="34"/>
  <c r="J89" i="34"/>
  <c r="K89" i="34" s="1"/>
  <c r="L42" i="48"/>
  <c r="M42" i="48"/>
  <c r="K42" i="48"/>
  <c r="O395" i="24"/>
  <c r="L395" i="24"/>
  <c r="M395" i="24" s="1"/>
  <c r="K395" i="24"/>
  <c r="O394" i="24"/>
  <c r="L394" i="24"/>
  <c r="K394" i="24"/>
  <c r="O393" i="24"/>
  <c r="L393" i="24"/>
  <c r="K393" i="24"/>
  <c r="O392" i="24"/>
  <c r="L392" i="24"/>
  <c r="K392" i="24"/>
  <c r="O391" i="24"/>
  <c r="L391" i="24"/>
  <c r="K391" i="24"/>
  <c r="O390" i="24"/>
  <c r="L390" i="24"/>
  <c r="K390" i="24"/>
  <c r="O389" i="24"/>
  <c r="L389" i="24"/>
  <c r="K389" i="24"/>
  <c r="O388" i="24"/>
  <c r="L388" i="24"/>
  <c r="K388" i="24"/>
  <c r="O387" i="24"/>
  <c r="L387" i="24"/>
  <c r="K387" i="24"/>
  <c r="O386" i="24"/>
  <c r="L386" i="24"/>
  <c r="K386" i="24"/>
  <c r="O385" i="24"/>
  <c r="L385" i="24"/>
  <c r="K385" i="24"/>
  <c r="O384" i="24"/>
  <c r="L384" i="24"/>
  <c r="K384" i="24"/>
  <c r="O383" i="24"/>
  <c r="L383" i="24"/>
  <c r="K383" i="24"/>
  <c r="O382" i="24"/>
  <c r="L382" i="24"/>
  <c r="M382" i="24" s="1"/>
  <c r="K382" i="24"/>
  <c r="O381" i="24"/>
  <c r="L381" i="24"/>
  <c r="M381" i="24" s="1"/>
  <c r="K381" i="24"/>
  <c r="O380" i="24"/>
  <c r="L380" i="24"/>
  <c r="M380" i="24" s="1"/>
  <c r="K380" i="24"/>
  <c r="O379" i="24"/>
  <c r="L379" i="24"/>
  <c r="M379" i="24" s="1"/>
  <c r="K379" i="24"/>
  <c r="O377" i="24"/>
  <c r="L377" i="24"/>
  <c r="M377" i="24" s="1"/>
  <c r="K377" i="24"/>
  <c r="O376" i="24"/>
  <c r="L376" i="24"/>
  <c r="M376" i="24" s="1"/>
  <c r="K376" i="24"/>
  <c r="O375" i="24"/>
  <c r="L375" i="24"/>
  <c r="M375" i="24" s="1"/>
  <c r="K375" i="24"/>
  <c r="O374" i="24"/>
  <c r="L374" i="24"/>
  <c r="M374" i="24" s="1"/>
  <c r="K374" i="24"/>
  <c r="O373" i="24"/>
  <c r="L373" i="24"/>
  <c r="M373" i="24" s="1"/>
  <c r="K373" i="24"/>
  <c r="O372" i="24"/>
  <c r="L372" i="24"/>
  <c r="M372" i="24" s="1"/>
  <c r="K372" i="24"/>
  <c r="O371" i="24"/>
  <c r="L371" i="24"/>
  <c r="M371" i="24" s="1"/>
  <c r="K371" i="24"/>
  <c r="O370" i="24"/>
  <c r="L370" i="24"/>
  <c r="M370" i="24" s="1"/>
  <c r="K370" i="24"/>
  <c r="O369" i="24"/>
  <c r="L369" i="24"/>
  <c r="M369" i="24" s="1"/>
  <c r="K369" i="24"/>
  <c r="O368" i="24"/>
  <c r="L368" i="24"/>
  <c r="M368" i="24" s="1"/>
  <c r="K368" i="24"/>
  <c r="O367" i="24"/>
  <c r="L367" i="24"/>
  <c r="M367" i="24" s="1"/>
  <c r="K367" i="24"/>
  <c r="O366" i="24"/>
  <c r="L366" i="24"/>
  <c r="M366" i="24" s="1"/>
  <c r="K366" i="24"/>
  <c r="O365" i="24"/>
  <c r="L365" i="24"/>
  <c r="M365" i="24" s="1"/>
  <c r="K365" i="24"/>
  <c r="O364" i="24"/>
  <c r="L364" i="24"/>
  <c r="M364" i="24" s="1"/>
  <c r="K364" i="24"/>
  <c r="O363" i="24"/>
  <c r="L363" i="24"/>
  <c r="M363" i="24" s="1"/>
  <c r="K363" i="24"/>
  <c r="O362" i="24"/>
  <c r="L362" i="24"/>
  <c r="M362" i="24" s="1"/>
  <c r="K362" i="24"/>
  <c r="O361" i="24"/>
  <c r="L361" i="24"/>
  <c r="M361" i="24" s="1"/>
  <c r="K361" i="24"/>
  <c r="N8" i="47"/>
  <c r="J8" i="47"/>
  <c r="K8" i="47" s="1"/>
  <c r="I8" i="47"/>
  <c r="K113" i="34"/>
  <c r="K112" i="34"/>
  <c r="K111" i="34"/>
  <c r="K110" i="34"/>
  <c r="J109" i="34"/>
  <c r="K109" i="34" s="1"/>
  <c r="K168" i="34"/>
  <c r="I168" i="34"/>
  <c r="L168" i="34" s="1"/>
  <c r="M168" i="34" s="1"/>
  <c r="N168" i="34" s="1"/>
  <c r="N7" i="47"/>
  <c r="K114" i="34"/>
  <c r="K115" i="34"/>
  <c r="K116" i="34"/>
  <c r="K117" i="34"/>
  <c r="U87" i="34"/>
  <c r="S87" i="34"/>
  <c r="K79" i="34"/>
  <c r="K78" i="34"/>
  <c r="K84" i="34"/>
  <c r="K85" i="34"/>
  <c r="K86" i="34"/>
  <c r="K87" i="34"/>
  <c r="W87" i="34"/>
  <c r="X87" i="34" s="1"/>
  <c r="W86" i="34"/>
  <c r="X86" i="34" s="1"/>
  <c r="W85" i="34"/>
  <c r="X85" i="34" s="1"/>
  <c r="U85" i="34"/>
  <c r="S85" i="34"/>
  <c r="W84" i="34"/>
  <c r="X84" i="34" s="1"/>
  <c r="U84" i="34"/>
  <c r="S84" i="34"/>
  <c r="J22" i="31"/>
  <c r="K22" i="31" s="1"/>
  <c r="I22" i="31"/>
  <c r="W115" i="34"/>
  <c r="X115" i="34" s="1"/>
  <c r="W114" i="34"/>
  <c r="X114" i="34" s="1"/>
  <c r="K53" i="34"/>
  <c r="K64" i="34"/>
  <c r="K65" i="34"/>
  <c r="K66" i="34"/>
  <c r="K67" i="34"/>
  <c r="K68" i="34"/>
  <c r="K40" i="34"/>
  <c r="O2" i="46"/>
  <c r="O3" i="46"/>
  <c r="K3" i="46"/>
  <c r="L3" i="46" s="1"/>
  <c r="J3" i="46"/>
  <c r="K2" i="46"/>
  <c r="L2" i="46" s="1"/>
  <c r="J2" i="46"/>
  <c r="J7" i="47"/>
  <c r="K7" i="47" s="1"/>
  <c r="I7" i="47"/>
  <c r="N6" i="47"/>
  <c r="J6" i="47"/>
  <c r="K6" i="47" s="1"/>
  <c r="I6" i="47"/>
  <c r="N5" i="47"/>
  <c r="J5" i="47"/>
  <c r="K5" i="47" s="1"/>
  <c r="I5" i="47"/>
  <c r="N4" i="47"/>
  <c r="J4" i="47"/>
  <c r="K4" i="47" s="1"/>
  <c r="I4" i="47"/>
  <c r="N3" i="47"/>
  <c r="J3" i="47"/>
  <c r="K3" i="47" s="1"/>
  <c r="I3" i="47"/>
  <c r="N2" i="47"/>
  <c r="J2" i="47"/>
  <c r="K2" i="47" s="1"/>
  <c r="I2" i="47"/>
  <c r="O14" i="45"/>
  <c r="O15" i="45"/>
  <c r="O16" i="45"/>
  <c r="O17" i="45"/>
  <c r="O18" i="45"/>
  <c r="K18" i="45"/>
  <c r="L18" i="45" s="1"/>
  <c r="J18" i="45"/>
  <c r="K17" i="45"/>
  <c r="L17" i="45" s="1"/>
  <c r="J17" i="45"/>
  <c r="K16" i="45"/>
  <c r="L16" i="45" s="1"/>
  <c r="J16" i="45"/>
  <c r="K15" i="45"/>
  <c r="L15" i="45" s="1"/>
  <c r="J15" i="45"/>
  <c r="K14" i="45"/>
  <c r="L14" i="45" s="1"/>
  <c r="J14" i="45"/>
  <c r="O10" i="45"/>
  <c r="O11" i="45"/>
  <c r="O12" i="45"/>
  <c r="O13" i="45"/>
  <c r="K13" i="45"/>
  <c r="L13" i="45" s="1"/>
  <c r="J13" i="45"/>
  <c r="K12" i="45"/>
  <c r="L12" i="45" s="1"/>
  <c r="J12" i="45"/>
  <c r="K11" i="45"/>
  <c r="L11" i="45" s="1"/>
  <c r="J11" i="45"/>
  <c r="K10" i="45"/>
  <c r="L10" i="45" s="1"/>
  <c r="J10" i="45"/>
  <c r="O7" i="45"/>
  <c r="O8" i="45"/>
  <c r="O9" i="45"/>
  <c r="K9" i="45"/>
  <c r="L9" i="45" s="1"/>
  <c r="J9" i="45"/>
  <c r="K8" i="45"/>
  <c r="L8" i="45" s="1"/>
  <c r="J8" i="45"/>
  <c r="K7" i="45"/>
  <c r="L7" i="45" s="1"/>
  <c r="J7" i="45"/>
  <c r="O3" i="45"/>
  <c r="O4" i="45"/>
  <c r="O5" i="45"/>
  <c r="O6" i="45"/>
  <c r="O2" i="45"/>
  <c r="K6" i="45"/>
  <c r="L6" i="45" s="1"/>
  <c r="J6" i="45"/>
  <c r="K5" i="45"/>
  <c r="L5" i="45" s="1"/>
  <c r="J5" i="45"/>
  <c r="K4" i="45"/>
  <c r="L4" i="45" s="1"/>
  <c r="J4" i="45"/>
  <c r="K3" i="45"/>
  <c r="L3" i="45" s="1"/>
  <c r="J3" i="45"/>
  <c r="K2" i="45"/>
  <c r="L2" i="45" s="1"/>
  <c r="J2" i="45"/>
  <c r="O4" i="46"/>
  <c r="N19" i="27"/>
  <c r="K4" i="46"/>
  <c r="L4" i="46" s="1"/>
  <c r="J4" i="46"/>
  <c r="K54" i="34"/>
  <c r="K55" i="34"/>
  <c r="K56" i="34"/>
  <c r="K57" i="34"/>
  <c r="K58" i="3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47" i="24"/>
  <c r="O346" i="24"/>
  <c r="O345" i="24"/>
  <c r="O344" i="24"/>
  <c r="O343" i="24"/>
  <c r="L359" i="24"/>
  <c r="M359" i="24" s="1"/>
  <c r="K359" i="24"/>
  <c r="L358" i="24"/>
  <c r="M358" i="24" s="1"/>
  <c r="K358" i="24"/>
  <c r="L357" i="24"/>
  <c r="M357" i="24" s="1"/>
  <c r="K357" i="24"/>
  <c r="L356" i="24"/>
  <c r="M356" i="24" s="1"/>
  <c r="K356" i="24"/>
  <c r="L355" i="24"/>
  <c r="M355" i="24" s="1"/>
  <c r="K355" i="24"/>
  <c r="L354" i="24"/>
  <c r="M354" i="24" s="1"/>
  <c r="K354" i="24"/>
  <c r="L353" i="24"/>
  <c r="M353" i="24" s="1"/>
  <c r="K353" i="24"/>
  <c r="L352" i="24"/>
  <c r="M352" i="24" s="1"/>
  <c r="K352" i="24"/>
  <c r="L351" i="24"/>
  <c r="M351" i="24" s="1"/>
  <c r="K351" i="24"/>
  <c r="L350" i="24"/>
  <c r="M350" i="24" s="1"/>
  <c r="K350" i="24"/>
  <c r="L349" i="24"/>
  <c r="M349" i="24" s="1"/>
  <c r="K349" i="24"/>
  <c r="L348" i="24"/>
  <c r="M348" i="24" s="1"/>
  <c r="K348" i="24"/>
  <c r="L347" i="24"/>
  <c r="M347" i="24" s="1"/>
  <c r="K347" i="24"/>
  <c r="L346" i="24"/>
  <c r="M346" i="24" s="1"/>
  <c r="K346" i="24"/>
  <c r="L345" i="24"/>
  <c r="M345" i="24" s="1"/>
  <c r="K345" i="24"/>
  <c r="L344" i="24"/>
  <c r="M344" i="24" s="1"/>
  <c r="K344" i="24"/>
  <c r="L343" i="24"/>
  <c r="M343" i="24" s="1"/>
  <c r="K343" i="24"/>
  <c r="U93" i="34"/>
  <c r="S93" i="34"/>
  <c r="U92" i="34"/>
  <c r="S92" i="34"/>
  <c r="U91" i="34"/>
  <c r="S91" i="34"/>
  <c r="U90" i="34"/>
  <c r="S90" i="34"/>
  <c r="U89" i="34"/>
  <c r="S89" i="34"/>
  <c r="K328" i="24"/>
  <c r="L328" i="24"/>
  <c r="M328" i="24" s="1"/>
  <c r="O328" i="24"/>
  <c r="K329" i="24"/>
  <c r="L329" i="24"/>
  <c r="M329" i="24" s="1"/>
  <c r="O329" i="24"/>
  <c r="K330" i="24"/>
  <c r="L330" i="24"/>
  <c r="M330" i="24" s="1"/>
  <c r="O330" i="24"/>
  <c r="K331" i="24"/>
  <c r="L331" i="24"/>
  <c r="M331" i="24" s="1"/>
  <c r="O331" i="24"/>
  <c r="K332" i="24"/>
  <c r="L332" i="24"/>
  <c r="M332" i="24" s="1"/>
  <c r="O332" i="24"/>
  <c r="K333" i="24"/>
  <c r="L333" i="24"/>
  <c r="M333" i="24" s="1"/>
  <c r="O333" i="24"/>
  <c r="K334" i="24"/>
  <c r="L334" i="24"/>
  <c r="M334" i="24" s="1"/>
  <c r="O334" i="24"/>
  <c r="K335" i="24"/>
  <c r="L335" i="24"/>
  <c r="M335" i="24" s="1"/>
  <c r="O335" i="24"/>
  <c r="K336" i="24"/>
  <c r="L336" i="24"/>
  <c r="M336" i="24" s="1"/>
  <c r="O336" i="24"/>
  <c r="K337" i="24"/>
  <c r="L337" i="24"/>
  <c r="M337" i="24" s="1"/>
  <c r="O337" i="24"/>
  <c r="K338" i="24"/>
  <c r="L338" i="24"/>
  <c r="M338" i="24" s="1"/>
  <c r="O338" i="24"/>
  <c r="K339" i="24"/>
  <c r="L339" i="24"/>
  <c r="M339" i="24" s="1"/>
  <c r="O339" i="24"/>
  <c r="K340" i="24"/>
  <c r="L340" i="24"/>
  <c r="M340" i="24" s="1"/>
  <c r="O340" i="24"/>
  <c r="K341" i="24"/>
  <c r="L341" i="24"/>
  <c r="M341" i="24" s="1"/>
  <c r="O341" i="24"/>
  <c r="K322" i="24"/>
  <c r="L322" i="24"/>
  <c r="M322" i="24" s="1"/>
  <c r="O322" i="24"/>
  <c r="K323" i="24"/>
  <c r="L323" i="24"/>
  <c r="M323" i="24" s="1"/>
  <c r="O323" i="24"/>
  <c r="K324" i="24"/>
  <c r="L324" i="24"/>
  <c r="M324" i="24" s="1"/>
  <c r="O324" i="24"/>
  <c r="K325" i="24"/>
  <c r="L325" i="24"/>
  <c r="M325" i="24" s="1"/>
  <c r="O325" i="24"/>
  <c r="K326" i="24"/>
  <c r="L326" i="24"/>
  <c r="M326" i="24" s="1"/>
  <c r="O326" i="24"/>
  <c r="K308" i="24"/>
  <c r="L308" i="24"/>
  <c r="M308" i="24" s="1"/>
  <c r="O308" i="24"/>
  <c r="K309" i="24"/>
  <c r="L309" i="24"/>
  <c r="M309" i="24" s="1"/>
  <c r="O309" i="24"/>
  <c r="K310" i="24"/>
  <c r="L310" i="24"/>
  <c r="M310" i="24" s="1"/>
  <c r="O310" i="24"/>
  <c r="K293" i="24"/>
  <c r="L293" i="24"/>
  <c r="M293" i="24" s="1"/>
  <c r="O293" i="24"/>
  <c r="K294" i="24"/>
  <c r="L294" i="24"/>
  <c r="M294" i="24" s="1"/>
  <c r="O294" i="24"/>
  <c r="K295" i="24"/>
  <c r="L295" i="24"/>
  <c r="M295" i="24" s="1"/>
  <c r="O295" i="24"/>
  <c r="K296" i="24"/>
  <c r="L296" i="24"/>
  <c r="M296" i="24" s="1"/>
  <c r="O296" i="24"/>
  <c r="K298" i="24"/>
  <c r="L298" i="24"/>
  <c r="M298" i="24" s="1"/>
  <c r="K299" i="24"/>
  <c r="L299" i="24"/>
  <c r="M299" i="24" s="1"/>
  <c r="K300" i="24"/>
  <c r="L300" i="24"/>
  <c r="M300" i="24" s="1"/>
  <c r="K301" i="24"/>
  <c r="L301" i="24"/>
  <c r="M301" i="24" s="1"/>
  <c r="K302" i="24"/>
  <c r="L302" i="24"/>
  <c r="M302" i="24" s="1"/>
  <c r="K303" i="24"/>
  <c r="L303" i="24"/>
  <c r="M303" i="24" s="1"/>
  <c r="K304" i="24"/>
  <c r="L304" i="24"/>
  <c r="M304" i="24" s="1"/>
  <c r="K305" i="24"/>
  <c r="L305" i="24"/>
  <c r="M305" i="24" s="1"/>
  <c r="K306" i="24"/>
  <c r="L306" i="24"/>
  <c r="M306" i="24" s="1"/>
  <c r="K307" i="24"/>
  <c r="L307" i="24"/>
  <c r="M307" i="24" s="1"/>
  <c r="K312" i="24"/>
  <c r="L312" i="24"/>
  <c r="M312" i="24" s="1"/>
  <c r="O15" i="32"/>
  <c r="O14" i="32"/>
  <c r="O13" i="32"/>
  <c r="O12" i="32"/>
  <c r="K15" i="32"/>
  <c r="L15" i="32" s="1"/>
  <c r="J15" i="32"/>
  <c r="K14" i="32"/>
  <c r="L14" i="32" s="1"/>
  <c r="J14" i="32"/>
  <c r="K13" i="32"/>
  <c r="L13" i="32" s="1"/>
  <c r="J13" i="32"/>
  <c r="K12" i="32"/>
  <c r="L12" i="32" s="1"/>
  <c r="J12" i="32"/>
  <c r="N16" i="42"/>
  <c r="N15" i="42"/>
  <c r="N14" i="42"/>
  <c r="N13" i="42"/>
  <c r="J16" i="42"/>
  <c r="K16" i="42" s="1"/>
  <c r="I16" i="42"/>
  <c r="J15" i="42"/>
  <c r="K15" i="42" s="1"/>
  <c r="I15" i="42"/>
  <c r="J14" i="42"/>
  <c r="K14" i="42" s="1"/>
  <c r="I14" i="42"/>
  <c r="J13" i="42"/>
  <c r="K13" i="42" s="1"/>
  <c r="I13" i="42"/>
  <c r="K63" i="34"/>
  <c r="N18" i="31"/>
  <c r="N17" i="31"/>
  <c r="N16" i="31"/>
  <c r="N15" i="31"/>
  <c r="J18" i="31"/>
  <c r="K18" i="31" s="1"/>
  <c r="I18" i="31"/>
  <c r="J17" i="31"/>
  <c r="K17" i="31" s="1"/>
  <c r="I17" i="31"/>
  <c r="J16" i="31"/>
  <c r="K16" i="31" s="1"/>
  <c r="I16" i="31"/>
  <c r="J15" i="31"/>
  <c r="K15" i="31" s="1"/>
  <c r="I15" i="31"/>
  <c r="N12" i="42"/>
  <c r="J12" i="42"/>
  <c r="K12" i="42" s="1"/>
  <c r="I12" i="42"/>
  <c r="N14" i="30"/>
  <c r="N13" i="30"/>
  <c r="N12" i="30"/>
  <c r="J14" i="30"/>
  <c r="K14" i="30" s="1"/>
  <c r="I14" i="30"/>
  <c r="J13" i="30"/>
  <c r="K13" i="30" s="1"/>
  <c r="I13" i="30"/>
  <c r="J12" i="30"/>
  <c r="K12" i="30" s="1"/>
  <c r="I12" i="30"/>
  <c r="K72" i="34"/>
  <c r="K73" i="34"/>
  <c r="K82" i="34"/>
  <c r="K83" i="34"/>
  <c r="K27" i="34"/>
  <c r="J26" i="34"/>
  <c r="K26" i="34"/>
  <c r="K71" i="34"/>
  <c r="K10" i="34"/>
  <c r="K11" i="34"/>
  <c r="O3" i="43"/>
  <c r="O4" i="43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23" i="43"/>
  <c r="O24" i="43"/>
  <c r="O25" i="43"/>
  <c r="O26" i="43"/>
  <c r="O27" i="43"/>
  <c r="O28" i="43"/>
  <c r="O29" i="43"/>
  <c r="O30" i="43"/>
  <c r="O31" i="43"/>
  <c r="O32" i="43"/>
  <c r="O2" i="43"/>
  <c r="M2" i="8"/>
  <c r="W15" i="34"/>
  <c r="X15" i="34" s="1"/>
  <c r="W14" i="34"/>
  <c r="X14" i="34" s="1"/>
  <c r="W13" i="34"/>
  <c r="X13" i="34" s="1"/>
  <c r="K77" i="34"/>
  <c r="J9" i="34"/>
  <c r="K9" i="34"/>
  <c r="S11" i="34"/>
  <c r="K32" i="34"/>
  <c r="K31" i="34"/>
  <c r="K30" i="34"/>
  <c r="K29" i="34"/>
  <c r="K28" i="34"/>
  <c r="F19" i="9"/>
  <c r="U71" i="34"/>
  <c r="S71" i="34"/>
  <c r="U83" i="34"/>
  <c r="S83" i="34"/>
  <c r="U82" i="34"/>
  <c r="S82" i="34"/>
  <c r="K97" i="34"/>
  <c r="K96" i="34"/>
  <c r="K95" i="34"/>
  <c r="K94" i="34"/>
  <c r="O321" i="24"/>
  <c r="L321" i="24"/>
  <c r="M321" i="24" s="1"/>
  <c r="K321" i="24"/>
  <c r="O320" i="24"/>
  <c r="L320" i="24"/>
  <c r="M320" i="24" s="1"/>
  <c r="K320" i="24"/>
  <c r="O319" i="24"/>
  <c r="L319" i="24"/>
  <c r="M319" i="24" s="1"/>
  <c r="K319" i="24"/>
  <c r="O318" i="24"/>
  <c r="L318" i="24"/>
  <c r="M318" i="24" s="1"/>
  <c r="K318" i="24"/>
  <c r="O317" i="24"/>
  <c r="L317" i="24"/>
  <c r="M317" i="24" s="1"/>
  <c r="K317" i="24"/>
  <c r="O316" i="24"/>
  <c r="L316" i="24"/>
  <c r="M316" i="24" s="1"/>
  <c r="K316" i="24"/>
  <c r="O315" i="24"/>
  <c r="L315" i="24"/>
  <c r="M315" i="24" s="1"/>
  <c r="K315" i="24"/>
  <c r="O314" i="24"/>
  <c r="L314" i="24"/>
  <c r="M314" i="24" s="1"/>
  <c r="K314" i="24"/>
  <c r="O313" i="24"/>
  <c r="L313" i="24"/>
  <c r="M313" i="24" s="1"/>
  <c r="K313" i="24"/>
  <c r="O312" i="24"/>
  <c r="U97" i="34"/>
  <c r="S97" i="34"/>
  <c r="U96" i="34"/>
  <c r="S96" i="34"/>
  <c r="U95" i="34"/>
  <c r="S95" i="34"/>
  <c r="U94" i="34"/>
  <c r="S94" i="34"/>
  <c r="S29" i="34"/>
  <c r="S30" i="34"/>
  <c r="S31" i="34"/>
  <c r="S32" i="34"/>
  <c r="S28" i="34"/>
  <c r="U29" i="34"/>
  <c r="U30" i="34"/>
  <c r="U31" i="34"/>
  <c r="U32" i="34"/>
  <c r="U28" i="34"/>
  <c r="U15" i="34"/>
  <c r="S15" i="34"/>
  <c r="U14" i="34"/>
  <c r="S14" i="34"/>
  <c r="U13" i="34"/>
  <c r="S13" i="34"/>
  <c r="U12" i="34"/>
  <c r="S12" i="34"/>
  <c r="N3" i="42"/>
  <c r="N4" i="42"/>
  <c r="N5" i="42"/>
  <c r="N6" i="42"/>
  <c r="N7" i="42"/>
  <c r="N8" i="42"/>
  <c r="N9" i="42"/>
  <c r="N10" i="42"/>
  <c r="N11" i="42"/>
  <c r="N2" i="42"/>
  <c r="U111" i="34"/>
  <c r="S111" i="34"/>
  <c r="U110" i="34"/>
  <c r="S110" i="34"/>
  <c r="U109" i="34"/>
  <c r="S109" i="34"/>
  <c r="W78" i="34"/>
  <c r="X78" i="34" s="1"/>
  <c r="W113" i="34"/>
  <c r="X113" i="34" s="1"/>
  <c r="W116" i="34"/>
  <c r="X116" i="34" s="1"/>
  <c r="W117" i="34"/>
  <c r="X117" i="34" s="1"/>
  <c r="W112" i="34"/>
  <c r="X112" i="34" s="1"/>
  <c r="W64" i="34"/>
  <c r="X64" i="34" s="1"/>
  <c r="W65" i="34"/>
  <c r="X65" i="34" s="1"/>
  <c r="W66" i="34"/>
  <c r="X66" i="34" s="1"/>
  <c r="W67" i="34"/>
  <c r="X67" i="34" s="1"/>
  <c r="W68" i="34"/>
  <c r="X68" i="34" s="1"/>
  <c r="W79" i="34"/>
  <c r="X79" i="34" s="1"/>
  <c r="K3" i="23"/>
  <c r="L3" i="23" s="1"/>
  <c r="U117" i="34"/>
  <c r="S117" i="34"/>
  <c r="U116" i="34"/>
  <c r="S116" i="34"/>
  <c r="U115" i="34"/>
  <c r="S115" i="34"/>
  <c r="U114" i="34"/>
  <c r="S114" i="34"/>
  <c r="U113" i="34"/>
  <c r="S113" i="34"/>
  <c r="U112" i="34"/>
  <c r="S112" i="34"/>
  <c r="J11" i="42"/>
  <c r="K11" i="42" s="1"/>
  <c r="I11" i="42"/>
  <c r="J10" i="42"/>
  <c r="K10" i="42" s="1"/>
  <c r="I10" i="42"/>
  <c r="J9" i="42"/>
  <c r="K9" i="42" s="1"/>
  <c r="I9" i="42"/>
  <c r="J8" i="42"/>
  <c r="K8" i="42" s="1"/>
  <c r="I8" i="42"/>
  <c r="J7" i="42"/>
  <c r="K7" i="42" s="1"/>
  <c r="I7" i="42"/>
  <c r="J6" i="42"/>
  <c r="K6" i="42" s="1"/>
  <c r="I6" i="42"/>
  <c r="J5" i="42"/>
  <c r="K5" i="42" s="1"/>
  <c r="I5" i="42"/>
  <c r="J4" i="42"/>
  <c r="K4" i="42" s="1"/>
  <c r="I4" i="42"/>
  <c r="J3" i="42"/>
  <c r="K3" i="42" s="1"/>
  <c r="I3" i="42"/>
  <c r="J2" i="42"/>
  <c r="K2" i="42" s="1"/>
  <c r="I2" i="42"/>
  <c r="U53" i="34"/>
  <c r="S53" i="34"/>
  <c r="K62" i="34"/>
  <c r="K61" i="34"/>
  <c r="K60" i="34"/>
  <c r="K59" i="34"/>
  <c r="K52" i="34"/>
  <c r="K51" i="34"/>
  <c r="K50" i="34"/>
  <c r="J49" i="34"/>
  <c r="K49" i="34"/>
  <c r="J70" i="34"/>
  <c r="K70" i="34"/>
  <c r="K81" i="34"/>
  <c r="K80" i="34"/>
  <c r="K75" i="34"/>
  <c r="K76" i="34"/>
  <c r="K74" i="34"/>
  <c r="S26" i="34"/>
  <c r="U26" i="34"/>
  <c r="S27" i="34"/>
  <c r="U27" i="34"/>
  <c r="AB152" i="34"/>
  <c r="AA152" i="34" s="1"/>
  <c r="AB153" i="34"/>
  <c r="AA153" i="34" s="1"/>
  <c r="AB154" i="34"/>
  <c r="AA154" i="34" s="1"/>
  <c r="S75" i="34"/>
  <c r="U75" i="34"/>
  <c r="S76" i="34"/>
  <c r="U76" i="34"/>
  <c r="S77" i="34"/>
  <c r="U77" i="34"/>
  <c r="S78" i="34"/>
  <c r="U78" i="34"/>
  <c r="S79" i="34"/>
  <c r="U79" i="34"/>
  <c r="S80" i="34"/>
  <c r="U80" i="34"/>
  <c r="S81" i="34"/>
  <c r="U81" i="34"/>
  <c r="S70" i="34"/>
  <c r="U70" i="34"/>
  <c r="S72" i="34"/>
  <c r="U72" i="34"/>
  <c r="S73" i="34"/>
  <c r="U73" i="34"/>
  <c r="U74" i="34"/>
  <c r="S74" i="34"/>
  <c r="S10" i="34"/>
  <c r="U10" i="34"/>
  <c r="U11" i="34"/>
  <c r="U9" i="34"/>
  <c r="S9" i="34"/>
  <c r="S55" i="34"/>
  <c r="U55" i="34"/>
  <c r="S56" i="34"/>
  <c r="U56" i="34"/>
  <c r="S57" i="34"/>
  <c r="U57" i="34"/>
  <c r="S58" i="34"/>
  <c r="U58" i="34"/>
  <c r="S64" i="34"/>
  <c r="U64" i="34"/>
  <c r="S65" i="34"/>
  <c r="U65" i="34"/>
  <c r="S66" i="34"/>
  <c r="U66" i="34"/>
  <c r="S67" i="34"/>
  <c r="U67" i="34"/>
  <c r="S68" i="34"/>
  <c r="U68" i="34"/>
  <c r="U54" i="34"/>
  <c r="S54" i="34"/>
  <c r="S50" i="34"/>
  <c r="U50" i="34"/>
  <c r="S51" i="34"/>
  <c r="U51" i="34"/>
  <c r="S52" i="34"/>
  <c r="U52" i="34"/>
  <c r="S59" i="34"/>
  <c r="U59" i="34"/>
  <c r="S60" i="34"/>
  <c r="U60" i="34"/>
  <c r="S61" i="34"/>
  <c r="U61" i="34"/>
  <c r="S62" i="34"/>
  <c r="U62" i="34"/>
  <c r="S63" i="34"/>
  <c r="U63" i="34"/>
  <c r="U49" i="34"/>
  <c r="S49" i="34"/>
  <c r="L12" i="37"/>
  <c r="M12" i="37"/>
  <c r="L7" i="37"/>
  <c r="M7" i="37"/>
  <c r="X47" i="37"/>
  <c r="X31" i="37"/>
  <c r="O16" i="33"/>
  <c r="O17" i="33"/>
  <c r="O18" i="33"/>
  <c r="K18" i="33"/>
  <c r="L18" i="33" s="1"/>
  <c r="J18" i="33"/>
  <c r="K17" i="33"/>
  <c r="L17" i="33" s="1"/>
  <c r="J17" i="33"/>
  <c r="K16" i="33"/>
  <c r="L16" i="33" s="1"/>
  <c r="J16" i="33"/>
  <c r="O2" i="33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K15" i="33"/>
  <c r="L15" i="33" s="1"/>
  <c r="J15" i="33"/>
  <c r="K14" i="33"/>
  <c r="L14" i="33" s="1"/>
  <c r="J14" i="33"/>
  <c r="K13" i="33"/>
  <c r="L13" i="33" s="1"/>
  <c r="K12" i="33"/>
  <c r="L12" i="33" s="1"/>
  <c r="J12" i="33"/>
  <c r="K11" i="33"/>
  <c r="L11" i="33" s="1"/>
  <c r="J11" i="33"/>
  <c r="K10" i="33"/>
  <c r="L10" i="33" s="1"/>
  <c r="J10" i="33"/>
  <c r="K9" i="33"/>
  <c r="L9" i="33" s="1"/>
  <c r="J9" i="33"/>
  <c r="K8" i="33"/>
  <c r="L8" i="33" s="1"/>
  <c r="J8" i="33"/>
  <c r="K7" i="33"/>
  <c r="L7" i="33" s="1"/>
  <c r="J7" i="33"/>
  <c r="K6" i="33"/>
  <c r="L6" i="33" s="1"/>
  <c r="J6" i="33"/>
  <c r="O307" i="24"/>
  <c r="O306" i="24"/>
  <c r="O305" i="24"/>
  <c r="O304" i="24"/>
  <c r="O303" i="24"/>
  <c r="O302" i="24"/>
  <c r="O301" i="24"/>
  <c r="O300" i="24"/>
  <c r="O299" i="24"/>
  <c r="O298" i="24"/>
  <c r="N6" i="30"/>
  <c r="J6" i="30"/>
  <c r="K6" i="30" s="1"/>
  <c r="I6" i="30"/>
  <c r="K5" i="33"/>
  <c r="L5" i="33" s="1"/>
  <c r="J5" i="33"/>
  <c r="K4" i="33"/>
  <c r="L4" i="33" s="1"/>
  <c r="J4" i="33"/>
  <c r="K3" i="33"/>
  <c r="L3" i="33" s="1"/>
  <c r="J3" i="33"/>
  <c r="K2" i="33"/>
  <c r="L2" i="33" s="1"/>
  <c r="J2" i="33"/>
  <c r="O292" i="24"/>
  <c r="L292" i="24"/>
  <c r="M292" i="24" s="1"/>
  <c r="K292" i="24"/>
  <c r="O291" i="24"/>
  <c r="L291" i="24"/>
  <c r="M291" i="24" s="1"/>
  <c r="K291" i="24"/>
  <c r="O290" i="24"/>
  <c r="L290" i="24"/>
  <c r="M290" i="24" s="1"/>
  <c r="K290" i="24"/>
  <c r="O289" i="24"/>
  <c r="L289" i="24"/>
  <c r="M289" i="24" s="1"/>
  <c r="K289" i="24"/>
  <c r="O288" i="24"/>
  <c r="L288" i="24"/>
  <c r="M288" i="24" s="1"/>
  <c r="K288" i="24"/>
  <c r="O287" i="24"/>
  <c r="L287" i="24"/>
  <c r="M287" i="24" s="1"/>
  <c r="K287" i="24"/>
  <c r="O286" i="24"/>
  <c r="L286" i="24"/>
  <c r="M286" i="24" s="1"/>
  <c r="K286" i="24"/>
  <c r="O285" i="24"/>
  <c r="L285" i="24"/>
  <c r="M285" i="24" s="1"/>
  <c r="K285" i="24"/>
  <c r="O284" i="24"/>
  <c r="L284" i="24"/>
  <c r="M284" i="24" s="1"/>
  <c r="K284" i="24"/>
  <c r="O283" i="24"/>
  <c r="L283" i="24"/>
  <c r="M283" i="24" s="1"/>
  <c r="K283" i="24"/>
  <c r="O282" i="24"/>
  <c r="L282" i="24"/>
  <c r="M282" i="24" s="1"/>
  <c r="K282" i="24"/>
  <c r="O281" i="24"/>
  <c r="L281" i="24"/>
  <c r="M281" i="24" s="1"/>
  <c r="K281" i="24"/>
  <c r="O280" i="24"/>
  <c r="L280" i="24"/>
  <c r="M280" i="24" s="1"/>
  <c r="K280" i="24"/>
  <c r="O8" i="32"/>
  <c r="O9" i="32"/>
  <c r="O10" i="32"/>
  <c r="O11" i="32"/>
  <c r="K11" i="32"/>
  <c r="L11" i="32" s="1"/>
  <c r="J11" i="32"/>
  <c r="K10" i="32"/>
  <c r="L10" i="32" s="1"/>
  <c r="J10" i="32"/>
  <c r="K9" i="32"/>
  <c r="L9" i="32" s="1"/>
  <c r="J9" i="32"/>
  <c r="K8" i="32"/>
  <c r="L8" i="32" s="1"/>
  <c r="J8" i="32"/>
  <c r="L3" i="20"/>
  <c r="L4" i="20"/>
  <c r="L6" i="20"/>
  <c r="L10" i="20"/>
  <c r="L11" i="20"/>
  <c r="L12" i="20"/>
  <c r="L13" i="20"/>
  <c r="L14" i="20"/>
  <c r="L15" i="20"/>
  <c r="L16" i="20"/>
  <c r="L17" i="20"/>
  <c r="L18" i="20"/>
  <c r="L20" i="20"/>
  <c r="L21" i="20"/>
  <c r="L22" i="20"/>
  <c r="L2" i="20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2" i="1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" i="21"/>
  <c r="K2" i="18"/>
  <c r="R2" i="18"/>
  <c r="R9" i="18"/>
  <c r="R8" i="18"/>
  <c r="R7" i="18"/>
  <c r="R6" i="18"/>
  <c r="R5" i="18"/>
  <c r="R4" i="18"/>
  <c r="R3" i="18"/>
  <c r="O5" i="7"/>
  <c r="O4" i="7"/>
  <c r="O3" i="7"/>
  <c r="O2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" i="8"/>
  <c r="O3" i="32"/>
  <c r="O4" i="32"/>
  <c r="O5" i="32"/>
  <c r="O6" i="32"/>
  <c r="O7" i="32"/>
  <c r="K7" i="32"/>
  <c r="L7" i="32" s="1"/>
  <c r="J7" i="32"/>
  <c r="K6" i="32"/>
  <c r="L6" i="32" s="1"/>
  <c r="J6" i="32"/>
  <c r="K5" i="32"/>
  <c r="L5" i="32" s="1"/>
  <c r="J5" i="32"/>
  <c r="K4" i="32"/>
  <c r="L4" i="32" s="1"/>
  <c r="J4" i="32"/>
  <c r="K3" i="32"/>
  <c r="L3" i="32" s="1"/>
  <c r="J3" i="32"/>
  <c r="O2" i="32"/>
  <c r="K2" i="32"/>
  <c r="L2" i="32" s="1"/>
  <c r="J2" i="32"/>
  <c r="N14" i="31"/>
  <c r="J14" i="31"/>
  <c r="K14" i="31" s="1"/>
  <c r="I14" i="31"/>
  <c r="N13" i="31"/>
  <c r="J13" i="31"/>
  <c r="K13" i="31" s="1"/>
  <c r="I13" i="31"/>
  <c r="N12" i="31"/>
  <c r="J12" i="31"/>
  <c r="K12" i="31" s="1"/>
  <c r="I12" i="31"/>
  <c r="N11" i="31"/>
  <c r="J11" i="31"/>
  <c r="K11" i="31" s="1"/>
  <c r="I11" i="31"/>
  <c r="N10" i="31"/>
  <c r="J10" i="31"/>
  <c r="K10" i="31" s="1"/>
  <c r="I10" i="31"/>
  <c r="N9" i="31"/>
  <c r="J9" i="31"/>
  <c r="K9" i="31" s="1"/>
  <c r="I9" i="31"/>
  <c r="N8" i="31"/>
  <c r="J8" i="31"/>
  <c r="K8" i="31" s="1"/>
  <c r="I8" i="31"/>
  <c r="N7" i="31"/>
  <c r="J7" i="31"/>
  <c r="K7" i="31" s="1"/>
  <c r="I7" i="31"/>
  <c r="N6" i="31"/>
  <c r="N5" i="31"/>
  <c r="N4" i="31"/>
  <c r="N3" i="31"/>
  <c r="N2" i="31"/>
  <c r="J6" i="31"/>
  <c r="K6" i="31" s="1"/>
  <c r="I6" i="31"/>
  <c r="J5" i="31"/>
  <c r="K5" i="31" s="1"/>
  <c r="I5" i="31"/>
  <c r="J4" i="31"/>
  <c r="K4" i="31" s="1"/>
  <c r="I4" i="31"/>
  <c r="J3" i="31"/>
  <c r="K3" i="31" s="1"/>
  <c r="I3" i="31"/>
  <c r="J2" i="31"/>
  <c r="K2" i="31" s="1"/>
  <c r="I2" i="31"/>
  <c r="N7" i="30"/>
  <c r="N8" i="30"/>
  <c r="N9" i="30"/>
  <c r="N10" i="30"/>
  <c r="N11" i="30"/>
  <c r="J11" i="30"/>
  <c r="K11" i="30" s="1"/>
  <c r="I11" i="30"/>
  <c r="J10" i="30"/>
  <c r="K10" i="30" s="1"/>
  <c r="I10" i="30"/>
  <c r="J9" i="30"/>
  <c r="K9" i="30" s="1"/>
  <c r="I9" i="30"/>
  <c r="J8" i="30"/>
  <c r="K8" i="30" s="1"/>
  <c r="I8" i="30"/>
  <c r="J7" i="30"/>
  <c r="K7" i="30" s="1"/>
  <c r="I7" i="30"/>
  <c r="N3" i="30"/>
  <c r="N4" i="30"/>
  <c r="N5" i="30"/>
  <c r="N2" i="30"/>
  <c r="N3" i="27"/>
  <c r="J5" i="30"/>
  <c r="K5" i="30" s="1"/>
  <c r="I5" i="30"/>
  <c r="J4" i="30"/>
  <c r="K4" i="30" s="1"/>
  <c r="I4" i="30"/>
  <c r="J3" i="30"/>
  <c r="K3" i="30" s="1"/>
  <c r="I3" i="30"/>
  <c r="J2" i="30"/>
  <c r="K2" i="30" s="1"/>
  <c r="I2" i="30"/>
  <c r="O249" i="24"/>
  <c r="O248" i="24"/>
  <c r="O247" i="24"/>
  <c r="O246" i="24"/>
  <c r="O245" i="24"/>
  <c r="O244" i="24"/>
  <c r="O243" i="24"/>
  <c r="O242" i="24"/>
  <c r="O241" i="24"/>
  <c r="O240" i="24"/>
  <c r="O239" i="24"/>
  <c r="O238" i="24"/>
  <c r="O252" i="24"/>
  <c r="L252" i="24"/>
  <c r="M252" i="24" s="1"/>
  <c r="K252" i="24"/>
  <c r="O251" i="24"/>
  <c r="L251" i="24"/>
  <c r="M251" i="24" s="1"/>
  <c r="K251" i="24"/>
  <c r="O250" i="24"/>
  <c r="L250" i="24"/>
  <c r="M250" i="24" s="1"/>
  <c r="K250" i="24"/>
  <c r="O278" i="24"/>
  <c r="L278" i="24"/>
  <c r="M278" i="24" s="1"/>
  <c r="K278" i="24"/>
  <c r="O277" i="24"/>
  <c r="L277" i="24"/>
  <c r="M277" i="24" s="1"/>
  <c r="K277" i="24"/>
  <c r="O276" i="24"/>
  <c r="L276" i="24"/>
  <c r="M276" i="24" s="1"/>
  <c r="K276" i="24"/>
  <c r="O275" i="24"/>
  <c r="L275" i="24"/>
  <c r="M275" i="24" s="1"/>
  <c r="K275" i="24"/>
  <c r="O274" i="24"/>
  <c r="L274" i="24"/>
  <c r="M274" i="24" s="1"/>
  <c r="K274" i="24"/>
  <c r="O273" i="24"/>
  <c r="L273" i="24"/>
  <c r="M273" i="24" s="1"/>
  <c r="K273" i="24"/>
  <c r="O272" i="24"/>
  <c r="L272" i="24"/>
  <c r="M272" i="24" s="1"/>
  <c r="K272" i="24"/>
  <c r="O271" i="24"/>
  <c r="L271" i="24"/>
  <c r="M271" i="24" s="1"/>
  <c r="K271" i="24"/>
  <c r="O270" i="24"/>
  <c r="L270" i="24"/>
  <c r="M270" i="24" s="1"/>
  <c r="K270" i="24"/>
  <c r="O269" i="24"/>
  <c r="L269" i="24"/>
  <c r="M269" i="24" s="1"/>
  <c r="K269" i="24"/>
  <c r="O268" i="24"/>
  <c r="L268" i="24"/>
  <c r="M268" i="24" s="1"/>
  <c r="K268" i="24"/>
  <c r="O267" i="24"/>
  <c r="L267" i="24"/>
  <c r="M267" i="24" s="1"/>
  <c r="K267" i="24"/>
  <c r="O266" i="24"/>
  <c r="L266" i="24"/>
  <c r="M266" i="24" s="1"/>
  <c r="K266" i="24"/>
  <c r="O265" i="24"/>
  <c r="L265" i="24"/>
  <c r="M265" i="24" s="1"/>
  <c r="K265" i="24"/>
  <c r="O264" i="24"/>
  <c r="L264" i="24"/>
  <c r="M264" i="24" s="1"/>
  <c r="K264" i="24"/>
  <c r="O263" i="24"/>
  <c r="L263" i="24"/>
  <c r="M263" i="24" s="1"/>
  <c r="K263" i="24"/>
  <c r="O262" i="24"/>
  <c r="L262" i="24"/>
  <c r="M262" i="24" s="1"/>
  <c r="K262" i="24"/>
  <c r="O261" i="24"/>
  <c r="L261" i="24"/>
  <c r="M261" i="24" s="1"/>
  <c r="K261" i="24"/>
  <c r="O260" i="24"/>
  <c r="L260" i="24"/>
  <c r="M260" i="24" s="1"/>
  <c r="K260" i="24"/>
  <c r="O259" i="24"/>
  <c r="L259" i="24"/>
  <c r="M259" i="24" s="1"/>
  <c r="K259" i="24"/>
  <c r="O258" i="24"/>
  <c r="L258" i="24"/>
  <c r="M258" i="24" s="1"/>
  <c r="K258" i="24"/>
  <c r="O257" i="24"/>
  <c r="L257" i="24"/>
  <c r="M257" i="24" s="1"/>
  <c r="K257" i="24"/>
  <c r="O256" i="24"/>
  <c r="L256" i="24"/>
  <c r="M256" i="24" s="1"/>
  <c r="K256" i="24"/>
  <c r="O255" i="24"/>
  <c r="L255" i="24"/>
  <c r="M255" i="24" s="1"/>
  <c r="K255" i="24"/>
  <c r="O254" i="24"/>
  <c r="L254" i="24"/>
  <c r="M254" i="24" s="1"/>
  <c r="K254" i="24"/>
  <c r="O14" i="26"/>
  <c r="O15" i="26"/>
  <c r="O16" i="26"/>
  <c r="K16" i="26"/>
  <c r="L16" i="26" s="1"/>
  <c r="J16" i="26"/>
  <c r="K15" i="26"/>
  <c r="L15" i="26" s="1"/>
  <c r="J15" i="26"/>
  <c r="K14" i="26"/>
  <c r="L14" i="26" s="1"/>
  <c r="J14" i="26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  <c r="J35" i="28"/>
  <c r="K35" i="28"/>
  <c r="L35" i="28" s="1"/>
  <c r="J36" i="28"/>
  <c r="K36" i="28"/>
  <c r="L36" i="28" s="1"/>
  <c r="J37" i="28"/>
  <c r="K37" i="28"/>
  <c r="L37" i="28" s="1"/>
  <c r="K18" i="28"/>
  <c r="L18" i="28" s="1"/>
  <c r="J18" i="28"/>
  <c r="M3" i="8"/>
  <c r="P3" i="8"/>
  <c r="N3" i="8"/>
  <c r="M4" i="8"/>
  <c r="P4" i="8"/>
  <c r="N4" i="8"/>
  <c r="M5" i="8"/>
  <c r="P5" i="8"/>
  <c r="N5" i="8"/>
  <c r="M6" i="8"/>
  <c r="P6" i="8"/>
  <c r="N6" i="8"/>
  <c r="M7" i="8"/>
  <c r="P7" i="8"/>
  <c r="N7" i="8"/>
  <c r="M8" i="8"/>
  <c r="P8" i="8"/>
  <c r="N8" i="8"/>
  <c r="M9" i="8"/>
  <c r="P9" i="8"/>
  <c r="N9" i="8"/>
  <c r="M10" i="8"/>
  <c r="P10" i="8"/>
  <c r="N10" i="8"/>
  <c r="M11" i="8"/>
  <c r="P11" i="8"/>
  <c r="N11" i="8"/>
  <c r="M12" i="8"/>
  <c r="P12" i="8"/>
  <c r="N12" i="8"/>
  <c r="M13" i="8"/>
  <c r="P13" i="8"/>
  <c r="N13" i="8"/>
  <c r="M14" i="8"/>
  <c r="P14" i="8"/>
  <c r="N14" i="8"/>
  <c r="M15" i="8"/>
  <c r="P15" i="8"/>
  <c r="N15" i="8"/>
  <c r="M16" i="8"/>
  <c r="P16" i="8"/>
  <c r="N16" i="8"/>
  <c r="M17" i="8"/>
  <c r="P17" i="8"/>
  <c r="N17" i="8"/>
  <c r="M18" i="8"/>
  <c r="P18" i="8"/>
  <c r="N18" i="8"/>
  <c r="M19" i="8"/>
  <c r="P19" i="8"/>
  <c r="N19" i="8"/>
  <c r="M20" i="8"/>
  <c r="P20" i="8"/>
  <c r="N20" i="8"/>
  <c r="M21" i="8"/>
  <c r="P21" i="8"/>
  <c r="N21" i="8"/>
  <c r="M22" i="8"/>
  <c r="P22" i="8"/>
  <c r="N22" i="8"/>
  <c r="M23" i="8"/>
  <c r="P23" i="8"/>
  <c r="N23" i="8"/>
  <c r="M24" i="8"/>
  <c r="P24" i="8"/>
  <c r="N24" i="8"/>
  <c r="M25" i="8"/>
  <c r="P25" i="8"/>
  <c r="N25" i="8"/>
  <c r="M26" i="8"/>
  <c r="P26" i="8"/>
  <c r="N26" i="8"/>
  <c r="M27" i="8"/>
  <c r="P27" i="8"/>
  <c r="N27" i="8"/>
  <c r="M28" i="8"/>
  <c r="P28" i="8"/>
  <c r="N28" i="8"/>
  <c r="P2" i="8"/>
  <c r="N2" i="8"/>
  <c r="K6" i="28"/>
  <c r="L6" i="28" s="1"/>
  <c r="J6" i="28"/>
  <c r="K5" i="28"/>
  <c r="L5" i="28" s="1"/>
  <c r="J5" i="28"/>
  <c r="K4" i="28"/>
  <c r="L4" i="28" s="1"/>
  <c r="J4" i="28"/>
  <c r="K3" i="28"/>
  <c r="L3" i="28" s="1"/>
  <c r="J3" i="28"/>
  <c r="K49" i="28"/>
  <c r="L49" i="28" s="1"/>
  <c r="J49" i="28"/>
  <c r="K48" i="28"/>
  <c r="L48" i="28" s="1"/>
  <c r="J48" i="28"/>
  <c r="K47" i="28"/>
  <c r="L47" i="28" s="1"/>
  <c r="J47" i="28"/>
  <c r="K46" i="28"/>
  <c r="L46" i="28" s="1"/>
  <c r="J46" i="28"/>
  <c r="K45" i="28"/>
  <c r="L45" i="28" s="1"/>
  <c r="J45" i="28"/>
  <c r="K44" i="28"/>
  <c r="L44" i="28" s="1"/>
  <c r="J44" i="28"/>
  <c r="K43" i="28"/>
  <c r="L43" i="28" s="1"/>
  <c r="J43" i="28"/>
  <c r="K42" i="28"/>
  <c r="L42" i="28" s="1"/>
  <c r="J42" i="28"/>
  <c r="K41" i="28"/>
  <c r="L41" i="28" s="1"/>
  <c r="J41" i="28"/>
  <c r="K40" i="28"/>
  <c r="L40" i="28" s="1"/>
  <c r="J40" i="28"/>
  <c r="K34" i="28"/>
  <c r="L34" i="28" s="1"/>
  <c r="J34" i="28"/>
  <c r="K33" i="28"/>
  <c r="L33" i="28" s="1"/>
  <c r="J33" i="28"/>
  <c r="K32" i="28"/>
  <c r="L32" i="28" s="1"/>
  <c r="J32" i="28"/>
  <c r="K31" i="28"/>
  <c r="L31" i="28" s="1"/>
  <c r="J31" i="28"/>
  <c r="K30" i="28"/>
  <c r="L30" i="28" s="1"/>
  <c r="J30" i="28"/>
  <c r="K29" i="28"/>
  <c r="L29" i="28" s="1"/>
  <c r="J29" i="28"/>
  <c r="K28" i="28"/>
  <c r="L28" i="28" s="1"/>
  <c r="J28" i="28"/>
  <c r="K27" i="28"/>
  <c r="L27" i="28" s="1"/>
  <c r="J27" i="28"/>
  <c r="K26" i="28"/>
  <c r="L26" i="28" s="1"/>
  <c r="J26" i="28"/>
  <c r="K25" i="28"/>
  <c r="L25" i="28" s="1"/>
  <c r="J25" i="28"/>
  <c r="K24" i="28"/>
  <c r="L24" i="28" s="1"/>
  <c r="J24" i="28"/>
  <c r="K23" i="28"/>
  <c r="L23" i="28" s="1"/>
  <c r="J23" i="28"/>
  <c r="K22" i="28"/>
  <c r="L22" i="28" s="1"/>
  <c r="J22" i="28"/>
  <c r="K21" i="28"/>
  <c r="L21" i="28" s="1"/>
  <c r="J21" i="28"/>
  <c r="K17" i="28"/>
  <c r="L17" i="28" s="1"/>
  <c r="J17" i="28"/>
  <c r="K16" i="28"/>
  <c r="L16" i="28" s="1"/>
  <c r="J16" i="28"/>
  <c r="K15" i="28"/>
  <c r="L15" i="28" s="1"/>
  <c r="J15" i="28"/>
  <c r="K14" i="28"/>
  <c r="L14" i="28" s="1"/>
  <c r="J14" i="28"/>
  <c r="K13" i="28"/>
  <c r="L13" i="28" s="1"/>
  <c r="J13" i="28"/>
  <c r="K12" i="28"/>
  <c r="L12" i="28" s="1"/>
  <c r="J12" i="28"/>
  <c r="K11" i="28"/>
  <c r="L11" i="28" s="1"/>
  <c r="J11" i="28"/>
  <c r="K10" i="28"/>
  <c r="L10" i="28" s="1"/>
  <c r="J10" i="28"/>
  <c r="K9" i="28"/>
  <c r="L9" i="28" s="1"/>
  <c r="J9" i="28"/>
  <c r="K8" i="28"/>
  <c r="L8" i="28" s="1"/>
  <c r="J8" i="28"/>
  <c r="K7" i="28"/>
  <c r="L7" i="28" s="1"/>
  <c r="J7" i="28"/>
  <c r="L224" i="24"/>
  <c r="M224" i="24" s="1"/>
  <c r="K224" i="24"/>
  <c r="L223" i="24"/>
  <c r="M223" i="24" s="1"/>
  <c r="K223" i="24"/>
  <c r="L222" i="24"/>
  <c r="M222" i="24" s="1"/>
  <c r="K222" i="24"/>
  <c r="L221" i="24"/>
  <c r="M221" i="24" s="1"/>
  <c r="K221" i="24"/>
  <c r="Q14" i="23"/>
  <c r="Q15" i="23"/>
  <c r="Q16" i="23"/>
  <c r="Q17" i="23"/>
  <c r="K17" i="23"/>
  <c r="L17" i="23" s="1"/>
  <c r="J17" i="23"/>
  <c r="K16" i="23"/>
  <c r="L16" i="23" s="1"/>
  <c r="J16" i="23"/>
  <c r="K15" i="23"/>
  <c r="L15" i="23" s="1"/>
  <c r="J15" i="23"/>
  <c r="K14" i="23"/>
  <c r="L14" i="23" s="1"/>
  <c r="J14" i="23"/>
  <c r="L249" i="24"/>
  <c r="M249" i="24" s="1"/>
  <c r="K249" i="24"/>
  <c r="L248" i="24"/>
  <c r="M248" i="24" s="1"/>
  <c r="K248" i="24"/>
  <c r="L247" i="24"/>
  <c r="M247" i="24" s="1"/>
  <c r="K247" i="24"/>
  <c r="L246" i="24"/>
  <c r="M246" i="24" s="1"/>
  <c r="K246" i="24"/>
  <c r="L245" i="24"/>
  <c r="M245" i="24" s="1"/>
  <c r="K245" i="24"/>
  <c r="L244" i="24"/>
  <c r="M244" i="24" s="1"/>
  <c r="K244" i="24"/>
  <c r="L243" i="24"/>
  <c r="M243" i="24" s="1"/>
  <c r="K243" i="24"/>
  <c r="L242" i="24"/>
  <c r="M242" i="24" s="1"/>
  <c r="K242" i="24"/>
  <c r="L241" i="24"/>
  <c r="M241" i="24" s="1"/>
  <c r="K241" i="24"/>
  <c r="L240" i="24"/>
  <c r="M240" i="24" s="1"/>
  <c r="K240" i="24"/>
  <c r="L239" i="24"/>
  <c r="M239" i="24" s="1"/>
  <c r="K239" i="24"/>
  <c r="L238" i="24"/>
  <c r="M238" i="24" s="1"/>
  <c r="K238" i="2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2" i="10"/>
  <c r="N2" i="10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41" i="8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20" i="27"/>
  <c r="N21" i="27"/>
  <c r="N22" i="27"/>
  <c r="N23" i="27"/>
  <c r="N24" i="27"/>
  <c r="N25" i="27"/>
  <c r="N26" i="27"/>
  <c r="N27" i="27"/>
  <c r="N2" i="27"/>
  <c r="O2" i="26"/>
  <c r="O3" i="26"/>
  <c r="J27" i="27"/>
  <c r="K27" i="27" s="1"/>
  <c r="I27" i="27"/>
  <c r="J26" i="27"/>
  <c r="K26" i="27" s="1"/>
  <c r="I26" i="27"/>
  <c r="J25" i="27"/>
  <c r="K25" i="27" s="1"/>
  <c r="I25" i="27"/>
  <c r="J24" i="27"/>
  <c r="K24" i="27" s="1"/>
  <c r="I24" i="27"/>
  <c r="J23" i="27"/>
  <c r="K23" i="27" s="1"/>
  <c r="I23" i="27"/>
  <c r="J22" i="27"/>
  <c r="K22" i="27" s="1"/>
  <c r="I22" i="27"/>
  <c r="J21" i="27"/>
  <c r="K21" i="27" s="1"/>
  <c r="I21" i="27"/>
  <c r="J20" i="27"/>
  <c r="K20" i="27" s="1"/>
  <c r="I20" i="27"/>
  <c r="J19" i="27"/>
  <c r="K19" i="27" s="1"/>
  <c r="I19" i="27"/>
  <c r="J18" i="27"/>
  <c r="K18" i="27" s="1"/>
  <c r="I18" i="27"/>
  <c r="J17" i="27"/>
  <c r="K17" i="27" s="1"/>
  <c r="I17" i="27"/>
  <c r="J16" i="27"/>
  <c r="K16" i="27" s="1"/>
  <c r="I16" i="27"/>
  <c r="J15" i="27"/>
  <c r="K15" i="27" s="1"/>
  <c r="I15" i="27"/>
  <c r="I10" i="27"/>
  <c r="I11" i="27"/>
  <c r="I12" i="27"/>
  <c r="I13" i="27"/>
  <c r="I14" i="27"/>
  <c r="J10" i="27"/>
  <c r="K10" i="27" s="1"/>
  <c r="J11" i="27"/>
  <c r="K11" i="27" s="1"/>
  <c r="J12" i="27"/>
  <c r="K12" i="27" s="1"/>
  <c r="J13" i="27"/>
  <c r="K13" i="27" s="1"/>
  <c r="J14" i="27"/>
  <c r="K14" i="27" s="1"/>
  <c r="J9" i="27"/>
  <c r="K9" i="27" s="1"/>
  <c r="I9" i="27"/>
  <c r="J8" i="27"/>
  <c r="K8" i="27" s="1"/>
  <c r="I8" i="27"/>
  <c r="J7" i="27"/>
  <c r="K7" i="27" s="1"/>
  <c r="I7" i="27"/>
  <c r="J6" i="27"/>
  <c r="K6" i="27" s="1"/>
  <c r="I6" i="27"/>
  <c r="J5" i="27"/>
  <c r="K5" i="27" s="1"/>
  <c r="I5" i="27"/>
  <c r="J4" i="27"/>
  <c r="K4" i="27" s="1"/>
  <c r="I4" i="27"/>
  <c r="J3" i="27"/>
  <c r="K3" i="27" s="1"/>
  <c r="I3" i="27"/>
  <c r="J2" i="27"/>
  <c r="K2" i="27" s="1"/>
  <c r="I2" i="27"/>
  <c r="O8" i="26"/>
  <c r="J8" i="26"/>
  <c r="K8" i="26"/>
  <c r="L8" i="26" s="1"/>
  <c r="O9" i="26"/>
  <c r="O10" i="26"/>
  <c r="O11" i="26"/>
  <c r="O12" i="26"/>
  <c r="O13" i="26"/>
  <c r="O7" i="26"/>
  <c r="O6" i="26"/>
  <c r="O5" i="26"/>
  <c r="O4" i="26"/>
  <c r="Q19" i="23"/>
  <c r="P3" i="21"/>
  <c r="P2" i="18"/>
  <c r="P2" i="21"/>
  <c r="R13" i="20"/>
  <c r="R17" i="20"/>
  <c r="Q27" i="23"/>
  <c r="Q2" i="23"/>
  <c r="K13" i="26"/>
  <c r="L13" i="26" s="1"/>
  <c r="J13" i="26"/>
  <c r="K12" i="26"/>
  <c r="L12" i="26" s="1"/>
  <c r="J12" i="26"/>
  <c r="K11" i="26"/>
  <c r="L11" i="26" s="1"/>
  <c r="J11" i="26"/>
  <c r="K10" i="26"/>
  <c r="L10" i="26" s="1"/>
  <c r="J10" i="26"/>
  <c r="K9" i="26"/>
  <c r="L9" i="26" s="1"/>
  <c r="J9" i="26"/>
  <c r="K7" i="26"/>
  <c r="L7" i="26" s="1"/>
  <c r="J7" i="26"/>
  <c r="K6" i="26"/>
  <c r="L6" i="26" s="1"/>
  <c r="J6" i="26"/>
  <c r="K5" i="26"/>
  <c r="L5" i="26" s="1"/>
  <c r="J5" i="26"/>
  <c r="K4" i="26"/>
  <c r="L4" i="26" s="1"/>
  <c r="J4" i="26"/>
  <c r="K3" i="26"/>
  <c r="L3" i="26" s="1"/>
  <c r="J3" i="26"/>
  <c r="K2" i="26"/>
  <c r="L2" i="26" s="1"/>
  <c r="J2" i="26"/>
  <c r="K60" i="24"/>
  <c r="L60" i="24"/>
  <c r="M60" i="24" s="1"/>
  <c r="K196" i="24"/>
  <c r="K54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5" i="24"/>
  <c r="K56" i="24"/>
  <c r="K57" i="24"/>
  <c r="K58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3" i="24"/>
  <c r="K154" i="24"/>
  <c r="K155" i="24"/>
  <c r="K156" i="24"/>
  <c r="K157" i="24"/>
  <c r="K158" i="24"/>
  <c r="K159" i="24"/>
  <c r="K160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7" i="24"/>
  <c r="K188" i="24"/>
  <c r="K189" i="24"/>
  <c r="K190" i="24"/>
  <c r="K191" i="24"/>
  <c r="K192" i="24"/>
  <c r="K193" i="24"/>
  <c r="K194" i="24"/>
  <c r="K195" i="24"/>
  <c r="K197" i="24"/>
  <c r="K198" i="24"/>
  <c r="K199" i="24"/>
  <c r="K200" i="24"/>
  <c r="K201" i="24"/>
  <c r="K202" i="24"/>
  <c r="K203" i="24"/>
  <c r="K204" i="24"/>
  <c r="K205" i="24"/>
  <c r="K206" i="24"/>
  <c r="K207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" i="24"/>
  <c r="M2" i="20"/>
  <c r="L61" i="24"/>
  <c r="M61" i="24" s="1"/>
  <c r="L62" i="24"/>
  <c r="M62" i="24" s="1"/>
  <c r="L63" i="24"/>
  <c r="M63" i="24" s="1"/>
  <c r="L64" i="24"/>
  <c r="M64" i="24" s="1"/>
  <c r="L65" i="24"/>
  <c r="M65" i="24" s="1"/>
  <c r="L66" i="24"/>
  <c r="M66" i="24" s="1"/>
  <c r="L67" i="24"/>
  <c r="M67" i="24" s="1"/>
  <c r="L68" i="24"/>
  <c r="M68" i="24" s="1"/>
  <c r="L69" i="24"/>
  <c r="M69" i="24" s="1"/>
  <c r="L70" i="24"/>
  <c r="M70" i="24" s="1"/>
  <c r="L71" i="24"/>
  <c r="M71" i="24" s="1"/>
  <c r="L72" i="24"/>
  <c r="M72" i="24" s="1"/>
  <c r="L73" i="24"/>
  <c r="M73" i="24" s="1"/>
  <c r="L74" i="24"/>
  <c r="M74" i="24" s="1"/>
  <c r="L75" i="24"/>
  <c r="M75" i="24" s="1"/>
  <c r="L76" i="24"/>
  <c r="M76" i="24" s="1"/>
  <c r="L77" i="24"/>
  <c r="M77" i="24" s="1"/>
  <c r="L78" i="24"/>
  <c r="M78" i="24" s="1"/>
  <c r="L80" i="24"/>
  <c r="M80" i="24" s="1"/>
  <c r="L81" i="24"/>
  <c r="M81" i="24" s="1"/>
  <c r="L82" i="24"/>
  <c r="M82" i="24" s="1"/>
  <c r="L83" i="24"/>
  <c r="M83" i="24" s="1"/>
  <c r="L84" i="24"/>
  <c r="M84" i="24" s="1"/>
  <c r="L85" i="24"/>
  <c r="M85" i="24" s="1"/>
  <c r="L86" i="24"/>
  <c r="M86" i="24" s="1"/>
  <c r="L87" i="24"/>
  <c r="M87" i="24" s="1"/>
  <c r="L88" i="24"/>
  <c r="M88" i="24" s="1"/>
  <c r="L89" i="24"/>
  <c r="M89" i="24" s="1"/>
  <c r="L90" i="24"/>
  <c r="M90" i="24" s="1"/>
  <c r="L91" i="24"/>
  <c r="M91" i="24" s="1"/>
  <c r="L92" i="24"/>
  <c r="M92" i="24" s="1"/>
  <c r="L93" i="24"/>
  <c r="M93" i="24" s="1"/>
  <c r="L94" i="24"/>
  <c r="M94" i="24" s="1"/>
  <c r="L95" i="24"/>
  <c r="M95" i="24" s="1"/>
  <c r="L96" i="24"/>
  <c r="M96" i="24" s="1"/>
  <c r="L98" i="24"/>
  <c r="M98" i="24" s="1"/>
  <c r="L99" i="24"/>
  <c r="M99" i="24" s="1"/>
  <c r="L100" i="24"/>
  <c r="M100" i="24" s="1"/>
  <c r="L101" i="24"/>
  <c r="M101" i="24" s="1"/>
  <c r="L102" i="24"/>
  <c r="M102" i="24" s="1"/>
  <c r="L103" i="24"/>
  <c r="M103" i="24" s="1"/>
  <c r="L104" i="24"/>
  <c r="M104" i="24" s="1"/>
  <c r="L105" i="24"/>
  <c r="M105" i="24" s="1"/>
  <c r="L106" i="24"/>
  <c r="M106" i="24" s="1"/>
  <c r="L107" i="24"/>
  <c r="M107" i="24" s="1"/>
  <c r="L108" i="24"/>
  <c r="M108" i="24" s="1"/>
  <c r="L109" i="24"/>
  <c r="M109" i="24" s="1"/>
  <c r="L110" i="24"/>
  <c r="M110" i="24" s="1"/>
  <c r="L111" i="24"/>
  <c r="M111" i="24" s="1"/>
  <c r="L112" i="24"/>
  <c r="M112" i="24" s="1"/>
  <c r="L113" i="24"/>
  <c r="M113" i="24" s="1"/>
  <c r="L114" i="24"/>
  <c r="M114" i="24" s="1"/>
  <c r="L115" i="24"/>
  <c r="M115" i="24" s="1"/>
  <c r="L116" i="24"/>
  <c r="M116" i="24" s="1"/>
  <c r="L117" i="24"/>
  <c r="M117" i="24" s="1"/>
  <c r="L118" i="24"/>
  <c r="M118" i="24" s="1"/>
  <c r="L119" i="24"/>
  <c r="M119" i="24" s="1"/>
  <c r="L121" i="24"/>
  <c r="M121" i="24" s="1"/>
  <c r="L122" i="24"/>
  <c r="M122" i="24" s="1"/>
  <c r="L123" i="24"/>
  <c r="M123" i="24" s="1"/>
  <c r="L124" i="24"/>
  <c r="M124" i="24" s="1"/>
  <c r="L125" i="24"/>
  <c r="M125" i="24" s="1"/>
  <c r="L126" i="24"/>
  <c r="M126" i="24" s="1"/>
  <c r="L127" i="24"/>
  <c r="M127" i="24" s="1"/>
  <c r="L128" i="24"/>
  <c r="M128" i="24" s="1"/>
  <c r="L129" i="24"/>
  <c r="M129" i="24" s="1"/>
  <c r="L130" i="24"/>
  <c r="M130" i="24" s="1"/>
  <c r="L131" i="24"/>
  <c r="M131" i="24" s="1"/>
  <c r="L132" i="24"/>
  <c r="M132" i="24" s="1"/>
  <c r="L133" i="24"/>
  <c r="M133" i="24" s="1"/>
  <c r="L134" i="24"/>
  <c r="M134" i="24" s="1"/>
  <c r="L135" i="24"/>
  <c r="M135" i="24" s="1"/>
  <c r="L136" i="24"/>
  <c r="M136" i="24" s="1"/>
  <c r="L137" i="24"/>
  <c r="M137" i="24" s="1"/>
  <c r="L138" i="24"/>
  <c r="M138" i="24" s="1"/>
  <c r="L139" i="24"/>
  <c r="M139" i="24" s="1"/>
  <c r="L140" i="24"/>
  <c r="M140" i="24" s="1"/>
  <c r="L141" i="24"/>
  <c r="M141" i="24" s="1"/>
  <c r="L142" i="24"/>
  <c r="M142" i="24" s="1"/>
  <c r="L143" i="24"/>
  <c r="M143" i="24" s="1"/>
  <c r="L144" i="24"/>
  <c r="M144" i="24" s="1"/>
  <c r="L145" i="24"/>
  <c r="M145" i="24" s="1"/>
  <c r="L146" i="24"/>
  <c r="M146" i="24" s="1"/>
  <c r="L147" i="24"/>
  <c r="M147" i="24" s="1"/>
  <c r="L148" i="24"/>
  <c r="M148" i="24" s="1"/>
  <c r="L149" i="24"/>
  <c r="M149" i="24" s="1"/>
  <c r="L150" i="24"/>
  <c r="M150" i="24" s="1"/>
  <c r="L151" i="24"/>
  <c r="M151" i="24" s="1"/>
  <c r="L153" i="24"/>
  <c r="M153" i="24" s="1"/>
  <c r="L154" i="24"/>
  <c r="M154" i="24" s="1"/>
  <c r="L155" i="24"/>
  <c r="M155" i="24" s="1"/>
  <c r="L156" i="24"/>
  <c r="M156" i="24" s="1"/>
  <c r="L157" i="24"/>
  <c r="M157" i="24" s="1"/>
  <c r="L158" i="24"/>
  <c r="M158" i="24" s="1"/>
  <c r="L159" i="24"/>
  <c r="M159" i="24" s="1"/>
  <c r="L160" i="24"/>
  <c r="M160" i="24" s="1"/>
  <c r="L162" i="24"/>
  <c r="M162" i="24" s="1"/>
  <c r="L163" i="24"/>
  <c r="M163" i="24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69" i="24"/>
  <c r="M169" i="24" s="1"/>
  <c r="L170" i="24"/>
  <c r="M170" i="24" s="1"/>
  <c r="L171" i="24"/>
  <c r="M171" i="24" s="1"/>
  <c r="L172" i="24"/>
  <c r="M172" i="24" s="1"/>
  <c r="L173" i="24"/>
  <c r="M173" i="24" s="1"/>
  <c r="L174" i="24"/>
  <c r="M174" i="24" s="1"/>
  <c r="L175" i="24"/>
  <c r="M175" i="24" s="1"/>
  <c r="L176" i="24"/>
  <c r="M176" i="24" s="1"/>
  <c r="L177" i="24"/>
  <c r="M177" i="24" s="1"/>
  <c r="L178" i="24"/>
  <c r="M178" i="24" s="1"/>
  <c r="L179" i="24"/>
  <c r="M179" i="24" s="1"/>
  <c r="L180" i="24"/>
  <c r="M180" i="24" s="1"/>
  <c r="L181" i="24"/>
  <c r="M181" i="24" s="1"/>
  <c r="L182" i="24"/>
  <c r="M182" i="24" s="1"/>
  <c r="L183" i="24"/>
  <c r="M183" i="24" s="1"/>
  <c r="L184" i="24"/>
  <c r="M184" i="24" s="1"/>
  <c r="L185" i="24"/>
  <c r="M185" i="24" s="1"/>
  <c r="L187" i="24"/>
  <c r="M187" i="24" s="1"/>
  <c r="L188" i="24"/>
  <c r="M188" i="24" s="1"/>
  <c r="L189" i="24"/>
  <c r="M189" i="24" s="1"/>
  <c r="L190" i="24"/>
  <c r="M190" i="24" s="1"/>
  <c r="L191" i="24"/>
  <c r="M191" i="24" s="1"/>
  <c r="L192" i="24"/>
  <c r="M192" i="24" s="1"/>
  <c r="L193" i="24"/>
  <c r="M193" i="24" s="1"/>
  <c r="L194" i="24"/>
  <c r="M194" i="24" s="1"/>
  <c r="L195" i="24"/>
  <c r="M195" i="24" s="1"/>
  <c r="L196" i="24"/>
  <c r="M196" i="24" s="1"/>
  <c r="L197" i="24"/>
  <c r="M197" i="24" s="1"/>
  <c r="L198" i="24"/>
  <c r="M198" i="24" s="1"/>
  <c r="L199" i="24"/>
  <c r="M199" i="24" s="1"/>
  <c r="L200" i="24"/>
  <c r="M200" i="24" s="1"/>
  <c r="L201" i="24"/>
  <c r="M201" i="24" s="1"/>
  <c r="L202" i="24"/>
  <c r="M202" i="24" s="1"/>
  <c r="L203" i="24"/>
  <c r="M203" i="24" s="1"/>
  <c r="L204" i="24"/>
  <c r="M204" i="24" s="1"/>
  <c r="L205" i="24"/>
  <c r="M205" i="24" s="1"/>
  <c r="L206" i="24"/>
  <c r="M206" i="24" s="1"/>
  <c r="L207" i="24"/>
  <c r="M207" i="24" s="1"/>
  <c r="L209" i="24"/>
  <c r="M209" i="24" s="1"/>
  <c r="L210" i="24"/>
  <c r="M210" i="24" s="1"/>
  <c r="L211" i="24"/>
  <c r="M211" i="24" s="1"/>
  <c r="L212" i="24"/>
  <c r="M212" i="24" s="1"/>
  <c r="L213" i="24"/>
  <c r="M213" i="24" s="1"/>
  <c r="L214" i="24"/>
  <c r="M214" i="24" s="1"/>
  <c r="L215" i="24"/>
  <c r="M215" i="24" s="1"/>
  <c r="L216" i="24"/>
  <c r="M216" i="24" s="1"/>
  <c r="L217" i="24"/>
  <c r="M217" i="24" s="1"/>
  <c r="L218" i="24"/>
  <c r="M218" i="24" s="1"/>
  <c r="L219" i="24"/>
  <c r="M219" i="24" s="1"/>
  <c r="L220" i="24"/>
  <c r="M220" i="24" s="1"/>
  <c r="L225" i="24"/>
  <c r="M225" i="24" s="1"/>
  <c r="L226" i="24"/>
  <c r="M226" i="24" s="1"/>
  <c r="L227" i="24"/>
  <c r="M227" i="24" s="1"/>
  <c r="L228" i="24"/>
  <c r="M228" i="24" s="1"/>
  <c r="L229" i="24"/>
  <c r="M229" i="24" s="1"/>
  <c r="L230" i="24"/>
  <c r="M230" i="24" s="1"/>
  <c r="L231" i="24"/>
  <c r="M231" i="24" s="1"/>
  <c r="L232" i="24"/>
  <c r="M232" i="24" s="1"/>
  <c r="L233" i="24"/>
  <c r="M233" i="24" s="1"/>
  <c r="L234" i="24"/>
  <c r="M234" i="24" s="1"/>
  <c r="L235" i="24"/>
  <c r="M235" i="24" s="1"/>
  <c r="L236" i="24"/>
  <c r="M236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58" i="24"/>
  <c r="M58" i="24" s="1"/>
  <c r="L3" i="24"/>
  <c r="M3" i="24" s="1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N2" i="20"/>
  <c r="O2" i="20" s="1"/>
  <c r="R22" i="20"/>
  <c r="N22" i="20"/>
  <c r="O22" i="20" s="1"/>
  <c r="M22" i="20"/>
  <c r="Q29" i="23"/>
  <c r="K28" i="23"/>
  <c r="J28" i="23" s="1"/>
  <c r="K29" i="23"/>
  <c r="J29" i="23" s="1"/>
  <c r="Q28" i="23"/>
  <c r="K27" i="23"/>
  <c r="J27" i="23" s="1"/>
  <c r="Q24" i="23"/>
  <c r="Q25" i="23"/>
  <c r="Q26" i="23"/>
  <c r="K24" i="23"/>
  <c r="J24" i="23" s="1"/>
  <c r="K25" i="23"/>
  <c r="J25" i="23" s="1"/>
  <c r="K26" i="23"/>
  <c r="J26" i="23" s="1"/>
  <c r="R20" i="20"/>
  <c r="R21" i="20"/>
  <c r="M20" i="20"/>
  <c r="M21" i="20"/>
  <c r="N20" i="20"/>
  <c r="O20" i="20" s="1"/>
  <c r="N21" i="20"/>
  <c r="O21" i="20" s="1"/>
  <c r="Q23" i="23"/>
  <c r="K23" i="23"/>
  <c r="L23" i="23" s="1"/>
  <c r="Q5" i="23"/>
  <c r="K5" i="23"/>
  <c r="L5" i="23" s="1"/>
  <c r="Q8" i="23"/>
  <c r="Q9" i="23"/>
  <c r="K8" i="23"/>
  <c r="L8" i="23" s="1"/>
  <c r="K9" i="23"/>
  <c r="L9" i="23" s="1"/>
  <c r="Q18" i="23"/>
  <c r="Q20" i="23"/>
  <c r="Q21" i="23"/>
  <c r="Q22" i="23"/>
  <c r="K18" i="23"/>
  <c r="L18" i="23" s="1"/>
  <c r="K19" i="23"/>
  <c r="L19" i="23" s="1"/>
  <c r="K20" i="23"/>
  <c r="L20" i="23" s="1"/>
  <c r="K21" i="23"/>
  <c r="L21" i="23" s="1"/>
  <c r="K22" i="23"/>
  <c r="L22" i="23" s="1"/>
  <c r="Q3" i="23"/>
  <c r="Q4" i="23"/>
  <c r="Q6" i="23"/>
  <c r="Q7" i="23"/>
  <c r="Q10" i="23"/>
  <c r="Q11" i="23"/>
  <c r="Q12" i="23"/>
  <c r="Q13" i="23"/>
  <c r="L61" i="21"/>
  <c r="M61" i="21" s="1"/>
  <c r="K61" i="21"/>
  <c r="L60" i="21"/>
  <c r="M60" i="21" s="1"/>
  <c r="K60" i="21"/>
  <c r="L59" i="21"/>
  <c r="M59" i="21" s="1"/>
  <c r="K59" i="21"/>
  <c r="L58" i="21"/>
  <c r="M58" i="21" s="1"/>
  <c r="K58" i="21"/>
  <c r="L57" i="21"/>
  <c r="M57" i="21" s="1"/>
  <c r="K57" i="21"/>
  <c r="L56" i="21"/>
  <c r="M56" i="21" s="1"/>
  <c r="K56" i="21"/>
  <c r="L55" i="21"/>
  <c r="M55" i="21" s="1"/>
  <c r="K55" i="21"/>
  <c r="L54" i="21"/>
  <c r="M54" i="21" s="1"/>
  <c r="K54" i="21"/>
  <c r="L53" i="21"/>
  <c r="M53" i="21" s="1"/>
  <c r="K53" i="21"/>
  <c r="L52" i="21"/>
  <c r="M52" i="21" s="1"/>
  <c r="K52" i="21"/>
  <c r="L51" i="21"/>
  <c r="M51" i="21" s="1"/>
  <c r="K51" i="21"/>
  <c r="P19" i="21"/>
  <c r="K19" i="21"/>
  <c r="L19" i="21"/>
  <c r="M19" i="21" s="1"/>
  <c r="K43" i="21"/>
  <c r="L43" i="21"/>
  <c r="M43" i="21" s="1"/>
  <c r="K44" i="21"/>
  <c r="L44" i="21"/>
  <c r="M44" i="21" s="1"/>
  <c r="K45" i="21"/>
  <c r="L45" i="21"/>
  <c r="M45" i="21" s="1"/>
  <c r="K46" i="21"/>
  <c r="L46" i="21"/>
  <c r="M46" i="21" s="1"/>
  <c r="K47" i="21"/>
  <c r="L47" i="21"/>
  <c r="M47" i="21" s="1"/>
  <c r="K48" i="21"/>
  <c r="L48" i="21"/>
  <c r="M48" i="21" s="1"/>
  <c r="K49" i="21"/>
  <c r="L49" i="21"/>
  <c r="M49" i="21" s="1"/>
  <c r="K50" i="21"/>
  <c r="L50" i="21"/>
  <c r="M50" i="21" s="1"/>
  <c r="P24" i="21"/>
  <c r="P25" i="21"/>
  <c r="K7" i="21"/>
  <c r="L7" i="21"/>
  <c r="M7" i="21" s="1"/>
  <c r="K8" i="21"/>
  <c r="L8" i="21"/>
  <c r="M8" i="21" s="1"/>
  <c r="K9" i="21"/>
  <c r="L9" i="21"/>
  <c r="M9" i="21" s="1"/>
  <c r="K10" i="21"/>
  <c r="L10" i="21"/>
  <c r="M10" i="21" s="1"/>
  <c r="K11" i="21"/>
  <c r="L11" i="21"/>
  <c r="M11" i="21" s="1"/>
  <c r="K12" i="21"/>
  <c r="L12" i="21"/>
  <c r="M12" i="21" s="1"/>
  <c r="K13" i="21"/>
  <c r="L13" i="21"/>
  <c r="M13" i="21" s="1"/>
  <c r="K14" i="21"/>
  <c r="L14" i="21"/>
  <c r="M14" i="21" s="1"/>
  <c r="K15" i="21"/>
  <c r="L15" i="21"/>
  <c r="M15" i="21" s="1"/>
  <c r="K16" i="21"/>
  <c r="L16" i="21"/>
  <c r="M16" i="21" s="1"/>
  <c r="K17" i="21"/>
  <c r="L17" i="21"/>
  <c r="M17" i="21" s="1"/>
  <c r="K18" i="21"/>
  <c r="L18" i="21"/>
  <c r="M18" i="21" s="1"/>
  <c r="K20" i="21"/>
  <c r="L20" i="21"/>
  <c r="M20" i="21" s="1"/>
  <c r="K21" i="21"/>
  <c r="L21" i="21"/>
  <c r="M21" i="21" s="1"/>
  <c r="K22" i="21"/>
  <c r="L22" i="21"/>
  <c r="M22" i="21" s="1"/>
  <c r="K23" i="21"/>
  <c r="L23" i="21"/>
  <c r="M23" i="21" s="1"/>
  <c r="K24" i="21"/>
  <c r="L24" i="21"/>
  <c r="M24" i="21" s="1"/>
  <c r="K25" i="21"/>
  <c r="L25" i="21"/>
  <c r="M25" i="21" s="1"/>
  <c r="K10" i="23"/>
  <c r="J10" i="23" s="1"/>
  <c r="K11" i="23"/>
  <c r="J11" i="23" s="1"/>
  <c r="K12" i="23"/>
  <c r="L12" i="23" s="1"/>
  <c r="K13" i="23"/>
  <c r="L13" i="23" s="1"/>
  <c r="R3" i="20"/>
  <c r="K4" i="23"/>
  <c r="L4" i="23" s="1"/>
  <c r="K6" i="23"/>
  <c r="L6" i="23" s="1"/>
  <c r="K7" i="23"/>
  <c r="L7" i="23" s="1"/>
  <c r="K2" i="23"/>
  <c r="J2" i="23" s="1"/>
  <c r="N44" i="20"/>
  <c r="O44" i="20" s="1"/>
  <c r="M44" i="20"/>
  <c r="N43" i="20"/>
  <c r="O43" i="20" s="1"/>
  <c r="M43" i="20"/>
  <c r="N42" i="20"/>
  <c r="O42" i="20" s="1"/>
  <c r="M42" i="20"/>
  <c r="N41" i="20"/>
  <c r="O41" i="20" s="1"/>
  <c r="M41" i="20"/>
  <c r="N40" i="20"/>
  <c r="O40" i="20" s="1"/>
  <c r="M40" i="20"/>
  <c r="N39" i="20"/>
  <c r="O39" i="20" s="1"/>
  <c r="M39" i="20"/>
  <c r="N38" i="20"/>
  <c r="O38" i="20" s="1"/>
  <c r="M38" i="20"/>
  <c r="N37" i="20"/>
  <c r="O37" i="20" s="1"/>
  <c r="M37" i="20"/>
  <c r="N36" i="20"/>
  <c r="O36" i="20" s="1"/>
  <c r="M36" i="20"/>
  <c r="R6" i="20"/>
  <c r="R7" i="20"/>
  <c r="N7" i="20"/>
  <c r="O7" i="20" s="1"/>
  <c r="M7" i="20"/>
  <c r="N6" i="20"/>
  <c r="O6" i="20" s="1"/>
  <c r="M6" i="20"/>
  <c r="BP72" i="10"/>
  <c r="BQ72" i="10"/>
  <c r="BL72" i="10"/>
  <c r="BM72" i="10"/>
  <c r="BN72" i="10"/>
  <c r="BO72" i="10"/>
  <c r="BF75" i="11"/>
  <c r="BG75" i="11"/>
  <c r="BH75" i="11"/>
  <c r="BI75" i="11"/>
  <c r="BJ75" i="11"/>
  <c r="BK75" i="11"/>
  <c r="L24" i="18"/>
  <c r="M24" i="18" s="1"/>
  <c r="L25" i="18"/>
  <c r="M25" i="18" s="1"/>
  <c r="K24" i="18"/>
  <c r="P4" i="18"/>
  <c r="L4" i="18"/>
  <c r="M4" i="18" s="1"/>
  <c r="K4" i="18"/>
  <c r="N53" i="20"/>
  <c r="O53" i="20" s="1"/>
  <c r="M53" i="20"/>
  <c r="N52" i="20"/>
  <c r="O52" i="20" s="1"/>
  <c r="M52" i="20"/>
  <c r="N51" i="20"/>
  <c r="O51" i="20" s="1"/>
  <c r="M51" i="20"/>
  <c r="N50" i="20"/>
  <c r="O50" i="20" s="1"/>
  <c r="M50" i="20"/>
  <c r="N49" i="20"/>
  <c r="O49" i="20" s="1"/>
  <c r="M49" i="20"/>
  <c r="N48" i="20"/>
  <c r="O48" i="20" s="1"/>
  <c r="M48" i="20"/>
  <c r="N47" i="20"/>
  <c r="O47" i="20" s="1"/>
  <c r="M47" i="20"/>
  <c r="N46" i="20"/>
  <c r="O46" i="20" s="1"/>
  <c r="M46" i="20"/>
  <c r="N45" i="20"/>
  <c r="O45" i="20" s="1"/>
  <c r="M45" i="20"/>
  <c r="L42" i="21"/>
  <c r="M42" i="21" s="1"/>
  <c r="K42" i="21"/>
  <c r="L41" i="21"/>
  <c r="M41" i="21" s="1"/>
  <c r="K41" i="21"/>
  <c r="L40" i="21"/>
  <c r="M40" i="21" s="1"/>
  <c r="K40" i="21"/>
  <c r="L39" i="21"/>
  <c r="M39" i="21" s="1"/>
  <c r="K39" i="21"/>
  <c r="L38" i="21"/>
  <c r="M38" i="21" s="1"/>
  <c r="K38" i="21"/>
  <c r="L29" i="18"/>
  <c r="M29" i="18" s="1"/>
  <c r="K29" i="18"/>
  <c r="L28" i="18"/>
  <c r="M28" i="18" s="1"/>
  <c r="K28" i="18"/>
  <c r="L27" i="18"/>
  <c r="M27" i="18" s="1"/>
  <c r="K27" i="18"/>
  <c r="L26" i="18"/>
  <c r="M26" i="18" s="1"/>
  <c r="K26" i="18"/>
  <c r="K25" i="18"/>
  <c r="L23" i="18"/>
  <c r="M23" i="18" s="1"/>
  <c r="K23" i="18"/>
  <c r="L22" i="18"/>
  <c r="M22" i="18" s="1"/>
  <c r="K22" i="18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X75" i="11"/>
  <c r="AY75" i="11"/>
  <c r="AZ75" i="11"/>
  <c r="BA75" i="11"/>
  <c r="BB75" i="11"/>
  <c r="BC75" i="11"/>
  <c r="BD75" i="11"/>
  <c r="BE75" i="11"/>
  <c r="T75" i="11"/>
  <c r="AZ72" i="10"/>
  <c r="BA72" i="10"/>
  <c r="BB72" i="10"/>
  <c r="BC72" i="10"/>
  <c r="BD72" i="10"/>
  <c r="BE72" i="10"/>
  <c r="BF72" i="10"/>
  <c r="BG72" i="10"/>
  <c r="BH72" i="10"/>
  <c r="BI72" i="10"/>
  <c r="S83" i="8"/>
  <c r="S82" i="8"/>
  <c r="S81" i="8"/>
  <c r="S80" i="8"/>
  <c r="S79" i="8"/>
  <c r="S78" i="8"/>
  <c r="S77" i="8"/>
  <c r="S76" i="8"/>
  <c r="S75" i="8"/>
  <c r="Q77" i="8"/>
  <c r="Q75" i="8"/>
  <c r="J10" i="22"/>
  <c r="K10" i="22" s="1"/>
  <c r="I10" i="22"/>
  <c r="J9" i="22"/>
  <c r="K9" i="22" s="1"/>
  <c r="I9" i="22"/>
  <c r="J8" i="22"/>
  <c r="K8" i="22" s="1"/>
  <c r="I8" i="22"/>
  <c r="J7" i="22"/>
  <c r="K7" i="22" s="1"/>
  <c r="I7" i="22"/>
  <c r="J6" i="22"/>
  <c r="K6" i="22" s="1"/>
  <c r="I6" i="22"/>
  <c r="J5" i="22"/>
  <c r="K5" i="22" s="1"/>
  <c r="I5" i="22"/>
  <c r="J4" i="22"/>
  <c r="K4" i="22" s="1"/>
  <c r="I4" i="22"/>
  <c r="J3" i="22"/>
  <c r="K3" i="22" s="1"/>
  <c r="I3" i="22"/>
  <c r="J2" i="22"/>
  <c r="K2" i="22" s="1"/>
  <c r="I2" i="22"/>
  <c r="N3" i="20"/>
  <c r="O3" i="20" s="1"/>
  <c r="N4" i="20"/>
  <c r="O4" i="20" s="1"/>
  <c r="N5" i="20"/>
  <c r="O5" i="20" s="1"/>
  <c r="N8" i="20"/>
  <c r="O8" i="20" s="1"/>
  <c r="N9" i="20"/>
  <c r="O9" i="20" s="1"/>
  <c r="N10" i="20"/>
  <c r="O10" i="20" s="1"/>
  <c r="N11" i="20"/>
  <c r="O11" i="20" s="1"/>
  <c r="N12" i="20"/>
  <c r="O12" i="20" s="1"/>
  <c r="N13" i="20"/>
  <c r="O13" i="20" s="1"/>
  <c r="N14" i="20"/>
  <c r="O14" i="20" s="1"/>
  <c r="N15" i="20"/>
  <c r="O15" i="20" s="1"/>
  <c r="N16" i="20"/>
  <c r="O16" i="20" s="1"/>
  <c r="N17" i="20"/>
  <c r="O17" i="20" s="1"/>
  <c r="N18" i="20"/>
  <c r="O18" i="20" s="1"/>
  <c r="N19" i="20"/>
  <c r="O19" i="20" s="1"/>
  <c r="M3" i="20"/>
  <c r="M4" i="20"/>
  <c r="M5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P23" i="21"/>
  <c r="P22" i="21"/>
  <c r="P21" i="21"/>
  <c r="P20" i="21"/>
  <c r="P18" i="21"/>
  <c r="P17" i="21"/>
  <c r="P16" i="21"/>
  <c r="P15" i="21"/>
  <c r="P9" i="21"/>
  <c r="P8" i="21"/>
  <c r="P7" i="21"/>
  <c r="R11" i="20"/>
  <c r="R12" i="20"/>
  <c r="R14" i="20"/>
  <c r="R15" i="20"/>
  <c r="R16" i="20"/>
  <c r="R18" i="20"/>
  <c r="R19" i="20"/>
  <c r="R2" i="20"/>
  <c r="R4" i="20"/>
  <c r="R5" i="20"/>
  <c r="R8" i="20"/>
  <c r="R9" i="20"/>
  <c r="R10" i="20"/>
  <c r="P14" i="21"/>
  <c r="P13" i="21"/>
  <c r="P12" i="21"/>
  <c r="P11" i="21"/>
  <c r="P10" i="21"/>
  <c r="P7" i="18"/>
  <c r="P6" i="21"/>
  <c r="L6" i="21"/>
  <c r="M6" i="21" s="1"/>
  <c r="K6" i="21"/>
  <c r="P5" i="21"/>
  <c r="L5" i="21"/>
  <c r="M5" i="21" s="1"/>
  <c r="K5" i="21"/>
  <c r="P4" i="21"/>
  <c r="L4" i="21"/>
  <c r="M4" i="21" s="1"/>
  <c r="K4" i="21"/>
  <c r="L3" i="21"/>
  <c r="M3" i="21" s="1"/>
  <c r="K3" i="21"/>
  <c r="L2" i="21"/>
  <c r="M2" i="21" s="1"/>
  <c r="K2" i="21"/>
  <c r="P3" i="18"/>
  <c r="P5" i="18"/>
  <c r="P6" i="18"/>
  <c r="P8" i="18"/>
  <c r="P9" i="18"/>
  <c r="L3" i="7"/>
  <c r="L4" i="7"/>
  <c r="L5" i="7"/>
  <c r="L6" i="7"/>
  <c r="L7" i="7"/>
  <c r="L2" i="7"/>
  <c r="Q74" i="11"/>
  <c r="P74" i="11"/>
  <c r="K74" i="11"/>
  <c r="L74" i="11" s="1"/>
  <c r="J74" i="11"/>
  <c r="Q73" i="11"/>
  <c r="P73" i="11"/>
  <c r="K73" i="11"/>
  <c r="L73" i="11" s="1"/>
  <c r="J73" i="11"/>
  <c r="Q72" i="11"/>
  <c r="P72" i="11"/>
  <c r="K72" i="11"/>
  <c r="L72" i="11" s="1"/>
  <c r="J72" i="11"/>
  <c r="Q71" i="11"/>
  <c r="P71" i="11"/>
  <c r="K71" i="11"/>
  <c r="L71" i="11" s="1"/>
  <c r="J71" i="11"/>
  <c r="Q70" i="11"/>
  <c r="P70" i="11"/>
  <c r="K70" i="11"/>
  <c r="L70" i="11" s="1"/>
  <c r="J70" i="11"/>
  <c r="Q69" i="11"/>
  <c r="P69" i="11"/>
  <c r="K69" i="11"/>
  <c r="L69" i="11" s="1"/>
  <c r="J69" i="11"/>
  <c r="Q68" i="11"/>
  <c r="P68" i="11"/>
  <c r="K68" i="11"/>
  <c r="L68" i="11" s="1"/>
  <c r="J68" i="11"/>
  <c r="Q67" i="11"/>
  <c r="P67" i="11"/>
  <c r="K67" i="11"/>
  <c r="L67" i="11" s="1"/>
  <c r="J67" i="11"/>
  <c r="Q66" i="11"/>
  <c r="P66" i="11"/>
  <c r="K66" i="11"/>
  <c r="L66" i="11" s="1"/>
  <c r="J66" i="11"/>
  <c r="Q65" i="11"/>
  <c r="P65" i="11"/>
  <c r="K65" i="11"/>
  <c r="L65" i="11" s="1"/>
  <c r="J65" i="11"/>
  <c r="Q64" i="11"/>
  <c r="P64" i="11"/>
  <c r="K64" i="11"/>
  <c r="L64" i="11" s="1"/>
  <c r="J64" i="11"/>
  <c r="Q63" i="11"/>
  <c r="P63" i="11"/>
  <c r="K63" i="11"/>
  <c r="L63" i="11" s="1"/>
  <c r="J63" i="11"/>
  <c r="Q62" i="11"/>
  <c r="P62" i="11"/>
  <c r="K62" i="11"/>
  <c r="L62" i="11" s="1"/>
  <c r="J62" i="11"/>
  <c r="Q61" i="11"/>
  <c r="P61" i="11"/>
  <c r="K61" i="11"/>
  <c r="L61" i="11" s="1"/>
  <c r="J61" i="11"/>
  <c r="Q60" i="11"/>
  <c r="P60" i="11"/>
  <c r="K60" i="11"/>
  <c r="L60" i="11" s="1"/>
  <c r="J60" i="11"/>
  <c r="Q59" i="11"/>
  <c r="P59" i="11"/>
  <c r="K59" i="11"/>
  <c r="L59" i="11" s="1"/>
  <c r="J59" i="11"/>
  <c r="Q58" i="11"/>
  <c r="P58" i="11"/>
  <c r="K58" i="11"/>
  <c r="L58" i="11" s="1"/>
  <c r="J58" i="11"/>
  <c r="Q57" i="11"/>
  <c r="P57" i="11"/>
  <c r="K57" i="11"/>
  <c r="L57" i="11" s="1"/>
  <c r="J57" i="11"/>
  <c r="Q56" i="11"/>
  <c r="P56" i="11"/>
  <c r="K56" i="11"/>
  <c r="L56" i="11" s="1"/>
  <c r="J56" i="11"/>
  <c r="Q55" i="11"/>
  <c r="P55" i="11"/>
  <c r="K55" i="11"/>
  <c r="L55" i="11" s="1"/>
  <c r="J55" i="11"/>
  <c r="Q54" i="11"/>
  <c r="P54" i="11"/>
  <c r="K54" i="11"/>
  <c r="L54" i="11" s="1"/>
  <c r="J54" i="11"/>
  <c r="Q53" i="11"/>
  <c r="P53" i="11"/>
  <c r="K53" i="11"/>
  <c r="L53" i="11" s="1"/>
  <c r="J53" i="11"/>
  <c r="Q52" i="11"/>
  <c r="P52" i="11"/>
  <c r="K52" i="11"/>
  <c r="L52" i="11" s="1"/>
  <c r="J52" i="11"/>
  <c r="Q51" i="11"/>
  <c r="P51" i="11"/>
  <c r="K51" i="11"/>
  <c r="L51" i="11" s="1"/>
  <c r="J51" i="11"/>
  <c r="Q50" i="11"/>
  <c r="P50" i="11"/>
  <c r="K50" i="11"/>
  <c r="L50" i="11" s="1"/>
  <c r="J50" i="11"/>
  <c r="Q49" i="11"/>
  <c r="P49" i="11"/>
  <c r="K49" i="11"/>
  <c r="L49" i="11" s="1"/>
  <c r="J49" i="11"/>
  <c r="Q48" i="11"/>
  <c r="P48" i="11"/>
  <c r="K48" i="11"/>
  <c r="L48" i="11" s="1"/>
  <c r="J48" i="11"/>
  <c r="Q47" i="11"/>
  <c r="P47" i="11"/>
  <c r="K47" i="11"/>
  <c r="L47" i="11" s="1"/>
  <c r="J47" i="11"/>
  <c r="Q46" i="11"/>
  <c r="P46" i="11"/>
  <c r="K46" i="11"/>
  <c r="L46" i="11" s="1"/>
  <c r="J46" i="11"/>
  <c r="Q45" i="11"/>
  <c r="P45" i="11"/>
  <c r="K45" i="11"/>
  <c r="L45" i="11" s="1"/>
  <c r="J45" i="11"/>
  <c r="Q44" i="11"/>
  <c r="P44" i="11"/>
  <c r="K44" i="11"/>
  <c r="L44" i="11" s="1"/>
  <c r="J44" i="11"/>
  <c r="AV68" i="8"/>
  <c r="AW68" i="8"/>
  <c r="R75" i="8"/>
  <c r="T75" i="8"/>
  <c r="Q76" i="8"/>
  <c r="R76" i="8"/>
  <c r="T76" i="8"/>
  <c r="R77" i="8"/>
  <c r="T77" i="8"/>
  <c r="Q78" i="8"/>
  <c r="R78" i="8"/>
  <c r="Q79" i="8"/>
  <c r="R79" i="8"/>
  <c r="Q80" i="8"/>
  <c r="R80" i="8"/>
  <c r="Q81" i="8"/>
  <c r="R81" i="8"/>
  <c r="Q82" i="8"/>
  <c r="R82" i="8"/>
  <c r="Q83" i="8"/>
  <c r="R83" i="8"/>
  <c r="AU68" i="8"/>
  <c r="AT68" i="8"/>
  <c r="AS68" i="8"/>
  <c r="AR68" i="8"/>
  <c r="AQ68" i="8"/>
  <c r="AP68" i="8"/>
  <c r="AO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AO64" i="8"/>
  <c r="AO55" i="8"/>
  <c r="AO53" i="8"/>
  <c r="AO51" i="8"/>
  <c r="AO47" i="8"/>
  <c r="AO44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O41" i="8"/>
  <c r="AN68" i="8"/>
  <c r="I79" i="10"/>
  <c r="M79" i="10"/>
  <c r="N79" i="10"/>
  <c r="O79" i="10"/>
  <c r="I80" i="10"/>
  <c r="M80" i="10"/>
  <c r="N80" i="10"/>
  <c r="O80" i="10"/>
  <c r="I81" i="10"/>
  <c r="M81" i="10"/>
  <c r="N81" i="10"/>
  <c r="O81" i="10"/>
  <c r="I82" i="10"/>
  <c r="M82" i="10"/>
  <c r="N82" i="10"/>
  <c r="O82" i="10"/>
  <c r="I83" i="10"/>
  <c r="M83" i="10"/>
  <c r="N83" i="10"/>
  <c r="O83" i="10"/>
  <c r="I84" i="10"/>
  <c r="M84" i="10"/>
  <c r="N84" i="10"/>
  <c r="O84" i="10"/>
  <c r="I88" i="10"/>
  <c r="M88" i="10"/>
  <c r="N88" i="10"/>
  <c r="O88" i="10"/>
  <c r="I89" i="10"/>
  <c r="M89" i="10"/>
  <c r="N89" i="10"/>
  <c r="O89" i="10"/>
  <c r="I90" i="10"/>
  <c r="M90" i="10"/>
  <c r="N90" i="10"/>
  <c r="O90" i="10"/>
  <c r="M43" i="10"/>
  <c r="N43" i="10"/>
  <c r="O43" i="10" s="1"/>
  <c r="A44" i="10"/>
  <c r="M44" i="10"/>
  <c r="N44" i="10"/>
  <c r="O44" i="10" s="1"/>
  <c r="A45" i="10"/>
  <c r="M45" i="10"/>
  <c r="N45" i="10"/>
  <c r="O45" i="10" s="1"/>
  <c r="A46" i="10"/>
  <c r="M46" i="10"/>
  <c r="N46" i="10"/>
  <c r="O46" i="10" s="1"/>
  <c r="A47" i="10"/>
  <c r="M47" i="10"/>
  <c r="N47" i="10"/>
  <c r="O47" i="10" s="1"/>
  <c r="A48" i="10"/>
  <c r="M48" i="10"/>
  <c r="N48" i="10"/>
  <c r="O48" i="10" s="1"/>
  <c r="A49" i="10"/>
  <c r="M49" i="10"/>
  <c r="N49" i="10"/>
  <c r="O49" i="10" s="1"/>
  <c r="A50" i="10"/>
  <c r="M50" i="10"/>
  <c r="N50" i="10"/>
  <c r="O50" i="10" s="1"/>
  <c r="A51" i="10"/>
  <c r="M51" i="10"/>
  <c r="N51" i="10"/>
  <c r="O51" i="10" s="1"/>
  <c r="A52" i="10"/>
  <c r="M52" i="10"/>
  <c r="N52" i="10"/>
  <c r="O52" i="10" s="1"/>
  <c r="A53" i="10"/>
  <c r="M53" i="10"/>
  <c r="N53" i="10"/>
  <c r="O53" i="10" s="1"/>
  <c r="A54" i="10"/>
  <c r="M54" i="10"/>
  <c r="N54" i="10"/>
  <c r="O54" i="10" s="1"/>
  <c r="A55" i="10"/>
  <c r="M55" i="10"/>
  <c r="N55" i="10"/>
  <c r="O55" i="10" s="1"/>
  <c r="A56" i="10"/>
  <c r="M56" i="10"/>
  <c r="N56" i="10"/>
  <c r="O56" i="10" s="1"/>
  <c r="A57" i="10"/>
  <c r="M57" i="10"/>
  <c r="N57" i="10"/>
  <c r="O57" i="10" s="1"/>
  <c r="A58" i="10"/>
  <c r="M58" i="10"/>
  <c r="N58" i="10"/>
  <c r="O58" i="10" s="1"/>
  <c r="A59" i="10"/>
  <c r="M59" i="10"/>
  <c r="N59" i="10"/>
  <c r="O59" i="10" s="1"/>
  <c r="A60" i="10"/>
  <c r="M60" i="10"/>
  <c r="N60" i="10"/>
  <c r="O60" i="10" s="1"/>
  <c r="A61" i="10"/>
  <c r="M61" i="10"/>
  <c r="N61" i="10"/>
  <c r="O61" i="10" s="1"/>
  <c r="A62" i="10"/>
  <c r="M62" i="10"/>
  <c r="N62" i="10"/>
  <c r="O62" i="10" s="1"/>
  <c r="A63" i="10"/>
  <c r="M63" i="10"/>
  <c r="N63" i="10"/>
  <c r="O63" i="10" s="1"/>
  <c r="A64" i="10"/>
  <c r="M64" i="10"/>
  <c r="N64" i="10"/>
  <c r="O64" i="10" s="1"/>
  <c r="A65" i="10"/>
  <c r="M65" i="10"/>
  <c r="N65" i="10"/>
  <c r="O65" i="10" s="1"/>
  <c r="A66" i="10"/>
  <c r="M66" i="10"/>
  <c r="N66" i="10"/>
  <c r="O66" i="10" s="1"/>
  <c r="A67" i="10"/>
  <c r="M67" i="10"/>
  <c r="N67" i="10"/>
  <c r="O67" i="10" s="1"/>
  <c r="A68" i="10"/>
  <c r="M68" i="10"/>
  <c r="N68" i="10"/>
  <c r="O68" i="10" s="1"/>
  <c r="A69" i="10"/>
  <c r="M69" i="10"/>
  <c r="N69" i="10"/>
  <c r="O69" i="10" s="1"/>
  <c r="A70" i="10"/>
  <c r="M70" i="10"/>
  <c r="N70" i="10"/>
  <c r="O70" i="10" s="1"/>
  <c r="A71" i="10"/>
  <c r="M71" i="10"/>
  <c r="N71" i="10"/>
  <c r="O71" i="10" s="1"/>
  <c r="Q72" i="10"/>
  <c r="R72" i="10"/>
  <c r="S72" i="10"/>
  <c r="T72" i="10"/>
  <c r="U72" i="10"/>
  <c r="V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V72" i="10"/>
  <c r="AW72" i="10"/>
  <c r="AX72" i="10"/>
  <c r="AY72" i="10"/>
  <c r="BJ72" i="10"/>
  <c r="BK72" i="10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222" i="13"/>
  <c r="M12" i="4"/>
  <c r="M13" i="4"/>
  <c r="M14" i="4"/>
  <c r="M15" i="4"/>
  <c r="M16" i="4"/>
  <c r="M17" i="4"/>
  <c r="M18" i="4"/>
  <c r="J18" i="4"/>
  <c r="J12" i="4"/>
  <c r="L6" i="18"/>
  <c r="M6" i="18" s="1"/>
  <c r="L7" i="18"/>
  <c r="M7" i="18" s="1"/>
  <c r="L8" i="18"/>
  <c r="M8" i="18" s="1"/>
  <c r="L9" i="18"/>
  <c r="M9" i="18" s="1"/>
  <c r="K6" i="18"/>
  <c r="K7" i="18"/>
  <c r="K8" i="18"/>
  <c r="K9" i="18"/>
  <c r="M2" i="4"/>
  <c r="L2" i="18"/>
  <c r="M2" i="18" s="1"/>
  <c r="L3" i="18"/>
  <c r="M3" i="18" s="1"/>
  <c r="L5" i="18"/>
  <c r="M5" i="18" s="1"/>
  <c r="K3" i="18"/>
  <c r="K5" i="18"/>
  <c r="J2" i="4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50" i="13"/>
  <c r="N51" i="13"/>
  <c r="N49" i="13"/>
  <c r="N46" i="13"/>
  <c r="N47" i="13"/>
  <c r="N48" i="13"/>
  <c r="N45" i="13"/>
  <c r="N41" i="13"/>
  <c r="N42" i="13"/>
  <c r="N43" i="13"/>
  <c r="N44" i="13"/>
  <c r="N40" i="13"/>
  <c r="N35" i="13"/>
  <c r="N36" i="13"/>
  <c r="N37" i="13"/>
  <c r="N38" i="13"/>
  <c r="N39" i="13"/>
  <c r="N33" i="13"/>
  <c r="N34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19" i="13"/>
  <c r="N20" i="13"/>
  <c r="N13" i="13"/>
  <c r="N14" i="13"/>
  <c r="N15" i="13"/>
  <c r="N16" i="13"/>
  <c r="N17" i="13"/>
  <c r="N18" i="13"/>
  <c r="N11" i="13"/>
  <c r="N12" i="13"/>
  <c r="N6" i="13"/>
  <c r="N7" i="13"/>
  <c r="N8" i="13"/>
  <c r="N9" i="13"/>
  <c r="N10" i="13"/>
  <c r="N5" i="13"/>
  <c r="N3" i="13"/>
  <c r="N4" i="13"/>
  <c r="N2" i="13"/>
  <c r="M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11" i="13"/>
  <c r="M12" i="13"/>
  <c r="M6" i="13"/>
  <c r="M7" i="13"/>
  <c r="M8" i="13"/>
  <c r="M9" i="13"/>
  <c r="M10" i="13"/>
  <c r="M5" i="13"/>
  <c r="M3" i="13"/>
  <c r="M4" i="13"/>
  <c r="J13" i="4"/>
  <c r="J14" i="4"/>
  <c r="J15" i="4"/>
  <c r="J16" i="4"/>
  <c r="J17" i="4"/>
  <c r="M19" i="4"/>
  <c r="M20" i="4"/>
  <c r="M21" i="4"/>
  <c r="M22" i="4"/>
  <c r="M23" i="4"/>
  <c r="J19" i="4"/>
  <c r="J20" i="4"/>
  <c r="J21" i="4"/>
  <c r="J22" i="4"/>
  <c r="J23" i="4"/>
  <c r="M3" i="4"/>
  <c r="M4" i="4"/>
  <c r="M5" i="4"/>
  <c r="M6" i="4"/>
  <c r="M7" i="4"/>
  <c r="M8" i="4"/>
  <c r="M9" i="4"/>
  <c r="M10" i="4"/>
  <c r="M11" i="4"/>
  <c r="K18" i="11"/>
  <c r="L18" i="11" s="1"/>
  <c r="J18" i="11"/>
  <c r="Q18" i="11"/>
  <c r="P18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2" i="11"/>
  <c r="AC15" i="15"/>
  <c r="AA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C15" i="15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K17" i="11"/>
  <c r="L17" i="11" s="1"/>
  <c r="J17" i="11"/>
  <c r="K16" i="11"/>
  <c r="L16" i="11" s="1"/>
  <c r="J16" i="11"/>
  <c r="K15" i="11"/>
  <c r="L15" i="11" s="1"/>
  <c r="J15" i="11"/>
  <c r="K14" i="11"/>
  <c r="L14" i="11" s="1"/>
  <c r="J14" i="11"/>
  <c r="K23" i="11"/>
  <c r="L23" i="11" s="1"/>
  <c r="J23" i="11"/>
  <c r="K22" i="11"/>
  <c r="L22" i="11" s="1"/>
  <c r="J22" i="11"/>
  <c r="K21" i="11"/>
  <c r="L21" i="11" s="1"/>
  <c r="J21" i="11"/>
  <c r="K20" i="11"/>
  <c r="L20" i="11" s="1"/>
  <c r="J20" i="11"/>
  <c r="K19" i="11"/>
  <c r="L19" i="11" s="1"/>
  <c r="J19" i="11"/>
  <c r="J29" i="11"/>
  <c r="K29" i="11"/>
  <c r="L29" i="11" s="1"/>
  <c r="J30" i="11"/>
  <c r="K30" i="11"/>
  <c r="L30" i="11" s="1"/>
  <c r="J31" i="11"/>
  <c r="K31" i="11"/>
  <c r="L31" i="11" s="1"/>
  <c r="J32" i="11"/>
  <c r="K32" i="11"/>
  <c r="L32" i="11" s="1"/>
  <c r="J2" i="11"/>
  <c r="K2" i="11"/>
  <c r="L2" i="11" s="1"/>
  <c r="J3" i="11"/>
  <c r="K3" i="11"/>
  <c r="L3" i="11" s="1"/>
  <c r="J4" i="11"/>
  <c r="K4" i="11"/>
  <c r="L4" i="11" s="1"/>
  <c r="J5" i="11"/>
  <c r="K5" i="11"/>
  <c r="L5" i="11" s="1"/>
  <c r="J6" i="11"/>
  <c r="K6" i="11"/>
  <c r="L6" i="11" s="1"/>
  <c r="J7" i="11"/>
  <c r="K7" i="11"/>
  <c r="L7" i="11" s="1"/>
  <c r="J8" i="11"/>
  <c r="K8" i="11"/>
  <c r="L8" i="11" s="1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K9" i="11"/>
  <c r="L9" i="11" s="1"/>
  <c r="K10" i="11"/>
  <c r="L10" i="11" s="1"/>
  <c r="K11" i="11"/>
  <c r="L11" i="11" s="1"/>
  <c r="K12" i="11"/>
  <c r="L12" i="11" s="1"/>
  <c r="K13" i="11"/>
  <c r="L13" i="11" s="1"/>
  <c r="K24" i="11"/>
  <c r="L24" i="11" s="1"/>
  <c r="K25" i="11"/>
  <c r="L25" i="11" s="1"/>
  <c r="K26" i="11"/>
  <c r="L26" i="11" s="1"/>
  <c r="K27" i="11"/>
  <c r="L27" i="11" s="1"/>
  <c r="K28" i="11"/>
  <c r="L28" i="11" s="1"/>
  <c r="J9" i="11"/>
  <c r="J10" i="11"/>
  <c r="J11" i="11"/>
  <c r="J12" i="11"/>
  <c r="J13" i="11"/>
  <c r="J24" i="11"/>
  <c r="J25" i="11"/>
  <c r="J26" i="11"/>
  <c r="J27" i="11"/>
  <c r="J28" i="11"/>
  <c r="O23" i="10"/>
  <c r="O24" i="10"/>
  <c r="P17" i="1"/>
  <c r="P18" i="1"/>
  <c r="M17" i="1"/>
  <c r="M18" i="1"/>
  <c r="P14" i="1"/>
  <c r="P15" i="1"/>
  <c r="P16" i="1"/>
  <c r="M14" i="1"/>
  <c r="M15" i="1"/>
  <c r="M16" i="1"/>
  <c r="V13" i="3"/>
  <c r="M13" i="3"/>
  <c r="V2" i="3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O4" i="10"/>
  <c r="V20" i="3"/>
  <c r="M20" i="3"/>
  <c r="O30" i="10"/>
  <c r="O29" i="10"/>
  <c r="O28" i="10"/>
  <c r="O27" i="10"/>
  <c r="O26" i="10"/>
  <c r="O25" i="10"/>
  <c r="O22" i="10"/>
  <c r="O21" i="10"/>
  <c r="O20" i="10"/>
  <c r="O19" i="10"/>
  <c r="O2" i="10"/>
  <c r="O3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V3" i="3"/>
  <c r="V4" i="3"/>
  <c r="V5" i="3"/>
  <c r="V6" i="3"/>
  <c r="V7" i="3"/>
  <c r="V8" i="3"/>
  <c r="V9" i="3"/>
  <c r="V10" i="3"/>
  <c r="V11" i="3"/>
  <c r="V12" i="3"/>
  <c r="V14" i="3"/>
  <c r="V15" i="3"/>
  <c r="V16" i="3"/>
  <c r="V17" i="3"/>
  <c r="V18" i="3"/>
  <c r="V19" i="3"/>
  <c r="M2" i="3"/>
  <c r="P2" i="1"/>
  <c r="P3" i="1"/>
  <c r="P4" i="1"/>
  <c r="P5" i="1"/>
  <c r="P6" i="1"/>
  <c r="P7" i="1"/>
  <c r="P8" i="1"/>
  <c r="P9" i="1"/>
  <c r="P10" i="1"/>
  <c r="P11" i="1"/>
  <c r="P12" i="1"/>
  <c r="P13" i="1"/>
  <c r="AZ28" i="8"/>
  <c r="AW28" i="8"/>
  <c r="AV28" i="8"/>
  <c r="AZ27" i="8"/>
  <c r="AW27" i="8"/>
  <c r="AV27" i="8"/>
  <c r="AZ26" i="8"/>
  <c r="AW26" i="8"/>
  <c r="AV26" i="8"/>
  <c r="AZ25" i="8"/>
  <c r="AW25" i="8"/>
  <c r="AV25" i="8"/>
  <c r="AZ24" i="8"/>
  <c r="AW24" i="8"/>
  <c r="AV24" i="8"/>
  <c r="AZ23" i="8"/>
  <c r="AW23" i="8"/>
  <c r="AV23" i="8"/>
  <c r="AZ22" i="8"/>
  <c r="AW22" i="8"/>
  <c r="AV22" i="8"/>
  <c r="AZ21" i="8"/>
  <c r="AW21" i="8"/>
  <c r="AV21" i="8"/>
  <c r="AZ20" i="8"/>
  <c r="AW20" i="8"/>
  <c r="AV20" i="8"/>
  <c r="AZ19" i="8"/>
  <c r="AW19" i="8"/>
  <c r="AV19" i="8"/>
  <c r="AZ18" i="8"/>
  <c r="AW18" i="8"/>
  <c r="AV18" i="8"/>
  <c r="AZ17" i="8"/>
  <c r="AW17" i="8"/>
  <c r="AV17" i="8"/>
  <c r="AZ16" i="8"/>
  <c r="AW16" i="8"/>
  <c r="AV16" i="8"/>
  <c r="AZ15" i="8"/>
  <c r="AW15" i="8"/>
  <c r="AV15" i="8"/>
  <c r="AZ14" i="8"/>
  <c r="AW14" i="8"/>
  <c r="AV14" i="8"/>
  <c r="AZ13" i="8"/>
  <c r="AW13" i="8"/>
  <c r="AV13" i="8"/>
  <c r="AZ12" i="8"/>
  <c r="AW12" i="8"/>
  <c r="AV12" i="8"/>
  <c r="AZ11" i="8"/>
  <c r="AW11" i="8"/>
  <c r="AV11" i="8"/>
  <c r="AZ10" i="8"/>
  <c r="AW10" i="8"/>
  <c r="AV10" i="8"/>
  <c r="AZ9" i="8"/>
  <c r="AW9" i="8"/>
  <c r="AV9" i="8"/>
  <c r="AZ8" i="8"/>
  <c r="AW8" i="8"/>
  <c r="AV8" i="8"/>
  <c r="AZ7" i="8"/>
  <c r="AW7" i="8"/>
  <c r="AV7" i="8"/>
  <c r="AZ6" i="8"/>
  <c r="AW6" i="8"/>
  <c r="AV6" i="8"/>
  <c r="AZ5" i="8"/>
  <c r="AW5" i="8"/>
  <c r="AV5" i="8"/>
  <c r="AZ4" i="8"/>
  <c r="AW4" i="8"/>
  <c r="AV4" i="8"/>
  <c r="AZ3" i="8"/>
  <c r="AW3" i="8"/>
  <c r="AV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Z2" i="8"/>
  <c r="AW2" i="8"/>
  <c r="AV2" i="8"/>
  <c r="K7" i="7"/>
  <c r="J7" i="7"/>
  <c r="K6" i="7"/>
  <c r="J6" i="7"/>
  <c r="K5" i="7"/>
  <c r="J5" i="7"/>
  <c r="K4" i="7"/>
  <c r="J4" i="7"/>
  <c r="K3" i="7"/>
  <c r="J3" i="7"/>
  <c r="K2" i="7"/>
  <c r="J2" i="7"/>
  <c r="M13" i="1"/>
  <c r="M12" i="1"/>
  <c r="M11" i="1"/>
  <c r="M10" i="1"/>
  <c r="M9" i="1"/>
  <c r="M8" i="1"/>
  <c r="M7" i="1"/>
  <c r="M6" i="1"/>
  <c r="M5" i="1"/>
  <c r="M4" i="1"/>
  <c r="M3" i="1"/>
  <c r="M2" i="1"/>
  <c r="J11" i="4"/>
  <c r="J10" i="4"/>
  <c r="J9" i="4"/>
  <c r="J8" i="4"/>
  <c r="J7" i="4"/>
  <c r="J6" i="4"/>
  <c r="J5" i="4"/>
  <c r="J4" i="4"/>
  <c r="J3" i="4"/>
  <c r="M19" i="3"/>
  <c r="M18" i="3"/>
  <c r="M17" i="3"/>
  <c r="M16" i="3"/>
  <c r="M15" i="3"/>
  <c r="M14" i="3"/>
  <c r="M12" i="3"/>
  <c r="M11" i="3"/>
  <c r="M10" i="3"/>
  <c r="M9" i="3"/>
  <c r="M8" i="3"/>
  <c r="M7" i="3"/>
  <c r="M6" i="3"/>
  <c r="M5" i="3"/>
  <c r="M4" i="3"/>
  <c r="M3" i="3"/>
  <c r="N41" i="8"/>
  <c r="P41" i="8"/>
  <c r="N67" i="8"/>
  <c r="P67" i="8"/>
  <c r="N66" i="8"/>
  <c r="P66" i="8"/>
  <c r="N65" i="8"/>
  <c r="P65" i="8"/>
  <c r="N64" i="8"/>
  <c r="P64" i="8"/>
  <c r="N63" i="8"/>
  <c r="P63" i="8"/>
  <c r="N62" i="8"/>
  <c r="P62" i="8"/>
  <c r="N61" i="8"/>
  <c r="P61" i="8"/>
  <c r="N60" i="8"/>
  <c r="P60" i="8"/>
  <c r="N59" i="8"/>
  <c r="P59" i="8"/>
  <c r="N58" i="8"/>
  <c r="P58" i="8"/>
  <c r="N57" i="8"/>
  <c r="P57" i="8"/>
  <c r="N56" i="8"/>
  <c r="P56" i="8"/>
  <c r="N55" i="8"/>
  <c r="P55" i="8"/>
  <c r="N54" i="8"/>
  <c r="P54" i="8"/>
  <c r="N53" i="8"/>
  <c r="P53" i="8"/>
  <c r="N52" i="8"/>
  <c r="P52" i="8"/>
  <c r="N51" i="8"/>
  <c r="P51" i="8"/>
  <c r="N50" i="8"/>
  <c r="P50" i="8"/>
  <c r="N49" i="8"/>
  <c r="P49" i="8"/>
  <c r="N48" i="8"/>
  <c r="P48" i="8"/>
  <c r="N47" i="8"/>
  <c r="P47" i="8"/>
  <c r="N46" i="8"/>
  <c r="P46" i="8"/>
  <c r="N45" i="8"/>
  <c r="P45" i="8"/>
  <c r="N44" i="8"/>
  <c r="P44" i="8"/>
  <c r="N43" i="8"/>
  <c r="P43" i="8"/>
  <c r="N42" i="8"/>
  <c r="P42" i="8"/>
  <c r="Q87" i="8"/>
  <c r="L2" i="24"/>
  <c r="M2" i="24" s="1"/>
  <c r="U86" i="34"/>
  <c r="S86" i="34"/>
  <c r="J4" i="23" l="1"/>
  <c r="J3" i="23"/>
  <c r="J20" i="23"/>
  <c r="L27" i="23"/>
  <c r="J19" i="23"/>
  <c r="J5" i="23"/>
  <c r="L24" i="23"/>
  <c r="L10" i="23"/>
  <c r="L29" i="23"/>
  <c r="L28" i="23"/>
  <c r="J9" i="23"/>
  <c r="L2" i="23"/>
  <c r="J23" i="23"/>
  <c r="L11" i="23"/>
  <c r="J21" i="23"/>
  <c r="J18" i="23"/>
  <c r="J8" i="23"/>
  <c r="J13" i="23"/>
  <c r="L25" i="23"/>
  <c r="J7" i="23"/>
  <c r="J22" i="23"/>
  <c r="L26" i="23"/>
  <c r="AC154" i="34"/>
  <c r="AC152" i="34"/>
  <c r="J12" i="23"/>
  <c r="J6" i="23"/>
  <c r="AC153" i="34"/>
  <c r="K46" i="48"/>
  <c r="M383" i="24"/>
  <c r="M384" i="24"/>
  <c r="M385" i="24"/>
  <c r="M386" i="24"/>
  <c r="M387" i="24"/>
  <c r="M388" i="24"/>
  <c r="M389" i="24"/>
  <c r="M390" i="24"/>
  <c r="M391" i="24"/>
  <c r="M392" i="24"/>
  <c r="M393" i="24"/>
  <c r="M394" i="24"/>
</calcChain>
</file>

<file path=xl/sharedStrings.xml><?xml version="1.0" encoding="utf-8"?>
<sst xmlns="http://schemas.openxmlformats.org/spreadsheetml/2006/main" count="22853" uniqueCount="3547">
  <si>
    <t>Animal ID</t>
  </si>
  <si>
    <t>perfusion date</t>
  </si>
  <si>
    <t>genotype</t>
  </si>
  <si>
    <t>sex</t>
  </si>
  <si>
    <t>treatment</t>
  </si>
  <si>
    <t>weight</t>
  </si>
  <si>
    <t>dob</t>
  </si>
  <si>
    <t>DWI</t>
  </si>
  <si>
    <t>age</t>
  </si>
  <si>
    <t>191205-1</t>
  </si>
  <si>
    <t>CVN</t>
  </si>
  <si>
    <t>female</t>
  </si>
  <si>
    <t>treadmill</t>
  </si>
  <si>
    <t>B52711</t>
  </si>
  <si>
    <t>N58214</t>
  </si>
  <si>
    <t>191205-2</t>
  </si>
  <si>
    <t>B52823</t>
  </si>
  <si>
    <t>N58215</t>
  </si>
  <si>
    <t>191205-3</t>
  </si>
  <si>
    <t>N58216</t>
  </si>
  <si>
    <t>191205-4</t>
  </si>
  <si>
    <t>B53041</t>
  </si>
  <si>
    <t>N58217</t>
  </si>
  <si>
    <t>191205-5</t>
  </si>
  <si>
    <t>B53054</t>
  </si>
  <si>
    <t>N58218</t>
  </si>
  <si>
    <t>191205-6</t>
  </si>
  <si>
    <t>wheel_only</t>
  </si>
  <si>
    <t>B53161</t>
  </si>
  <si>
    <t>N58219</t>
  </si>
  <si>
    <t>191205-8</t>
  </si>
  <si>
    <t>B53183</t>
  </si>
  <si>
    <t>N58221</t>
  </si>
  <si>
    <t>191205-9</t>
  </si>
  <si>
    <t>B53195</t>
  </si>
  <si>
    <t>N58222</t>
  </si>
  <si>
    <t>191205-10</t>
  </si>
  <si>
    <t>B53106</t>
  </si>
  <si>
    <t>N58223</t>
  </si>
  <si>
    <t>191212-1</t>
  </si>
  <si>
    <t>B53212</t>
  </si>
  <si>
    <t>N58224</t>
  </si>
  <si>
    <t>191212-3</t>
  </si>
  <si>
    <t>B53233</t>
  </si>
  <si>
    <t>N58225</t>
  </si>
  <si>
    <t>191212-4</t>
  </si>
  <si>
    <t>B53245</t>
  </si>
  <si>
    <t>N58226</t>
  </si>
  <si>
    <t>191212-5</t>
  </si>
  <si>
    <t>B53257</t>
  </si>
  <si>
    <t>N58228</t>
  </si>
  <si>
    <t>191212-6</t>
  </si>
  <si>
    <t>B53269</t>
  </si>
  <si>
    <t>N58229</t>
  </si>
  <si>
    <t>191212-7</t>
  </si>
  <si>
    <t>B53279</t>
  </si>
  <si>
    <t>N58230</t>
  </si>
  <si>
    <t>191212-8</t>
  </si>
  <si>
    <t>B53281</t>
  </si>
  <si>
    <t>N58231</t>
  </si>
  <si>
    <t>191212-9</t>
  </si>
  <si>
    <t>B53291</t>
  </si>
  <si>
    <t>N58232</t>
  </si>
  <si>
    <t>B52715</t>
  </si>
  <si>
    <t>B52824</t>
  </si>
  <si>
    <t>B52825</t>
  </si>
  <si>
    <t>B52836</t>
  </si>
  <si>
    <t>200805-1:0</t>
  </si>
  <si>
    <t>sedentary</t>
  </si>
  <si>
    <t>B54611</t>
  </si>
  <si>
    <t>N58633</t>
  </si>
  <si>
    <t>200805-2:0</t>
  </si>
  <si>
    <t>B54623</t>
  </si>
  <si>
    <t>N58634</t>
  </si>
  <si>
    <t>200805-3:0</t>
  </si>
  <si>
    <t>died</t>
  </si>
  <si>
    <t>200805-4:0</t>
  </si>
  <si>
    <t>B54645</t>
  </si>
  <si>
    <t>N58635</t>
  </si>
  <si>
    <t>200805-5:0</t>
  </si>
  <si>
    <t>B54751</t>
  </si>
  <si>
    <t>N58636</t>
  </si>
  <si>
    <t>201007-1:0</t>
  </si>
  <si>
    <t>B55012</t>
  </si>
  <si>
    <t>N58650</t>
  </si>
  <si>
    <t>201007-2:0</t>
  </si>
  <si>
    <t>B55023</t>
  </si>
  <si>
    <t>N58649</t>
  </si>
  <si>
    <t>201007-3:0</t>
  </si>
  <si>
    <t>B55034</t>
  </si>
  <si>
    <t>N58651</t>
  </si>
  <si>
    <t>201007-4:0</t>
  </si>
  <si>
    <t>B55045</t>
  </si>
  <si>
    <t>N58653</t>
  </si>
  <si>
    <t>201007-5:0</t>
  </si>
  <si>
    <t>B55056</t>
  </si>
  <si>
    <t>N58654</t>
  </si>
  <si>
    <t>Index</t>
  </si>
  <si>
    <t>Tab_Name</t>
  </si>
  <si>
    <t>Experiment</t>
  </si>
  <si>
    <t>Age</t>
  </si>
  <si>
    <t>Handling_Date</t>
  </si>
  <si>
    <t>Animal_Numbers</t>
  </si>
  <si>
    <t xml:space="preserve">Status </t>
  </si>
  <si>
    <t xml:space="preserve">Balancing </t>
  </si>
  <si>
    <t>Behavior</t>
  </si>
  <si>
    <t>CTRL_18MnthCohort1_10_26_20</t>
  </si>
  <si>
    <t>CTRL</t>
  </si>
  <si>
    <t>Complete</t>
  </si>
  <si>
    <t>2_test</t>
  </si>
  <si>
    <t xml:space="preserve">Totals </t>
  </si>
  <si>
    <t>HFD_Cohort1_10_5_20</t>
  </si>
  <si>
    <t>HFD</t>
  </si>
  <si>
    <t>M</t>
  </si>
  <si>
    <t>Count up to march mixed/210503*</t>
  </si>
  <si>
    <t>F</t>
  </si>
  <si>
    <t>up to Nov cohort</t>
  </si>
  <si>
    <t>up to Feb cohort</t>
  </si>
  <si>
    <t>includes July 2022</t>
  </si>
  <si>
    <t>up to Oct2022</t>
  </si>
  <si>
    <t>up to Jan2023</t>
  </si>
  <si>
    <t>January_Mixed_Cohort HFD+HFCTRL</t>
  </si>
  <si>
    <t>HFD+CTRL</t>
  </si>
  <si>
    <t>9-12</t>
  </si>
  <si>
    <t>E4HN</t>
  </si>
  <si>
    <t>CTRL_12MnthCohort2_2_1_21</t>
  </si>
  <si>
    <t>12MonthCTRL</t>
  </si>
  <si>
    <t>6MoCTRL</t>
  </si>
  <si>
    <t>CTRL_12MnthCohort3_2_22_21</t>
  </si>
  <si>
    <t>18MonthCTRL</t>
  </si>
  <si>
    <t>CTRL_12_18MnthCohort_5_3_21</t>
  </si>
  <si>
    <t>12/18</t>
  </si>
  <si>
    <t>*12 months needs to be scanned</t>
  </si>
  <si>
    <t>12 MonthHFD</t>
  </si>
  <si>
    <t>March_Mixed_Cohort HFD+HFCTRL</t>
  </si>
  <si>
    <t>In Progress</t>
  </si>
  <si>
    <t>Brain RNA:12</t>
  </si>
  <si>
    <t>18moHFD</t>
  </si>
  <si>
    <t>August_Mixed_Cohort HFD+HFCTRL</t>
  </si>
  <si>
    <t>Brain RNA:18</t>
  </si>
  <si>
    <t>September_Mixed_Cohort HFD+HFCTRL</t>
  </si>
  <si>
    <t>E3HN</t>
  </si>
  <si>
    <t>Done</t>
  </si>
  <si>
    <t>October_Mixed_Cohort HFD+HFCTRL</t>
  </si>
  <si>
    <t>November_Mixed_Cohort</t>
  </si>
  <si>
    <t>Jan_2022_Mixed</t>
  </si>
  <si>
    <t>Upcoming</t>
  </si>
  <si>
    <t>Feb_2022_18MnthCtrl+HFD</t>
  </si>
  <si>
    <t>March_2022_18moCTRL</t>
  </si>
  <si>
    <t>April_2022_Mixed</t>
  </si>
  <si>
    <t>E2HN</t>
  </si>
  <si>
    <t>May22_18moHFD</t>
  </si>
  <si>
    <t>18</t>
  </si>
  <si>
    <t>June_2022_18moCTRL</t>
  </si>
  <si>
    <t>E44</t>
  </si>
  <si>
    <t xml:space="preserve">Legend </t>
  </si>
  <si>
    <t>E33</t>
  </si>
  <si>
    <t>E22</t>
  </si>
  <si>
    <t>HN</t>
  </si>
  <si>
    <t>KO</t>
  </si>
  <si>
    <t>MRI- as of 01.10.2023</t>
  </si>
  <si>
    <t>RNA- as of 7/8/22</t>
  </si>
  <si>
    <t>MRI</t>
  </si>
  <si>
    <t>RNA</t>
  </si>
  <si>
    <t xml:space="preserve">DWI Count </t>
  </si>
  <si>
    <t xml:space="preserve">No DWI </t>
  </si>
  <si>
    <t>All 324 listed on 18abb11 as of 061522</t>
  </si>
  <si>
    <t>12mo ctrl</t>
  </si>
  <si>
    <t>12mo HFD</t>
  </si>
  <si>
    <t>add 5 E4HN males</t>
  </si>
  <si>
    <t>12mo ctrl frozen</t>
  </si>
  <si>
    <t>12 mo HFD frozen</t>
  </si>
  <si>
    <r>
      <rPr>
        <sz val="11"/>
        <color rgb="FF000000"/>
        <rFont val="Calibri"/>
        <family val="2"/>
      </rPr>
      <t>2+</t>
    </r>
    <r>
      <rPr>
        <sz val="11"/>
        <color rgb="FFFF0000"/>
        <rFont val="Calibri"/>
        <family val="2"/>
      </rPr>
      <t>1 from Vitek</t>
    </r>
  </si>
  <si>
    <t>3 from Vitek</t>
  </si>
  <si>
    <t>2 from Vitek</t>
  </si>
  <si>
    <t>1 from Vitek</t>
  </si>
  <si>
    <t>add E44 HFD</t>
  </si>
  <si>
    <t>base lines</t>
  </si>
  <si>
    <t>HN lines</t>
  </si>
  <si>
    <t>Total</t>
  </si>
  <si>
    <t>12mo</t>
  </si>
  <si>
    <t>APOE2</t>
  </si>
  <si>
    <t>APOE3</t>
  </si>
  <si>
    <t>APOE4</t>
  </si>
  <si>
    <t>18mo</t>
  </si>
  <si>
    <t>HFD/HN</t>
  </si>
  <si>
    <t>Mouse_ID</t>
  </si>
  <si>
    <t>Scan_Date</t>
  </si>
  <si>
    <t>DOB</t>
  </si>
  <si>
    <t>Sex</t>
  </si>
  <si>
    <t>Mass</t>
  </si>
  <si>
    <t>Diet</t>
  </si>
  <si>
    <t>Genotype</t>
  </si>
  <si>
    <t>Diastolic_LV_Volume</t>
  </si>
  <si>
    <t>Systolic_LV_Volume</t>
  </si>
  <si>
    <t>Stroke_Volume</t>
  </si>
  <si>
    <t>Ejection_Fraction</t>
  </si>
  <si>
    <t>Heart_Rate</t>
  </si>
  <si>
    <t>Cardiac_Output</t>
  </si>
  <si>
    <t>210719-3</t>
  </si>
  <si>
    <t>Female</t>
  </si>
  <si>
    <t>APOE-/-</t>
  </si>
  <si>
    <t>210719-1</t>
  </si>
  <si>
    <t>210719-2</t>
  </si>
  <si>
    <t>210622-1</t>
  </si>
  <si>
    <t>Male</t>
  </si>
  <si>
    <t>210719-6</t>
  </si>
  <si>
    <t>210730-2</t>
  </si>
  <si>
    <t>210730-1</t>
  </si>
  <si>
    <t>210118-18</t>
  </si>
  <si>
    <t>210118-22</t>
  </si>
  <si>
    <t>210118-23</t>
  </si>
  <si>
    <t>210118-24</t>
  </si>
  <si>
    <t>211001-15:0</t>
  </si>
  <si>
    <t>211001-16:0</t>
  </si>
  <si>
    <t>211001-18:0</t>
  </si>
  <si>
    <t>210112-22</t>
  </si>
  <si>
    <t>210118-11</t>
  </si>
  <si>
    <t>210730-6</t>
  </si>
  <si>
    <t>211001-23:0</t>
  </si>
  <si>
    <t>210118-13</t>
  </si>
  <si>
    <t>210730-5</t>
  </si>
  <si>
    <t>211001-10:0</t>
  </si>
  <si>
    <t>210730-7</t>
  </si>
  <si>
    <t>210113-2</t>
  </si>
  <si>
    <t>210112-3</t>
  </si>
  <si>
    <t>210118-10</t>
  </si>
  <si>
    <t>210118-8</t>
  </si>
  <si>
    <t>210118-9</t>
  </si>
  <si>
    <t>210730-4</t>
  </si>
  <si>
    <t>210118-3</t>
  </si>
  <si>
    <t>210118-2</t>
  </si>
  <si>
    <t>210730-3</t>
  </si>
  <si>
    <t>220404-8</t>
  </si>
  <si>
    <t>220404-9</t>
  </si>
  <si>
    <t>220404-10</t>
  </si>
  <si>
    <t>Cohort Name</t>
  </si>
  <si>
    <t>CIVM_ID</t>
  </si>
  <si>
    <t>Animal_ID</t>
  </si>
  <si>
    <t>Cage_Assignment</t>
  </si>
  <si>
    <t>Cage Number</t>
  </si>
  <si>
    <t>Marking</t>
  </si>
  <si>
    <t>Age(Years)</t>
  </si>
  <si>
    <t>Age (days)</t>
  </si>
  <si>
    <t>Age Months</t>
  </si>
  <si>
    <t>Handling Date</t>
  </si>
  <si>
    <t>Age_at_Handling</t>
  </si>
  <si>
    <t>Group_Assignment</t>
  </si>
  <si>
    <t>Glucose_week0</t>
  </si>
  <si>
    <t>Glucose_week6</t>
  </si>
  <si>
    <t>Glucose_week12</t>
  </si>
  <si>
    <t>Glucose_week20</t>
  </si>
  <si>
    <t>Glucose_Week_28</t>
  </si>
  <si>
    <t>Glucose_Week30</t>
  </si>
  <si>
    <t>Weight_week0</t>
  </si>
  <si>
    <t>Weight_week1</t>
  </si>
  <si>
    <t>Weight_week2</t>
  </si>
  <si>
    <t>Weight_week3</t>
  </si>
  <si>
    <t>Weight_week4</t>
  </si>
  <si>
    <t>Weight_week5</t>
  </si>
  <si>
    <t>Weight_week6</t>
  </si>
  <si>
    <t>Weight_week7</t>
  </si>
  <si>
    <t>Weight_week8</t>
  </si>
  <si>
    <t>Weight_week9</t>
  </si>
  <si>
    <t>Weight_week10</t>
  </si>
  <si>
    <t>Weight_week11</t>
  </si>
  <si>
    <t>Weight_week12</t>
  </si>
  <si>
    <t>Weight_week13</t>
  </si>
  <si>
    <t>Weight_week14</t>
  </si>
  <si>
    <t>Weight_week15</t>
  </si>
  <si>
    <t>Weight_week16</t>
  </si>
  <si>
    <t>Weight_week17</t>
  </si>
  <si>
    <t>Weight_week18</t>
  </si>
  <si>
    <t>Weight_week19</t>
  </si>
  <si>
    <t>Weight_week20</t>
  </si>
  <si>
    <t>Weight_week21</t>
  </si>
  <si>
    <t>Weight_week22</t>
  </si>
  <si>
    <t>Weight_week23</t>
  </si>
  <si>
    <t>Weight_week24</t>
  </si>
  <si>
    <t>Weight_week25</t>
  </si>
  <si>
    <t>Weight_week26</t>
  </si>
  <si>
    <t>Weight_week27</t>
  </si>
  <si>
    <t>Weight_week28</t>
  </si>
  <si>
    <t>Weight_week29</t>
  </si>
  <si>
    <t xml:space="preserve"> </t>
  </si>
  <si>
    <t>201012-1</t>
  </si>
  <si>
    <t>LR</t>
  </si>
  <si>
    <t> </t>
  </si>
  <si>
    <t>210118-2:0</t>
  </si>
  <si>
    <t>201012-2</t>
  </si>
  <si>
    <t>RR</t>
  </si>
  <si>
    <t>210118-3:0</t>
  </si>
  <si>
    <t>201012-3</t>
  </si>
  <si>
    <t>LL</t>
  </si>
  <si>
    <t>210118-4:0</t>
  </si>
  <si>
    <t>201012-4</t>
  </si>
  <si>
    <t>R</t>
  </si>
  <si>
    <t>210118-5:0</t>
  </si>
  <si>
    <t>201012-5</t>
  </si>
  <si>
    <t>L</t>
  </si>
  <si>
    <t>210118-6:0</t>
  </si>
  <si>
    <t>201012-6</t>
  </si>
  <si>
    <t>210118-7:0</t>
  </si>
  <si>
    <t>201012-7</t>
  </si>
  <si>
    <t>210118-8:0</t>
  </si>
  <si>
    <t>201012-8</t>
  </si>
  <si>
    <t>210118-9:0</t>
  </si>
  <si>
    <t>201012-9</t>
  </si>
  <si>
    <t>210118-10:0</t>
  </si>
  <si>
    <t>201012-10</t>
  </si>
  <si>
    <t>210118-11:0</t>
  </si>
  <si>
    <t>201012-11</t>
  </si>
  <si>
    <t>210118-12:0</t>
  </si>
  <si>
    <t>201012-12</t>
  </si>
  <si>
    <t>210118-13:0</t>
  </si>
  <si>
    <t>201012-13</t>
  </si>
  <si>
    <t>201012-14</t>
  </si>
  <si>
    <t>210118-15:0</t>
  </si>
  <si>
    <t>201012-15</t>
  </si>
  <si>
    <t>210118-16:0</t>
  </si>
  <si>
    <t>201012-16</t>
  </si>
  <si>
    <t>210118-17:0</t>
  </si>
  <si>
    <t>201012-17</t>
  </si>
  <si>
    <t>210118-18:0</t>
  </si>
  <si>
    <t>201012-18</t>
  </si>
  <si>
    <t>210118-19:0</t>
  </si>
  <si>
    <t>201012-19</t>
  </si>
  <si>
    <t>210118-20:0</t>
  </si>
  <si>
    <t>201012-20</t>
  </si>
  <si>
    <t>210118-21:0</t>
  </si>
  <si>
    <t>201012-21</t>
  </si>
  <si>
    <t>210118-22:0</t>
  </si>
  <si>
    <t>201012-22</t>
  </si>
  <si>
    <t>210118-23:0</t>
  </si>
  <si>
    <t>201012-23</t>
  </si>
  <si>
    <t>210118-24:0</t>
  </si>
  <si>
    <t>201012-24</t>
  </si>
  <si>
    <t>210118-25:0</t>
  </si>
  <si>
    <t>201012-25</t>
  </si>
  <si>
    <t>210118-26:0</t>
  </si>
  <si>
    <t>201012-26</t>
  </si>
  <si>
    <t>210118-27:0</t>
  </si>
  <si>
    <t>201012-27</t>
  </si>
  <si>
    <t>210817-17:0</t>
  </si>
  <si>
    <t>210112_1</t>
  </si>
  <si>
    <t>Cage_1</t>
  </si>
  <si>
    <t xml:space="preserve">E4HN </t>
  </si>
  <si>
    <t>210730-4:0</t>
  </si>
  <si>
    <t>210112_2</t>
  </si>
  <si>
    <t>210112_3</t>
  </si>
  <si>
    <t>1362659(1299175)</t>
  </si>
  <si>
    <t>-</t>
  </si>
  <si>
    <t>210817-1:0</t>
  </si>
  <si>
    <t>210112_4</t>
  </si>
  <si>
    <t>210817-2:0</t>
  </si>
  <si>
    <t>210112_5</t>
  </si>
  <si>
    <t>Cage_2</t>
  </si>
  <si>
    <t>Control</t>
  </si>
  <si>
    <t>210817-3:0</t>
  </si>
  <si>
    <t>210112_6</t>
  </si>
  <si>
    <t>210817-4:0</t>
  </si>
  <si>
    <t>210112_7</t>
  </si>
  <si>
    <t>210817-18:0</t>
  </si>
  <si>
    <t>210112_8</t>
  </si>
  <si>
    <t>210817-5:0</t>
  </si>
  <si>
    <t>210112_9</t>
  </si>
  <si>
    <t>Cage_3</t>
  </si>
  <si>
    <t xml:space="preserve">  </t>
  </si>
  <si>
    <t>210730-3:0</t>
  </si>
  <si>
    <t>210112_11</t>
  </si>
  <si>
    <t>210817-19:0</t>
  </si>
  <si>
    <t>210112_12</t>
  </si>
  <si>
    <t>210112_13</t>
  </si>
  <si>
    <t>Cage_4</t>
  </si>
  <si>
    <t>210817-6:0</t>
  </si>
  <si>
    <t>210112_14</t>
  </si>
  <si>
    <t>210817-7:0</t>
  </si>
  <si>
    <t>210112_15</t>
  </si>
  <si>
    <t>210730-8:0</t>
  </si>
  <si>
    <t>210112_16</t>
  </si>
  <si>
    <t>210817-9:0</t>
  </si>
  <si>
    <t>210112_17</t>
  </si>
  <si>
    <t>LRR</t>
  </si>
  <si>
    <t>210730-5:0</t>
  </si>
  <si>
    <t>210112_18</t>
  </si>
  <si>
    <t>Cage_5</t>
  </si>
  <si>
    <t>192*</t>
  </si>
  <si>
    <t>210817-10:0</t>
  </si>
  <si>
    <t>210112_19</t>
  </si>
  <si>
    <t>210817-11:0</t>
  </si>
  <si>
    <t>210112_20</t>
  </si>
  <si>
    <t>210730-6:0</t>
  </si>
  <si>
    <t>210112_21</t>
  </si>
  <si>
    <t>Cage_6</t>
  </si>
  <si>
    <t>210112_22</t>
  </si>
  <si>
    <t>LLR</t>
  </si>
  <si>
    <t>192.5*</t>
  </si>
  <si>
    <t>210817-12:0</t>
  </si>
  <si>
    <t>210112_23</t>
  </si>
  <si>
    <t>210817-13:0</t>
  </si>
  <si>
    <t>210112_24</t>
  </si>
  <si>
    <t>210817-14:0</t>
  </si>
  <si>
    <t>210112_25</t>
  </si>
  <si>
    <t>Cage_7</t>
  </si>
  <si>
    <t>210730-7:0</t>
  </si>
  <si>
    <t>210112_26</t>
  </si>
  <si>
    <t>210112_27</t>
  </si>
  <si>
    <t>Cage_8</t>
  </si>
  <si>
    <t>210817-15:0</t>
  </si>
  <si>
    <t>210112_28</t>
  </si>
  <si>
    <t>210817-16:0</t>
  </si>
  <si>
    <t>210112_29</t>
  </si>
  <si>
    <t>210201_1</t>
  </si>
  <si>
    <t>12C1</t>
  </si>
  <si>
    <t>210201-2:0</t>
  </si>
  <si>
    <t>210201_2</t>
  </si>
  <si>
    <t>210201-3:0</t>
  </si>
  <si>
    <t>210201_3</t>
  </si>
  <si>
    <t>210201-4:0</t>
  </si>
  <si>
    <t>210201_4</t>
  </si>
  <si>
    <t>210201-5:0</t>
  </si>
  <si>
    <t>210201_5</t>
  </si>
  <si>
    <t>210201-6:0</t>
  </si>
  <si>
    <t>210201_6</t>
  </si>
  <si>
    <t>12C2</t>
  </si>
  <si>
    <t>210201-7:0</t>
  </si>
  <si>
    <t>210201_7</t>
  </si>
  <si>
    <t>210201-8:0</t>
  </si>
  <si>
    <t>210201_8</t>
  </si>
  <si>
    <t>210201-9:0</t>
  </si>
  <si>
    <t>210201_9</t>
  </si>
  <si>
    <t>210201-10:0</t>
  </si>
  <si>
    <t>210201_10</t>
  </si>
  <si>
    <t>210201-11:0</t>
  </si>
  <si>
    <t>210201_11</t>
  </si>
  <si>
    <t>12C3</t>
  </si>
  <si>
    <t>210201-12:0</t>
  </si>
  <si>
    <t>210201_12</t>
  </si>
  <si>
    <t>210201-13:0</t>
  </si>
  <si>
    <t>210201_13</t>
  </si>
  <si>
    <t>210201-14:0</t>
  </si>
  <si>
    <t>210201_14</t>
  </si>
  <si>
    <t>12C4</t>
  </si>
  <si>
    <t>210201-15:0</t>
  </si>
  <si>
    <t>210201_15</t>
  </si>
  <si>
    <t>210201-16:0</t>
  </si>
  <si>
    <t>210201_16</t>
  </si>
  <si>
    <t>210201-17:0</t>
  </si>
  <si>
    <t>210201_17</t>
  </si>
  <si>
    <t>12C5</t>
  </si>
  <si>
    <t>210201-18:0</t>
  </si>
  <si>
    <t>210201_18</t>
  </si>
  <si>
    <t>210201-19:0</t>
  </si>
  <si>
    <t>210201_19</t>
  </si>
  <si>
    <t>12C6</t>
  </si>
  <si>
    <t>210222-1:0</t>
  </si>
  <si>
    <t>210222-1</t>
  </si>
  <si>
    <t>210222-2:0</t>
  </si>
  <si>
    <t>210222-2</t>
  </si>
  <si>
    <t>210222-3:0</t>
  </si>
  <si>
    <t>210222-3</t>
  </si>
  <si>
    <t>210222-4:0</t>
  </si>
  <si>
    <t>210222-4</t>
  </si>
  <si>
    <t>210222-5:0</t>
  </si>
  <si>
    <t>210222-5</t>
  </si>
  <si>
    <t>210222-6:0</t>
  </si>
  <si>
    <t>210222-6</t>
  </si>
  <si>
    <t>210222-7:0</t>
  </si>
  <si>
    <t>210222-7</t>
  </si>
  <si>
    <t>210222-8:0</t>
  </si>
  <si>
    <t>210222-8</t>
  </si>
  <si>
    <t>210222-9:0</t>
  </si>
  <si>
    <t>210222-9</t>
  </si>
  <si>
    <t>210222-10:0</t>
  </si>
  <si>
    <t>210222-10</t>
  </si>
  <si>
    <t>210222-11:0</t>
  </si>
  <si>
    <t>210222-11</t>
  </si>
  <si>
    <t>210222-12:0</t>
  </si>
  <si>
    <t>210222-12</t>
  </si>
  <si>
    <t>210222-13:0</t>
  </si>
  <si>
    <t>210222-13</t>
  </si>
  <si>
    <t>210222-14:0</t>
  </si>
  <si>
    <t>210222-14</t>
  </si>
  <si>
    <t>210222-15:0</t>
  </si>
  <si>
    <t>210222-15</t>
  </si>
  <si>
    <t>210222-16:0</t>
  </si>
  <si>
    <t>210222-16</t>
  </si>
  <si>
    <t>210222-17:0</t>
  </si>
  <si>
    <t>210222-17</t>
  </si>
  <si>
    <t>CTRL_12_18MnthCohort__5_3_21</t>
  </si>
  <si>
    <t>210624-1:0</t>
  </si>
  <si>
    <t>210503-1</t>
  </si>
  <si>
    <t>210624-2:0</t>
  </si>
  <si>
    <t>210503-2</t>
  </si>
  <si>
    <t>210624-3:0</t>
  </si>
  <si>
    <t>210503_3</t>
  </si>
  <si>
    <t>210624-4:0</t>
  </si>
  <si>
    <t>210503_4</t>
  </si>
  <si>
    <t>210624-5:0</t>
  </si>
  <si>
    <t>210503_5</t>
  </si>
  <si>
    <t>210624-6:0</t>
  </si>
  <si>
    <t>210503_6</t>
  </si>
  <si>
    <t>210624-7:0</t>
  </si>
  <si>
    <t>210503_7</t>
  </si>
  <si>
    <t>210624-8:0</t>
  </si>
  <si>
    <t>210503_8</t>
  </si>
  <si>
    <t>210624-9:0</t>
  </si>
  <si>
    <t>210503_9</t>
  </si>
  <si>
    <t>210503_10</t>
  </si>
  <si>
    <t>210624-10:0</t>
  </si>
  <si>
    <t>210503_11</t>
  </si>
  <si>
    <t>210624-11:0</t>
  </si>
  <si>
    <t>210503_12</t>
  </si>
  <si>
    <t>210624-12:0</t>
  </si>
  <si>
    <t>210503_13</t>
  </si>
  <si>
    <t>210624-13:0</t>
  </si>
  <si>
    <t>210503_14</t>
  </si>
  <si>
    <t>210624-14:0</t>
  </si>
  <si>
    <t>210503_15</t>
  </si>
  <si>
    <t>210624-15:0</t>
  </si>
  <si>
    <t>210503_16</t>
  </si>
  <si>
    <t>210624-16:0</t>
  </si>
  <si>
    <t>210503_17</t>
  </si>
  <si>
    <t>VET</t>
  </si>
  <si>
    <t>211001-1</t>
  </si>
  <si>
    <t>210503_18</t>
  </si>
  <si>
    <t>211001-2</t>
  </si>
  <si>
    <t>210503_19</t>
  </si>
  <si>
    <t>211001-3</t>
  </si>
  <si>
    <t>210503_20</t>
  </si>
  <si>
    <t>211001-4</t>
  </si>
  <si>
    <t>210503_21</t>
  </si>
  <si>
    <t>211001-5</t>
  </si>
  <si>
    <t>210503_22</t>
  </si>
  <si>
    <t>210730-2:0</t>
  </si>
  <si>
    <t>210614-1</t>
  </si>
  <si>
    <t>Cage1</t>
  </si>
  <si>
    <t>211001-6:0</t>
  </si>
  <si>
    <t>210614-2</t>
  </si>
  <si>
    <t>211001-7:0</t>
  </si>
  <si>
    <t>210614-3</t>
  </si>
  <si>
    <t>211001-8:0</t>
  </si>
  <si>
    <t>210614-4</t>
  </si>
  <si>
    <t>211001-9:0</t>
  </si>
  <si>
    <t>210614-5</t>
  </si>
  <si>
    <t>210730-1:0</t>
  </si>
  <si>
    <t>210614-6</t>
  </si>
  <si>
    <t>Cage2</t>
  </si>
  <si>
    <t>211001-25:0</t>
  </si>
  <si>
    <t>210614-7</t>
  </si>
  <si>
    <t>210614-8</t>
  </si>
  <si>
    <t>Cage3</t>
  </si>
  <si>
    <t>211001-11:0</t>
  </si>
  <si>
    <t>210614-9</t>
  </si>
  <si>
    <t>211001-12:0</t>
  </si>
  <si>
    <t>210614-10</t>
  </si>
  <si>
    <t>211001-13:0</t>
  </si>
  <si>
    <t>210614-11</t>
  </si>
  <si>
    <t>211001-14:0</t>
  </si>
  <si>
    <t>210614-12</t>
  </si>
  <si>
    <t>211001-20:0</t>
  </si>
  <si>
    <t>210614-13</t>
  </si>
  <si>
    <t>Cage4</t>
  </si>
  <si>
    <t>211001-21:0</t>
  </si>
  <si>
    <t>210614-14</t>
  </si>
  <si>
    <t>211001-22:0</t>
  </si>
  <si>
    <t>210614-15</t>
  </si>
  <si>
    <t>210614-16</t>
  </si>
  <si>
    <t>211001-24:0</t>
  </si>
  <si>
    <t>210614_31</t>
  </si>
  <si>
    <t>211001-26:0</t>
  </si>
  <si>
    <t>210614-17</t>
  </si>
  <si>
    <t>Cage5</t>
  </si>
  <si>
    <t>211001-27:0</t>
  </si>
  <si>
    <t>210614-18</t>
  </si>
  <si>
    <t>211001-28:0</t>
  </si>
  <si>
    <t>210614-19</t>
  </si>
  <si>
    <t>211001-29:0</t>
  </si>
  <si>
    <t>210614-20</t>
  </si>
  <si>
    <t>211001-30:0</t>
  </si>
  <si>
    <t>210614-21</t>
  </si>
  <si>
    <t>210614-22</t>
  </si>
  <si>
    <t>Cage6</t>
  </si>
  <si>
    <t>210614-23</t>
  </si>
  <si>
    <t>211001-17:0</t>
  </si>
  <si>
    <t>210614-24</t>
  </si>
  <si>
    <t>210614-25</t>
  </si>
  <si>
    <t>211001-19:0</t>
  </si>
  <si>
    <t>210614-26</t>
  </si>
  <si>
    <t>211001-31:0</t>
  </si>
  <si>
    <t>210614-27</t>
  </si>
  <si>
    <t>Cage7</t>
  </si>
  <si>
    <t>211001-32:0</t>
  </si>
  <si>
    <t>210614-28</t>
  </si>
  <si>
    <t>211001-33:0</t>
  </si>
  <si>
    <t>210614-29</t>
  </si>
  <si>
    <t>211001-34:0</t>
  </si>
  <si>
    <t>210614-30</t>
  </si>
  <si>
    <t>August_Mixed_Cohort HFD+CTRL</t>
  </si>
  <si>
    <t>210809-1</t>
  </si>
  <si>
    <t>Cage-1</t>
  </si>
  <si>
    <t>210809-2</t>
  </si>
  <si>
    <t xml:space="preserve">LR </t>
  </si>
  <si>
    <t>210809-3</t>
  </si>
  <si>
    <t>210809-4</t>
  </si>
  <si>
    <t>210809-5</t>
  </si>
  <si>
    <t>Cage-2</t>
  </si>
  <si>
    <t>210809-6</t>
  </si>
  <si>
    <t>210809-7</t>
  </si>
  <si>
    <t>210809-8</t>
  </si>
  <si>
    <t>September_Mixed_Cohort_HFD_CTRL</t>
  </si>
  <si>
    <t>210906-1</t>
  </si>
  <si>
    <t>210906-2</t>
  </si>
  <si>
    <t>210906-3</t>
  </si>
  <si>
    <t>210906-4</t>
  </si>
  <si>
    <t>210906-5</t>
  </si>
  <si>
    <t>210906-6</t>
  </si>
  <si>
    <t>210906-7</t>
  </si>
  <si>
    <t>210906-8</t>
  </si>
  <si>
    <t xml:space="preserve"> R </t>
  </si>
  <si>
    <t>210906-9</t>
  </si>
  <si>
    <t>210906-10</t>
  </si>
  <si>
    <t>210906-11</t>
  </si>
  <si>
    <t>210906-12</t>
  </si>
  <si>
    <t>210906-13</t>
  </si>
  <si>
    <t>210906-14</t>
  </si>
  <si>
    <t>210906-15</t>
  </si>
  <si>
    <t>210906-16</t>
  </si>
  <si>
    <t>210906-17</t>
  </si>
  <si>
    <t>210906-18</t>
  </si>
  <si>
    <t>210906-19</t>
  </si>
  <si>
    <t>210906-20</t>
  </si>
  <si>
    <t>210906-21</t>
  </si>
  <si>
    <t>210906-22</t>
  </si>
  <si>
    <t>210906-23</t>
  </si>
  <si>
    <t>210906-24</t>
  </si>
  <si>
    <t>October_Mixed_Cohort_HFD_CTRL</t>
  </si>
  <si>
    <t>211004-1</t>
  </si>
  <si>
    <t>211004-2</t>
  </si>
  <si>
    <t>211004-3</t>
  </si>
  <si>
    <t>211004-4</t>
  </si>
  <si>
    <t>211004-5</t>
  </si>
  <si>
    <t>211004-6</t>
  </si>
  <si>
    <t>211004-7</t>
  </si>
  <si>
    <t>211004-8</t>
  </si>
  <si>
    <t>211004-9</t>
  </si>
  <si>
    <t>211004-10</t>
  </si>
  <si>
    <t>Cage-3</t>
  </si>
  <si>
    <t>211004-11</t>
  </si>
  <si>
    <t>211004-12</t>
  </si>
  <si>
    <t>211004-13</t>
  </si>
  <si>
    <t>211004-14</t>
  </si>
  <si>
    <t>Cage-4</t>
  </si>
  <si>
    <t>211004-15</t>
  </si>
  <si>
    <t>211004-16</t>
  </si>
  <si>
    <t>211004-17</t>
  </si>
  <si>
    <t>211004-18</t>
  </si>
  <si>
    <t>211004-19</t>
  </si>
  <si>
    <t>Cage-6</t>
  </si>
  <si>
    <t>211004-20</t>
  </si>
  <si>
    <t>211004-21</t>
  </si>
  <si>
    <t>211122-1</t>
  </si>
  <si>
    <t>211122-2</t>
  </si>
  <si>
    <t>211122-3</t>
  </si>
  <si>
    <t>211122-4</t>
  </si>
  <si>
    <t>211122-5</t>
  </si>
  <si>
    <t>211122-6</t>
  </si>
  <si>
    <t>211122-7</t>
  </si>
  <si>
    <t>211122-8</t>
  </si>
  <si>
    <t>211122-9</t>
  </si>
  <si>
    <t>211122-10</t>
  </si>
  <si>
    <t>211122-11</t>
  </si>
  <si>
    <t>211122-12</t>
  </si>
  <si>
    <t>211122-13</t>
  </si>
  <si>
    <t>211122-14</t>
  </si>
  <si>
    <t>211122-15</t>
  </si>
  <si>
    <t>211122-16</t>
  </si>
  <si>
    <t>211122-17</t>
  </si>
  <si>
    <t>Cage-5</t>
  </si>
  <si>
    <t>211122-18</t>
  </si>
  <si>
    <t>211122-19</t>
  </si>
  <si>
    <t>211122-20</t>
  </si>
  <si>
    <t>211122-21</t>
  </si>
  <si>
    <t>211122-22</t>
  </si>
  <si>
    <t>211122-23</t>
  </si>
  <si>
    <t>Cage-7</t>
  </si>
  <si>
    <t>211122-24</t>
  </si>
  <si>
    <t>211122-25</t>
  </si>
  <si>
    <t>211122-26</t>
  </si>
  <si>
    <t>CAge-8</t>
  </si>
  <si>
    <t>211122-27</t>
  </si>
  <si>
    <t>211122-28</t>
  </si>
  <si>
    <t>220110_1</t>
  </si>
  <si>
    <t>220110_2</t>
  </si>
  <si>
    <t>220110_3</t>
  </si>
  <si>
    <t>220110_4</t>
  </si>
  <si>
    <t>220110_5</t>
  </si>
  <si>
    <t>220110_6</t>
  </si>
  <si>
    <t>220110_7</t>
  </si>
  <si>
    <t>220110_8</t>
  </si>
  <si>
    <t>220110_9</t>
  </si>
  <si>
    <t>220110_10</t>
  </si>
  <si>
    <t>220110_11</t>
  </si>
  <si>
    <t>220110_12</t>
  </si>
  <si>
    <t>220110_13</t>
  </si>
  <si>
    <t>220110_14</t>
  </si>
  <si>
    <t>220110_15</t>
  </si>
  <si>
    <t>220207-1</t>
  </si>
  <si>
    <t>220207-2</t>
  </si>
  <si>
    <t>220207-3</t>
  </si>
  <si>
    <t>220207-4</t>
  </si>
  <si>
    <t>220207-5</t>
  </si>
  <si>
    <t>220207-6</t>
  </si>
  <si>
    <t>220207-7</t>
  </si>
  <si>
    <t>220207-8</t>
  </si>
  <si>
    <t>220207-9</t>
  </si>
  <si>
    <t>220207-10</t>
  </si>
  <si>
    <t>220207-11</t>
  </si>
  <si>
    <t>220207-12</t>
  </si>
  <si>
    <t>220207-13</t>
  </si>
  <si>
    <t>220207-14</t>
  </si>
  <si>
    <t>220207-15</t>
  </si>
  <si>
    <t>220207-16</t>
  </si>
  <si>
    <t>220207-17</t>
  </si>
  <si>
    <t>220207-18</t>
  </si>
  <si>
    <t>220207-19</t>
  </si>
  <si>
    <t>220207-20</t>
  </si>
  <si>
    <t>220207-21</t>
  </si>
  <si>
    <t>220207-22</t>
  </si>
  <si>
    <t>220207-23</t>
  </si>
  <si>
    <t>220207-24</t>
  </si>
  <si>
    <t>220207-25</t>
  </si>
  <si>
    <t>220307-1</t>
  </si>
  <si>
    <t xml:space="preserve"> LLR</t>
  </si>
  <si>
    <t>220307-2</t>
  </si>
  <si>
    <t>220307-3</t>
  </si>
  <si>
    <t>220307-4</t>
  </si>
  <si>
    <t>220307-5</t>
  </si>
  <si>
    <t>220307-6</t>
  </si>
  <si>
    <t>220307-7</t>
  </si>
  <si>
    <t>220307-8</t>
  </si>
  <si>
    <t>220307-9</t>
  </si>
  <si>
    <t>220307-10</t>
  </si>
  <si>
    <t>220307-11</t>
  </si>
  <si>
    <t>220307-12</t>
  </si>
  <si>
    <t>220307-13</t>
  </si>
  <si>
    <t>220307-14</t>
  </si>
  <si>
    <t>220307-15</t>
  </si>
  <si>
    <t>220307-16</t>
  </si>
  <si>
    <t>220307-17</t>
  </si>
  <si>
    <t>April2022_Mixed</t>
  </si>
  <si>
    <t>220404-1</t>
  </si>
  <si>
    <t>220404-2</t>
  </si>
  <si>
    <t>220404-3</t>
  </si>
  <si>
    <t>220404-4</t>
  </si>
  <si>
    <t>220404-5</t>
  </si>
  <si>
    <t>220404-6</t>
  </si>
  <si>
    <t>220404-7</t>
  </si>
  <si>
    <t>220404-11</t>
  </si>
  <si>
    <t>220404-12</t>
  </si>
  <si>
    <t>220404-13</t>
  </si>
  <si>
    <t>May22_Mixed</t>
  </si>
  <si>
    <t>220509-1</t>
  </si>
  <si>
    <t>220509-2</t>
  </si>
  <si>
    <t>220509-3</t>
  </si>
  <si>
    <t>220509-4</t>
  </si>
  <si>
    <t>220509-5</t>
  </si>
  <si>
    <t>220509-6</t>
  </si>
  <si>
    <t>220509-7</t>
  </si>
  <si>
    <t>220509-8</t>
  </si>
  <si>
    <t>220509-9</t>
  </si>
  <si>
    <t>220509-10</t>
  </si>
  <si>
    <t>220509-11</t>
  </si>
  <si>
    <t>220509-12</t>
  </si>
  <si>
    <t>220509-13</t>
  </si>
  <si>
    <t>220509-14</t>
  </si>
  <si>
    <t>220509-15</t>
  </si>
  <si>
    <t>June2022_Mixed</t>
  </si>
  <si>
    <t>220606-1</t>
  </si>
  <si>
    <t>220606-2</t>
  </si>
  <si>
    <t>cage-2</t>
  </si>
  <si>
    <t xml:space="preserve"> R</t>
  </si>
  <si>
    <t>220606-3</t>
  </si>
  <si>
    <t xml:space="preserve"> LR</t>
  </si>
  <si>
    <t>220606-4</t>
  </si>
  <si>
    <t xml:space="preserve"> LL</t>
  </si>
  <si>
    <t>220606-5</t>
  </si>
  <si>
    <t>220606-6</t>
  </si>
  <si>
    <t xml:space="preserve"> L</t>
  </si>
  <si>
    <t>220606-7</t>
  </si>
  <si>
    <t>cage-3</t>
  </si>
  <si>
    <t>220606-8</t>
  </si>
  <si>
    <t>220606-9</t>
  </si>
  <si>
    <t>220606-10</t>
  </si>
  <si>
    <t>220606-11</t>
  </si>
  <si>
    <t>cage-5</t>
  </si>
  <si>
    <t>220606-12</t>
  </si>
  <si>
    <t>220606-13</t>
  </si>
  <si>
    <t>220606-14</t>
  </si>
  <si>
    <t>July2022_18moHFD</t>
  </si>
  <si>
    <t>220704-1</t>
  </si>
  <si>
    <t>220704-2</t>
  </si>
  <si>
    <t>220704-3</t>
  </si>
  <si>
    <t>220704-4</t>
  </si>
  <si>
    <t>220704-5</t>
  </si>
  <si>
    <t>220704-6</t>
  </si>
  <si>
    <t>220704-7</t>
  </si>
  <si>
    <t>220704-8</t>
  </si>
  <si>
    <t>220704-9</t>
  </si>
  <si>
    <t>220704-10</t>
  </si>
  <si>
    <t>220704-11</t>
  </si>
  <si>
    <t>220704-12</t>
  </si>
  <si>
    <t>220704-13</t>
  </si>
  <si>
    <t>220704-14</t>
  </si>
  <si>
    <t>220704-15</t>
  </si>
  <si>
    <t>220704-16</t>
  </si>
  <si>
    <t>220704-17</t>
  </si>
  <si>
    <t>August2022_Mixed</t>
  </si>
  <si>
    <t>220808-1</t>
  </si>
  <si>
    <t>220808-2</t>
  </si>
  <si>
    <t>220808-3</t>
  </si>
  <si>
    <t>220808-4</t>
  </si>
  <si>
    <t>220808-5</t>
  </si>
  <si>
    <t>220808-6</t>
  </si>
  <si>
    <t>220808-7</t>
  </si>
  <si>
    <t>220808-8</t>
  </si>
  <si>
    <t>220808-9</t>
  </si>
  <si>
    <t>220808-10</t>
  </si>
  <si>
    <t>220808-11</t>
  </si>
  <si>
    <t>220808-12</t>
  </si>
  <si>
    <t xml:space="preserve"> LRR</t>
  </si>
  <si>
    <t>220808-13</t>
  </si>
  <si>
    <t>220808-14</t>
  </si>
  <si>
    <t>220808-15</t>
  </si>
  <si>
    <t>220808-16</t>
  </si>
  <si>
    <t>220808-17</t>
  </si>
  <si>
    <t>Sept22_6moCtrl_18moHFD</t>
  </si>
  <si>
    <t>220905-1</t>
  </si>
  <si>
    <t>220905-2</t>
  </si>
  <si>
    <t>220905-3</t>
  </si>
  <si>
    <t>220905-4</t>
  </si>
  <si>
    <t>220905-5</t>
  </si>
  <si>
    <t xml:space="preserve"> M</t>
  </si>
  <si>
    <t>220905-6</t>
  </si>
  <si>
    <t>220905-7</t>
  </si>
  <si>
    <t>220905-8</t>
  </si>
  <si>
    <t xml:space="preserve"> F</t>
  </si>
  <si>
    <t>220905-9</t>
  </si>
  <si>
    <t>220905-10</t>
  </si>
  <si>
    <t>220905-11</t>
  </si>
  <si>
    <t>220905-12</t>
  </si>
  <si>
    <t>220905-13</t>
  </si>
  <si>
    <t>220905-14</t>
  </si>
  <si>
    <t>220905-15</t>
  </si>
  <si>
    <t>220905-16</t>
  </si>
  <si>
    <t>220905-17</t>
  </si>
  <si>
    <t>Oct2022_6moCtrl_12moHFD</t>
  </si>
  <si>
    <t>221003-1</t>
  </si>
  <si>
    <t>221003-2</t>
  </si>
  <si>
    <t>221003-3</t>
  </si>
  <si>
    <t>221003-4</t>
  </si>
  <si>
    <t>221003-5</t>
  </si>
  <si>
    <t>221003-6</t>
  </si>
  <si>
    <t>221003-7</t>
  </si>
  <si>
    <t>221003-8</t>
  </si>
  <si>
    <t>221003-9</t>
  </si>
  <si>
    <t>221003-10</t>
  </si>
  <si>
    <t>221003-11</t>
  </si>
  <si>
    <t>221003-12</t>
  </si>
  <si>
    <t>QA</t>
  </si>
  <si>
    <t>PumpGroup</t>
  </si>
  <si>
    <t>NameGroup</t>
  </si>
  <si>
    <t>Source</t>
  </si>
  <si>
    <t>Handling</t>
  </si>
  <si>
    <t>CIVMID</t>
  </si>
  <si>
    <t>Bruker_folder</t>
  </si>
  <si>
    <t>ARunno</t>
  </si>
  <si>
    <t>Treatment</t>
  </si>
  <si>
    <t>BadeaID</t>
  </si>
  <si>
    <t>OldBadeaID</t>
  </si>
  <si>
    <t>Weight</t>
  </si>
  <si>
    <t xml:space="preserve">Perfusion </t>
  </si>
  <si>
    <t>Age_Months</t>
  </si>
  <si>
    <t>Age_Imaging</t>
  </si>
  <si>
    <t>Age_Years</t>
  </si>
  <si>
    <t>Age_Label</t>
  </si>
  <si>
    <t>Specimens ID</t>
  </si>
  <si>
    <t>GRE</t>
  </si>
  <si>
    <t>T1</t>
  </si>
  <si>
    <t>T2</t>
  </si>
  <si>
    <t>Notes</t>
  </si>
  <si>
    <t>AgeExVivoMRI</t>
  </si>
  <si>
    <t>Age_Handling</t>
  </si>
  <si>
    <t>original_2019_scans</t>
  </si>
  <si>
    <t>In House</t>
  </si>
  <si>
    <t>190610_1</t>
  </si>
  <si>
    <t>APOE44</t>
  </si>
  <si>
    <t>male</t>
  </si>
  <si>
    <t>N57437</t>
  </si>
  <si>
    <t>N57439</t>
  </si>
  <si>
    <t>190610_6</t>
  </si>
  <si>
    <t>N57442</t>
  </si>
  <si>
    <t>N57443</t>
  </si>
  <si>
    <t>190610_2</t>
  </si>
  <si>
    <t>N57446</t>
  </si>
  <si>
    <t>N57445</t>
  </si>
  <si>
    <t>190610_7</t>
  </si>
  <si>
    <t>N57447</t>
  </si>
  <si>
    <t>N57448</t>
  </si>
  <si>
    <t>190610_3</t>
  </si>
  <si>
    <t>N57449</t>
  </si>
  <si>
    <t>N57450</t>
  </si>
  <si>
    <t>190610_8</t>
  </si>
  <si>
    <t>N57451</t>
  </si>
  <si>
    <t>N57517</t>
  </si>
  <si>
    <t>190715_7</t>
  </si>
  <si>
    <t>APOE22</t>
  </si>
  <si>
    <t>N57496</t>
  </si>
  <si>
    <t>N57497</t>
  </si>
  <si>
    <t>190715_6</t>
  </si>
  <si>
    <t>N57498</t>
  </si>
  <si>
    <t>N57499</t>
  </si>
  <si>
    <t>190715_8</t>
  </si>
  <si>
    <t>N57500</t>
  </si>
  <si>
    <t>N57501</t>
  </si>
  <si>
    <t>190715_9</t>
  </si>
  <si>
    <t>N57502</t>
  </si>
  <si>
    <t>N57503</t>
  </si>
  <si>
    <t>190715_10</t>
  </si>
  <si>
    <t>N57513</t>
  </si>
  <si>
    <t>N57514</t>
  </si>
  <si>
    <t>190610_4</t>
  </si>
  <si>
    <t>N57515</t>
  </si>
  <si>
    <t>N57516</t>
  </si>
  <si>
    <t>190610_9</t>
  </si>
  <si>
    <t>N57518</t>
  </si>
  <si>
    <t>N57519</t>
  </si>
  <si>
    <t>190610_5</t>
  </si>
  <si>
    <t>N57520</t>
  </si>
  <si>
    <t>N57521</t>
  </si>
  <si>
    <t>190610_10</t>
  </si>
  <si>
    <t>N57522</t>
  </si>
  <si>
    <t>N57523</t>
  </si>
  <si>
    <t>190715_1</t>
  </si>
  <si>
    <t>APOE33</t>
  </si>
  <si>
    <t>N57546</t>
  </si>
  <si>
    <t>N57547</t>
  </si>
  <si>
    <t>190715_2</t>
  </si>
  <si>
    <t>N57548</t>
  </si>
  <si>
    <t>N57549</t>
  </si>
  <si>
    <t>190715_3</t>
  </si>
  <si>
    <t>N57550</t>
  </si>
  <si>
    <t>N57551</t>
  </si>
  <si>
    <t>190715_5</t>
  </si>
  <si>
    <t>N57552</t>
  </si>
  <si>
    <t>N57553</t>
  </si>
  <si>
    <t>190715_4</t>
  </si>
  <si>
    <t>N57554</t>
  </si>
  <si>
    <t>N57555</t>
  </si>
  <si>
    <t>190909_9</t>
  </si>
  <si>
    <t>N57559</t>
  </si>
  <si>
    <t>N57560</t>
  </si>
  <si>
    <t>190909_10</t>
  </si>
  <si>
    <t>N57580</t>
  </si>
  <si>
    <t>N57581</t>
  </si>
  <si>
    <t>190909_11</t>
  </si>
  <si>
    <t>N57582</t>
  </si>
  <si>
    <t>N57583</t>
  </si>
  <si>
    <t>190909_12</t>
  </si>
  <si>
    <t>N57584</t>
  </si>
  <si>
    <t>N57585</t>
  </si>
  <si>
    <t>190909_13</t>
  </si>
  <si>
    <t>N57587</t>
  </si>
  <si>
    <t>N57588</t>
  </si>
  <si>
    <t>190909_14</t>
  </si>
  <si>
    <t>N57590</t>
  </si>
  <si>
    <t>N57591</t>
  </si>
  <si>
    <t>191028_7</t>
  </si>
  <si>
    <t>N57692</t>
  </si>
  <si>
    <t>N57693</t>
  </si>
  <si>
    <t>191028_3</t>
  </si>
  <si>
    <t>N57694</t>
  </si>
  <si>
    <t>N57695</t>
  </si>
  <si>
    <t>191028_6</t>
  </si>
  <si>
    <t>N57700</t>
  </si>
  <si>
    <t>N57701</t>
  </si>
  <si>
    <t>191028_4</t>
  </si>
  <si>
    <t>N57702</t>
  </si>
  <si>
    <t>N57703</t>
  </si>
  <si>
    <t>191028_5</t>
  </si>
  <si>
    <t>N57709</t>
  </si>
  <si>
    <t>N57710</t>
  </si>
  <si>
    <t>I</t>
  </si>
  <si>
    <t>200331-14</t>
  </si>
  <si>
    <t>200331_14</t>
  </si>
  <si>
    <t>N58302_m00-m48</t>
  </si>
  <si>
    <t>N58301</t>
  </si>
  <si>
    <t>200331-15</t>
  </si>
  <si>
    <t>200331_15</t>
  </si>
  <si>
    <t>N58305_m00-m48</t>
  </si>
  <si>
    <t>N58306</t>
  </si>
  <si>
    <t>200331-16</t>
  </si>
  <si>
    <t>200331_16</t>
  </si>
  <si>
    <t>N58303_m00-m48</t>
  </si>
  <si>
    <t>N58304</t>
  </si>
  <si>
    <t>200331-17</t>
  </si>
  <si>
    <t>200331_17</t>
  </si>
  <si>
    <t>N58309_m00-m48</t>
  </si>
  <si>
    <t>N58308</t>
  </si>
  <si>
    <t>200331-18</t>
  </si>
  <si>
    <t>200331_18</t>
  </si>
  <si>
    <t>N58310_m00-m48</t>
  </si>
  <si>
    <t>N58311</t>
  </si>
  <si>
    <t>200331-20</t>
  </si>
  <si>
    <t>200331_20</t>
  </si>
  <si>
    <t>N58355_m00-m48</t>
  </si>
  <si>
    <t>N58358</t>
  </si>
  <si>
    <t>200302-10</t>
  </si>
  <si>
    <t>200302_10</t>
  </si>
  <si>
    <t>N58344_m00-m48</t>
  </si>
  <si>
    <t>N58348</t>
  </si>
  <si>
    <t>200302-11</t>
  </si>
  <si>
    <t>200302_11</t>
  </si>
  <si>
    <t>N58346_m00-m48</t>
  </si>
  <si>
    <t>N58349</t>
  </si>
  <si>
    <t>200302-12</t>
  </si>
  <si>
    <t>200302_12</t>
  </si>
  <si>
    <t>N58350_m00-m48</t>
  </si>
  <si>
    <t>N58356</t>
  </si>
  <si>
    <t>II</t>
  </si>
  <si>
    <t>200302-3</t>
  </si>
  <si>
    <t>200302_3</t>
  </si>
  <si>
    <t>N58394_m00-m48</t>
  </si>
  <si>
    <t>N58395</t>
  </si>
  <si>
    <t>200302-4</t>
  </si>
  <si>
    <t>200302_4</t>
  </si>
  <si>
    <t>N58396_m00-m48</t>
  </si>
  <si>
    <t>N58397</t>
  </si>
  <si>
    <t>200302-5</t>
  </si>
  <si>
    <t>200302_5</t>
  </si>
  <si>
    <t>N58398_m00-m48</t>
  </si>
  <si>
    <t>N58399</t>
  </si>
  <si>
    <t>200302-6</t>
  </si>
  <si>
    <t>200302_6</t>
  </si>
  <si>
    <t>N58359_m00-m48</t>
  </si>
  <si>
    <t>N58360</t>
  </si>
  <si>
    <t>200302-7</t>
  </si>
  <si>
    <t>200302_7</t>
  </si>
  <si>
    <t>N58361_m00-m48</t>
  </si>
  <si>
    <t>N58362</t>
  </si>
  <si>
    <t>200302-8</t>
  </si>
  <si>
    <t>200302_8</t>
  </si>
  <si>
    <t>N58404_m00-m48</t>
  </si>
  <si>
    <t>N58405</t>
  </si>
  <si>
    <t>200302-9</t>
  </si>
  <si>
    <t>200302_9</t>
  </si>
  <si>
    <t>N58402_m00-m48</t>
  </si>
  <si>
    <t>N58403</t>
  </si>
  <si>
    <t>III</t>
  </si>
  <si>
    <t>200331-1</t>
  </si>
  <si>
    <t>200331_1</t>
  </si>
  <si>
    <t>N58516_m00-m48</t>
  </si>
  <si>
    <t>N58517</t>
  </si>
  <si>
    <t>200331-2</t>
  </si>
  <si>
    <t>200331_2</t>
  </si>
  <si>
    <t>N58608_m00-m48</t>
  </si>
  <si>
    <t>N58612</t>
  </si>
  <si>
    <t>200331-3</t>
  </si>
  <si>
    <t>200331_3</t>
  </si>
  <si>
    <t>200331-4</t>
  </si>
  <si>
    <t>200331_4</t>
  </si>
  <si>
    <t>N58606_m00-m48</t>
  </si>
  <si>
    <t>N58607</t>
  </si>
  <si>
    <t>200331-5</t>
  </si>
  <si>
    <t>200331_5</t>
  </si>
  <si>
    <t>N58604_m00-m48</t>
  </si>
  <si>
    <t>N58605</t>
  </si>
  <si>
    <t>200331-7</t>
  </si>
  <si>
    <t>200331_7</t>
  </si>
  <si>
    <t>N58512_m00-m48</t>
  </si>
  <si>
    <t>N58513</t>
  </si>
  <si>
    <t>200331-8</t>
  </si>
  <si>
    <t>200331_8</t>
  </si>
  <si>
    <t>N58477_m00-m48</t>
  </si>
  <si>
    <t>N58478</t>
  </si>
  <si>
    <t>200331-9</t>
  </si>
  <si>
    <t>200331_9</t>
  </si>
  <si>
    <t>N58500_m00-m48</t>
  </si>
  <si>
    <t>N58501</t>
  </si>
  <si>
    <t>200331-10</t>
  </si>
  <si>
    <t>200331_10</t>
  </si>
  <si>
    <t>N58510_m00-m48</t>
  </si>
  <si>
    <t>N58511</t>
  </si>
  <si>
    <t>200331-11</t>
  </si>
  <si>
    <t>200331_11</t>
  </si>
  <si>
    <t>N58406_m00-m48</t>
  </si>
  <si>
    <t>N58407</t>
  </si>
  <si>
    <t>200331-12</t>
  </si>
  <si>
    <t>200331_12</t>
  </si>
  <si>
    <t>N58408_m00-m48</t>
  </si>
  <si>
    <t>N58409</t>
  </si>
  <si>
    <t>200331-13</t>
  </si>
  <si>
    <t>200331_13</t>
  </si>
  <si>
    <t>N58514_m00-m48</t>
  </si>
  <si>
    <t>N58515</t>
  </si>
  <si>
    <t>IV</t>
  </si>
  <si>
    <t xml:space="preserve">201015-1           </t>
  </si>
  <si>
    <t xml:space="preserve">201015_1           </t>
  </si>
  <si>
    <t>?</t>
  </si>
  <si>
    <t>APOE33HN</t>
  </si>
  <si>
    <t>201015-1</t>
  </si>
  <si>
    <t>N58655_m00-m48</t>
  </si>
  <si>
    <t>N58667</t>
  </si>
  <si>
    <t>IX</t>
  </si>
  <si>
    <t>210624-1</t>
  </si>
  <si>
    <t>210503_1</t>
  </si>
  <si>
    <t>210624-2</t>
  </si>
  <si>
    <t>210503_2</t>
  </si>
  <si>
    <t>210624-3</t>
  </si>
  <si>
    <t>210624-4</t>
  </si>
  <si>
    <t>210624-5</t>
  </si>
  <si>
    <t>210624-6</t>
  </si>
  <si>
    <t>N58952_m00-m48</t>
  </si>
  <si>
    <t>N58953</t>
  </si>
  <si>
    <t>December2022scans</t>
  </si>
  <si>
    <t>210624-7</t>
  </si>
  <si>
    <t>N60226</t>
  </si>
  <si>
    <t>210624-8</t>
  </si>
  <si>
    <t>210624-9</t>
  </si>
  <si>
    <t>210624-10</t>
  </si>
  <si>
    <t>210624-11</t>
  </si>
  <si>
    <t>210624-12</t>
  </si>
  <si>
    <t>Abdominal tumor.  6/30/21 die during image? Did not draw the blood. 7/1/21 dessection find uterus, ovary or kidney tumor. Save haed in formalin+0.5% ProHance</t>
  </si>
  <si>
    <t>210624-13</t>
  </si>
  <si>
    <t>6/30/21 Die during image. Did not draw the blood. 7/1/21 Save haed in formalin+0.5% ProHance</t>
  </si>
  <si>
    <t>210624-14</t>
  </si>
  <si>
    <t>210624-15</t>
  </si>
  <si>
    <t>6/30/21 MRI find brain tumor. 7/1/21 wt 30.4g. Lip-I (IV) injection for Micro Ct , 7/6/21 Die during CT. Did not draw the blood. Save haed in formalin+0.5% ProHance</t>
  </si>
  <si>
    <t>210624-16</t>
  </si>
  <si>
    <t>died during imaging</t>
  </si>
  <si>
    <t>7/1/21 Die during image. Did not draw the blood. 7/2/21 Save haed in formalin+0.5% ProHance</t>
  </si>
  <si>
    <t>V</t>
  </si>
  <si>
    <t xml:space="preserve">210113-1           </t>
  </si>
  <si>
    <t>201026_1</t>
  </si>
  <si>
    <t>APOE44HN</t>
  </si>
  <si>
    <t>210113-1</t>
  </si>
  <si>
    <t>N58706_m00-m48</t>
  </si>
  <si>
    <t>N58707</t>
  </si>
  <si>
    <t xml:space="preserve">210113-2           </t>
  </si>
  <si>
    <t>201026_2</t>
  </si>
  <si>
    <t>N58708_m00-m48</t>
  </si>
  <si>
    <t>N58709</t>
  </si>
  <si>
    <t xml:space="preserve">210113-3           </t>
  </si>
  <si>
    <t>201026_3</t>
  </si>
  <si>
    <t>210113-3</t>
  </si>
  <si>
    <t>N58712_m00-m48</t>
  </si>
  <si>
    <t>N58713</t>
  </si>
  <si>
    <t xml:space="preserve">210113-4           </t>
  </si>
  <si>
    <t>201026_4</t>
  </si>
  <si>
    <t>210113-4</t>
  </si>
  <si>
    <t>N58714_m00-m48</t>
  </si>
  <si>
    <t>N58715</t>
  </si>
  <si>
    <t>VI</t>
  </si>
  <si>
    <t xml:space="preserve">210216-1           </t>
  </si>
  <si>
    <t xml:space="preserve">210216_1           </t>
  </si>
  <si>
    <t>APOE22HN</t>
  </si>
  <si>
    <t>210216-1</t>
  </si>
  <si>
    <t>VII</t>
  </si>
  <si>
    <t xml:space="preserve">210118-1           </t>
  </si>
  <si>
    <t>201012_1</t>
  </si>
  <si>
    <t>210118-1</t>
  </si>
  <si>
    <t>N58732_m00-m48</t>
  </si>
  <si>
    <t>N58736</t>
  </si>
  <si>
    <t xml:space="preserve">210118-2           </t>
  </si>
  <si>
    <t>201012_2</t>
  </si>
  <si>
    <t>N58733_m00-m48</t>
  </si>
  <si>
    <t>N58737</t>
  </si>
  <si>
    <t xml:space="preserve">210118-3           </t>
  </si>
  <si>
    <t>201012_3</t>
  </si>
  <si>
    <t>N58734_m00-m48</t>
  </si>
  <si>
    <t>N58738</t>
  </si>
  <si>
    <t xml:space="preserve">210118-8           </t>
  </si>
  <si>
    <t>201012_8</t>
  </si>
  <si>
    <t>N58735_m00-m48</t>
  </si>
  <si>
    <t>N58739</t>
  </si>
  <si>
    <t xml:space="preserve">210118-10           </t>
  </si>
  <si>
    <t>201012_10</t>
  </si>
  <si>
    <t>N58740_m00-m48</t>
  </si>
  <si>
    <t>N58741</t>
  </si>
  <si>
    <t xml:space="preserve">210118-11           </t>
  </si>
  <si>
    <t>201012_11</t>
  </si>
  <si>
    <t>N58742_m00-m48</t>
  </si>
  <si>
    <t>N58743</t>
  </si>
  <si>
    <t xml:space="preserve">210118-12           </t>
  </si>
  <si>
    <t>201012_12</t>
  </si>
  <si>
    <t>210118-12</t>
  </si>
  <si>
    <t>N58745_m00-m48</t>
  </si>
  <si>
    <t>N59113</t>
  </si>
  <si>
    <t xml:space="preserve">210118-13           </t>
  </si>
  <si>
    <t>201012_13</t>
  </si>
  <si>
    <t>N58747_m00-m48</t>
  </si>
  <si>
    <t>N58748</t>
  </si>
  <si>
    <t xml:space="preserve">210118-15           </t>
  </si>
  <si>
    <t>201012_15</t>
  </si>
  <si>
    <t>210118-15</t>
  </si>
  <si>
    <t>N58749_m00-m48</t>
  </si>
  <si>
    <t>N58750</t>
  </si>
  <si>
    <t xml:space="preserve">210118-16           </t>
  </si>
  <si>
    <t>201012_16</t>
  </si>
  <si>
    <t>210118-16</t>
  </si>
  <si>
    <t>N58751_m00-m48</t>
  </si>
  <si>
    <t>N58752</t>
  </si>
  <si>
    <t xml:space="preserve">210118-4           </t>
  </si>
  <si>
    <t>201012_4</t>
  </si>
  <si>
    <t>210118-4</t>
  </si>
  <si>
    <t>N58779_m00-m48</t>
  </si>
  <si>
    <t>N58782</t>
  </si>
  <si>
    <t xml:space="preserve">210118-5           </t>
  </si>
  <si>
    <t>201012_5</t>
  </si>
  <si>
    <t>210118-5</t>
  </si>
  <si>
    <t>N58780_m00-m48</t>
  </si>
  <si>
    <t>N58781</t>
  </si>
  <si>
    <t xml:space="preserve">210118-6           </t>
  </si>
  <si>
    <t>201012_6</t>
  </si>
  <si>
    <t>210118-6</t>
  </si>
  <si>
    <t>N58784_m00-m48</t>
  </si>
  <si>
    <t>N58785</t>
  </si>
  <si>
    <t xml:space="preserve">210118-7           </t>
  </si>
  <si>
    <t>201012_7</t>
  </si>
  <si>
    <t>210118-7</t>
  </si>
  <si>
    <t>N58788_m00-m48</t>
  </si>
  <si>
    <t>N58789</t>
  </si>
  <si>
    <t xml:space="preserve">210118-9           </t>
  </si>
  <si>
    <t>201012_9</t>
  </si>
  <si>
    <t>N58790_m00-m48</t>
  </si>
  <si>
    <t>N58791</t>
  </si>
  <si>
    <t xml:space="preserve">210118-17           </t>
  </si>
  <si>
    <t>201012_17</t>
  </si>
  <si>
    <t>210118-17</t>
  </si>
  <si>
    <t>N58792_m00-m48</t>
  </si>
  <si>
    <t>N58793</t>
  </si>
  <si>
    <t xml:space="preserve">210118-18           </t>
  </si>
  <si>
    <t>201012_18</t>
  </si>
  <si>
    <t>N58794_m00-m48</t>
  </si>
  <si>
    <t>N58795</t>
  </si>
  <si>
    <t xml:space="preserve">210118-19           </t>
  </si>
  <si>
    <t>201012_19</t>
  </si>
  <si>
    <t>210118-19</t>
  </si>
  <si>
    <t>N58829_m00-m48</t>
  </si>
  <si>
    <t>N58830</t>
  </si>
  <si>
    <t>d</t>
  </si>
  <si>
    <t xml:space="preserve">210118-20           </t>
  </si>
  <si>
    <t>201012_20</t>
  </si>
  <si>
    <t>210118-20</t>
  </si>
  <si>
    <t>N58813_m00-m48</t>
  </si>
  <si>
    <t>N58814</t>
  </si>
  <si>
    <t xml:space="preserve">210118-21           </t>
  </si>
  <si>
    <t>201012_21</t>
  </si>
  <si>
    <t>210118-21</t>
  </si>
  <si>
    <t>N58815_m00-m48</t>
  </si>
  <si>
    <t>N58816</t>
  </si>
  <si>
    <t xml:space="preserve">210118-22           </t>
  </si>
  <si>
    <t>201012_22</t>
  </si>
  <si>
    <t>N58821_m00-m48</t>
  </si>
  <si>
    <t>N58822</t>
  </si>
  <si>
    <t xml:space="preserve">210118-23           </t>
  </si>
  <si>
    <t>201012_23</t>
  </si>
  <si>
    <t>N58819_m00-m48</t>
  </si>
  <si>
    <t>N58820</t>
  </si>
  <si>
    <t xml:space="preserve">210118-24           </t>
  </si>
  <si>
    <t>201012_24</t>
  </si>
  <si>
    <t>N58831_m00-m48</t>
  </si>
  <si>
    <t>N58832</t>
  </si>
  <si>
    <t xml:space="preserve">210118-25           </t>
  </si>
  <si>
    <t>201012_25</t>
  </si>
  <si>
    <t>210118-25</t>
  </si>
  <si>
    <t>N58851_m00-m48</t>
  </si>
  <si>
    <t>N58852</t>
  </si>
  <si>
    <t xml:space="preserve">210118-26           </t>
  </si>
  <si>
    <t>201012_26</t>
  </si>
  <si>
    <t>210118-26</t>
  </si>
  <si>
    <t>N58853_m00-m48</t>
  </si>
  <si>
    <t>N58854</t>
  </si>
  <si>
    <t xml:space="preserve">210118-27           </t>
  </si>
  <si>
    <t>201012_27</t>
  </si>
  <si>
    <t>210118-27</t>
  </si>
  <si>
    <t>N58855_m00-m48</t>
  </si>
  <si>
    <t>N58856</t>
  </si>
  <si>
    <t>VIII</t>
  </si>
  <si>
    <t>210201-2</t>
  </si>
  <si>
    <t>N59003-m00-m48</t>
  </si>
  <si>
    <t>N59004</t>
  </si>
  <si>
    <t>210201-3</t>
  </si>
  <si>
    <t>210201-4</t>
  </si>
  <si>
    <t>210201-5</t>
  </si>
  <si>
    <t>210201-6</t>
  </si>
  <si>
    <t>N58913_m00-m48</t>
  </si>
  <si>
    <t>N58914</t>
  </si>
  <si>
    <t>210201-7</t>
  </si>
  <si>
    <t>N58915_m00-m48</t>
  </si>
  <si>
    <t>N58916</t>
  </si>
  <si>
    <t>210201-8</t>
  </si>
  <si>
    <t>N58909_m00-m48</t>
  </si>
  <si>
    <t>N58910</t>
  </si>
  <si>
    <t>AD</t>
  </si>
  <si>
    <t>210201-9</t>
  </si>
  <si>
    <t>N58906_m00-m48</t>
  </si>
  <si>
    <t>N58907</t>
  </si>
  <si>
    <t>210201-10</t>
  </si>
  <si>
    <t>N58883_m00-m48</t>
  </si>
  <si>
    <t>N58884</t>
  </si>
  <si>
    <t>210201-11</t>
  </si>
  <si>
    <t>N58887_m00-m48</t>
  </si>
  <si>
    <t>N58888</t>
  </si>
  <si>
    <t>D</t>
  </si>
  <si>
    <t>210201-12</t>
  </si>
  <si>
    <t>N58885_m00-m48</t>
  </si>
  <si>
    <t>N58886</t>
  </si>
  <si>
    <t>210201-13</t>
  </si>
  <si>
    <t>N58919_m00-m48</t>
  </si>
  <si>
    <t>N58920</t>
  </si>
  <si>
    <t>210201-14</t>
  </si>
  <si>
    <t>210201-15</t>
  </si>
  <si>
    <t>N58879_m00-m48</t>
  </si>
  <si>
    <t>N58880</t>
  </si>
  <si>
    <t>210201-16</t>
  </si>
  <si>
    <t>N58881_m00-m48</t>
  </si>
  <si>
    <t>N58882</t>
  </si>
  <si>
    <t>210201-17</t>
  </si>
  <si>
    <t>N58889_m00-m48</t>
  </si>
  <si>
    <t>N58890</t>
  </si>
  <si>
    <t>210201-18</t>
  </si>
  <si>
    <t>210201-19</t>
  </si>
  <si>
    <t>N58877_m00-m48</t>
  </si>
  <si>
    <t>N58878</t>
  </si>
  <si>
    <t>210222_1</t>
  </si>
  <si>
    <t>Sep2022scans</t>
  </si>
  <si>
    <t>210222_2</t>
  </si>
  <si>
    <t>N60129_m00-m48</t>
  </si>
  <si>
    <t>N60130</t>
  </si>
  <si>
    <t>210222_3</t>
  </si>
  <si>
    <t>N60131_m00-m48</t>
  </si>
  <si>
    <t>N60132</t>
  </si>
  <si>
    <t>210222_4</t>
  </si>
  <si>
    <t>N60127_m00-m48</t>
  </si>
  <si>
    <t>N60128</t>
  </si>
  <si>
    <t>210222_5</t>
  </si>
  <si>
    <t>210222_6</t>
  </si>
  <si>
    <t>N60139_m00-m48</t>
  </si>
  <si>
    <t>N60140</t>
  </si>
  <si>
    <t>210222_7</t>
  </si>
  <si>
    <t>N58917_m00-m48</t>
  </si>
  <si>
    <t>N58918</t>
  </si>
  <si>
    <t>210222_8</t>
  </si>
  <si>
    <t>N58995-m00-m48</t>
  </si>
  <si>
    <t>N58996</t>
  </si>
  <si>
    <t>210222_9</t>
  </si>
  <si>
    <t>N59005-m00-m48</t>
  </si>
  <si>
    <t>N59006</t>
  </si>
  <si>
    <t>210222_10</t>
  </si>
  <si>
    <t>N58857_m00-m48</t>
  </si>
  <si>
    <t>N58858</t>
  </si>
  <si>
    <t>210222_11</t>
  </si>
  <si>
    <t>N58859_m00-m48</t>
  </si>
  <si>
    <t>N58860</t>
  </si>
  <si>
    <t>210222_12</t>
  </si>
  <si>
    <t>N58861_m00-m48</t>
  </si>
  <si>
    <t>N58862</t>
  </si>
  <si>
    <t>210222_13</t>
  </si>
  <si>
    <t>210222_14</t>
  </si>
  <si>
    <t>N59065_m00-m48</t>
  </si>
  <si>
    <t>N59064</t>
  </si>
  <si>
    <t>210222_15</t>
  </si>
  <si>
    <t>N59066_m00-m48</t>
  </si>
  <si>
    <t>N59067</t>
  </si>
  <si>
    <t>210222_16</t>
  </si>
  <si>
    <t>/</t>
  </si>
  <si>
    <t xml:space="preserve"> 6/7/2021</t>
  </si>
  <si>
    <t>N59080_m00-m48</t>
  </si>
  <si>
    <t>N59081</t>
  </si>
  <si>
    <t xml:space="preserve">Did not draw the blood </t>
  </si>
  <si>
    <t>210222_17</t>
  </si>
  <si>
    <t>N60231_m00-m48</t>
  </si>
  <si>
    <t>N60232</t>
  </si>
  <si>
    <t>X</t>
  </si>
  <si>
    <t xml:space="preserve">7/30/2021                                                 Micro Ct image                                           8/17/21                                                                        </t>
  </si>
  <si>
    <t>210817-1</t>
  </si>
  <si>
    <t>N58948_m00-m48</t>
  </si>
  <si>
    <t>N58949</t>
  </si>
  <si>
    <t>210817-2</t>
  </si>
  <si>
    <t>N59072_m00-m48</t>
  </si>
  <si>
    <t>N59073</t>
  </si>
  <si>
    <t>210817-3</t>
  </si>
  <si>
    <t>N58935_m00-m48</t>
  </si>
  <si>
    <t>N58936</t>
  </si>
  <si>
    <t>210817-4</t>
  </si>
  <si>
    <t>N59039_m00-m48</t>
  </si>
  <si>
    <t>N59040</t>
  </si>
  <si>
    <t>210817-5</t>
  </si>
  <si>
    <t>N58946_m00-m48</t>
  </si>
  <si>
    <t>N58947</t>
  </si>
  <si>
    <t>N58954_m00-m48</t>
  </si>
  <si>
    <t>N58955</t>
  </si>
  <si>
    <t>210817-6</t>
  </si>
  <si>
    <t>N59033_m00-m48</t>
  </si>
  <si>
    <t>N59034</t>
  </si>
  <si>
    <t>210817-7</t>
  </si>
  <si>
    <t>N59022_m00-m48</t>
  </si>
  <si>
    <t>N59023</t>
  </si>
  <si>
    <t>210817-8</t>
  </si>
  <si>
    <t>N59035_m00-m48</t>
  </si>
  <si>
    <t>N59036</t>
  </si>
  <si>
    <t>210817-9</t>
  </si>
  <si>
    <t>N59026_m00-m48</t>
  </si>
  <si>
    <t>N59027</t>
  </si>
  <si>
    <t>N59109_m00-m48</t>
  </si>
  <si>
    <t>N59110</t>
  </si>
  <si>
    <t>210817-10</t>
  </si>
  <si>
    <t>N59097_m00-m48</t>
  </si>
  <si>
    <t>N59098</t>
  </si>
  <si>
    <t>210817-11</t>
  </si>
  <si>
    <t>N59099_m00-m48</t>
  </si>
  <si>
    <t>N59100</t>
  </si>
  <si>
    <t>N59116_m00-m48</t>
  </si>
  <si>
    <t>N59117</t>
  </si>
  <si>
    <t>210817-12</t>
  </si>
  <si>
    <t>N59118_m00-m48</t>
  </si>
  <si>
    <t>N59119</t>
  </si>
  <si>
    <t>210817-13</t>
  </si>
  <si>
    <t>N59120_m00-m48</t>
  </si>
  <si>
    <t>N59121</t>
  </si>
  <si>
    <t>210817-14</t>
  </si>
  <si>
    <t>210730-8</t>
  </si>
  <si>
    <t>N60229_m00-m48</t>
  </si>
  <si>
    <t>N60230</t>
  </si>
  <si>
    <t>210817-15</t>
  </si>
  <si>
    <t>210817-16</t>
  </si>
  <si>
    <t>210817-17</t>
  </si>
  <si>
    <t>210817-18</t>
  </si>
  <si>
    <t>N59041_m00-m48</t>
  </si>
  <si>
    <t>N59042</t>
  </si>
  <si>
    <t>210817-19</t>
  </si>
  <si>
    <t>N58941_m00-m48</t>
  </si>
  <si>
    <t>N58942</t>
  </si>
  <si>
    <t>XI</t>
  </si>
  <si>
    <t>july2022scans</t>
  </si>
  <si>
    <t>211001-6</t>
  </si>
  <si>
    <t>210614_2</t>
  </si>
  <si>
    <t>N60056_m00-m48</t>
  </si>
  <si>
    <t>N60057</t>
  </si>
  <si>
    <t>MRSOLUTIONS</t>
  </si>
  <si>
    <t>211001-7</t>
  </si>
  <si>
    <t>210614_3</t>
  </si>
  <si>
    <t>N60058_m00-m48</t>
  </si>
  <si>
    <t>N60059</t>
  </si>
  <si>
    <t>211001-8</t>
  </si>
  <si>
    <t>210614_4</t>
  </si>
  <si>
    <t>N60060_m00-m48</t>
  </si>
  <si>
    <t>N60061</t>
  </si>
  <si>
    <t>211001-9</t>
  </si>
  <si>
    <t>210614_5</t>
  </si>
  <si>
    <t>N60062_m00-m48</t>
  </si>
  <si>
    <t>N60063</t>
  </si>
  <si>
    <t>210614_1</t>
  </si>
  <si>
    <t>N60068_m00-m48</t>
  </si>
  <si>
    <t>N60069</t>
  </si>
  <si>
    <t>211001-10</t>
  </si>
  <si>
    <t>210614_8</t>
  </si>
  <si>
    <t xml:space="preserve">male </t>
  </si>
  <si>
    <t>N59136_m00-m48</t>
  </si>
  <si>
    <t>N59137</t>
  </si>
  <si>
    <t>211001-11</t>
  </si>
  <si>
    <t xml:space="preserve">210614_9 </t>
  </si>
  <si>
    <t>N59140_m00-m48</t>
  </si>
  <si>
    <t>N59139</t>
  </si>
  <si>
    <t>211001-12</t>
  </si>
  <si>
    <t xml:space="preserve">210614_10 </t>
  </si>
  <si>
    <t>211001-13</t>
  </si>
  <si>
    <t xml:space="preserve">210614_11 </t>
  </si>
  <si>
    <t>211001-14</t>
  </si>
  <si>
    <t xml:space="preserve">210614_12 </t>
  </si>
  <si>
    <t>211001-15</t>
  </si>
  <si>
    <t xml:space="preserve">210614_22 </t>
  </si>
  <si>
    <t>211001-16</t>
  </si>
  <si>
    <t xml:space="preserve">210614_23 </t>
  </si>
  <si>
    <t>211001-17</t>
  </si>
  <si>
    <t xml:space="preserve">210614_24 </t>
  </si>
  <si>
    <t>211001-18</t>
  </si>
  <si>
    <t xml:space="preserve">210614_25 </t>
  </si>
  <si>
    <t>211001-19</t>
  </si>
  <si>
    <t xml:space="preserve">210614_26 </t>
  </si>
  <si>
    <t>211001-20</t>
  </si>
  <si>
    <t xml:space="preserve">210614_13 </t>
  </si>
  <si>
    <t xml:space="preserve">female </t>
  </si>
  <si>
    <t>N59141_m00-m48</t>
  </si>
  <si>
    <t>N59142</t>
  </si>
  <si>
    <t>211001-21</t>
  </si>
  <si>
    <t xml:space="preserve">210614_14 </t>
  </si>
  <si>
    <t>N60223_m00-m48</t>
  </si>
  <si>
    <t>N60224</t>
  </si>
  <si>
    <t>211001-22</t>
  </si>
  <si>
    <t xml:space="preserve">210614_15 </t>
  </si>
  <si>
    <t>211001-23</t>
  </si>
  <si>
    <t xml:space="preserve">210614_16 </t>
  </si>
  <si>
    <t>211001-24</t>
  </si>
  <si>
    <t xml:space="preserve">210614_31 </t>
  </si>
  <si>
    <t>august2022scans</t>
  </si>
  <si>
    <t xml:space="preserve">210614_6 </t>
  </si>
  <si>
    <t>N60095_m00-m48</t>
  </si>
  <si>
    <t>N60096</t>
  </si>
  <si>
    <t>211001-25</t>
  </si>
  <si>
    <t xml:space="preserve">210614_7 </t>
  </si>
  <si>
    <t>211001-26</t>
  </si>
  <si>
    <t xml:space="preserve">210614_17 </t>
  </si>
  <si>
    <t>N60133_m00-m48</t>
  </si>
  <si>
    <t>N60134</t>
  </si>
  <si>
    <t>211001-27</t>
  </si>
  <si>
    <t xml:space="preserve">210614_18 </t>
  </si>
  <si>
    <t>N60137_m00-m48</t>
  </si>
  <si>
    <t>N60138</t>
  </si>
  <si>
    <t>211001-28</t>
  </si>
  <si>
    <t xml:space="preserve">210614_19 </t>
  </si>
  <si>
    <t>N60219_m00-m48</t>
  </si>
  <si>
    <t>N60220</t>
  </si>
  <si>
    <t>211001-29</t>
  </si>
  <si>
    <t xml:space="preserve">210614_20 </t>
  </si>
  <si>
    <t>November2022scans</t>
  </si>
  <si>
    <t>211001-30</t>
  </si>
  <si>
    <t>210614_21</t>
  </si>
  <si>
    <t>N60198_m00-m48</t>
  </si>
  <si>
    <t>N60199</t>
  </si>
  <si>
    <t>211001-31</t>
  </si>
  <si>
    <t xml:space="preserve">210614_27 </t>
  </si>
  <si>
    <t>211001-32</t>
  </si>
  <si>
    <t xml:space="preserve">210614_28 </t>
  </si>
  <si>
    <t>N60221_m00-m48</t>
  </si>
  <si>
    <t>N60222</t>
  </si>
  <si>
    <t>211001-33</t>
  </si>
  <si>
    <t xml:space="preserve">210614_29 </t>
  </si>
  <si>
    <t>211001-34</t>
  </si>
  <si>
    <t xml:space="preserve">210614_30 </t>
  </si>
  <si>
    <t>Colton lab</t>
  </si>
  <si>
    <t>211001-35</t>
  </si>
  <si>
    <t>211001_35</t>
  </si>
  <si>
    <t>Cage 1414913_1</t>
  </si>
  <si>
    <t>211001-36</t>
  </si>
  <si>
    <t>211001_36</t>
  </si>
  <si>
    <t>Cage 1248386_1</t>
  </si>
  <si>
    <t>211001-37</t>
  </si>
  <si>
    <t>211001_37</t>
  </si>
  <si>
    <t>Cage 1248386_2</t>
  </si>
  <si>
    <t>211001-38</t>
  </si>
  <si>
    <t>211001_38</t>
  </si>
  <si>
    <t>Cage 1248386_3</t>
  </si>
  <si>
    <t>211001-39</t>
  </si>
  <si>
    <t>211001_39</t>
  </si>
  <si>
    <t>Cage 1248386_4</t>
  </si>
  <si>
    <t>211001-40</t>
  </si>
  <si>
    <t>211001_40</t>
  </si>
  <si>
    <t>Cage 1170422_1</t>
  </si>
  <si>
    <t>211001-41</t>
  </si>
  <si>
    <t>211001_41</t>
  </si>
  <si>
    <t>Cage 1170422_2</t>
  </si>
  <si>
    <t>211001-42</t>
  </si>
  <si>
    <t>211001_42</t>
  </si>
  <si>
    <t>Cage 1170422_3</t>
  </si>
  <si>
    <t>211001-43</t>
  </si>
  <si>
    <t>211001_43</t>
  </si>
  <si>
    <t>Cage 1170422_4</t>
  </si>
  <si>
    <t>211001-44</t>
  </si>
  <si>
    <t>211001_44</t>
  </si>
  <si>
    <t>Cage 1170422_5</t>
  </si>
  <si>
    <t>XII</t>
  </si>
  <si>
    <t>210809_2</t>
  </si>
  <si>
    <t>210809_3</t>
  </si>
  <si>
    <t>210809_4</t>
  </si>
  <si>
    <t>210809_5</t>
  </si>
  <si>
    <t>N60103_m00-m48</t>
  </si>
  <si>
    <t>N60104</t>
  </si>
  <si>
    <t>210809_6</t>
  </si>
  <si>
    <t>N60097_m00-m48</t>
  </si>
  <si>
    <t>N60098</t>
  </si>
  <si>
    <t>210809_7</t>
  </si>
  <si>
    <t>210809_8</t>
  </si>
  <si>
    <t>October2022scan</t>
  </si>
  <si>
    <t>210906_1</t>
  </si>
  <si>
    <t>N60163_m00-m48</t>
  </si>
  <si>
    <t>N60164</t>
  </si>
  <si>
    <t>210906_2</t>
  </si>
  <si>
    <t>N60169_m00-m48</t>
  </si>
  <si>
    <t>N60170</t>
  </si>
  <si>
    <t>210906_3</t>
  </si>
  <si>
    <t>N60190_m00-m48</t>
  </si>
  <si>
    <t>N60191</t>
  </si>
  <si>
    <t>210906_4</t>
  </si>
  <si>
    <t>N60188_m00-m48</t>
  </si>
  <si>
    <t>N60189</t>
  </si>
  <si>
    <t>210906_5</t>
  </si>
  <si>
    <t>N60200_m00-m48</t>
  </si>
  <si>
    <t>N60201</t>
  </si>
  <si>
    <t>210906_6</t>
  </si>
  <si>
    <t>N60192_m00-m48</t>
  </si>
  <si>
    <t>N60193</t>
  </si>
  <si>
    <t>210906_7</t>
  </si>
  <si>
    <t>210906_8</t>
  </si>
  <si>
    <t>210906_9</t>
  </si>
  <si>
    <t>210906_10</t>
  </si>
  <si>
    <t>210906_11</t>
  </si>
  <si>
    <t>210906_12</t>
  </si>
  <si>
    <t>210906_13</t>
  </si>
  <si>
    <t>210906_14</t>
  </si>
  <si>
    <t>210906_15</t>
  </si>
  <si>
    <t>210906_16</t>
  </si>
  <si>
    <t>210906_17</t>
  </si>
  <si>
    <t>210906_18</t>
  </si>
  <si>
    <t>211004_1</t>
  </si>
  <si>
    <t>N58997-m00-m48</t>
  </si>
  <si>
    <t>N58998</t>
  </si>
  <si>
    <t>211004_2</t>
  </si>
  <si>
    <t>N58999-m00-m48</t>
  </si>
  <si>
    <t>N59000</t>
  </si>
  <si>
    <t>211004_3</t>
  </si>
  <si>
    <t>N59010-m00-m48</t>
  </si>
  <si>
    <t>N59011</t>
  </si>
  <si>
    <t>211004_19</t>
  </si>
  <si>
    <t>211004_20</t>
  </si>
  <si>
    <t>211004_21</t>
  </si>
  <si>
    <t>211004_5</t>
  </si>
  <si>
    <t>211004_9</t>
  </si>
  <si>
    <t>211004_14</t>
  </si>
  <si>
    <t>N59078_m00-m48</t>
  </si>
  <si>
    <t>N59079</t>
  </si>
  <si>
    <t>211004_15</t>
  </si>
  <si>
    <t>211004_16</t>
  </si>
  <si>
    <t>211004_17</t>
  </si>
  <si>
    <t>211004_10</t>
  </si>
  <si>
    <t>N59076_m00-m48</t>
  </si>
  <si>
    <t>N59077</t>
  </si>
  <si>
    <t>211004_11</t>
  </si>
  <si>
    <t>N60157_m00-m48</t>
  </si>
  <si>
    <t>N60158</t>
  </si>
  <si>
    <t>211004_12</t>
  </si>
  <si>
    <t>N60159_m00-m48</t>
  </si>
  <si>
    <t>N60160</t>
  </si>
  <si>
    <t>211004_13</t>
  </si>
  <si>
    <t>XIII</t>
  </si>
  <si>
    <t>211122_1</t>
  </si>
  <si>
    <t>N60064_m00-m48</t>
  </si>
  <si>
    <t>N60065</t>
  </si>
  <si>
    <t>211122_2</t>
  </si>
  <si>
    <t>N60101_m00-m48</t>
  </si>
  <si>
    <t>N60102</t>
  </si>
  <si>
    <t>211122_3</t>
  </si>
  <si>
    <t>211122_4</t>
  </si>
  <si>
    <t>N60093_m00-m48</t>
  </si>
  <si>
    <t>N60094</t>
  </si>
  <si>
    <t>211122_5</t>
  </si>
  <si>
    <t>211122_6</t>
  </si>
  <si>
    <t>211122_7</t>
  </si>
  <si>
    <t>211122_8</t>
  </si>
  <si>
    <t>211122_9</t>
  </si>
  <si>
    <t>N60161_m00-m48</t>
  </si>
  <si>
    <t>N60162</t>
  </si>
  <si>
    <t>211122_10</t>
  </si>
  <si>
    <t>N60167_m00-m48</t>
  </si>
  <si>
    <t>N60168</t>
  </si>
  <si>
    <t>211122_11</t>
  </si>
  <si>
    <t>N60194_m00-m48</t>
  </si>
  <si>
    <t>N60195</t>
  </si>
  <si>
    <t>211122_12</t>
  </si>
  <si>
    <t>211122_13</t>
  </si>
  <si>
    <t>211122_14</t>
  </si>
  <si>
    <t>211122_15</t>
  </si>
  <si>
    <t>211122_16</t>
  </si>
  <si>
    <t>211122_23</t>
  </si>
  <si>
    <t>211122_24</t>
  </si>
  <si>
    <t>211122_25</t>
  </si>
  <si>
    <t>211122_26</t>
  </si>
  <si>
    <t>211122_27</t>
  </si>
  <si>
    <t>211122_28</t>
  </si>
  <si>
    <t>XIV</t>
  </si>
  <si>
    <t>N60088_m00-m48</t>
  </si>
  <si>
    <t>N60089</t>
  </si>
  <si>
    <t>N60070_m00-m48</t>
  </si>
  <si>
    <t>N60071</t>
  </si>
  <si>
    <t>N60072_m00-m48</t>
  </si>
  <si>
    <t>N60073</t>
  </si>
  <si>
    <t>N60092_m00-m48</t>
  </si>
  <si>
    <t>N60091</t>
  </si>
  <si>
    <t>XV</t>
  </si>
  <si>
    <t>220207_1</t>
  </si>
  <si>
    <t>220207_2</t>
  </si>
  <si>
    <t>220207_3</t>
  </si>
  <si>
    <t>220207_4</t>
  </si>
  <si>
    <t>220207_9</t>
  </si>
  <si>
    <t>220207_10</t>
  </si>
  <si>
    <t>220207_11</t>
  </si>
  <si>
    <t>220207_12</t>
  </si>
  <si>
    <t>220207_13</t>
  </si>
  <si>
    <t>220207_14</t>
  </si>
  <si>
    <t>220207_15</t>
  </si>
  <si>
    <t>220207_16</t>
  </si>
  <si>
    <t>220207_17</t>
  </si>
  <si>
    <t>220207_19</t>
  </si>
  <si>
    <t>220207_20</t>
  </si>
  <si>
    <t>220207_21</t>
  </si>
  <si>
    <t>220207_22</t>
  </si>
  <si>
    <t>220207_23</t>
  </si>
  <si>
    <t>220207_24</t>
  </si>
  <si>
    <t>220207_25</t>
  </si>
  <si>
    <t>XVI</t>
  </si>
  <si>
    <t>220307_1</t>
  </si>
  <si>
    <t>220307_2</t>
  </si>
  <si>
    <t>220307_4</t>
  </si>
  <si>
    <t>220307_5</t>
  </si>
  <si>
    <t>220307_6</t>
  </si>
  <si>
    <t>220307_7</t>
  </si>
  <si>
    <t>220307_8</t>
  </si>
  <si>
    <t>220307_9</t>
  </si>
  <si>
    <t>220307_10</t>
  </si>
  <si>
    <t>220307_11</t>
  </si>
  <si>
    <t>220307_12</t>
  </si>
  <si>
    <t>220307_13</t>
  </si>
  <si>
    <t>220307_14</t>
  </si>
  <si>
    <t>220307_15</t>
  </si>
  <si>
    <t>220307_16</t>
  </si>
  <si>
    <t>220307_17</t>
  </si>
  <si>
    <t>XVII</t>
  </si>
  <si>
    <t>220404_1</t>
  </si>
  <si>
    <t>220404_2</t>
  </si>
  <si>
    <t>220404_3</t>
  </si>
  <si>
    <t>220404_4</t>
  </si>
  <si>
    <t>220404_5</t>
  </si>
  <si>
    <t>220404_6</t>
  </si>
  <si>
    <t>220404_7</t>
  </si>
  <si>
    <t>220404_8</t>
  </si>
  <si>
    <t>220404_9</t>
  </si>
  <si>
    <t>220404_10</t>
  </si>
  <si>
    <t>220404_11</t>
  </si>
  <si>
    <t>220404_13</t>
  </si>
  <si>
    <t>XVlll</t>
  </si>
  <si>
    <t>220509_1</t>
  </si>
  <si>
    <t>220509_4</t>
  </si>
  <si>
    <t>died during surgery/ was perfused</t>
  </si>
  <si>
    <t>220509_6</t>
  </si>
  <si>
    <t>220509_7</t>
  </si>
  <si>
    <t>220509_8</t>
  </si>
  <si>
    <t>220509_10</t>
  </si>
  <si>
    <t>220509_11</t>
  </si>
  <si>
    <t>220509_12</t>
  </si>
  <si>
    <t>220509_13</t>
  </si>
  <si>
    <t>220509_14</t>
  </si>
  <si>
    <t>220606_1</t>
  </si>
  <si>
    <t>220606_2</t>
  </si>
  <si>
    <t>220606_3_apoe_18abb11_apoe_1_1</t>
  </si>
  <si>
    <t>220606_3</t>
  </si>
  <si>
    <t>220606_4</t>
  </si>
  <si>
    <t>220606_5real_apoe_18abb11_APOE_1_2</t>
  </si>
  <si>
    <t>220606_5</t>
  </si>
  <si>
    <t>220606_5_apoe_18abb11_apoe_1_1</t>
  </si>
  <si>
    <t>220606_6</t>
  </si>
  <si>
    <t>220606-15</t>
  </si>
  <si>
    <t>220606_7_apoe_18abb11_APOE_1_1</t>
  </si>
  <si>
    <t>220606_7</t>
  </si>
  <si>
    <t>220606-16</t>
  </si>
  <si>
    <t>220606_8_apoe_18abb11_APOE_1_1</t>
  </si>
  <si>
    <t>220606_8</t>
  </si>
  <si>
    <t>220606-17</t>
  </si>
  <si>
    <t>20220809_181224_220606_9_apoe_18abb11_APOE_1_1</t>
  </si>
  <si>
    <t>220606_9</t>
  </si>
  <si>
    <t>220606-18</t>
  </si>
  <si>
    <t>220606_10_apoe_18abb11_apoe2_1_2</t>
  </si>
  <si>
    <t>220606_10</t>
  </si>
  <si>
    <t>220606-19</t>
  </si>
  <si>
    <t>220606_11</t>
  </si>
  <si>
    <t>220606-20</t>
  </si>
  <si>
    <t>220606_12</t>
  </si>
  <si>
    <t>220606-21</t>
  </si>
  <si>
    <t>220606_13</t>
  </si>
  <si>
    <t>220606-22</t>
  </si>
  <si>
    <t>220606_14</t>
  </si>
  <si>
    <t>July22cohort</t>
  </si>
  <si>
    <t>XIX</t>
  </si>
  <si>
    <t>220704_2</t>
  </si>
  <si>
    <t>Died during in vivo MRI imaging</t>
  </si>
  <si>
    <t>220704_3</t>
  </si>
  <si>
    <t>220704_4</t>
  </si>
  <si>
    <t>220704_6</t>
  </si>
  <si>
    <t>220704_7</t>
  </si>
  <si>
    <t>220704_8</t>
  </si>
  <si>
    <t>220704_9</t>
  </si>
  <si>
    <t>220704_10</t>
  </si>
  <si>
    <t>Died during Survival surgery</t>
  </si>
  <si>
    <t>220704_12</t>
  </si>
  <si>
    <t>220704_13</t>
  </si>
  <si>
    <t>220704_14</t>
  </si>
  <si>
    <t>220704_15</t>
  </si>
  <si>
    <t>220704-18</t>
  </si>
  <si>
    <t>220704_16</t>
  </si>
  <si>
    <t>220704-19</t>
  </si>
  <si>
    <t>220704_17</t>
  </si>
  <si>
    <t>August22cohort</t>
  </si>
  <si>
    <t>220808-18</t>
  </si>
  <si>
    <t>220808_1</t>
  </si>
  <si>
    <t>220808-19</t>
  </si>
  <si>
    <t>220808_2</t>
  </si>
  <si>
    <t>220808-20</t>
  </si>
  <si>
    <t>220808_3</t>
  </si>
  <si>
    <t>220808-21</t>
  </si>
  <si>
    <t>220808_4</t>
  </si>
  <si>
    <t>220808-22</t>
  </si>
  <si>
    <t>220808_5</t>
  </si>
  <si>
    <t>220808_6</t>
  </si>
  <si>
    <t>220808_7</t>
  </si>
  <si>
    <t>220808_8</t>
  </si>
  <si>
    <t>220808_9</t>
  </si>
  <si>
    <t>220808_10</t>
  </si>
  <si>
    <t>220808_11</t>
  </si>
  <si>
    <t>220808_12</t>
  </si>
  <si>
    <t>220808_13</t>
  </si>
  <si>
    <t>220808_14</t>
  </si>
  <si>
    <t>220808_15</t>
  </si>
  <si>
    <t>220808_16</t>
  </si>
  <si>
    <t>220808_17</t>
  </si>
  <si>
    <t>September2022cohort</t>
  </si>
  <si>
    <t>220905_1</t>
  </si>
  <si>
    <t>220905_2</t>
  </si>
  <si>
    <t>220905_3</t>
  </si>
  <si>
    <t>220905_10</t>
  </si>
  <si>
    <t>220905_11</t>
  </si>
  <si>
    <t>220905_12</t>
  </si>
  <si>
    <t>October2022cohort</t>
  </si>
  <si>
    <t>221003_1</t>
  </si>
  <si>
    <t xml:space="preserve">APOE22 </t>
  </si>
  <si>
    <t>Found Already dead before perfusion</t>
  </si>
  <si>
    <t>221003_2</t>
  </si>
  <si>
    <t>221003_3</t>
  </si>
  <si>
    <t>221003_4</t>
  </si>
  <si>
    <t>221003_5</t>
  </si>
  <si>
    <t>221003_6</t>
  </si>
  <si>
    <t>Died during in vivo scanning</t>
  </si>
  <si>
    <t>221003_7</t>
  </si>
  <si>
    <t>November2022cohort</t>
  </si>
  <si>
    <t>221101-1</t>
  </si>
  <si>
    <t>221101-2</t>
  </si>
  <si>
    <t>221101-3</t>
  </si>
  <si>
    <t>Died during Survival Surgery</t>
  </si>
  <si>
    <t>221101-4</t>
  </si>
  <si>
    <t>December2022cohort</t>
  </si>
  <si>
    <t>221128-1</t>
  </si>
  <si>
    <t>230118-1</t>
  </si>
  <si>
    <t>221128-2</t>
  </si>
  <si>
    <t>230118-2</t>
  </si>
  <si>
    <t>221128-3</t>
  </si>
  <si>
    <t>230118-3</t>
  </si>
  <si>
    <t>221128-10</t>
  </si>
  <si>
    <t>230118-4</t>
  </si>
  <si>
    <t>221128-11</t>
  </si>
  <si>
    <t>230118-5</t>
  </si>
  <si>
    <t>221128-12</t>
  </si>
  <si>
    <t>230118-6</t>
  </si>
  <si>
    <t>221128-13</t>
  </si>
  <si>
    <t>230118-7</t>
  </si>
  <si>
    <t>May2021cohort</t>
  </si>
  <si>
    <t>190715_7:1</t>
  </si>
  <si>
    <t>N57452</t>
  </si>
  <si>
    <t>N57453</t>
  </si>
  <si>
    <t>190715_8:1</t>
  </si>
  <si>
    <t>N57456</t>
  </si>
  <si>
    <t>N57457</t>
  </si>
  <si>
    <t>191028_3:1</t>
  </si>
  <si>
    <t>191028_4:1</t>
  </si>
  <si>
    <t>191028_5:1</t>
  </si>
  <si>
    <t>210222-17:1</t>
  </si>
  <si>
    <t>190715_6:1</t>
  </si>
  <si>
    <t>N57454</t>
  </si>
  <si>
    <t>N57455</t>
  </si>
  <si>
    <t>190715_9:1</t>
  </si>
  <si>
    <t>N57458</t>
  </si>
  <si>
    <t>N57459</t>
  </si>
  <si>
    <t>191028_7:1</t>
  </si>
  <si>
    <t>191028_6:1</t>
  </si>
  <si>
    <t>210222-16:1</t>
  </si>
  <si>
    <t>200302-6:0</t>
  </si>
  <si>
    <t>200302-6:1</t>
  </si>
  <si>
    <t>200302-7:0</t>
  </si>
  <si>
    <t>200302-7:1</t>
  </si>
  <si>
    <t>200331-3:0</t>
  </si>
  <si>
    <t>200331-3:1</t>
  </si>
  <si>
    <t>200302-9:0</t>
  </si>
  <si>
    <t>200302-9:1</t>
  </si>
  <si>
    <t>200302-8:0</t>
  </si>
  <si>
    <t>200302-8:1</t>
  </si>
  <si>
    <t>200331-8:0</t>
  </si>
  <si>
    <t>200331-8:1</t>
  </si>
  <si>
    <t>200331-9:0</t>
  </si>
  <si>
    <t>200331-9:1</t>
  </si>
  <si>
    <t>200331-10:0</t>
  </si>
  <si>
    <t>200331-10:1</t>
  </si>
  <si>
    <t>200331-7:0</t>
  </si>
  <si>
    <t>200331-7:1</t>
  </si>
  <si>
    <t>200331-1:0</t>
  </si>
  <si>
    <t>200331-1:1</t>
  </si>
  <si>
    <t>200331-5:0</t>
  </si>
  <si>
    <t>200331-5:1</t>
  </si>
  <si>
    <t>N58604m00-m48</t>
  </si>
  <si>
    <t>200331-4:0</t>
  </si>
  <si>
    <t>200331-4:1</t>
  </si>
  <si>
    <t>N58606m00-m48</t>
  </si>
  <si>
    <t>200331-2:0</t>
  </si>
  <si>
    <t>200331-2:1</t>
  </si>
  <si>
    <t>N58609</t>
  </si>
  <si>
    <t>211001-4:0</t>
  </si>
  <si>
    <t>211001-4:1</t>
  </si>
  <si>
    <t>211001-5:0</t>
  </si>
  <si>
    <t>211001-5:1</t>
  </si>
  <si>
    <t>190715_10:1</t>
  </si>
  <si>
    <t>N57462</t>
  </si>
  <si>
    <t>N57463</t>
  </si>
  <si>
    <t>190715_5:1</t>
  </si>
  <si>
    <t>200302-10:0</t>
  </si>
  <si>
    <t>200302-10:1</t>
  </si>
  <si>
    <t>200302-11:0</t>
  </si>
  <si>
    <t>200302-11:1</t>
  </si>
  <si>
    <t>200302-12:0</t>
  </si>
  <si>
    <t>200302-12:1</t>
  </si>
  <si>
    <t>200302-3:0</t>
  </si>
  <si>
    <t>200302-3:1</t>
  </si>
  <si>
    <t>200302-4:0</t>
  </si>
  <si>
    <t>200302-4:1</t>
  </si>
  <si>
    <t>200302-5:0</t>
  </si>
  <si>
    <t>200302-5:1</t>
  </si>
  <si>
    <t>200331-11:0</t>
  </si>
  <si>
    <t>200331-11:1</t>
  </si>
  <si>
    <t>200331-12:0</t>
  </si>
  <si>
    <t>200331-12:1</t>
  </si>
  <si>
    <t>200331-13:0</t>
  </si>
  <si>
    <t>200331-13:1</t>
  </si>
  <si>
    <t>211001-1:0</t>
  </si>
  <si>
    <t>211001-1:1</t>
  </si>
  <si>
    <t>211001-2:0</t>
  </si>
  <si>
    <t>211001-2:1</t>
  </si>
  <si>
    <t>211001-3:0</t>
  </si>
  <si>
    <t>211001-3:1</t>
  </si>
  <si>
    <t>yellow - to scan</t>
  </si>
  <si>
    <t>211004-3:0</t>
  </si>
  <si>
    <t>211004-3:1</t>
  </si>
  <si>
    <t>N59001-m00-m48</t>
  </si>
  <si>
    <t>N59002</t>
  </si>
  <si>
    <t>211004-1:0</t>
  </si>
  <si>
    <t>211004-1:1</t>
  </si>
  <si>
    <t>211004-2:0</t>
  </si>
  <si>
    <t>211004-2:1</t>
  </si>
  <si>
    <t>210222-14:1</t>
  </si>
  <si>
    <t>N59065_m00</t>
  </si>
  <si>
    <t>210222-15:1</t>
  </si>
  <si>
    <t>N59066_m00</t>
  </si>
  <si>
    <t>210222-10:1</t>
  </si>
  <si>
    <t>N58857_m00</t>
  </si>
  <si>
    <t>210222-11:1</t>
  </si>
  <si>
    <t>N58859_m00</t>
  </si>
  <si>
    <t>N58859</t>
  </si>
  <si>
    <t>210222-12:1</t>
  </si>
  <si>
    <t>N58861_m00</t>
  </si>
  <si>
    <t>210222-13:1</t>
  </si>
  <si>
    <t>210222-7:1</t>
  </si>
  <si>
    <t>N58917</t>
  </si>
  <si>
    <t>210222-8:1</t>
  </si>
  <si>
    <t>210222-9:1</t>
  </si>
  <si>
    <t>210201-2:1</t>
  </si>
  <si>
    <t>190909_14:1</t>
  </si>
  <si>
    <t>190909_10:1</t>
  </si>
  <si>
    <t>190909_11:1</t>
  </si>
  <si>
    <t>190909_12:1</t>
  </si>
  <si>
    <t>190715_1:1</t>
  </si>
  <si>
    <t>N57472</t>
  </si>
  <si>
    <t>N57473</t>
  </si>
  <si>
    <t>190715_2:1</t>
  </si>
  <si>
    <t>N57474</t>
  </si>
  <si>
    <t>190715_3:1</t>
  </si>
  <si>
    <t>N57460</t>
  </si>
  <si>
    <t>N57461</t>
  </si>
  <si>
    <t>190909_13:1</t>
  </si>
  <si>
    <t xml:space="preserve">210118-23:0           </t>
  </si>
  <si>
    <t>201012_23:0</t>
  </si>
  <si>
    <t>210118-23:1</t>
  </si>
  <si>
    <t xml:space="preserve">210118-22:0           </t>
  </si>
  <si>
    <t>201012_22:0</t>
  </si>
  <si>
    <t>210118-22:1</t>
  </si>
  <si>
    <t xml:space="preserve">210118-24:0           </t>
  </si>
  <si>
    <t>201012_24:0</t>
  </si>
  <si>
    <t>210118-24:1</t>
  </si>
  <si>
    <t xml:space="preserve">210118-25:0           </t>
  </si>
  <si>
    <t>201012_25:0</t>
  </si>
  <si>
    <t>210118-25:1</t>
  </si>
  <si>
    <t xml:space="preserve">210118-26:0           </t>
  </si>
  <si>
    <t>201012_26:0</t>
  </si>
  <si>
    <t>210118-26:1</t>
  </si>
  <si>
    <t xml:space="preserve">210118-27:0           </t>
  </si>
  <si>
    <t>201012_27:0</t>
  </si>
  <si>
    <t>210118-27:1</t>
  </si>
  <si>
    <t xml:space="preserve">210118-15:0           </t>
  </si>
  <si>
    <t>201012_15:0</t>
  </si>
  <si>
    <t>210118-15:1</t>
  </si>
  <si>
    <t xml:space="preserve">210118-16:0           </t>
  </si>
  <si>
    <t>201012_16:0</t>
  </si>
  <si>
    <t>210118-16:1</t>
  </si>
  <si>
    <t xml:space="preserve">210118-17:0           </t>
  </si>
  <si>
    <t>201012_17:0</t>
  </si>
  <si>
    <t>210118-17:1</t>
  </si>
  <si>
    <t xml:space="preserve">210118-18:0           </t>
  </si>
  <si>
    <t>201012_18:0</t>
  </si>
  <si>
    <t>210118-18:1</t>
  </si>
  <si>
    <t xml:space="preserve">210118-20:0           </t>
  </si>
  <si>
    <t>201012_20:0</t>
  </si>
  <si>
    <t>210118-20:1</t>
  </si>
  <si>
    <t xml:space="preserve">210118-21:0           </t>
  </si>
  <si>
    <t>201012_21:0</t>
  </si>
  <si>
    <t>210118-21:1</t>
  </si>
  <si>
    <t xml:space="preserve">210118-19:0           </t>
  </si>
  <si>
    <t>201012_19:0</t>
  </si>
  <si>
    <t>210118-19:1</t>
  </si>
  <si>
    <t>211004-7:0</t>
  </si>
  <si>
    <t>211004-7:1</t>
  </si>
  <si>
    <t>211004-8:0</t>
  </si>
  <si>
    <t xml:space="preserve">Female </t>
  </si>
  <si>
    <t>211004-8:1</t>
  </si>
  <si>
    <t>start extra</t>
  </si>
  <si>
    <t>210201-3:1</t>
  </si>
  <si>
    <t>210201-4:1</t>
  </si>
  <si>
    <t>210201-5:1</t>
  </si>
  <si>
    <t>210624-12:1</t>
  </si>
  <si>
    <t>210624-13:1</t>
  </si>
  <si>
    <t>210624-15:1</t>
  </si>
  <si>
    <t>210624-16:1</t>
  </si>
  <si>
    <t>210624-11:1</t>
  </si>
  <si>
    <t>210624-14:1</t>
  </si>
  <si>
    <t>210624-7:1</t>
  </si>
  <si>
    <t>210624-8:1</t>
  </si>
  <si>
    <t>210624-9:1</t>
  </si>
  <si>
    <t>210624-10:1</t>
  </si>
  <si>
    <t>210624-4:1</t>
  </si>
  <si>
    <t>210624-5:1</t>
  </si>
  <si>
    <t>210624-6:1</t>
  </si>
  <si>
    <t>210624-1:1</t>
  </si>
  <si>
    <t>210624-2:1</t>
  </si>
  <si>
    <t>210624-3:1</t>
  </si>
  <si>
    <t>end extra</t>
  </si>
  <si>
    <t>E33 Regular food</t>
  </si>
  <si>
    <t>Male DOB 10/15/20</t>
  </si>
  <si>
    <r>
      <t>11/2/21 </t>
    </r>
    <r>
      <rPr>
        <sz val="9"/>
        <color rgb="FF000000"/>
        <rFont val="Arial"/>
        <family val="2"/>
      </rPr>
      <t>Trans cardiac Perfusion</t>
    </r>
  </si>
  <si>
    <t>Male DOB 10/3/20</t>
  </si>
  <si>
    <t>210201-10:1</t>
  </si>
  <si>
    <t>210201-9:1</t>
  </si>
  <si>
    <t>210201-8:1</t>
  </si>
  <si>
    <t>210201-6:1</t>
  </si>
  <si>
    <t>210201-7:1</t>
  </si>
  <si>
    <t>190610_6:1</t>
  </si>
  <si>
    <t>N57441</t>
  </si>
  <si>
    <t>190610_7:1</t>
  </si>
  <si>
    <t>190610_8:1</t>
  </si>
  <si>
    <t>190610_9:1</t>
  </si>
  <si>
    <t>N57466</t>
  </si>
  <si>
    <t>N57467</t>
  </si>
  <si>
    <t>190610_10:1</t>
  </si>
  <si>
    <t>N57470</t>
  </si>
  <si>
    <t>N57471</t>
  </si>
  <si>
    <t>210201-12:1</t>
  </si>
  <si>
    <t>210201-11:1</t>
  </si>
  <si>
    <t>210201-13:1</t>
  </si>
  <si>
    <t>N58919</t>
  </si>
  <si>
    <t>210201-15:1</t>
  </si>
  <si>
    <t>210201-16:1</t>
  </si>
  <si>
    <t>210201-14:1</t>
  </si>
  <si>
    <t>190610_1:1</t>
  </si>
  <si>
    <t>190610_2:1</t>
  </si>
  <si>
    <t>N57444</t>
  </si>
  <si>
    <t>190610_3:1</t>
  </si>
  <si>
    <t>190610_4:1</t>
  </si>
  <si>
    <t>N57464</t>
  </si>
  <si>
    <t>N57465</t>
  </si>
  <si>
    <t>190610_5:1</t>
  </si>
  <si>
    <t>N57468</t>
  </si>
  <si>
    <t>N57469</t>
  </si>
  <si>
    <t>200331-16:0</t>
  </si>
  <si>
    <t>200331-16:1</t>
  </si>
  <si>
    <t>200331-14:0</t>
  </si>
  <si>
    <t>200331-14:1</t>
  </si>
  <si>
    <t>210201-17:1</t>
  </si>
  <si>
    <t>200331-15:0</t>
  </si>
  <si>
    <t>200331-15:1</t>
  </si>
  <si>
    <t>200331-18:0</t>
  </si>
  <si>
    <t>200331-18:1</t>
  </si>
  <si>
    <t>200331-20:0</t>
  </si>
  <si>
    <t>200331-20:1</t>
  </si>
  <si>
    <t>211004-5:0</t>
  </si>
  <si>
    <t>211004-5:1</t>
  </si>
  <si>
    <t>211004-4:0</t>
  </si>
  <si>
    <t>211004-4:1</t>
  </si>
  <si>
    <t>200331-17:0</t>
  </si>
  <si>
    <t>200331-17:1</t>
  </si>
  <si>
    <t>210201-18:1</t>
  </si>
  <si>
    <t>210730-8:1</t>
  </si>
  <si>
    <t>210817-15:1</t>
  </si>
  <si>
    <t>210817-16:1</t>
  </si>
  <si>
    <t>210906-12:0</t>
  </si>
  <si>
    <t>210906-12:1</t>
  </si>
  <si>
    <t>210906-13:0</t>
  </si>
  <si>
    <t>210906-13:1</t>
  </si>
  <si>
    <t>210906-14:0</t>
  </si>
  <si>
    <t>210906-14:1</t>
  </si>
  <si>
    <t>210906-15:0</t>
  </si>
  <si>
    <t>210906-15:1</t>
  </si>
  <si>
    <t>210906-17:0</t>
  </si>
  <si>
    <t>210906-17:1</t>
  </si>
  <si>
    <t>210906-9:0</t>
  </si>
  <si>
    <t>210906-9:1</t>
  </si>
  <si>
    <t>210906-10:0</t>
  </si>
  <si>
    <t>210906-10:1</t>
  </si>
  <si>
    <t>210906-11:0</t>
  </si>
  <si>
    <t>210906-11:1</t>
  </si>
  <si>
    <t>210906-16:0</t>
  </si>
  <si>
    <t>210906-16:1</t>
  </si>
  <si>
    <t>210906-18:0</t>
  </si>
  <si>
    <t>210906-18:1</t>
  </si>
  <si>
    <t>210817-14:1</t>
  </si>
  <si>
    <t>210730-7:1</t>
  </si>
  <si>
    <t>210906-7:0</t>
  </si>
  <si>
    <t>210906-7:1</t>
  </si>
  <si>
    <t>210906-8:0</t>
  </si>
  <si>
    <t>210906-8:1</t>
  </si>
  <si>
    <t>210906-4:0</t>
  </si>
  <si>
    <t>210906-4:1</t>
  </si>
  <si>
    <t>210906-1:0</t>
  </si>
  <si>
    <t>210906-1:1</t>
  </si>
  <si>
    <t>210906-2:0</t>
  </si>
  <si>
    <t>210906-2:1</t>
  </si>
  <si>
    <t>210906-3:0</t>
  </si>
  <si>
    <t>210906-3:1</t>
  </si>
  <si>
    <t>210906-5:0</t>
  </si>
  <si>
    <t>210906-5:1</t>
  </si>
  <si>
    <t>220110_8:0</t>
  </si>
  <si>
    <t>220110_8:1</t>
  </si>
  <si>
    <t>220110_9:0</t>
  </si>
  <si>
    <t>220110_9:1</t>
  </si>
  <si>
    <t>220110_10:0</t>
  </si>
  <si>
    <t>220110_10:1</t>
  </si>
  <si>
    <t xml:space="preserve">210216-1:0           </t>
  </si>
  <si>
    <t>210216-1:1</t>
  </si>
  <si>
    <t>220110_7:0</t>
  </si>
  <si>
    <t>220110_7:1</t>
  </si>
  <si>
    <t>210906-6:0</t>
  </si>
  <si>
    <t>210906-6:1</t>
  </si>
  <si>
    <t>220110_5:0</t>
  </si>
  <si>
    <t>220110_5:1</t>
  </si>
  <si>
    <t>220110_6:0</t>
  </si>
  <si>
    <t>220110_6:1</t>
  </si>
  <si>
    <t>210201-19:1</t>
  </si>
  <si>
    <t>211122-15:0</t>
  </si>
  <si>
    <t>211122-15:1</t>
  </si>
  <si>
    <t>211122-16:0</t>
  </si>
  <si>
    <t>211122-16:1</t>
  </si>
  <si>
    <t>211122-13:0</t>
  </si>
  <si>
    <t>211122-13:1</t>
  </si>
  <si>
    <t>211122-14:0</t>
  </si>
  <si>
    <t>211122-14:1</t>
  </si>
  <si>
    <t>211122-9:0</t>
  </si>
  <si>
    <t>211122-9:1</t>
  </si>
  <si>
    <t>211122-10:0</t>
  </si>
  <si>
    <t>211122-10:1</t>
  </si>
  <si>
    <t>211122-11:0</t>
  </si>
  <si>
    <t>211122-11:1</t>
  </si>
  <si>
    <t>211122-12:0</t>
  </si>
  <si>
    <t>211122-12:1</t>
  </si>
  <si>
    <t>220307-9:0</t>
  </si>
  <si>
    <t>220307-9:1</t>
  </si>
  <si>
    <t>220307-10:0</t>
  </si>
  <si>
    <t>220307-10:1</t>
  </si>
  <si>
    <t>220307-11:0</t>
  </si>
  <si>
    <t>220307-11:1</t>
  </si>
  <si>
    <t>220307-12:0</t>
  </si>
  <si>
    <t>220307-12:1</t>
  </si>
  <si>
    <t>220307-13:0</t>
  </si>
  <si>
    <t>220307-13:1</t>
  </si>
  <si>
    <t>211122-26:0</t>
  </si>
  <si>
    <t>211122-26:1</t>
  </si>
  <si>
    <t>211122-27:0</t>
  </si>
  <si>
    <t>211122-27:1</t>
  </si>
  <si>
    <t>211122-28:0</t>
  </si>
  <si>
    <t>211122-28:1</t>
  </si>
  <si>
    <t>220307-6:0</t>
  </si>
  <si>
    <t>220307-6:1</t>
  </si>
  <si>
    <t>220307-7:0</t>
  </si>
  <si>
    <t>220307-7:1</t>
  </si>
  <si>
    <t>220307-8:0</t>
  </si>
  <si>
    <t>220307-8:1</t>
  </si>
  <si>
    <t>211122-24:0</t>
  </si>
  <si>
    <t>211122-24:1</t>
  </si>
  <si>
    <t>211122-25:0</t>
  </si>
  <si>
    <t>211122-25:1</t>
  </si>
  <si>
    <t>211122-23:0</t>
  </si>
  <si>
    <t>211122-23:1</t>
  </si>
  <si>
    <t>211001-6:1</t>
  </si>
  <si>
    <t>211001-7:1</t>
  </si>
  <si>
    <t>211001-8:1</t>
  </si>
  <si>
    <t>211001-9:1</t>
  </si>
  <si>
    <t>210730-2:1</t>
  </si>
  <si>
    <t>211122-4:0</t>
  </si>
  <si>
    <t>211122-4:1</t>
  </si>
  <si>
    <t>211122-1:0</t>
  </si>
  <si>
    <t>211122-1:1</t>
  </si>
  <si>
    <t>211122-2:0</t>
  </si>
  <si>
    <t>211122-2:1</t>
  </si>
  <si>
    <t>211122-3:0</t>
  </si>
  <si>
    <t>211122-3:1</t>
  </si>
  <si>
    <t>211122-7:0</t>
  </si>
  <si>
    <t>211122-7:1</t>
  </si>
  <si>
    <t>211122-8:0</t>
  </si>
  <si>
    <t>211122-8:1</t>
  </si>
  <si>
    <t>211122-5:0</t>
  </si>
  <si>
    <t>211122-5:1</t>
  </si>
  <si>
    <t>211122-6:0</t>
  </si>
  <si>
    <t>211122-6:1</t>
  </si>
  <si>
    <t>220110_2:0</t>
  </si>
  <si>
    <t>220110_2:1</t>
  </si>
  <si>
    <t>220110_3:0</t>
  </si>
  <si>
    <t>220110_3:1</t>
  </si>
  <si>
    <t>220110_4:0</t>
  </si>
  <si>
    <t>220110_4:1</t>
  </si>
  <si>
    <t>210809-4:0</t>
  </si>
  <si>
    <t>210809-4:1</t>
  </si>
  <si>
    <t>210809-5:0</t>
  </si>
  <si>
    <t>210809-5:1</t>
  </si>
  <si>
    <t>210809-6:0</t>
  </si>
  <si>
    <t>210809-6:1</t>
  </si>
  <si>
    <t>210809-7:0</t>
  </si>
  <si>
    <t>210809-7:1</t>
  </si>
  <si>
    <t>210730-1:1</t>
  </si>
  <si>
    <t>211001-25:1</t>
  </si>
  <si>
    <t>220110_1:0</t>
  </si>
  <si>
    <t>220110_1:1</t>
  </si>
  <si>
    <t>211001-26:1</t>
  </si>
  <si>
    <t>211001-27:1</t>
  </si>
  <si>
    <t>211001-28:1</t>
  </si>
  <si>
    <t>211001-29:1</t>
  </si>
  <si>
    <t>211001-30:1</t>
  </si>
  <si>
    <t>210809-3:0</t>
  </si>
  <si>
    <t>210809-3:1</t>
  </si>
  <si>
    <t>210222-1:1</t>
  </si>
  <si>
    <t>210222-2:1</t>
  </si>
  <si>
    <t>210809-1:0</t>
  </si>
  <si>
    <t>210809-1:1</t>
  </si>
  <si>
    <t>210809-2:0</t>
  </si>
  <si>
    <t>210809-2:1</t>
  </si>
  <si>
    <t xml:space="preserve">201015-1:0           </t>
  </si>
  <si>
    <t>201015-1:1</t>
  </si>
  <si>
    <t>210222-3:1</t>
  </si>
  <si>
    <t>210222-4:1</t>
  </si>
  <si>
    <t>210222-5:1</t>
  </si>
  <si>
    <t>210222-6:1</t>
  </si>
  <si>
    <t>211001-31:1</t>
  </si>
  <si>
    <t>211001-32:1</t>
  </si>
  <si>
    <t>211001-33:1</t>
  </si>
  <si>
    <t>211001-34:1</t>
  </si>
  <si>
    <t>211001-15:1</t>
  </si>
  <si>
    <t>211001-16:1</t>
  </si>
  <si>
    <t>211001-17:1</t>
  </si>
  <si>
    <t>211001-18:1</t>
  </si>
  <si>
    <t>211001-19:1</t>
  </si>
  <si>
    <t>220207-9:0</t>
  </si>
  <si>
    <t>220207-9:1</t>
  </si>
  <si>
    <t>220207-10:0</t>
  </si>
  <si>
    <t>220207-10:1</t>
  </si>
  <si>
    <t>220207-11:0</t>
  </si>
  <si>
    <t>220207-11:1</t>
  </si>
  <si>
    <t>220207-12:0</t>
  </si>
  <si>
    <t>220207-12:1</t>
  </si>
  <si>
    <t>220207-13:0</t>
  </si>
  <si>
    <t>220207-13:1</t>
  </si>
  <si>
    <t>220307-1:0</t>
  </si>
  <si>
    <t>220307-1:1</t>
  </si>
  <si>
    <t>220307-2:0</t>
  </si>
  <si>
    <t>220307-2:1</t>
  </si>
  <si>
    <t>220307-4:0</t>
  </si>
  <si>
    <t>220307-4:1</t>
  </si>
  <si>
    <t>220307-5:0</t>
  </si>
  <si>
    <t>220307-5:1</t>
  </si>
  <si>
    <t>220207-22:0</t>
  </si>
  <si>
    <t>220207-22:1</t>
  </si>
  <si>
    <t>220207-23:0</t>
  </si>
  <si>
    <t>220207-23:1</t>
  </si>
  <si>
    <t>220207-19:0</t>
  </si>
  <si>
    <t>220207-19:1</t>
  </si>
  <si>
    <t>220207-20:0</t>
  </si>
  <si>
    <t>220207-20:1</t>
  </si>
  <si>
    <t>220207-21:0</t>
  </si>
  <si>
    <t>220207-21:1</t>
  </si>
  <si>
    <t>220307-14:0</t>
  </si>
  <si>
    <t>220307-14:1</t>
  </si>
  <si>
    <t>220307-15:0</t>
  </si>
  <si>
    <t>220307-15:1</t>
  </si>
  <si>
    <t>220307-16:0</t>
  </si>
  <si>
    <t>220307-16:1</t>
  </si>
  <si>
    <t>220307-17:0</t>
  </si>
  <si>
    <t>220307-17:1</t>
  </si>
  <si>
    <t xml:space="preserve">210118-12:0           </t>
  </si>
  <si>
    <t>201012_12:0</t>
  </si>
  <si>
    <t>210118-12:1</t>
  </si>
  <si>
    <t xml:space="preserve">210118-11:0           </t>
  </si>
  <si>
    <t>201012_11:0</t>
  </si>
  <si>
    <t>210118-11:1</t>
  </si>
  <si>
    <t>210817-13:1</t>
  </si>
  <si>
    <t>210730-6:1</t>
  </si>
  <si>
    <t>211001-20:1</t>
  </si>
  <si>
    <t>211001-21:1</t>
  </si>
  <si>
    <t>211001-22:1</t>
  </si>
  <si>
    <t>211001-23:1</t>
  </si>
  <si>
    <t>211001-24:1</t>
  </si>
  <si>
    <t>210817-10:1</t>
  </si>
  <si>
    <t>211001-10:1</t>
  </si>
  <si>
    <t>211001-11:1</t>
  </si>
  <si>
    <t>211001-12:1</t>
  </si>
  <si>
    <t>211001-13:1</t>
  </si>
  <si>
    <t>211001-14:1</t>
  </si>
  <si>
    <t>210730-5:1</t>
  </si>
  <si>
    <t>210817-11:1</t>
  </si>
  <si>
    <t xml:space="preserve">210118-13:0           </t>
  </si>
  <si>
    <t>201012_13:0</t>
  </si>
  <si>
    <t>210118-13:1</t>
  </si>
  <si>
    <t>210817-12:1</t>
  </si>
  <si>
    <t>220207-14:0</t>
  </si>
  <si>
    <t>220207-14:1</t>
  </si>
  <si>
    <t>220207-15:0</t>
  </si>
  <si>
    <t>220207-15:1</t>
  </si>
  <si>
    <t>220207-16:0</t>
  </si>
  <si>
    <t>220207-16:1</t>
  </si>
  <si>
    <t>220207-17:0</t>
  </si>
  <si>
    <t>220207-17:1</t>
  </si>
  <si>
    <t>220207-1:0</t>
  </si>
  <si>
    <t>220207-1:1</t>
  </si>
  <si>
    <t>220207-2:0</t>
  </si>
  <si>
    <t>220207-2:1</t>
  </si>
  <si>
    <t>220207-3:0</t>
  </si>
  <si>
    <t>220207-3:1</t>
  </si>
  <si>
    <t>220207-4:0</t>
  </si>
  <si>
    <t>220207-4:1</t>
  </si>
  <si>
    <t>220207-24:0</t>
  </si>
  <si>
    <t>220207-24:1</t>
  </si>
  <si>
    <t>220207-25:0</t>
  </si>
  <si>
    <t>220207-25:1</t>
  </si>
  <si>
    <t>Female DOB 3/10/20</t>
  </si>
  <si>
    <r>
      <t>5/25/21 </t>
    </r>
    <r>
      <rPr>
        <sz val="9"/>
        <color rgb="FF000000"/>
        <rFont val="Arial"/>
        <family val="2"/>
      </rPr>
      <t>Trans cardiac Perfusion</t>
    </r>
  </si>
  <si>
    <t>Male DOB 3/10/20</t>
  </si>
  <si>
    <t>210614_17 210315_17</t>
  </si>
  <si>
    <t>Female DOB 6/16/20</t>
  </si>
  <si>
    <r>
      <t>10/5/21 </t>
    </r>
    <r>
      <rPr>
        <sz val="9"/>
        <color rgb="FF000000"/>
        <rFont val="Arial"/>
        <family val="2"/>
      </rPr>
      <t>Trans cardiac Perfusion</t>
    </r>
  </si>
  <si>
    <t>210614_18 210315_18</t>
  </si>
  <si>
    <t>211004-13:0</t>
  </si>
  <si>
    <t>211004-13:1</t>
  </si>
  <si>
    <t>211004-14:0</t>
  </si>
  <si>
    <t>211004-14:1</t>
  </si>
  <si>
    <t>211004-15:0</t>
  </si>
  <si>
    <t>211004-15:1</t>
  </si>
  <si>
    <t>211004-16:0</t>
  </si>
  <si>
    <t>211004-16:1</t>
  </si>
  <si>
    <t>210817-9:1</t>
  </si>
  <si>
    <t>210817-6:1</t>
  </si>
  <si>
    <t>210817-7:1</t>
  </si>
  <si>
    <t>210817-8:0</t>
  </si>
  <si>
    <t>210817-8:1</t>
  </si>
  <si>
    <t xml:space="preserve">210113-3:0           </t>
  </si>
  <si>
    <t>201026_3:0</t>
  </si>
  <si>
    <t>210113-3:1</t>
  </si>
  <si>
    <t xml:space="preserve">210113-2:0           </t>
  </si>
  <si>
    <t>201026_2:0</t>
  </si>
  <si>
    <t>210113-2:1</t>
  </si>
  <si>
    <t xml:space="preserve">210113-1:0           </t>
  </si>
  <si>
    <t>201026_1:0</t>
  </si>
  <si>
    <t>210113-1:1</t>
  </si>
  <si>
    <t xml:space="preserve">210113-4:0           </t>
  </si>
  <si>
    <t>201026_4:0</t>
  </si>
  <si>
    <t>210113-4:1</t>
  </si>
  <si>
    <t>210817-2:1</t>
  </si>
  <si>
    <t>210817-3:1</t>
  </si>
  <si>
    <t>210817-4:1</t>
  </si>
  <si>
    <t>210817-18:1</t>
  </si>
  <si>
    <t>211004-6:0</t>
  </si>
  <si>
    <t>211004-6:1</t>
  </si>
  <si>
    <t xml:space="preserve">210118-8:0           </t>
  </si>
  <si>
    <t>201012_8:0</t>
  </si>
  <si>
    <t>210118-8:1</t>
  </si>
  <si>
    <t xml:space="preserve">210118-10:0           </t>
  </si>
  <si>
    <t>201012_10:0</t>
  </si>
  <si>
    <t>210118-10:1</t>
  </si>
  <si>
    <t xml:space="preserve">210118-4:0           </t>
  </si>
  <si>
    <t>201012_4:0</t>
  </si>
  <si>
    <t>210118-4:1</t>
  </si>
  <si>
    <t xml:space="preserve">210118-5:0           </t>
  </si>
  <si>
    <t>201012_5:0</t>
  </si>
  <si>
    <t>210118-5:1</t>
  </si>
  <si>
    <t xml:space="preserve">210118-6:0           </t>
  </si>
  <si>
    <t>201012_6:0</t>
  </si>
  <si>
    <t>210118-6:1</t>
  </si>
  <si>
    <t xml:space="preserve">210118-7:0           </t>
  </si>
  <si>
    <t>201012_7:0</t>
  </si>
  <si>
    <t>210118-7:1</t>
  </si>
  <si>
    <t xml:space="preserve">210118-9:0           </t>
  </si>
  <si>
    <t>201012_9:0</t>
  </si>
  <si>
    <t>210118-9:1</t>
  </si>
  <si>
    <t>210817-5:1</t>
  </si>
  <si>
    <t>210730-3:1</t>
  </si>
  <si>
    <t>210817-19:1</t>
  </si>
  <si>
    <t xml:space="preserve">210118-3:0           </t>
  </si>
  <si>
    <t>201012_3:0</t>
  </si>
  <si>
    <t>210118-3:1</t>
  </si>
  <si>
    <t xml:space="preserve">210118-1:0           </t>
  </si>
  <si>
    <t>201012_1:0</t>
  </si>
  <si>
    <t>210118-1:1</t>
  </si>
  <si>
    <t xml:space="preserve">210118-2:0           </t>
  </si>
  <si>
    <t>201012_2:0</t>
  </si>
  <si>
    <t>210118-2:1</t>
  </si>
  <si>
    <t>211004-10:0</t>
  </si>
  <si>
    <t>211004-10:1</t>
  </si>
  <si>
    <t>211004-9:0</t>
  </si>
  <si>
    <t>211004-9:1</t>
  </si>
  <si>
    <t>211004-11:0</t>
  </si>
  <si>
    <t>211004-11:1</t>
  </si>
  <si>
    <t>211004-12:0</t>
  </si>
  <si>
    <t>211004-12:1</t>
  </si>
  <si>
    <t>210817-1:1</t>
  </si>
  <si>
    <t>210817-17:1</t>
  </si>
  <si>
    <t>210730-4:1</t>
  </si>
  <si>
    <t>#</t>
  </si>
  <si>
    <t>Cohort Index</t>
  </si>
  <si>
    <t>Cohort</t>
  </si>
  <si>
    <t xml:space="preserve">Cage_Number </t>
  </si>
  <si>
    <t>Age(months)</t>
  </si>
  <si>
    <t xml:space="preserve">Handling_Date </t>
  </si>
  <si>
    <t>Imaging_Date</t>
  </si>
  <si>
    <t>Age_at_Imaging</t>
  </si>
  <si>
    <t>Pump_Implantation_Date</t>
  </si>
  <si>
    <t xml:space="preserve">Group_Assignment </t>
  </si>
  <si>
    <t>InVivoSAMBARunno</t>
  </si>
  <si>
    <t>ExVivoDWI</t>
  </si>
  <si>
    <t>ExVIVOGRE</t>
  </si>
  <si>
    <t>m_at_t0</t>
  </si>
  <si>
    <t>m_at_t1</t>
  </si>
  <si>
    <t>m_at_t2</t>
  </si>
  <si>
    <t>m_at_sacrifice</t>
  </si>
  <si>
    <t>RNA Done</t>
  </si>
  <si>
    <t>18_Month_Control</t>
  </si>
  <si>
    <t>200331_6</t>
  </si>
  <si>
    <t>Died</t>
  </si>
  <si>
    <t>N/A</t>
  </si>
  <si>
    <t>No RNA</t>
  </si>
  <si>
    <t>12_Month_Control</t>
  </si>
  <si>
    <t>190715_4:1</t>
  </si>
  <si>
    <t xml:space="preserve">F </t>
  </si>
  <si>
    <t>190909_9:1</t>
  </si>
  <si>
    <t>201026-1</t>
  </si>
  <si>
    <t>Fill</t>
  </si>
  <si>
    <t>201026-2</t>
  </si>
  <si>
    <t>201026-3</t>
  </si>
  <si>
    <t>201026-4</t>
  </si>
  <si>
    <t>201026-5</t>
  </si>
  <si>
    <t>+-+-+</t>
  </si>
  <si>
    <t>201026-6</t>
  </si>
  <si>
    <t>210112_10</t>
  </si>
  <si>
    <t>Undecided</t>
  </si>
  <si>
    <t>210315_1</t>
  </si>
  <si>
    <t>210315_2</t>
  </si>
  <si>
    <t>210315_3</t>
  </si>
  <si>
    <t>210315_4</t>
  </si>
  <si>
    <t>210315_5</t>
  </si>
  <si>
    <t>210315_6</t>
  </si>
  <si>
    <t>210315_7</t>
  </si>
  <si>
    <t>210315_8</t>
  </si>
  <si>
    <t>210315_9</t>
  </si>
  <si>
    <t>210315_10</t>
  </si>
  <si>
    <t>210315_11</t>
  </si>
  <si>
    <t>210315_12</t>
  </si>
  <si>
    <t>210315_13</t>
  </si>
  <si>
    <t>210315_14</t>
  </si>
  <si>
    <t>210315_15</t>
  </si>
  <si>
    <t>210315_16</t>
  </si>
  <si>
    <t>210315_17</t>
  </si>
  <si>
    <t>210315_18</t>
  </si>
  <si>
    <t>210315_19</t>
  </si>
  <si>
    <t>210315_20</t>
  </si>
  <si>
    <t>210315_21</t>
  </si>
  <si>
    <t>210315_22</t>
  </si>
  <si>
    <t>210315_23</t>
  </si>
  <si>
    <t>210315_24</t>
  </si>
  <si>
    <t>210315_25</t>
  </si>
  <si>
    <t>210315_26</t>
  </si>
  <si>
    <t>210315_27</t>
  </si>
  <si>
    <t>210315_28</t>
  </si>
  <si>
    <t>210315_29</t>
  </si>
  <si>
    <t>210315_30</t>
  </si>
  <si>
    <t>Animal</t>
  </si>
  <si>
    <t>Date</t>
  </si>
  <si>
    <t>SAMBA Brunno</t>
  </si>
  <si>
    <t>T1MEMRIRARE</t>
  </si>
  <si>
    <t>T1map</t>
  </si>
  <si>
    <t>note</t>
  </si>
  <si>
    <t>Study</t>
  </si>
  <si>
    <t>T2TurboRARE</t>
  </si>
  <si>
    <t>offsetT2TURBORARE</t>
  </si>
  <si>
    <t>Perf1_2</t>
  </si>
  <si>
    <t>OffsetPerf1</t>
  </si>
  <si>
    <t>Perf2_1p5</t>
  </si>
  <si>
    <t>OffsetPerf2</t>
  </si>
  <si>
    <t>T1map1</t>
  </si>
  <si>
    <t>OffsetT1map</t>
  </si>
  <si>
    <t>T1map2</t>
  </si>
  <si>
    <t>OffsetT2map</t>
  </si>
  <si>
    <t>Effciency</t>
  </si>
  <si>
    <t>LabelOptim</t>
  </si>
  <si>
    <t>ControlOptim</t>
  </si>
  <si>
    <t>190610-1:1</t>
  </si>
  <si>
    <t>none</t>
  </si>
  <si>
    <t>B49999</t>
  </si>
  <si>
    <t>N57433</t>
  </si>
  <si>
    <t>N57438</t>
  </si>
  <si>
    <t>N57434</t>
  </si>
  <si>
    <t>N57435</t>
  </si>
  <si>
    <t>N57436</t>
  </si>
  <si>
    <t>N57440</t>
  </si>
  <si>
    <t>water tube on left</t>
  </si>
  <si>
    <t>Brunno</t>
  </si>
  <si>
    <t>B50000</t>
  </si>
  <si>
    <t>190610-4:1</t>
  </si>
  <si>
    <t>190610-5:1</t>
  </si>
  <si>
    <t>mo contrast</t>
  </si>
  <si>
    <t>190610-9:1</t>
  </si>
  <si>
    <t>190610-10:1</t>
  </si>
  <si>
    <t>190715-1:1</t>
  </si>
  <si>
    <t>B51315</t>
  </si>
  <si>
    <t>Extra Perfusion: 20 and 34</t>
  </si>
  <si>
    <t>190715-2:1</t>
  </si>
  <si>
    <t>B51325</t>
  </si>
  <si>
    <t>B50011</t>
  </si>
  <si>
    <t>190715-3:1</t>
  </si>
  <si>
    <t>B51732</t>
  </si>
  <si>
    <t>190715-4:1</t>
  </si>
  <si>
    <t>B51742</t>
  </si>
  <si>
    <t>190715-5:1</t>
  </si>
  <si>
    <t>B51852</t>
  </si>
  <si>
    <t>efficient missing</t>
  </si>
  <si>
    <t>190715-6:1</t>
  </si>
  <si>
    <t>B51861</t>
  </si>
  <si>
    <t>190715-7:1</t>
  </si>
  <si>
    <t>B51872</t>
  </si>
  <si>
    <t>190715-8:1</t>
  </si>
  <si>
    <t>B51882</t>
  </si>
  <si>
    <t>B50012</t>
  </si>
  <si>
    <t>28?</t>
  </si>
  <si>
    <t>190715-9:1</t>
  </si>
  <si>
    <t>45?</t>
  </si>
  <si>
    <t>190715-10:1</t>
  </si>
  <si>
    <t>Offset of TurboRare?</t>
  </si>
  <si>
    <t>190909-9:1</t>
  </si>
  <si>
    <t>190909-10:1</t>
  </si>
  <si>
    <t>B50015</t>
  </si>
  <si>
    <t>190909-11:1</t>
  </si>
  <si>
    <t>B51813</t>
  </si>
  <si>
    <t>B51824</t>
  </si>
  <si>
    <t>B51836</t>
  </si>
  <si>
    <t>no offset for T2TurboRARE</t>
  </si>
  <si>
    <t>191028-3</t>
  </si>
  <si>
    <t>B52233</t>
  </si>
  <si>
    <t>B50020</t>
  </si>
  <si>
    <t>191028-4</t>
  </si>
  <si>
    <t>B52242</t>
  </si>
  <si>
    <t>no offset for T1maps</t>
  </si>
  <si>
    <t>191028-5</t>
  </si>
  <si>
    <t>B52253</t>
  </si>
  <si>
    <t>191028-6</t>
  </si>
  <si>
    <t>B52264</t>
  </si>
  <si>
    <t>191028-7</t>
  </si>
  <si>
    <t>B52274</t>
  </si>
  <si>
    <t>B50027</t>
  </si>
  <si>
    <t>B50028</t>
  </si>
  <si>
    <t>no offset for T1maps or perfusions</t>
  </si>
  <si>
    <t>B50030</t>
  </si>
  <si>
    <t>1..5</t>
  </si>
  <si>
    <t>B50031</t>
  </si>
  <si>
    <t>Extra Efficiency: 29</t>
  </si>
  <si>
    <t>B50032</t>
  </si>
  <si>
    <t>B50046</t>
  </si>
  <si>
    <t>B50047</t>
  </si>
  <si>
    <t>B50050</t>
  </si>
  <si>
    <t>CIVM ID</t>
  </si>
  <si>
    <t>AnimalID</t>
  </si>
  <si>
    <t>Control_Cage_Assignment</t>
  </si>
  <si>
    <t xml:space="preserve">Cage Number </t>
  </si>
  <si>
    <t>Handling_Date 1</t>
  </si>
  <si>
    <t>age at handling</t>
  </si>
  <si>
    <t xml:space="preserve"> Weight_day 1</t>
  </si>
  <si>
    <t>Sacrfice 1/16/21</t>
  </si>
  <si>
    <t>210113-1:0</t>
  </si>
  <si>
    <t xml:space="preserve">Control </t>
  </si>
  <si>
    <t>210113-2:0</t>
  </si>
  <si>
    <t>210113-3:0</t>
  </si>
  <si>
    <t>210113-4:0</t>
  </si>
  <si>
    <t>201012-2:0</t>
  </si>
  <si>
    <t>210112-3:0</t>
  </si>
  <si>
    <t>HF_Cage_Assignment</t>
  </si>
  <si>
    <t>HandlingDate</t>
  </si>
  <si>
    <t>AgeHandling</t>
  </si>
  <si>
    <t>Weight Starting 10/5/20 g</t>
  </si>
  <si>
    <t>Glucose 10/16/20 10/5/20 g</t>
  </si>
  <si>
    <t>Glucose 12/2/20</t>
  </si>
  <si>
    <t>Glucose 3/10/21</t>
  </si>
  <si>
    <t>Weight 10/16/20</t>
  </si>
  <si>
    <t>Weight Week 10/19/20</t>
  </si>
  <si>
    <t>Weight_Week_10/19/20</t>
  </si>
  <si>
    <t>Weight Week 11/2/20</t>
  </si>
  <si>
    <t>Weight Week 11/9/20</t>
  </si>
  <si>
    <t>Weight Week 11/16/20</t>
  </si>
  <si>
    <t>Weight Week 11/23/20</t>
  </si>
  <si>
    <t>Weight Week 11/30/20</t>
  </si>
  <si>
    <t>Weight Week 12/7/20</t>
  </si>
  <si>
    <t>Weight Week 12/14/20</t>
  </si>
  <si>
    <t>Weight Week 12/21/20</t>
  </si>
  <si>
    <t>Weight Week 12/28/20</t>
  </si>
  <si>
    <t>Weight Week 1/4/20</t>
  </si>
  <si>
    <t>Weight Week 1/11/20</t>
  </si>
  <si>
    <t>Weight Week 1/18/21</t>
  </si>
  <si>
    <t>Weight Week 1/25/21</t>
  </si>
  <si>
    <t>Weight Week 2/1/21</t>
  </si>
  <si>
    <t>Weight Week 2/9/21</t>
  </si>
  <si>
    <t>Weight Week 2/15/21</t>
  </si>
  <si>
    <t>Weight Week 2/22/21</t>
  </si>
  <si>
    <t>Weight Week 2/29/21 * Measured before taken to scan</t>
  </si>
  <si>
    <t>Weight Week 3/5/21</t>
  </si>
  <si>
    <t>Open_Field_Date</t>
  </si>
  <si>
    <t>High_Fat_Diet_Start</t>
  </si>
  <si>
    <t>Age_HFD_Start</t>
  </si>
  <si>
    <t>MiddPoint</t>
  </si>
  <si>
    <t>Inital_HFD_END</t>
  </si>
  <si>
    <t>Handling_Day2</t>
  </si>
  <si>
    <t>Age_HFD_End</t>
  </si>
  <si>
    <t>Comments</t>
  </si>
  <si>
    <t>210118-1:0</t>
  </si>
  <si>
    <t>21018-13:0</t>
  </si>
  <si>
    <t>Sacraficed-10_15_20</t>
  </si>
  <si>
    <t xml:space="preserve">                                            </t>
  </si>
  <si>
    <t xml:space="preserve">Weight of Food Each Week </t>
  </si>
  <si>
    <t>index</t>
  </si>
  <si>
    <t>Perfusion</t>
  </si>
  <si>
    <t>Previous_weight_ of_food 10/9/20</t>
  </si>
  <si>
    <t>Food_added _10/16/20</t>
  </si>
  <si>
    <t>Food_added_10/23/20</t>
  </si>
  <si>
    <t>Previous_weight_ of_food 10/30/20</t>
  </si>
  <si>
    <t>Food_added_10/30/20</t>
  </si>
  <si>
    <t>Previous_weight_ of_food 11/5/20</t>
  </si>
  <si>
    <t>Food_added_11/05/20</t>
  </si>
  <si>
    <t>Previous_weight_ of_food 11/13/20</t>
  </si>
  <si>
    <t>Food_added_11/13/20</t>
  </si>
  <si>
    <t>Previous_weight_ of_food 11/20/20</t>
  </si>
  <si>
    <t>Food_added_11/20/20</t>
  </si>
  <si>
    <t>Previous_weight_ of_food 11/27/20</t>
  </si>
  <si>
    <t>Food_added_11/27/20</t>
  </si>
  <si>
    <t>Previous_weight_ of_food 12/4/20</t>
  </si>
  <si>
    <t>Food_added_12/4/20</t>
  </si>
  <si>
    <t>Previous_weight_ of_food 12/11/20</t>
  </si>
  <si>
    <t>Food_added_12/11/20</t>
  </si>
  <si>
    <t>Previous_weight_ of_food 12/18/20</t>
  </si>
  <si>
    <t>Food_added_12/18/20</t>
  </si>
  <si>
    <t>Previous_weight_ of_food 12/25/20</t>
  </si>
  <si>
    <t>Food_added_12/25/20</t>
  </si>
  <si>
    <t>Previous_weight_ of_food 1/1/20</t>
  </si>
  <si>
    <t>Previous_weight_ of_food 1/8/20</t>
  </si>
  <si>
    <t>Previous_weight_ of_food 1/15/20</t>
  </si>
  <si>
    <t>Food_added_1/15/21</t>
  </si>
  <si>
    <t>Previous_weight_ of_food 1/22/21</t>
  </si>
  <si>
    <t>Food_added_1/22/21</t>
  </si>
  <si>
    <t>Previous_weight_ of_food 1/29/21</t>
  </si>
  <si>
    <t>Food_added_1/29/2021</t>
  </si>
  <si>
    <t>Previous_weight_ of_food 2/05/21</t>
  </si>
  <si>
    <t>Food_added_2/12/20</t>
  </si>
  <si>
    <t>Previous_weight_ of_food 2/12/21</t>
  </si>
  <si>
    <t>210118-14</t>
  </si>
  <si>
    <t/>
  </si>
  <si>
    <t>Total Added</t>
  </si>
  <si>
    <t xml:space="preserve">Per_Cage_Eating_Calc </t>
  </si>
  <si>
    <t>Cage#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</si>
  <si>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</si>
  <si>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</si>
  <si>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</si>
  <si>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</si>
  <si>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</si>
  <si>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</si>
  <si>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</si>
  <si>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</si>
  <si>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</si>
  <si>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</si>
  <si>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</si>
  <si>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</si>
  <si>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</si>
  <si>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</si>
  <si>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</si>
  <si>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</si>
  <si>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</si>
  <si>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</si>
  <si>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</si>
  <si>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</si>
  <si>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</si>
  <si>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</si>
  <si>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</si>
  <si>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</si>
  <si>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</si>
  <si>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Per_Genotype_Eating_Calc</t>
  </si>
  <si>
    <t>/*</t>
  </si>
  <si>
    <t>Cage</t>
  </si>
  <si>
    <t>HANDLINGDATE</t>
  </si>
  <si>
    <t>AGEATHANDLING</t>
  </si>
  <si>
    <t>Glucose Start_1/12/21</t>
  </si>
  <si>
    <t>Glucose_Endpoint_8/12/21</t>
  </si>
  <si>
    <t>Weight 1/12/21</t>
  </si>
  <si>
    <t>Weight 1/18/21</t>
  </si>
  <si>
    <t>Weight 1/25/21</t>
  </si>
  <si>
    <t>Weight 2/1/21</t>
  </si>
  <si>
    <t>Weight 2/9/21</t>
  </si>
  <si>
    <t>Weight 2/15/21</t>
  </si>
  <si>
    <t>Weight 2/22/21</t>
  </si>
  <si>
    <t>Weight 3/1/21</t>
  </si>
  <si>
    <t>Weight 3/8/21</t>
  </si>
  <si>
    <t>Weight 3/15/21</t>
  </si>
  <si>
    <t>Weight 3/22/21</t>
  </si>
  <si>
    <t>Weight 3/29/21</t>
  </si>
  <si>
    <t>Weight 4/5/21</t>
  </si>
  <si>
    <t>Weight 4/12/21</t>
  </si>
  <si>
    <t>Weight 4/19/21</t>
  </si>
  <si>
    <t>Weight 4/26/21</t>
  </si>
  <si>
    <t>Weight 5/3/21</t>
  </si>
  <si>
    <t>Weight 5/10/21</t>
  </si>
  <si>
    <t>Weight 5/17/21</t>
  </si>
  <si>
    <t>Weight 5/24/21</t>
  </si>
  <si>
    <t>Weight 6/7/21</t>
  </si>
  <si>
    <t>Weight 6/14/21</t>
  </si>
  <si>
    <t>Weight 6/21/21</t>
  </si>
  <si>
    <t>Weight 6/28/21</t>
  </si>
  <si>
    <t>Weight 7/5/21</t>
  </si>
  <si>
    <t>Weight 7/12/21</t>
  </si>
  <si>
    <t>Weight 7/19/21</t>
  </si>
  <si>
    <t>Weight 8/9/21</t>
  </si>
  <si>
    <t>Weight 8/12/21</t>
  </si>
  <si>
    <t xml:space="preserve">HFD </t>
  </si>
  <si>
    <t>Food_Added_1/12/21</t>
  </si>
  <si>
    <t>Previous_Weight_ of_Food 1/20/21</t>
  </si>
  <si>
    <t>Food_Added_ 1/20/21</t>
  </si>
  <si>
    <t>Previous_Weight_ of_Food 1/29/21</t>
  </si>
  <si>
    <t>Food_Added_ 1/29/21</t>
  </si>
  <si>
    <t>Previous_Weight_ of_Food 2/5/21</t>
  </si>
  <si>
    <t>Food_Added_2/5/21</t>
  </si>
  <si>
    <t>Previous_Weight_ of_Food 2/12/21</t>
  </si>
  <si>
    <t>Food_Added_2/12/21</t>
  </si>
  <si>
    <t>Previous_Weight_ of_Food 2/19/21</t>
  </si>
  <si>
    <t>Food_Added_2/19/21</t>
  </si>
  <si>
    <t>Previous_Weight_ of_Food 2/26/21</t>
  </si>
  <si>
    <t>Food_Added_2/26/21</t>
  </si>
  <si>
    <t>Previous_Weight_ of_Food 3/5/21</t>
  </si>
  <si>
    <t>Food_Added_3/5/21</t>
  </si>
  <si>
    <t>Previous_Weight_ of_Food 3/12/21</t>
  </si>
  <si>
    <t>Food_Added_3/12/21</t>
  </si>
  <si>
    <t>Previous_Weight_ of_Food 3/19/21</t>
  </si>
  <si>
    <t>Food_Added_3/19/21</t>
  </si>
  <si>
    <t>Previous_Weight_ of_Food 4/2/21</t>
  </si>
  <si>
    <t>Food_Added_4/2/21</t>
  </si>
  <si>
    <t>Previous_Weight_ of_Food 4/9/21</t>
  </si>
  <si>
    <t>Food_Added_4/9/21</t>
  </si>
  <si>
    <t>Previous_Weight_ of_Food 4/16/21</t>
  </si>
  <si>
    <t>Food_Added_4/16/21</t>
  </si>
  <si>
    <t>Previous_Weight_ of_Food 4/23/21</t>
  </si>
  <si>
    <t>Food_Added_4/23/21</t>
  </si>
  <si>
    <t>Previous_Weight_ of_Food 4/30/21</t>
  </si>
  <si>
    <t>Food_Added_4/30/21</t>
  </si>
  <si>
    <t>Previous_Weight_ of_Food 5/7/21</t>
  </si>
  <si>
    <t>Food_Added_5/7/21</t>
  </si>
  <si>
    <t>Previous_Weight_ of_Food 5/14/21</t>
  </si>
  <si>
    <t>Food_Added_5/14/21</t>
  </si>
  <si>
    <t>Previous_Weight_ of_Food 5/21/21</t>
  </si>
  <si>
    <t>Food_Added_5/21/21</t>
  </si>
  <si>
    <t>Previous_Weight_ of_Food 5/28/21</t>
  </si>
  <si>
    <t>Food_Added_5/28/21</t>
  </si>
  <si>
    <t>Previous_Weight_ of_Food 6/4/21</t>
  </si>
  <si>
    <t>Food_Added_6/4/21</t>
  </si>
  <si>
    <t>Previous_Weight_ of_Food 6/11/21</t>
  </si>
  <si>
    <t>Food_Added_6/11/21</t>
  </si>
  <si>
    <t>Previous_Weight_ of_Food 6/18/21</t>
  </si>
  <si>
    <t>Food_Added_6/18/21</t>
  </si>
  <si>
    <t>Previous_Weight_ of_Food 6/25/21</t>
  </si>
  <si>
    <t>Food_Added_6/25/21</t>
  </si>
  <si>
    <t>Previous_Weight_ of_Food 7/2/21</t>
  </si>
  <si>
    <t>Food_Added_7/2/21</t>
  </si>
  <si>
    <t>Previous_Weight_ of_Food 7/9/21</t>
  </si>
  <si>
    <t>Food_Added_7/9/21</t>
  </si>
  <si>
    <t>Previous_Weight_ of_Food 7/16/21</t>
  </si>
  <si>
    <t>Food_Added_7/16/21</t>
  </si>
  <si>
    <t>400*</t>
  </si>
  <si>
    <t>Weight 2/2/21</t>
  </si>
  <si>
    <t>Glucose_Start 2/2/21</t>
  </si>
  <si>
    <t>Weight 4/7/21</t>
  </si>
  <si>
    <t>Weight 5/11/21</t>
  </si>
  <si>
    <t>Glucose_End 4/7/21</t>
  </si>
  <si>
    <t>Glucose_End 5/11/21</t>
  </si>
  <si>
    <t>Inital_Start</t>
  </si>
  <si>
    <t>Age_at_Start</t>
  </si>
  <si>
    <t>Perfusion date</t>
  </si>
  <si>
    <t>perfusion age</t>
  </si>
  <si>
    <t>Glucose_Start_3/19/21</t>
  </si>
  <si>
    <t>Glucose_End_9/30/21</t>
  </si>
  <si>
    <t>Weight 3/19/21</t>
  </si>
  <si>
    <t>Weight 3/26/21</t>
  </si>
  <si>
    <t>Weight 4/2/21</t>
  </si>
  <si>
    <t>Weight 4/9/21</t>
  </si>
  <si>
    <t>Weight 4/16/21</t>
  </si>
  <si>
    <t>Weight 4/23/21</t>
  </si>
  <si>
    <t>Weight 4/30/21</t>
  </si>
  <si>
    <t>Weight 5/7/21</t>
  </si>
  <si>
    <t>Weight 5/14/21</t>
  </si>
  <si>
    <t>Weight 5/21/21</t>
  </si>
  <si>
    <t>Weight 5/28/21</t>
  </si>
  <si>
    <t>Weight 6/4/21</t>
  </si>
  <si>
    <t>Weight 6/11/21</t>
  </si>
  <si>
    <t>Weight 6/18/21</t>
  </si>
  <si>
    <t>Weight 6/25/21</t>
  </si>
  <si>
    <t>Weight 7/2/21</t>
  </si>
  <si>
    <t>Weight 7/9/21</t>
  </si>
  <si>
    <t>Weight 7/16/21</t>
  </si>
  <si>
    <t>Weight 7/23/21</t>
  </si>
  <si>
    <t>Weight 8/19/21</t>
  </si>
  <si>
    <t>Weight 8/27/21</t>
  </si>
  <si>
    <t>Weight 9/3/21</t>
  </si>
  <si>
    <t>Weight 9/10/21</t>
  </si>
  <si>
    <t>Weight 9/17/21</t>
  </si>
  <si>
    <t>Weight 9/24/21</t>
  </si>
  <si>
    <t>Weight 9/30/21</t>
  </si>
  <si>
    <t>Initial_End_Date</t>
  </si>
  <si>
    <t>Food_Added_3/15/21</t>
  </si>
  <si>
    <t>Previous_Weight_ of_Food 3/22/21</t>
  </si>
  <si>
    <t>Food_Added_3/22/21</t>
  </si>
  <si>
    <t>Previous_Weight_ of_Food 3/29/21</t>
  </si>
  <si>
    <t>Food_Added_3/29/21</t>
  </si>
  <si>
    <t>Previous_Weight_ of_Food 4/5/21</t>
  </si>
  <si>
    <t>Food_Added_4/5/21</t>
  </si>
  <si>
    <t>Previous_Weight_ of_Food 4/12/21</t>
  </si>
  <si>
    <t>Food_Added_4/12/21</t>
  </si>
  <si>
    <t>Previous_Weight_ of_Food 4/19/21</t>
  </si>
  <si>
    <t>Food_Added_4/19/21</t>
  </si>
  <si>
    <t>Previous_Weight_ of_Food 4/26/21</t>
  </si>
  <si>
    <t>Food_Added_4/26/21</t>
  </si>
  <si>
    <t>Previous_Weight_ of_Food 5/3/21</t>
  </si>
  <si>
    <t>Food_Added_5/3/21</t>
  </si>
  <si>
    <t>Previous_Weight_ of_Food 5/10/21</t>
  </si>
  <si>
    <t>Food_Added_5/10/21</t>
  </si>
  <si>
    <t>Previous_Weight_ of_Food 5/17/21</t>
  </si>
  <si>
    <t>Food_Added_5/17/21</t>
  </si>
  <si>
    <t>Previous_Weight_ of_Food 5/24/21</t>
  </si>
  <si>
    <t>Food_Added_5/24/21</t>
  </si>
  <si>
    <t>Previous_Weight_ of_Food 5/31/21</t>
  </si>
  <si>
    <t>Food_Added_5/31/21</t>
  </si>
  <si>
    <t>Previous_Weight_ of_Food 6/7/21</t>
  </si>
  <si>
    <t>Food_Added_6/7/21</t>
  </si>
  <si>
    <t>Previous_Weight_ of_Food 6/14/21</t>
  </si>
  <si>
    <t>Food_Added_6/14/21</t>
  </si>
  <si>
    <t>Previous_Weight_ of_Food 6/21/21</t>
  </si>
  <si>
    <t>Food_Added_6/21/21</t>
  </si>
  <si>
    <t>Previous_Weight_ of_Food 6/28/21</t>
  </si>
  <si>
    <t>Food_Added_6/28/21</t>
  </si>
  <si>
    <t>Previous_Weight_ of_Food 7/5/21</t>
  </si>
  <si>
    <t>Food_Added_7/5/21</t>
  </si>
  <si>
    <t>Previous_Weight_ of_Food 7/12/21</t>
  </si>
  <si>
    <t>Food_Added_7/12/21</t>
  </si>
  <si>
    <t>210315_31</t>
  </si>
  <si>
    <t>Cage #</t>
  </si>
  <si>
    <t>Age_(years)</t>
  </si>
  <si>
    <t>Age_(months)</t>
  </si>
  <si>
    <t>Age at Handling</t>
  </si>
  <si>
    <t>Glucose_2/22/21</t>
  </si>
  <si>
    <t>Glucose 4/7/21</t>
  </si>
  <si>
    <t>Glucose 5/12/21</t>
  </si>
  <si>
    <t>Weight_2/22/21</t>
  </si>
  <si>
    <t>Weight 5/12/21</t>
  </si>
  <si>
    <t xml:space="preserve">Handling_Date  </t>
  </si>
  <si>
    <t>Age _at_Handling</t>
  </si>
  <si>
    <t>Glucose 5/6/21</t>
  </si>
  <si>
    <t>Weight 5/5/21</t>
  </si>
  <si>
    <t>Glucose 6/23/21</t>
  </si>
  <si>
    <t>Weight 6/23/21</t>
  </si>
  <si>
    <t>Weight 8/16/21</t>
  </si>
  <si>
    <t>Glucose 9/30/21</t>
  </si>
  <si>
    <t>Post-Behavioral Plans</t>
  </si>
  <si>
    <t>Age(days)</t>
  </si>
  <si>
    <t>Age(Months)</t>
  </si>
  <si>
    <t>perfusion age Months</t>
  </si>
  <si>
    <t>Glucose 5/10/21</t>
  </si>
  <si>
    <t xml:space="preserve">Glucose </t>
  </si>
  <si>
    <t>Weight 5/31/21</t>
  </si>
  <si>
    <t>Weight 10/1/21</t>
  </si>
  <si>
    <t>Weight 10/8/21</t>
  </si>
  <si>
    <t>Weight 10/14/21</t>
  </si>
  <si>
    <t>Weight 10/22/21 --&gt; week24</t>
  </si>
  <si>
    <t>Weight 10/29/21</t>
  </si>
  <si>
    <t>Weight 11/2/21</t>
  </si>
  <si>
    <t>Glucose 11/2/21</t>
  </si>
  <si>
    <t xml:space="preserve">Week1 MRI </t>
  </si>
  <si>
    <t>Week1 MRIscan</t>
  </si>
  <si>
    <t>HFD Start 5/10/2021</t>
  </si>
  <si>
    <t>perfusion age months</t>
  </si>
  <si>
    <t>Glucose 6/7/21</t>
  </si>
  <si>
    <t>Weight 10/22/21 --&gt; week19</t>
  </si>
  <si>
    <t>Weight 11/2/2021</t>
  </si>
  <si>
    <t>Weight 11/5/21</t>
  </si>
  <si>
    <t>Final Glucose 11/9/21</t>
  </si>
  <si>
    <t>Weight 11/12/21</t>
  </si>
  <si>
    <t>Weight 11/19/21</t>
  </si>
  <si>
    <t>skip 11/26</t>
  </si>
  <si>
    <t>Weight 12/3/21</t>
  </si>
  <si>
    <t>Weight 12.10.21</t>
  </si>
  <si>
    <t>Weight 12.17.21</t>
  </si>
  <si>
    <t>Weight 12.23.21</t>
  </si>
  <si>
    <t>Weight 12.30.21 --&gt; Wk 29</t>
  </si>
  <si>
    <t>Week2 MRI scan</t>
  </si>
  <si>
    <t>HFD Start Date 6/11/21</t>
  </si>
  <si>
    <t>reserve 2 APOE44 ctrl, 2 apoe44 HFD females for RNA or lipids</t>
  </si>
  <si>
    <t>reserve 2 APOE2HN female controls for RNA or lipid</t>
  </si>
  <si>
    <t>\</t>
  </si>
  <si>
    <t>??? Check Food</t>
  </si>
  <si>
    <t>Post- Behavioral Plans</t>
  </si>
  <si>
    <t>age at perfusion (months)</t>
  </si>
  <si>
    <t>Glucose 7/6/21</t>
  </si>
  <si>
    <t xml:space="preserve">Weight </t>
  </si>
  <si>
    <t>Glucose 18 mo Ctrls 9/9/21</t>
  </si>
  <si>
    <t xml:space="preserve">Final Glucose </t>
  </si>
  <si>
    <t>Weight 7/6/21</t>
  </si>
  <si>
    <t>Weight 10/22/21 --&gt; week15</t>
  </si>
  <si>
    <t>Weight 11/5/21--&gt;wk17</t>
  </si>
  <si>
    <t>Gary image</t>
  </si>
  <si>
    <t>Control (Now Breeding)</t>
  </si>
  <si>
    <t>Week3 MRI scan</t>
  </si>
  <si>
    <t>HFD (Now Breeding)</t>
  </si>
  <si>
    <t>DIED</t>
  </si>
  <si>
    <t>18 Month Control</t>
  </si>
  <si>
    <t>HFD Start Date 7/6/21</t>
  </si>
  <si>
    <t>AGE at perfusion</t>
  </si>
  <si>
    <t xml:space="preserve"> Initial Glucose*</t>
  </si>
  <si>
    <t>Weight 8/23/21</t>
  </si>
  <si>
    <t>Final Glucose</t>
  </si>
  <si>
    <t>Final Weight</t>
  </si>
  <si>
    <t>Weight 10/22/21 --&gt; week9</t>
  </si>
  <si>
    <t>Weight 10/29/21 --&gt;wk10</t>
  </si>
  <si>
    <t>Weight 11/5/21 --&gt;wk11</t>
  </si>
  <si>
    <t>Weight 11/12/21 --&gt;wk12</t>
  </si>
  <si>
    <t>skipped 11/26</t>
  </si>
  <si>
    <t>Weight 12.30.21 --&gt; Wk19</t>
  </si>
  <si>
    <t>Weight 1/7/22</t>
  </si>
  <si>
    <t>Weight 1/14/22 --&gt; last week Wk21</t>
  </si>
  <si>
    <t>add 4 E2HN males</t>
  </si>
  <si>
    <t>HFD Start Date 8/23/21</t>
  </si>
  <si>
    <t>*8/23/21 (except 18moCTRLs = 9/9/21; Cage-4 = 10/27/21)</t>
  </si>
  <si>
    <t>Week1</t>
  </si>
  <si>
    <t>Count</t>
  </si>
  <si>
    <t>Aug_Mixed</t>
  </si>
  <si>
    <t>Week1,2,3</t>
  </si>
  <si>
    <t>Sept_Mixed</t>
  </si>
  <si>
    <t>sept_Mixed</t>
  </si>
  <si>
    <t>Week2</t>
  </si>
  <si>
    <t>Oct_Mixed</t>
  </si>
  <si>
    <t>Week3</t>
  </si>
  <si>
    <t>Planned RNA Brain Punches</t>
  </si>
  <si>
    <t>Order</t>
  </si>
  <si>
    <t>Planned Experiment Date</t>
  </si>
  <si>
    <t>Planned Post-perfusion</t>
  </si>
  <si>
    <t>HFD Start Date</t>
  </si>
  <si>
    <t>Time on HFD (days)</t>
  </si>
  <si>
    <t>Time on HFD (months)</t>
  </si>
  <si>
    <t>Completed Brain Punches</t>
  </si>
  <si>
    <t>Experiment Date</t>
  </si>
  <si>
    <t>Post-perfusion</t>
  </si>
  <si>
    <t>Age at Perfusion (days)</t>
  </si>
  <si>
    <t>Age at Perfusion (months)</t>
  </si>
  <si>
    <t>Body Weight (g)</t>
  </si>
  <si>
    <t>Ketamine/xylazine inj. (ml)</t>
  </si>
  <si>
    <t>Additional Info</t>
  </si>
  <si>
    <t>AnimalID prior to perfusion</t>
  </si>
  <si>
    <t>frozen</t>
  </si>
  <si>
    <t>34g</t>
  </si>
  <si>
    <t>0.2ml</t>
  </si>
  <si>
    <t>36g</t>
  </si>
  <si>
    <t>brain damaged during extraction</t>
  </si>
  <si>
    <t>32g</t>
  </si>
  <si>
    <t>0.17ml</t>
  </si>
  <si>
    <t>brain froze on steel plate; thawed to cut</t>
  </si>
  <si>
    <t>220708-1</t>
  </si>
  <si>
    <t>53g</t>
  </si>
  <si>
    <t>0.29ml</t>
  </si>
  <si>
    <t>July</t>
  </si>
  <si>
    <t>220708-2</t>
  </si>
  <si>
    <t>45g</t>
  </si>
  <si>
    <t>0.24ml</t>
  </si>
  <si>
    <t>220708-3</t>
  </si>
  <si>
    <t>49g</t>
  </si>
  <si>
    <t>0.25ml</t>
  </si>
  <si>
    <t>220708-4</t>
  </si>
  <si>
    <t>220812-1</t>
  </si>
  <si>
    <t>220812-2</t>
  </si>
  <si>
    <t>220812-3</t>
  </si>
  <si>
    <t>220825-1</t>
  </si>
  <si>
    <t xml:space="preserve">August </t>
  </si>
  <si>
    <t>220825-2</t>
  </si>
  <si>
    <t xml:space="preserve">L </t>
  </si>
  <si>
    <t>220825-3</t>
  </si>
  <si>
    <t>220825-4</t>
  </si>
  <si>
    <t xml:space="preserve">R </t>
  </si>
  <si>
    <t>220825-5</t>
  </si>
  <si>
    <t>220310-1</t>
  </si>
  <si>
    <t xml:space="preserve">CONTROL </t>
  </si>
  <si>
    <t>30g</t>
  </si>
  <si>
    <t>220310-2</t>
  </si>
  <si>
    <t>26g</t>
  </si>
  <si>
    <t>0.13ml</t>
  </si>
  <si>
    <t>frozen-lipids</t>
  </si>
  <si>
    <t>29g</t>
  </si>
  <si>
    <t>0.15ml</t>
  </si>
  <si>
    <t>31g</t>
  </si>
  <si>
    <t>0.16ml</t>
  </si>
  <si>
    <t>220728-1</t>
  </si>
  <si>
    <t xml:space="preserve">RNA </t>
  </si>
  <si>
    <t>220728-2</t>
  </si>
  <si>
    <t>220728-3</t>
  </si>
  <si>
    <t>220728-4</t>
  </si>
  <si>
    <t>220728-5</t>
  </si>
  <si>
    <t>Frozen</t>
  </si>
  <si>
    <t>Delayed due to cardiac study</t>
  </si>
  <si>
    <t>220728-6</t>
  </si>
  <si>
    <t>220207-26</t>
  </si>
  <si>
    <t>18 month HFD</t>
  </si>
  <si>
    <t xml:space="preserve">frozen </t>
  </si>
  <si>
    <t>221104-1</t>
  </si>
  <si>
    <t>221130-1</t>
  </si>
  <si>
    <t xml:space="preserve">LL </t>
  </si>
  <si>
    <t>220111-1</t>
  </si>
  <si>
    <t>ethanol in line prior to perfusion</t>
  </si>
  <si>
    <t>220111-2</t>
  </si>
  <si>
    <t>38g</t>
  </si>
  <si>
    <t>0.21ml</t>
  </si>
  <si>
    <t>220111-3</t>
  </si>
  <si>
    <t>35g</t>
  </si>
  <si>
    <t>0.19ml</t>
  </si>
  <si>
    <t>220111-4</t>
  </si>
  <si>
    <t>0.18ml</t>
  </si>
  <si>
    <t>FrCx may be olf</t>
  </si>
  <si>
    <t>2204015-6</t>
  </si>
  <si>
    <t>33g</t>
  </si>
  <si>
    <t>220408-1</t>
  </si>
  <si>
    <t>rna</t>
  </si>
  <si>
    <t>54g</t>
  </si>
  <si>
    <t>220408-2</t>
  </si>
  <si>
    <t>52g</t>
  </si>
  <si>
    <t>220408-3</t>
  </si>
  <si>
    <t>220408-4</t>
  </si>
  <si>
    <t>220408-5</t>
  </si>
  <si>
    <t>51g</t>
  </si>
  <si>
    <t>220112-1</t>
  </si>
  <si>
    <t>220112-2</t>
  </si>
  <si>
    <t xml:space="preserve">220107-4 </t>
  </si>
  <si>
    <t>0.12ml</t>
  </si>
  <si>
    <t>cut in cblm. check</t>
  </si>
  <si>
    <t xml:space="preserve">220107-2 </t>
  </si>
  <si>
    <t>25g</t>
  </si>
  <si>
    <t>piriform with AMG</t>
  </si>
  <si>
    <t xml:space="preserve">220107-3 </t>
  </si>
  <si>
    <t>23g</t>
  </si>
  <si>
    <t>A29 with A24</t>
  </si>
  <si>
    <t>220415-1</t>
  </si>
  <si>
    <t>early April</t>
  </si>
  <si>
    <t>220415-2</t>
  </si>
  <si>
    <t>48g</t>
  </si>
  <si>
    <t>220415-3</t>
  </si>
  <si>
    <t>39g</t>
  </si>
  <si>
    <t>220415-4</t>
  </si>
  <si>
    <t>220415-5</t>
  </si>
  <si>
    <t>55g</t>
  </si>
  <si>
    <t>220107-1</t>
  </si>
  <si>
    <t>no SN</t>
  </si>
  <si>
    <t>220310-3</t>
  </si>
  <si>
    <t>220311-1</t>
  </si>
  <si>
    <t>SN with cerebral peduncles</t>
  </si>
  <si>
    <t>220311-2</t>
  </si>
  <si>
    <t>50g</t>
  </si>
  <si>
    <t>0.25mL</t>
  </si>
  <si>
    <t>no FrCx, no CPu, noA24, no SN, no colli</t>
  </si>
  <si>
    <t>0.27mL</t>
  </si>
  <si>
    <t>piriform with AMG; no SN</t>
  </si>
  <si>
    <t>57g</t>
  </si>
  <si>
    <t>0.29mL</t>
  </si>
  <si>
    <t>220527-5</t>
  </si>
  <si>
    <t>late April</t>
  </si>
  <si>
    <t>220527-6</t>
  </si>
  <si>
    <t>0.15mL</t>
  </si>
  <si>
    <t>piriform with AMG; cerebral ped. with SN</t>
  </si>
  <si>
    <t>24g</t>
  </si>
  <si>
    <t>220311-3</t>
  </si>
  <si>
    <t>27g</t>
  </si>
  <si>
    <t>220311-4</t>
  </si>
  <si>
    <t>28g</t>
  </si>
  <si>
    <t>220526-1</t>
  </si>
  <si>
    <t xml:space="preserve"> 1/11/2022</t>
  </si>
  <si>
    <t>220526-2</t>
  </si>
  <si>
    <t>220526-3</t>
  </si>
  <si>
    <t>220526-4</t>
  </si>
  <si>
    <t>220630-1</t>
  </si>
  <si>
    <t>220630-2</t>
  </si>
  <si>
    <t>37g</t>
  </si>
  <si>
    <t>220630-3</t>
  </si>
  <si>
    <t>41g</t>
  </si>
  <si>
    <t>no frontal cortex</t>
  </si>
  <si>
    <t>220630-4</t>
  </si>
  <si>
    <t>220630-5</t>
  </si>
  <si>
    <t>220203-1</t>
  </si>
  <si>
    <t>220203-2</t>
  </si>
  <si>
    <t>220203-3</t>
  </si>
  <si>
    <t>0.14ml</t>
  </si>
  <si>
    <t>220203-4</t>
  </si>
  <si>
    <t>220929-1</t>
  </si>
  <si>
    <t>Sept</t>
  </si>
  <si>
    <t>220929-2</t>
  </si>
  <si>
    <t>220929-3</t>
  </si>
  <si>
    <t>220929-4</t>
  </si>
  <si>
    <t>Freeze</t>
  </si>
  <si>
    <t>220929-5</t>
  </si>
  <si>
    <t>221129-1</t>
  </si>
  <si>
    <t>221129-2</t>
  </si>
  <si>
    <t>221129-3</t>
  </si>
  <si>
    <t>221129-4</t>
  </si>
  <si>
    <t>220603-3</t>
  </si>
  <si>
    <t>May</t>
  </si>
  <si>
    <t>220603-4</t>
  </si>
  <si>
    <t>220603-5</t>
  </si>
  <si>
    <t>220603-1</t>
  </si>
  <si>
    <t>220603-2</t>
  </si>
  <si>
    <t>freeze</t>
  </si>
  <si>
    <t>56g</t>
  </si>
  <si>
    <t>220527-1</t>
  </si>
  <si>
    <t>220527-2</t>
  </si>
  <si>
    <t>220527-3</t>
  </si>
  <si>
    <t xml:space="preserve">rna </t>
  </si>
  <si>
    <t>44g</t>
  </si>
  <si>
    <t>220527-4</t>
  </si>
  <si>
    <t>220804-1</t>
  </si>
  <si>
    <t>220804-2</t>
  </si>
  <si>
    <t>220804-3</t>
  </si>
  <si>
    <t>220804-4</t>
  </si>
  <si>
    <t>220804-5</t>
  </si>
  <si>
    <t>221027-1</t>
  </si>
  <si>
    <t>221027-2</t>
  </si>
  <si>
    <t>221027-3</t>
  </si>
  <si>
    <t>completed by 11/30/2022</t>
  </si>
  <si>
    <t>Up to November22</t>
  </si>
  <si>
    <t>Finished</t>
  </si>
  <si>
    <t>1*</t>
  </si>
  <si>
    <t>* age was 28 month</t>
  </si>
  <si>
    <t>2+1 from Vitek</t>
  </si>
  <si>
    <t>need E4HN 1 male , 1 female</t>
  </si>
  <si>
    <t>Finished (August)</t>
  </si>
  <si>
    <t>need E3HN female to put on HFD n=4</t>
  </si>
  <si>
    <t>Black= completed as of 08/08/22</t>
  </si>
  <si>
    <t>need 2 E3HN males for controls n=2</t>
  </si>
  <si>
    <t>Red= not yet completed</t>
  </si>
  <si>
    <t>need  E22 F controls at 12 months n=3</t>
  </si>
  <si>
    <t>need E33 4 males about 9 mo old and 1 female</t>
  </si>
  <si>
    <t>Potential Animals to Use</t>
  </si>
  <si>
    <t xml:space="preserve"> Can add HFD 2 F?</t>
  </si>
  <si>
    <t>brain</t>
  </si>
  <si>
    <t>regions</t>
  </si>
  <si>
    <t>plates</t>
  </si>
  <si>
    <t>Glucose_Start_4/12/21</t>
  </si>
  <si>
    <t>Glucose_End_</t>
  </si>
  <si>
    <t>Weight 10/22/21</t>
  </si>
  <si>
    <t>Weight 12.30.21</t>
  </si>
  <si>
    <t>Weight 1/14/22</t>
  </si>
  <si>
    <t>Weight 1/21/22</t>
  </si>
  <si>
    <t>Weight 1/28/22</t>
  </si>
  <si>
    <t>Weight 2/4/22</t>
  </si>
  <si>
    <t xml:space="preserve"> Weight 2/10/22</t>
  </si>
  <si>
    <t xml:space="preserve"> Weight 2/18/22</t>
  </si>
  <si>
    <t>Weight 2/25/22</t>
  </si>
  <si>
    <t>weight 3.4.22</t>
  </si>
  <si>
    <t>weight 3.11.22</t>
  </si>
  <si>
    <t>weight 3.18.22</t>
  </si>
  <si>
    <t>weight 3/25/22</t>
  </si>
  <si>
    <t>210622-2</t>
  </si>
  <si>
    <t>210622-3</t>
  </si>
  <si>
    <t>--</t>
  </si>
  <si>
    <t>210719-4</t>
  </si>
  <si>
    <t>210719-5</t>
  </si>
  <si>
    <t>210719-7</t>
  </si>
  <si>
    <t>Initial Glucose 10/11/21</t>
  </si>
  <si>
    <t>Inital Weight 10/11/21</t>
  </si>
  <si>
    <t>Weight 11/19/21--&gt; wk6</t>
  </si>
  <si>
    <t>Initial Glucose 11/22/21</t>
  </si>
  <si>
    <t>Inital Weight 11/22/21</t>
  </si>
  <si>
    <t>skip 11/26--&gt; wk7</t>
  </si>
  <si>
    <t>Weight 12.30.21 --&gt; Wk 12</t>
  </si>
  <si>
    <t>Weight 1.21.22</t>
  </si>
  <si>
    <t>Weight 1/28/22--&gt;wk 16</t>
  </si>
  <si>
    <t>Weight 2/10/22</t>
  </si>
  <si>
    <t>Weight 2/18/22</t>
  </si>
  <si>
    <t>Weight loss</t>
  </si>
  <si>
    <t>Due to surgery</t>
  </si>
  <si>
    <t>completed data set in Concatenated_all_data</t>
  </si>
  <si>
    <t>220110_11:0</t>
  </si>
  <si>
    <t>220110_12:0</t>
  </si>
  <si>
    <t>Moved to RNA</t>
  </si>
  <si>
    <t>HFD start date 10/11/21</t>
  </si>
  <si>
    <t xml:space="preserve"> Initial Glucose 11/9/21</t>
  </si>
  <si>
    <t>Initial Weight 11/9/21</t>
  </si>
  <si>
    <t>Weight 12.30.21 --&gt;wk8</t>
  </si>
  <si>
    <t>Weight 1/28/22 -&gt;wk12</t>
  </si>
  <si>
    <t>weight 3.18.22 --&gt; wk19</t>
  </si>
  <si>
    <t>weight 4/1/22</t>
  </si>
  <si>
    <t>pumps</t>
  </si>
  <si>
    <t>died before imaging</t>
  </si>
  <si>
    <t>c</t>
  </si>
  <si>
    <t>bent tail- did not test behaviorally</t>
  </si>
  <si>
    <t>HFD starts 11/8/21</t>
  </si>
  <si>
    <t>Initial Weight 12.29.21</t>
  </si>
  <si>
    <t>Initial Glucose 12.29.21</t>
  </si>
  <si>
    <t>Weight 1/28/22 -&gt; wk4</t>
  </si>
  <si>
    <t>Weight 3/16/22</t>
  </si>
  <si>
    <t>Glucose 3/16/22</t>
  </si>
  <si>
    <t>weight 3.18.22 -&gt; wk11</t>
  </si>
  <si>
    <t>weight 4/8/22</t>
  </si>
  <si>
    <t>skip 4/15/22</t>
  </si>
  <si>
    <t>Weight 4/22/22</t>
  </si>
  <si>
    <t>weight 4/29/22 --&gt;Wk 17</t>
  </si>
  <si>
    <t>weight 5/6/22</t>
  </si>
  <si>
    <t xml:space="preserve">pumps </t>
  </si>
  <si>
    <t>for imaging</t>
  </si>
  <si>
    <t>Initial Weight 1.3.22</t>
  </si>
  <si>
    <t>Initial Glucose 1.3.22</t>
  </si>
  <si>
    <t>weight 4/22/22</t>
  </si>
  <si>
    <t>weight 4/29/22 --&gt; wk17</t>
  </si>
  <si>
    <t>weight 5/13/22</t>
  </si>
  <si>
    <t>weight 5/20/22</t>
  </si>
  <si>
    <t>skip 5/27</t>
  </si>
  <si>
    <t>weight 6/2/22</t>
  </si>
  <si>
    <t>weight 6/10/22 --&gt;wk 23</t>
  </si>
  <si>
    <t>5**</t>
  </si>
  <si>
    <t>HFD starts 1/3/22</t>
  </si>
  <si>
    <t>**ear punches were added when placed on HFD: no way to actually know which mouse was the young one</t>
  </si>
  <si>
    <t>Inital Weight 1/31/22</t>
  </si>
  <si>
    <t>Initial Glucose 1/31/22</t>
  </si>
  <si>
    <t>weight 3.18.22 -&gt; wk7</t>
  </si>
  <si>
    <t>Weight 3/21/22</t>
  </si>
  <si>
    <t>Glucose 3/21/22</t>
  </si>
  <si>
    <t>weight 4/29/22 --&gt; wk13</t>
  </si>
  <si>
    <t>weight 5/27/22</t>
  </si>
  <si>
    <t>weight 6/3/2022</t>
  </si>
  <si>
    <t>weight 6/10/22</t>
  </si>
  <si>
    <t>weight 6/17/22 -&gt; wk 20</t>
  </si>
  <si>
    <t>weight 6/24/22</t>
  </si>
  <si>
    <t>weight 7/1/22 --&gt; wk 22</t>
  </si>
  <si>
    <t>204 mg/dL</t>
  </si>
  <si>
    <t>250 mg/dL</t>
  </si>
  <si>
    <t>70 mg/dL</t>
  </si>
  <si>
    <t>162 mg/dL</t>
  </si>
  <si>
    <t>hfd starts 1/31/22</t>
  </si>
  <si>
    <t>Inital Weight  3.7.22</t>
  </si>
  <si>
    <t>Initial Glucose 3.7.22</t>
  </si>
  <si>
    <t>weight 3.18.22--&gt; wk2</t>
  </si>
  <si>
    <t>Inital Weight  3.21.22</t>
  </si>
  <si>
    <t>Initial Glucose 3.21.22</t>
  </si>
  <si>
    <t>weight 4/1/2022</t>
  </si>
  <si>
    <t>weight 4/8/2022</t>
  </si>
  <si>
    <t>weight 4/29/22 --&gt;wk8</t>
  </si>
  <si>
    <t>weight 5/20/2022</t>
  </si>
  <si>
    <t>weight 6/3/22</t>
  </si>
  <si>
    <t>weight 6/17/22 -&gt;wk15</t>
  </si>
  <si>
    <t>weight 7/1/22</t>
  </si>
  <si>
    <t>weight 7/8/22</t>
  </si>
  <si>
    <t>weight 7/15/22</t>
  </si>
  <si>
    <t>weight 7/22/22</t>
  </si>
  <si>
    <t>weight 7/29/22</t>
  </si>
  <si>
    <t>220606-1:0</t>
  </si>
  <si>
    <t>220606-2:0</t>
  </si>
  <si>
    <t>220606-3:0</t>
  </si>
  <si>
    <t>220606-4:0</t>
  </si>
  <si>
    <t>220606-5:0</t>
  </si>
  <si>
    <t>220606-6:0</t>
  </si>
  <si>
    <t>220606-15:0</t>
  </si>
  <si>
    <t>220606-16:0</t>
  </si>
  <si>
    <t>220606-17:0</t>
  </si>
  <si>
    <t>220606-18:0</t>
  </si>
  <si>
    <t>220606-19:0</t>
  </si>
  <si>
    <t>220606-20:0</t>
  </si>
  <si>
    <t>220606-21:0</t>
  </si>
  <si>
    <t>220606-22:0</t>
  </si>
  <si>
    <t>Start weighing 3/7/21</t>
  </si>
  <si>
    <t xml:space="preserve">                                                            </t>
  </si>
  <si>
    <t>Initial Weight 4/4/22</t>
  </si>
  <si>
    <t>Initial Glucose 4/4/22</t>
  </si>
  <si>
    <t>weight 4/29/22 --&gt; wk4</t>
  </si>
  <si>
    <t>Weight 6/3/22</t>
  </si>
  <si>
    <t>weight 6/17/22</t>
  </si>
  <si>
    <t>weight 8/05/22</t>
  </si>
  <si>
    <t>Died 06/01/22</t>
  </si>
  <si>
    <t>220704-2:0</t>
  </si>
  <si>
    <t>220704-4:0</t>
  </si>
  <si>
    <t>220704-5:0</t>
  </si>
  <si>
    <t>euthanized 6/13/22</t>
  </si>
  <si>
    <t>220704-11:0</t>
  </si>
  <si>
    <t>Cagw-2</t>
  </si>
  <si>
    <t>220704-7:0</t>
  </si>
  <si>
    <t>220704-8:0</t>
  </si>
  <si>
    <t>220704-1:0</t>
  </si>
  <si>
    <t>220704-10:0</t>
  </si>
  <si>
    <t>Died during surgery</t>
  </si>
  <si>
    <t>found dead 7/11/22</t>
  </si>
  <si>
    <t>220704-14:0</t>
  </si>
  <si>
    <t>Cagw-3</t>
  </si>
  <si>
    <t>220704-15:0</t>
  </si>
  <si>
    <t>220704-16:0</t>
  </si>
  <si>
    <t>220704-17:0</t>
  </si>
  <si>
    <t>220704-18:0</t>
  </si>
  <si>
    <t>220704-19:0</t>
  </si>
  <si>
    <t>hfd started 4/4/22</t>
  </si>
  <si>
    <t>+*</t>
  </si>
  <si>
    <t>Initial Weight 5/9/22</t>
  </si>
  <si>
    <t>Initial Glucose 5/9/22</t>
  </si>
  <si>
    <t>Weight 5/13/22</t>
  </si>
  <si>
    <t>weight 6/17/22-&gt; wk6</t>
  </si>
  <si>
    <t>220808-18:0</t>
  </si>
  <si>
    <t>220808-19:0</t>
  </si>
  <si>
    <t>220808-20:0</t>
  </si>
  <si>
    <t>220808-21:0</t>
  </si>
  <si>
    <t>220808-22:0</t>
  </si>
  <si>
    <t>220808-6:0</t>
  </si>
  <si>
    <t>220808-7:0</t>
  </si>
  <si>
    <t>220808-8:0</t>
  </si>
  <si>
    <t>220808-9:0</t>
  </si>
  <si>
    <t>220808-10:0</t>
  </si>
  <si>
    <t>220808-11:0</t>
  </si>
  <si>
    <t>220808-12:0</t>
  </si>
  <si>
    <t>220808-13:0</t>
  </si>
  <si>
    <t>220808-14:0</t>
  </si>
  <si>
    <t>220808-15:0</t>
  </si>
  <si>
    <t>220808-16:0</t>
  </si>
  <si>
    <t>220808-17:0</t>
  </si>
  <si>
    <t>HFD starts 5/9/22</t>
  </si>
  <si>
    <t>Initial Weight 6/6/22</t>
  </si>
  <si>
    <t>Initial Glucose 6/6/22</t>
  </si>
  <si>
    <t>weight 6/17/22 -&gt;wk1</t>
  </si>
  <si>
    <t>220905-7:0</t>
  </si>
  <si>
    <t>Cage 1</t>
  </si>
  <si>
    <t>220905-8:0</t>
  </si>
  <si>
    <t>220905-9:0</t>
  </si>
  <si>
    <t>Cage 2</t>
  </si>
  <si>
    <t>Cage 3</t>
  </si>
  <si>
    <t>6mo Control</t>
  </si>
  <si>
    <t>Cage 4</t>
  </si>
  <si>
    <t>220905-10:0</t>
  </si>
  <si>
    <t>18 month control</t>
  </si>
  <si>
    <t>220905-11:0</t>
  </si>
  <si>
    <t>Cage 5</t>
  </si>
  <si>
    <t>220905-12:0</t>
  </si>
  <si>
    <t>Cage 6</t>
  </si>
  <si>
    <t>220905-18</t>
  </si>
  <si>
    <t>Cage 7</t>
  </si>
  <si>
    <t>220905-19</t>
  </si>
  <si>
    <t>220905-20</t>
  </si>
  <si>
    <t>220905-21</t>
  </si>
  <si>
    <t>Cage 8</t>
  </si>
  <si>
    <t>220905-22</t>
  </si>
  <si>
    <t>220905-23</t>
  </si>
  <si>
    <t>Cage 9</t>
  </si>
  <si>
    <t>220905-24</t>
  </si>
  <si>
    <t>220905-25</t>
  </si>
  <si>
    <t>220905-26</t>
  </si>
  <si>
    <t>Cage 10</t>
  </si>
  <si>
    <t>220905-27</t>
  </si>
  <si>
    <t>220905-28</t>
  </si>
  <si>
    <t>220905-29</t>
  </si>
  <si>
    <t>HFD started 6/1/2022</t>
  </si>
  <si>
    <t xml:space="preserve">                                          </t>
  </si>
  <si>
    <t>Initial Weight 7/5/22</t>
  </si>
  <si>
    <t>Initial Glucose 7/8/22</t>
  </si>
  <si>
    <t>None</t>
  </si>
  <si>
    <t>Found already dead before perfusion</t>
  </si>
  <si>
    <t>Died during in vivo scan</t>
  </si>
  <si>
    <t>221003-13</t>
  </si>
  <si>
    <t>221003-14</t>
  </si>
  <si>
    <t>221003-15</t>
  </si>
  <si>
    <t>221003-16</t>
  </si>
  <si>
    <t>221003-17</t>
  </si>
  <si>
    <t>221003-18</t>
  </si>
  <si>
    <t>221003-19</t>
  </si>
  <si>
    <t>221003-20</t>
  </si>
  <si>
    <t>221003-21</t>
  </si>
  <si>
    <t>221003-22</t>
  </si>
  <si>
    <t>221003-23</t>
  </si>
  <si>
    <t>221003-24</t>
  </si>
  <si>
    <t>221003-25</t>
  </si>
  <si>
    <t>221003-26</t>
  </si>
  <si>
    <t>221003-27</t>
  </si>
  <si>
    <t>221003-28</t>
  </si>
  <si>
    <t>221003-29</t>
  </si>
  <si>
    <t>221003-30</t>
  </si>
  <si>
    <t>HFD started 7/05/2022</t>
  </si>
  <si>
    <t>Initial Weight 08/09/22</t>
  </si>
  <si>
    <t>Initial Glucose 08/09/22</t>
  </si>
  <si>
    <t xml:space="preserve">Cage 1 </t>
  </si>
  <si>
    <t>Died during Sx</t>
  </si>
  <si>
    <t>221101-5</t>
  </si>
  <si>
    <t>221101-6</t>
  </si>
  <si>
    <t>221101-7</t>
  </si>
  <si>
    <t>221101-8</t>
  </si>
  <si>
    <t>221101-9</t>
  </si>
  <si>
    <t>221101-10</t>
  </si>
  <si>
    <t>221101-11</t>
  </si>
  <si>
    <t>221101-12</t>
  </si>
  <si>
    <t>221101-13</t>
  </si>
  <si>
    <t>221101-14</t>
  </si>
  <si>
    <t>221101-15</t>
  </si>
  <si>
    <t xml:space="preserve">L  </t>
  </si>
  <si>
    <t>221101-16</t>
  </si>
  <si>
    <t>221101-17</t>
  </si>
  <si>
    <t>221101-18</t>
  </si>
  <si>
    <t>221101-19</t>
  </si>
  <si>
    <t>221101-20</t>
  </si>
  <si>
    <t>6 mo Control</t>
  </si>
  <si>
    <t>221101-21</t>
  </si>
  <si>
    <t>221101-22</t>
  </si>
  <si>
    <t>221101-23</t>
  </si>
  <si>
    <t>221101-24</t>
  </si>
  <si>
    <t>6 moControl</t>
  </si>
  <si>
    <t>HFD started 8/1/2022</t>
  </si>
  <si>
    <t xml:space="preserve">Initial Weight </t>
  </si>
  <si>
    <t xml:space="preserve">Initial Glucose </t>
  </si>
  <si>
    <t>230118-1:0</t>
  </si>
  <si>
    <t xml:space="preserve">      </t>
  </si>
  <si>
    <t>230118-2:0</t>
  </si>
  <si>
    <t>230118-3:0</t>
  </si>
  <si>
    <t>221128-4</t>
  </si>
  <si>
    <t>6 month Control</t>
  </si>
  <si>
    <t>221128-5</t>
  </si>
  <si>
    <t>221128-6</t>
  </si>
  <si>
    <t>221128-7</t>
  </si>
  <si>
    <t>221128-8</t>
  </si>
  <si>
    <t>221128-9</t>
  </si>
  <si>
    <t>230118-4:0</t>
  </si>
  <si>
    <t>12 month HFD</t>
  </si>
  <si>
    <t>230118-5:0</t>
  </si>
  <si>
    <t>230118-6:0</t>
  </si>
  <si>
    <t>230118-7:0</t>
  </si>
  <si>
    <t>12 month Control</t>
  </si>
  <si>
    <t>221128-14</t>
  </si>
  <si>
    <t>221128-15</t>
  </si>
  <si>
    <t>221128-16</t>
  </si>
  <si>
    <t>221128-17</t>
  </si>
  <si>
    <t>221128-18</t>
  </si>
  <si>
    <t>221128-19</t>
  </si>
  <si>
    <t>221128-20</t>
  </si>
  <si>
    <t>HFD started 9/1/2022</t>
  </si>
  <si>
    <t>Died 09/01/22</t>
  </si>
  <si>
    <t>Moved to Breeeding cage</t>
  </si>
  <si>
    <t>Died 10/17/22</t>
  </si>
  <si>
    <t>move to breeding cage</t>
  </si>
  <si>
    <t>Initial weight</t>
  </si>
  <si>
    <t>Initial Glucose</t>
  </si>
  <si>
    <t>230117-1</t>
  </si>
  <si>
    <t>230117-2</t>
  </si>
  <si>
    <t>230117-3</t>
  </si>
  <si>
    <t>230117-4</t>
  </si>
  <si>
    <t>230117-5</t>
  </si>
  <si>
    <t>230117-6</t>
  </si>
  <si>
    <t>230117-7</t>
  </si>
  <si>
    <t>230117-8</t>
  </si>
  <si>
    <t>230117-9</t>
  </si>
  <si>
    <t>230117-10</t>
  </si>
  <si>
    <t>230117-11</t>
  </si>
  <si>
    <t xml:space="preserve">Cage 4 </t>
  </si>
  <si>
    <t>230117-12</t>
  </si>
  <si>
    <t>230117-13</t>
  </si>
  <si>
    <t>230117-14</t>
  </si>
  <si>
    <t>230117-15</t>
  </si>
  <si>
    <t>230117-16</t>
  </si>
  <si>
    <t>230117-17</t>
  </si>
  <si>
    <t>230117-18</t>
  </si>
  <si>
    <t>230117-19</t>
  </si>
  <si>
    <t>12month Control</t>
  </si>
  <si>
    <t>230117-20</t>
  </si>
  <si>
    <t>HFD started 10/13/22</t>
  </si>
  <si>
    <t>230104-5</t>
  </si>
  <si>
    <t>Died 10/28/22</t>
  </si>
  <si>
    <t>230213-1</t>
  </si>
  <si>
    <t>6month Control</t>
  </si>
  <si>
    <t>230213-2</t>
  </si>
  <si>
    <t>230213-3</t>
  </si>
  <si>
    <t>230213-4</t>
  </si>
  <si>
    <t>230213-5</t>
  </si>
  <si>
    <t>230213-6</t>
  </si>
  <si>
    <t>230213-7</t>
  </si>
  <si>
    <t>230213-8</t>
  </si>
  <si>
    <t>230213-9</t>
  </si>
  <si>
    <t>230213-10</t>
  </si>
  <si>
    <t>230213-11</t>
  </si>
  <si>
    <t>18 month Control</t>
  </si>
  <si>
    <t>230213-12</t>
  </si>
  <si>
    <t>230313-1</t>
  </si>
  <si>
    <t>230313-2</t>
  </si>
  <si>
    <t>230313-3</t>
  </si>
  <si>
    <t>230313-4</t>
  </si>
  <si>
    <t>230313-5</t>
  </si>
  <si>
    <t>230313-6</t>
  </si>
  <si>
    <t>230313-7</t>
  </si>
  <si>
    <t>230313-8</t>
  </si>
  <si>
    <t>230313-9</t>
  </si>
  <si>
    <t>230410-1</t>
  </si>
  <si>
    <t>230410-2</t>
  </si>
  <si>
    <t>230410-3</t>
  </si>
  <si>
    <t>230410-4</t>
  </si>
  <si>
    <t>230410-5</t>
  </si>
  <si>
    <t>230410-6</t>
  </si>
  <si>
    <t>230410-7</t>
  </si>
  <si>
    <t>230410-8</t>
  </si>
  <si>
    <t>230410-9</t>
  </si>
  <si>
    <t>230410-10</t>
  </si>
  <si>
    <t>230410-11</t>
  </si>
  <si>
    <t>230410-12</t>
  </si>
  <si>
    <t>230410-13</t>
  </si>
  <si>
    <t>230410-14</t>
  </si>
  <si>
    <t>230410-15</t>
  </si>
  <si>
    <t>HFD started 01/10/2023</t>
  </si>
  <si>
    <t>MRI_invivo</t>
  </si>
  <si>
    <t>MRI_exvivo</t>
  </si>
  <si>
    <t>m</t>
  </si>
  <si>
    <t>f</t>
  </si>
  <si>
    <t>Metabolomics</t>
  </si>
  <si>
    <t>mass_start</t>
  </si>
  <si>
    <t>mass_end</t>
  </si>
  <si>
    <t>glucose_start</t>
  </si>
  <si>
    <t>glucose_end</t>
  </si>
  <si>
    <t>N60225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</si>
</sst>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trike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theme="1"/>
      <name val="Verdana"/>
      <family val="2"/>
    </font>
    <font>
      <strike/>
      <u/>
      <sz val="11"/>
      <color theme="10"/>
      <name val="Calibri"/>
      <family val="2"/>
      <scheme val="minor"/>
    </font>
    <font>
      <strike/>
      <sz val="8"/>
      <color theme="1"/>
      <name val="Verdana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trike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00B050"/>
      <name val="Arial"/>
      <family val="2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trike/>
      <sz val="12"/>
      <color rgb="FF000000"/>
      <name val="Calibri"/>
      <family val="2"/>
      <charset val="1"/>
    </font>
    <font>
      <b/>
      <strike/>
      <sz val="11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4472C4"/>
      <name val="Calibri"/>
      <family val="2"/>
      <scheme val="minor"/>
    </font>
    <font>
      <sz val="11"/>
      <color rgb="FFFF0000"/>
      <name val="Calibri"/>
      <family val="2"/>
    </font>
    <font>
      <sz val="12"/>
      <name val="Calibri"/>
      <family val="2"/>
    </font>
    <font>
      <b/>
      <sz val="20"/>
      <color rgb="FF000000"/>
      <name val="Calibri"/>
      <family val="2"/>
    </font>
    <font>
      <sz val="11"/>
      <color rgb="FFF4B084"/>
      <name val="Calibri"/>
      <family val="2"/>
      <scheme val="minor"/>
    </font>
    <font>
      <sz val="11"/>
      <color rgb="FF444444"/>
      <name val="Calibri"/>
      <family val="2"/>
    </font>
    <font>
      <sz val="11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scheme val="minor"/>
    </font>
    <font>
      <b/>
      <sz val="11"/>
      <name val="Calibri"/>
      <family val="2"/>
    </font>
    <font>
      <sz val="20"/>
      <color rgb="FF000000"/>
      <name val="Calibri"/>
      <family val="2"/>
    </font>
    <font>
      <sz val="12"/>
      <color rgb="FFFF0000"/>
      <name val="Calibri"/>
      <family val="2"/>
    </font>
    <font>
      <b/>
      <sz val="10"/>
      <color rgb="FF000000"/>
      <name val="Arial"/>
      <family val="2"/>
    </font>
    <font>
      <sz val="8"/>
      <color rgb="FF5F6368"/>
      <name val="Roboto"/>
      <charset val="1"/>
    </font>
    <font>
      <sz val="9"/>
      <color rgb="FF000000"/>
      <name val="Arial"/>
      <family val="2"/>
    </font>
    <font>
      <sz val="10"/>
      <color rgb="FF000000"/>
      <name val="Roboto"/>
      <charset val="1"/>
    </font>
    <font>
      <sz val="11"/>
      <color rgb="FF000000"/>
      <name val="Calibri"/>
    </font>
  </fonts>
  <fills count="7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EB8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64A8"/>
        <bgColor indexed="64"/>
      </patternFill>
    </fill>
    <fill>
      <patternFill patternType="solid">
        <fgColor rgb="FFBBF0E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0E0E0"/>
        <bgColor indexed="64"/>
      </patternFill>
    </fill>
    <fill>
      <patternFill patternType="solid">
        <fgColor rgb="FFF5565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89520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1AD67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CEB8DB"/>
        <bgColor rgb="FF000000"/>
      </patternFill>
    </fill>
    <fill>
      <patternFill patternType="solid">
        <fgColor rgb="FFDCC5ED"/>
        <bgColor indexed="64"/>
      </patternFill>
    </fill>
    <fill>
      <patternFill patternType="solid">
        <fgColor rgb="FFF2F2F2"/>
        <bgColor indexed="64"/>
      </patternFill>
    </fill>
  </fills>
  <borders count="1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A9D08E"/>
      </left>
      <right/>
      <top style="medium">
        <color rgb="FFA9D08E"/>
      </top>
      <bottom/>
      <diagonal/>
    </border>
    <border>
      <left/>
      <right style="medium">
        <color rgb="FFA9D08E"/>
      </right>
      <top style="medium">
        <color rgb="FFA9D08E"/>
      </top>
      <bottom/>
      <diagonal/>
    </border>
    <border>
      <left style="medium">
        <color rgb="FFC65911"/>
      </left>
      <right/>
      <top style="medium">
        <color rgb="FFC65911"/>
      </top>
      <bottom/>
      <diagonal/>
    </border>
    <border>
      <left/>
      <right style="medium">
        <color rgb="FFC65911"/>
      </right>
      <top style="medium">
        <color rgb="FFC65911"/>
      </top>
      <bottom/>
      <diagonal/>
    </border>
    <border>
      <left style="medium">
        <color rgb="FFA9D08E"/>
      </left>
      <right/>
      <top/>
      <bottom/>
      <diagonal/>
    </border>
    <border>
      <left/>
      <right style="medium">
        <color rgb="FFA9D08E"/>
      </right>
      <top/>
      <bottom/>
      <diagonal/>
    </border>
    <border>
      <left style="medium">
        <color rgb="FFC65911"/>
      </left>
      <right/>
      <top/>
      <bottom/>
      <diagonal/>
    </border>
    <border>
      <left/>
      <right style="medium">
        <color rgb="FFC65911"/>
      </right>
      <top/>
      <bottom/>
      <diagonal/>
    </border>
    <border>
      <left style="medium">
        <color rgb="FFF4B084"/>
      </left>
      <right/>
      <top style="medium">
        <color rgb="FFF4B084"/>
      </top>
      <bottom/>
      <diagonal/>
    </border>
    <border>
      <left/>
      <right style="medium">
        <color rgb="FFF4B084"/>
      </right>
      <top style="medium">
        <color rgb="FFF4B084"/>
      </top>
      <bottom/>
      <diagonal/>
    </border>
    <border>
      <left style="medium">
        <color rgb="FF9BC2E6"/>
      </left>
      <right/>
      <top style="medium">
        <color rgb="FF9BC2E6"/>
      </top>
      <bottom/>
      <diagonal/>
    </border>
    <border>
      <left/>
      <right style="medium">
        <color rgb="FF9BC2E6"/>
      </right>
      <top style="medium">
        <color rgb="FF9BC2E6"/>
      </top>
      <bottom/>
      <diagonal/>
    </border>
    <border>
      <left style="medium">
        <color rgb="FFF4B084"/>
      </left>
      <right/>
      <top/>
      <bottom/>
      <diagonal/>
    </border>
    <border>
      <left/>
      <right style="medium">
        <color rgb="FFF4B084"/>
      </right>
      <top/>
      <bottom/>
      <diagonal/>
    </border>
    <border>
      <left style="medium">
        <color rgb="FFFFD966"/>
      </left>
      <right/>
      <top style="medium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 style="medium">
        <color rgb="FF9BC2E6"/>
      </left>
      <right/>
      <top/>
      <bottom/>
      <diagonal/>
    </border>
    <border>
      <left/>
      <right style="medium">
        <color rgb="FF9BC2E6"/>
      </right>
      <top/>
      <bottom/>
      <diagonal/>
    </border>
    <border>
      <left style="medium">
        <color rgb="FFAEAAAA"/>
      </left>
      <right/>
      <top style="medium">
        <color rgb="FFAEAAAA"/>
      </top>
      <bottom/>
      <diagonal/>
    </border>
    <border>
      <left/>
      <right style="medium">
        <color rgb="FFAEAAAA"/>
      </right>
      <top style="medium">
        <color rgb="FFAEAAAA"/>
      </top>
      <bottom/>
      <diagonal/>
    </border>
    <border>
      <left style="medium">
        <color rgb="FFFFD966"/>
      </left>
      <right/>
      <top/>
      <bottom/>
      <diagonal/>
    </border>
    <border>
      <left/>
      <right style="medium">
        <color rgb="FFFFD966"/>
      </right>
      <top/>
      <bottom/>
      <diagonal/>
    </border>
    <border>
      <left style="medium">
        <color rgb="FFAEAAAA"/>
      </left>
      <right/>
      <top/>
      <bottom/>
      <diagonal/>
    </border>
    <border>
      <left/>
      <right style="medium">
        <color rgb="FFAEAAAA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F4B084"/>
      </top>
      <bottom/>
      <diagonal/>
    </border>
    <border>
      <left style="medium">
        <color rgb="FF000000"/>
      </left>
      <right style="medium">
        <color rgb="FF000000"/>
      </right>
      <top style="medium">
        <color rgb="FF9BC2E6"/>
      </top>
      <bottom/>
      <diagonal/>
    </border>
    <border>
      <left style="medium">
        <color rgb="FF000000"/>
      </left>
      <right style="medium">
        <color rgb="FF000000"/>
      </right>
      <top style="medium">
        <color rgb="FFFFD966"/>
      </top>
      <bottom/>
      <diagonal/>
    </border>
    <border>
      <left style="medium">
        <color rgb="FF000000"/>
      </left>
      <right style="medium">
        <color rgb="FF000000"/>
      </right>
      <top style="medium">
        <color rgb="FFAEAAAA"/>
      </top>
      <bottom/>
      <diagonal/>
    </border>
    <border>
      <left style="medium">
        <color rgb="FFCEB8DB"/>
      </left>
      <right/>
      <top style="medium">
        <color rgb="FFCEB8DB"/>
      </top>
      <bottom/>
      <diagonal/>
    </border>
    <border>
      <left/>
      <right style="medium">
        <color rgb="FFCEB8DB"/>
      </right>
      <top style="medium">
        <color rgb="FFCEB8DB"/>
      </top>
      <bottom/>
      <diagonal/>
    </border>
    <border>
      <left style="medium">
        <color rgb="FFCEB8DB"/>
      </left>
      <right/>
      <top/>
      <bottom/>
      <diagonal/>
    </border>
    <border>
      <left/>
      <right style="medium">
        <color rgb="FFCEB8DB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257B"/>
      </left>
      <right/>
      <top/>
      <bottom/>
      <diagonal/>
    </border>
    <border>
      <left style="medium">
        <color rgb="FFCC257B"/>
      </left>
      <right/>
      <top/>
      <bottom style="medium">
        <color rgb="FFCC257B"/>
      </bottom>
      <diagonal/>
    </border>
    <border>
      <left/>
      <right style="medium">
        <color rgb="FFCC257B"/>
      </right>
      <top/>
      <bottom/>
      <diagonal/>
    </border>
    <border>
      <left/>
      <right style="medium">
        <color rgb="FFCC257B"/>
      </right>
      <top/>
      <bottom style="medium">
        <color rgb="FFCC257B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auto="1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257B"/>
      </left>
      <right/>
      <top/>
      <bottom style="thin">
        <color rgb="FF000000"/>
      </bottom>
      <diagonal/>
    </border>
    <border>
      <left/>
      <right style="medium">
        <color rgb="FFCC257B"/>
      </right>
      <top/>
      <bottom style="thin">
        <color rgb="FF000000"/>
      </bottom>
      <diagonal/>
    </border>
    <border>
      <left style="medium">
        <color rgb="FFAEAAAA"/>
      </left>
      <right/>
      <top/>
      <bottom style="thin">
        <color rgb="FF000000"/>
      </bottom>
      <diagonal/>
    </border>
    <border>
      <left/>
      <right style="medium">
        <color rgb="FFAEAAAA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AAA"/>
      </left>
      <right/>
      <top/>
      <bottom style="thin">
        <color indexed="64"/>
      </bottom>
      <diagonal/>
    </border>
    <border>
      <left/>
      <right style="medium">
        <color rgb="FFAEAAAA"/>
      </right>
      <top/>
      <bottom style="thin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99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4" fontId="0" fillId="0" borderId="0" xfId="0" applyNumberFormat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10" borderId="1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14" fontId="1" fillId="9" borderId="5" xfId="0" applyNumberFormat="1" applyFont="1" applyFill="1" applyBorder="1" applyAlignment="1">
      <alignment horizontal="center"/>
    </xf>
    <xf numFmtId="2" fontId="1" fillId="9" borderId="5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9" borderId="2" xfId="0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2" fontId="1" fillId="9" borderId="8" xfId="0" applyNumberFormat="1" applyFont="1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2" fillId="12" borderId="8" xfId="0" applyNumberFormat="1" applyFont="1" applyFill="1" applyBorder="1" applyAlignment="1">
      <alignment horizontal="center"/>
    </xf>
    <xf numFmtId="2" fontId="2" fillId="12" borderId="2" xfId="0" applyNumberFormat="1" applyFont="1" applyFill="1" applyBorder="1" applyAlignment="1">
      <alignment horizontal="center"/>
    </xf>
    <xf numFmtId="2" fontId="2" fillId="1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2" fontId="1" fillId="8" borderId="8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4" fontId="6" fillId="8" borderId="2" xfId="0" applyNumberFormat="1" applyFont="1" applyFill="1" applyBorder="1" applyAlignment="1">
      <alignment horizontal="center"/>
    </xf>
    <xf numFmtId="2" fontId="7" fillId="8" borderId="8" xfId="0" applyNumberFormat="1" applyFont="1" applyFill="1" applyBorder="1" applyAlignment="1">
      <alignment horizontal="center"/>
    </xf>
    <xf numFmtId="2" fontId="7" fillId="13" borderId="1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/>
    </xf>
    <xf numFmtId="2" fontId="5" fillId="13" borderId="2" xfId="0" applyNumberFormat="1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2" fillId="14" borderId="8" xfId="0" applyNumberFormat="1" applyFont="1" applyFill="1" applyBorder="1" applyAlignment="1">
      <alignment horizontal="center"/>
    </xf>
    <xf numFmtId="2" fontId="2" fillId="14" borderId="2" xfId="0" applyNumberFormat="1" applyFont="1" applyFill="1" applyBorder="1" applyAlignment="1">
      <alignment horizontal="center"/>
    </xf>
    <xf numFmtId="2" fontId="2" fillId="14" borderId="3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2" fontId="2" fillId="14" borderId="11" xfId="0" applyNumberFormat="1" applyFont="1" applyFill="1" applyBorder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" fillId="17" borderId="2" xfId="0" applyFont="1" applyFill="1" applyBorder="1"/>
    <xf numFmtId="2" fontId="2" fillId="9" borderId="0" xfId="0" applyNumberFormat="1" applyFont="1" applyFill="1" applyAlignment="1">
      <alignment horizontal="center"/>
    </xf>
    <xf numFmtId="14" fontId="9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14" fontId="0" fillId="18" borderId="0" xfId="0" applyNumberFormat="1" applyFill="1" applyAlignment="1">
      <alignment horizontal="center"/>
    </xf>
    <xf numFmtId="0" fontId="11" fillId="17" borderId="2" xfId="0" applyFont="1" applyFill="1" applyBorder="1"/>
    <xf numFmtId="0" fontId="0" fillId="0" borderId="2" xfId="0" applyBorder="1" applyAlignment="1">
      <alignment horizontal="center"/>
    </xf>
    <xf numFmtId="2" fontId="10" fillId="8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4" fontId="2" fillId="9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14" fontId="1" fillId="19" borderId="0" xfId="0" applyNumberFormat="1" applyFont="1" applyFill="1" applyAlignment="1">
      <alignment horizontal="center"/>
    </xf>
    <xf numFmtId="2" fontId="1" fillId="19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0" fontId="14" fillId="20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14" fontId="1" fillId="21" borderId="0" xfId="0" applyNumberFormat="1" applyFont="1" applyFill="1" applyAlignment="1">
      <alignment horizontal="center"/>
    </xf>
    <xf numFmtId="2" fontId="0" fillId="0" borderId="0" xfId="0" applyNumberFormat="1"/>
    <xf numFmtId="2" fontId="1" fillId="21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4" fontId="11" fillId="8" borderId="0" xfId="0" applyNumberFormat="1" applyFont="1" applyFill="1" applyAlignment="1">
      <alignment horizontal="center"/>
    </xf>
    <xf numFmtId="2" fontId="11" fillId="8" borderId="0" xfId="0" applyNumberFormat="1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2" fontId="11" fillId="7" borderId="0" xfId="0" applyNumberFormat="1" applyFont="1" applyFill="1" applyAlignment="1">
      <alignment horizontal="center"/>
    </xf>
    <xf numFmtId="2" fontId="16" fillId="0" borderId="0" xfId="0" quotePrefix="1" applyNumberFormat="1" applyFont="1" applyAlignment="1">
      <alignment horizontal="center" wrapText="1"/>
    </xf>
    <xf numFmtId="0" fontId="17" fillId="8" borderId="0" xfId="0" quotePrefix="1" applyFont="1" applyFill="1" applyAlignment="1">
      <alignment horizontal="center" wrapText="1"/>
    </xf>
    <xf numFmtId="2" fontId="2" fillId="9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2" fontId="11" fillId="8" borderId="1" xfId="0" applyNumberFormat="1" applyFont="1" applyFill="1" applyBorder="1" applyAlignment="1">
      <alignment horizontal="center"/>
    </xf>
    <xf numFmtId="2" fontId="11" fillId="8" borderId="2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0" fontId="11" fillId="0" borderId="0" xfId="0" applyFont="1"/>
    <xf numFmtId="0" fontId="18" fillId="0" borderId="0" xfId="0" applyFont="1" applyAlignment="1">
      <alignment wrapText="1"/>
    </xf>
    <xf numFmtId="14" fontId="0" fillId="16" borderId="0" xfId="0" applyNumberFormat="1" applyFill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2" fillId="21" borderId="0" xfId="0" applyFont="1" applyFill="1" applyAlignment="1">
      <alignment horizontal="center"/>
    </xf>
    <xf numFmtId="2" fontId="12" fillId="0" borderId="0" xfId="0" quotePrefix="1" applyNumberFormat="1" applyFont="1" applyAlignment="1">
      <alignment horizontal="center" wrapText="1"/>
    </xf>
    <xf numFmtId="0" fontId="1" fillId="9" borderId="12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9" borderId="13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2" fontId="1" fillId="9" borderId="14" xfId="0" applyNumberFormat="1" applyFont="1" applyFill="1" applyBorder="1" applyAlignment="1">
      <alignment horizontal="center"/>
    </xf>
    <xf numFmtId="14" fontId="1" fillId="9" borderId="13" xfId="0" applyNumberFormat="1" applyFon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4" fontId="1" fillId="9" borderId="14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2" fontId="2" fillId="14" borderId="0" xfId="0" applyNumberFormat="1" applyFont="1" applyFill="1" applyAlignment="1">
      <alignment horizontal="center"/>
    </xf>
    <xf numFmtId="2" fontId="11" fillId="8" borderId="3" xfId="0" applyNumberFormat="1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1" fillId="23" borderId="0" xfId="0" applyFont="1" applyFill="1" applyAlignment="1">
      <alignment horizontal="center"/>
    </xf>
    <xf numFmtId="14" fontId="1" fillId="23" borderId="0" xfId="0" applyNumberFormat="1" applyFont="1" applyFill="1" applyAlignment="1">
      <alignment horizontal="center"/>
    </xf>
    <xf numFmtId="14" fontId="11" fillId="23" borderId="0" xfId="0" applyNumberFormat="1" applyFont="1" applyFill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2" fontId="2" fillId="14" borderId="6" xfId="0" applyNumberFormat="1" applyFont="1" applyFill="1" applyBorder="1" applyAlignment="1">
      <alignment horizontal="center"/>
    </xf>
    <xf numFmtId="2" fontId="2" fillId="9" borderId="15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2" fillId="21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0" fillId="7" borderId="0" xfId="0" applyFont="1" applyFill="1" applyAlignment="1">
      <alignment horizontal="center" wrapText="1"/>
    </xf>
    <xf numFmtId="0" fontId="21" fillId="7" borderId="0" xfId="0" applyFont="1" applyFill="1" applyAlignment="1">
      <alignment horizontal="center" wrapText="1"/>
    </xf>
    <xf numFmtId="0" fontId="20" fillId="24" borderId="0" xfId="0" applyFont="1" applyFill="1" applyAlignment="1">
      <alignment horizontal="center" wrapText="1"/>
    </xf>
    <xf numFmtId="0" fontId="21" fillId="24" borderId="0" xfId="0" applyFont="1" applyFill="1" applyAlignment="1">
      <alignment horizontal="center" wrapText="1"/>
    </xf>
    <xf numFmtId="0" fontId="20" fillId="19" borderId="0" xfId="0" applyFont="1" applyFill="1" applyAlignment="1">
      <alignment horizontal="center" wrapText="1"/>
    </xf>
    <xf numFmtId="0" fontId="21" fillId="19" borderId="0" xfId="0" applyFont="1" applyFill="1" applyAlignment="1">
      <alignment horizontal="center" wrapText="1"/>
    </xf>
    <xf numFmtId="0" fontId="0" fillId="19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0" fillId="13" borderId="0" xfId="0" applyFont="1" applyFill="1" applyAlignment="1">
      <alignment horizontal="center" wrapText="1"/>
    </xf>
    <xf numFmtId="0" fontId="21" fillId="13" borderId="0" xfId="0" applyFont="1" applyFill="1" applyAlignment="1">
      <alignment horizontal="center" wrapText="1"/>
    </xf>
    <xf numFmtId="0" fontId="23" fillId="7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2" fillId="19" borderId="0" xfId="0" applyFont="1" applyFill="1" applyAlignment="1">
      <alignment horizontal="center" wrapText="1"/>
    </xf>
    <xf numFmtId="0" fontId="0" fillId="25" borderId="0" xfId="0" applyFill="1" applyAlignment="1">
      <alignment horizontal="center"/>
    </xf>
    <xf numFmtId="0" fontId="20" fillId="25" borderId="0" xfId="0" applyFont="1" applyFill="1" applyAlignment="1">
      <alignment horizontal="center" wrapText="1"/>
    </xf>
    <xf numFmtId="0" fontId="11" fillId="23" borderId="18" xfId="0" applyFont="1" applyFill="1" applyBorder="1" applyAlignment="1">
      <alignment horizontal="center"/>
    </xf>
    <xf numFmtId="0" fontId="1" fillId="19" borderId="1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3" fillId="19" borderId="0" xfId="0" applyFont="1" applyFill="1" applyAlignment="1">
      <alignment horizontal="center"/>
    </xf>
    <xf numFmtId="0" fontId="20" fillId="13" borderId="18" xfId="0" applyFont="1" applyFill="1" applyBorder="1" applyAlignment="1">
      <alignment horizontal="center" wrapText="1"/>
    </xf>
    <xf numFmtId="0" fontId="0" fillId="13" borderId="18" xfId="0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19" borderId="18" xfId="0" applyFont="1" applyFill="1" applyBorder="1" applyAlignment="1">
      <alignment horizontal="center"/>
    </xf>
    <xf numFmtId="0" fontId="11" fillId="24" borderId="18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21" fillId="24" borderId="18" xfId="0" applyFont="1" applyFill="1" applyBorder="1" applyAlignment="1">
      <alignment horizontal="center" wrapText="1"/>
    </xf>
    <xf numFmtId="0" fontId="21" fillId="19" borderId="18" xfId="0" applyFont="1" applyFill="1" applyBorder="1" applyAlignment="1">
      <alignment horizontal="center" wrapText="1"/>
    </xf>
    <xf numFmtId="0" fontId="21" fillId="13" borderId="18" xfId="0" applyFont="1" applyFill="1" applyBorder="1" applyAlignment="1">
      <alignment horizontal="center" wrapText="1"/>
    </xf>
    <xf numFmtId="0" fontId="21" fillId="24" borderId="17" xfId="0" applyFont="1" applyFill="1" applyBorder="1" applyAlignment="1">
      <alignment horizontal="center" wrapText="1"/>
    </xf>
    <xf numFmtId="0" fontId="21" fillId="25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11" fillId="24" borderId="0" xfId="0" applyFont="1" applyFill="1" applyAlignment="1">
      <alignment horizontal="center"/>
    </xf>
    <xf numFmtId="0" fontId="11" fillId="24" borderId="19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14" fontId="20" fillId="19" borderId="18" xfId="0" applyNumberFormat="1" applyFont="1" applyFill="1" applyBorder="1" applyAlignment="1">
      <alignment horizontal="center" wrapText="1"/>
    </xf>
    <xf numFmtId="14" fontId="20" fillId="24" borderId="18" xfId="0" applyNumberFormat="1" applyFont="1" applyFill="1" applyBorder="1" applyAlignment="1">
      <alignment horizontal="center" wrapText="1"/>
    </xf>
    <xf numFmtId="14" fontId="20" fillId="7" borderId="18" xfId="0" applyNumberFormat="1" applyFont="1" applyFill="1" applyBorder="1" applyAlignment="1">
      <alignment horizontal="center" wrapText="1"/>
    </xf>
    <xf numFmtId="14" fontId="20" fillId="25" borderId="18" xfId="0" applyNumberFormat="1" applyFont="1" applyFill="1" applyBorder="1" applyAlignment="1">
      <alignment horizontal="center" wrapText="1"/>
    </xf>
    <xf numFmtId="14" fontId="20" fillId="24" borderId="17" xfId="0" applyNumberFormat="1" applyFont="1" applyFill="1" applyBorder="1" applyAlignment="1">
      <alignment horizontal="center" wrapText="1"/>
    </xf>
    <xf numFmtId="14" fontId="10" fillId="9" borderId="20" xfId="0" applyNumberFormat="1" applyFont="1" applyFill="1" applyBorder="1" applyAlignment="1">
      <alignment horizontal="center"/>
    </xf>
    <xf numFmtId="14" fontId="10" fillId="9" borderId="18" xfId="0" applyNumberFormat="1" applyFont="1" applyFill="1" applyBorder="1" applyAlignment="1">
      <alignment horizontal="center"/>
    </xf>
    <xf numFmtId="14" fontId="10" fillId="9" borderId="21" xfId="0" applyNumberFormat="1" applyFont="1" applyFill="1" applyBorder="1" applyAlignment="1">
      <alignment horizontal="center"/>
    </xf>
    <xf numFmtId="14" fontId="10" fillId="13" borderId="18" xfId="0" applyNumberFormat="1" applyFont="1" applyFill="1" applyBorder="1" applyAlignment="1">
      <alignment horizontal="center"/>
    </xf>
    <xf numFmtId="14" fontId="10" fillId="9" borderId="22" xfId="0" applyNumberFormat="1" applyFont="1" applyFill="1" applyBorder="1" applyAlignment="1">
      <alignment horizontal="center"/>
    </xf>
    <xf numFmtId="14" fontId="10" fillId="8" borderId="18" xfId="0" applyNumberFormat="1" applyFont="1" applyFill="1" applyBorder="1" applyAlignment="1">
      <alignment horizontal="center"/>
    </xf>
    <xf numFmtId="14" fontId="25" fillId="8" borderId="18" xfId="0" applyNumberFormat="1" applyFont="1" applyFill="1" applyBorder="1" applyAlignment="1">
      <alignment horizontal="center"/>
    </xf>
    <xf numFmtId="14" fontId="10" fillId="7" borderId="18" xfId="0" applyNumberFormat="1" applyFont="1" applyFill="1" applyBorder="1" applyAlignment="1">
      <alignment horizontal="center"/>
    </xf>
    <xf numFmtId="14" fontId="10" fillId="7" borderId="23" xfId="0" applyNumberFormat="1" applyFont="1" applyFill="1" applyBorder="1" applyAlignment="1">
      <alignment horizontal="center"/>
    </xf>
    <xf numFmtId="14" fontId="3" fillId="9" borderId="18" xfId="0" applyNumberFormat="1" applyFont="1" applyFill="1" applyBorder="1" applyAlignment="1">
      <alignment horizontal="center"/>
    </xf>
    <xf numFmtId="14" fontId="3" fillId="8" borderId="18" xfId="0" applyNumberFormat="1" applyFont="1" applyFill="1" applyBorder="1" applyAlignment="1">
      <alignment horizontal="center"/>
    </xf>
    <xf numFmtId="14" fontId="10" fillId="19" borderId="18" xfId="0" applyNumberFormat="1" applyFont="1" applyFill="1" applyBorder="1" applyAlignment="1">
      <alignment horizontal="center"/>
    </xf>
    <xf numFmtId="14" fontId="3" fillId="19" borderId="18" xfId="0" applyNumberFormat="1" applyFont="1" applyFill="1" applyBorder="1" applyAlignment="1">
      <alignment horizontal="center"/>
    </xf>
    <xf numFmtId="14" fontId="0" fillId="8" borderId="18" xfId="0" applyNumberFormat="1" applyFill="1" applyBorder="1" applyAlignment="1">
      <alignment horizontal="center"/>
    </xf>
    <xf numFmtId="14" fontId="0" fillId="7" borderId="18" xfId="0" applyNumberFormat="1" applyFill="1" applyBorder="1" applyAlignment="1">
      <alignment horizontal="center"/>
    </xf>
    <xf numFmtId="14" fontId="10" fillId="24" borderId="18" xfId="0" applyNumberFormat="1" applyFont="1" applyFill="1" applyBorder="1" applyAlignment="1">
      <alignment horizontal="center"/>
    </xf>
    <xf numFmtId="14" fontId="10" fillId="24" borderId="19" xfId="0" applyNumberFormat="1" applyFont="1" applyFill="1" applyBorder="1" applyAlignment="1">
      <alignment horizontal="center"/>
    </xf>
    <xf numFmtId="0" fontId="21" fillId="24" borderId="27" xfId="0" applyFont="1" applyFill="1" applyBorder="1" applyAlignment="1">
      <alignment horizontal="center" wrapText="1"/>
    </xf>
    <xf numFmtId="0" fontId="11" fillId="24" borderId="28" xfId="0" applyFont="1" applyFill="1" applyBorder="1" applyAlignment="1">
      <alignment horizontal="center"/>
    </xf>
    <xf numFmtId="0" fontId="11" fillId="25" borderId="18" xfId="0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0" xfId="0" applyFont="1"/>
    <xf numFmtId="0" fontId="10" fillId="9" borderId="15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21" borderId="0" xfId="0" applyFill="1" applyAlignment="1">
      <alignment horizontal="center"/>
    </xf>
    <xf numFmtId="0" fontId="10" fillId="21" borderId="0" xfId="0" applyFont="1" applyFill="1" applyAlignment="1">
      <alignment horizontal="center"/>
    </xf>
    <xf numFmtId="14" fontId="10" fillId="21" borderId="18" xfId="0" applyNumberFormat="1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/>
    </xf>
    <xf numFmtId="0" fontId="11" fillId="19" borderId="18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11" fillId="0" borderId="60" xfId="0" applyFont="1" applyBorder="1" applyAlignment="1">
      <alignment horizontal="center"/>
    </xf>
    <xf numFmtId="0" fontId="11" fillId="26" borderId="29" xfId="0" applyFont="1" applyFill="1" applyBorder="1" applyAlignment="1">
      <alignment horizontal="center"/>
    </xf>
    <xf numFmtId="0" fontId="11" fillId="26" borderId="17" xfId="0" applyFont="1" applyFill="1" applyBorder="1" applyAlignment="1">
      <alignment horizontal="center"/>
    </xf>
    <xf numFmtId="0" fontId="11" fillId="26" borderId="30" xfId="0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 wrapText="1"/>
    </xf>
    <xf numFmtId="0" fontId="11" fillId="8" borderId="32" xfId="0" applyFont="1" applyFill="1" applyBorder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11" fillId="7" borderId="55" xfId="0" applyFont="1" applyFill="1" applyBorder="1" applyAlignment="1">
      <alignment horizontal="center" wrapText="1"/>
    </xf>
    <xf numFmtId="0" fontId="11" fillId="7" borderId="44" xfId="0" applyFont="1" applyFill="1" applyBorder="1" applyAlignment="1">
      <alignment horizontal="center"/>
    </xf>
    <xf numFmtId="0" fontId="11" fillId="27" borderId="56" xfId="0" applyFont="1" applyFill="1" applyBorder="1" applyAlignment="1">
      <alignment horizontal="center" wrapText="1"/>
    </xf>
    <xf numFmtId="0" fontId="11" fillId="25" borderId="57" xfId="0" applyFont="1" applyFill="1" applyBorder="1" applyAlignment="1">
      <alignment horizontal="center"/>
    </xf>
    <xf numFmtId="0" fontId="11" fillId="25" borderId="17" xfId="0" applyFont="1" applyFill="1" applyBorder="1" applyAlignment="1">
      <alignment horizontal="center" wrapText="1"/>
    </xf>
    <xf numFmtId="0" fontId="11" fillId="25" borderId="58" xfId="0" applyFont="1" applyFill="1" applyBorder="1" applyAlignment="1">
      <alignment horizontal="center"/>
    </xf>
    <xf numFmtId="0" fontId="11" fillId="19" borderId="54" xfId="0" applyFont="1" applyFill="1" applyBorder="1" applyAlignment="1">
      <alignment horizontal="center" wrapText="1"/>
    </xf>
    <xf numFmtId="0" fontId="11" fillId="21" borderId="37" xfId="0" applyFont="1" applyFill="1" applyBorder="1" applyAlignment="1">
      <alignment horizontal="center"/>
    </xf>
    <xf numFmtId="0" fontId="11" fillId="21" borderId="53" xfId="0" applyFont="1" applyFill="1" applyBorder="1" applyAlignment="1">
      <alignment horizontal="center" wrapText="1"/>
    </xf>
    <xf numFmtId="0" fontId="11" fillId="21" borderId="38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0" fillId="28" borderId="0" xfId="0" applyFont="1" applyFill="1" applyAlignment="1">
      <alignment horizontal="center"/>
    </xf>
    <xf numFmtId="49" fontId="10" fillId="28" borderId="0" xfId="0" applyNumberFormat="1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4" fontId="10" fillId="28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7" fillId="22" borderId="0" xfId="0" applyFont="1" applyFill="1" applyAlignment="1">
      <alignment horizontal="center"/>
    </xf>
    <xf numFmtId="0" fontId="11" fillId="30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1" fillId="0" borderId="1" xfId="0" applyFont="1" applyBorder="1"/>
    <xf numFmtId="0" fontId="11" fillId="29" borderId="0" xfId="0" applyFont="1" applyFill="1" applyAlignment="1">
      <alignment horizontal="center"/>
    </xf>
    <xf numFmtId="2" fontId="1" fillId="31" borderId="0" xfId="0" applyNumberFormat="1" applyFont="1" applyFill="1" applyAlignment="1">
      <alignment horizontal="center"/>
    </xf>
    <xf numFmtId="0" fontId="11" fillId="0" borderId="2" xfId="0" applyFont="1" applyBorder="1"/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3" borderId="0" xfId="0" applyFill="1"/>
    <xf numFmtId="0" fontId="11" fillId="13" borderId="0" xfId="0" applyFont="1" applyFill="1"/>
    <xf numFmtId="0" fontId="0" fillId="21" borderId="0" xfId="0" applyFill="1"/>
    <xf numFmtId="0" fontId="0" fillId="8" borderId="0" xfId="0" applyFill="1"/>
    <xf numFmtId="0" fontId="0" fillId="32" borderId="0" xfId="0" applyFill="1"/>
    <xf numFmtId="0" fontId="0" fillId="17" borderId="0" xfId="0" applyFill="1"/>
    <xf numFmtId="0" fontId="1" fillId="29" borderId="0" xfId="0" applyFont="1" applyFill="1" applyAlignment="1">
      <alignment horizontal="center"/>
    </xf>
    <xf numFmtId="14" fontId="11" fillId="24" borderId="0" xfId="0" applyNumberFormat="1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24" fillId="19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21" borderId="18" xfId="0" applyFont="1" applyFill="1" applyBorder="1" applyAlignment="1">
      <alignment horizontal="center"/>
    </xf>
    <xf numFmtId="0" fontId="0" fillId="13" borderId="18" xfId="0" applyFill="1" applyBorder="1"/>
    <xf numFmtId="14" fontId="11" fillId="9" borderId="18" xfId="0" applyNumberFormat="1" applyFont="1" applyFill="1" applyBorder="1" applyAlignment="1">
      <alignment horizontal="center"/>
    </xf>
    <xf numFmtId="14" fontId="11" fillId="8" borderId="18" xfId="0" applyNumberFormat="1" applyFont="1" applyFill="1" applyBorder="1" applyAlignment="1">
      <alignment horizontal="center"/>
    </xf>
    <xf numFmtId="14" fontId="11" fillId="7" borderId="18" xfId="0" applyNumberFormat="1" applyFont="1" applyFill="1" applyBorder="1" applyAlignment="1">
      <alignment horizontal="center"/>
    </xf>
    <xf numFmtId="14" fontId="11" fillId="19" borderId="18" xfId="0" applyNumberFormat="1" applyFont="1" applyFill="1" applyBorder="1" applyAlignment="1">
      <alignment horizontal="center"/>
    </xf>
    <xf numFmtId="14" fontId="24" fillId="19" borderId="18" xfId="0" applyNumberFormat="1" applyFont="1" applyFill="1" applyBorder="1" applyAlignment="1">
      <alignment horizontal="center"/>
    </xf>
    <xf numFmtId="14" fontId="11" fillId="21" borderId="18" xfId="0" applyNumberFormat="1" applyFont="1" applyFill="1" applyBorder="1" applyAlignment="1">
      <alignment horizontal="center"/>
    </xf>
    <xf numFmtId="14" fontId="11" fillId="24" borderId="18" xfId="0" applyNumberFormat="1" applyFont="1" applyFill="1" applyBorder="1" applyAlignment="1">
      <alignment horizontal="center"/>
    </xf>
    <xf numFmtId="0" fontId="15" fillId="16" borderId="17" xfId="0" applyFont="1" applyFill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21" fillId="19" borderId="18" xfId="0" applyNumberFormat="1" applyFont="1" applyFill="1" applyBorder="1" applyAlignment="1">
      <alignment horizontal="center" wrapText="1"/>
    </xf>
    <xf numFmtId="14" fontId="21" fillId="24" borderId="18" xfId="0" applyNumberFormat="1" applyFont="1" applyFill="1" applyBorder="1" applyAlignment="1">
      <alignment horizontal="center" wrapText="1"/>
    </xf>
    <xf numFmtId="14" fontId="21" fillId="7" borderId="18" xfId="0" applyNumberFormat="1" applyFont="1" applyFill="1" applyBorder="1" applyAlignment="1">
      <alignment horizontal="center" wrapText="1"/>
    </xf>
    <xf numFmtId="14" fontId="21" fillId="25" borderId="18" xfId="0" applyNumberFormat="1" applyFont="1" applyFill="1" applyBorder="1" applyAlignment="1">
      <alignment horizontal="center" wrapText="1"/>
    </xf>
    <xf numFmtId="14" fontId="21" fillId="24" borderId="17" xfId="0" applyNumberFormat="1" applyFont="1" applyFill="1" applyBorder="1" applyAlignment="1">
      <alignment horizontal="center" wrapText="1"/>
    </xf>
    <xf numFmtId="0" fontId="11" fillId="8" borderId="27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14" fontId="4" fillId="8" borderId="27" xfId="0" applyNumberFormat="1" applyFont="1" applyFill="1" applyBorder="1" applyAlignment="1">
      <alignment horizontal="center"/>
    </xf>
    <xf numFmtId="2" fontId="1" fillId="8" borderId="27" xfId="0" applyNumberFormat="1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2" fontId="1" fillId="31" borderId="27" xfId="0" applyNumberFormat="1" applyFont="1" applyFill="1" applyBorder="1" applyAlignment="1">
      <alignment horizontal="center"/>
    </xf>
    <xf numFmtId="0" fontId="11" fillId="16" borderId="61" xfId="0" applyFont="1" applyFill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1" fillId="27" borderId="0" xfId="0" applyFont="1" applyFill="1" applyAlignment="1">
      <alignment horizontal="center"/>
    </xf>
    <xf numFmtId="14" fontId="11" fillId="27" borderId="0" xfId="0" applyNumberFormat="1" applyFont="1" applyFill="1" applyAlignment="1">
      <alignment horizontal="center"/>
    </xf>
    <xf numFmtId="2" fontId="1" fillId="27" borderId="0" xfId="0" applyNumberFormat="1" applyFont="1" applyFill="1" applyAlignment="1">
      <alignment horizontal="center"/>
    </xf>
    <xf numFmtId="0" fontId="11" fillId="27" borderId="27" xfId="0" applyFont="1" applyFill="1" applyBorder="1" applyAlignment="1">
      <alignment horizontal="center"/>
    </xf>
    <xf numFmtId="14" fontId="11" fillId="27" borderId="27" xfId="0" applyNumberFormat="1" applyFont="1" applyFill="1" applyBorder="1" applyAlignment="1">
      <alignment horizontal="center"/>
    </xf>
    <xf numFmtId="2" fontId="1" fillId="27" borderId="27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center"/>
    </xf>
    <xf numFmtId="2" fontId="11" fillId="24" borderId="0" xfId="0" applyNumberFormat="1" applyFont="1" applyFill="1" applyAlignment="1">
      <alignment horizontal="center"/>
    </xf>
    <xf numFmtId="14" fontId="11" fillId="24" borderId="27" xfId="0" applyNumberFormat="1" applyFont="1" applyFill="1" applyBorder="1" applyAlignment="1">
      <alignment horizontal="center"/>
    </xf>
    <xf numFmtId="2" fontId="11" fillId="24" borderId="27" xfId="0" applyNumberFormat="1" applyFont="1" applyFill="1" applyBorder="1" applyAlignment="1">
      <alignment horizontal="center"/>
    </xf>
    <xf numFmtId="2" fontId="1" fillId="31" borderId="18" xfId="0" applyNumberFormat="1" applyFont="1" applyFill="1" applyBorder="1" applyAlignment="1">
      <alignment horizontal="center"/>
    </xf>
    <xf numFmtId="2" fontId="1" fillId="31" borderId="19" xfId="0" applyNumberFormat="1" applyFont="1" applyFill="1" applyBorder="1" applyAlignment="1">
      <alignment horizontal="center"/>
    </xf>
    <xf numFmtId="0" fontId="19" fillId="25" borderId="18" xfId="0" applyFont="1" applyFill="1" applyBorder="1" applyAlignment="1">
      <alignment horizontal="center" wrapText="1"/>
    </xf>
    <xf numFmtId="14" fontId="21" fillId="24" borderId="0" xfId="0" applyNumberFormat="1" applyFont="1" applyFill="1" applyAlignment="1">
      <alignment horizontal="center" wrapText="1"/>
    </xf>
    <xf numFmtId="14" fontId="21" fillId="1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center"/>
    </xf>
    <xf numFmtId="14" fontId="27" fillId="9" borderId="0" xfId="0" applyNumberFormat="1" applyFont="1" applyFill="1" applyAlignment="1">
      <alignment horizontal="center"/>
    </xf>
    <xf numFmtId="0" fontId="27" fillId="8" borderId="0" xfId="0" applyFont="1" applyFill="1" applyAlignment="1">
      <alignment horizontal="center"/>
    </xf>
    <xf numFmtId="0" fontId="27" fillId="7" borderId="0" xfId="0" applyFont="1" applyFill="1" applyAlignment="1">
      <alignment horizontal="center"/>
    </xf>
    <xf numFmtId="14" fontId="21" fillId="24" borderId="27" xfId="0" applyNumberFormat="1" applyFont="1" applyFill="1" applyBorder="1" applyAlignment="1">
      <alignment horizontal="center" wrapText="1"/>
    </xf>
    <xf numFmtId="0" fontId="11" fillId="8" borderId="28" xfId="0" applyFont="1" applyFill="1" applyBorder="1" applyAlignment="1">
      <alignment horizontal="center"/>
    </xf>
    <xf numFmtId="0" fontId="21" fillId="7" borderId="18" xfId="0" applyFont="1" applyFill="1" applyBorder="1" applyAlignment="1">
      <alignment horizontal="center" wrapText="1"/>
    </xf>
    <xf numFmtId="0" fontId="21" fillId="25" borderId="18" xfId="0" applyFont="1" applyFill="1" applyBorder="1" applyAlignment="1">
      <alignment horizontal="center" wrapText="1"/>
    </xf>
    <xf numFmtId="0" fontId="27" fillId="9" borderId="18" xfId="0" applyFont="1" applyFill="1" applyBorder="1" applyAlignment="1">
      <alignment horizontal="center"/>
    </xf>
    <xf numFmtId="14" fontId="27" fillId="9" borderId="18" xfId="0" applyNumberFormat="1" applyFont="1" applyFill="1" applyBorder="1" applyAlignment="1">
      <alignment horizontal="center"/>
    </xf>
    <xf numFmtId="0" fontId="27" fillId="8" borderId="18" xfId="0" applyFont="1" applyFill="1" applyBorder="1" applyAlignment="1">
      <alignment horizontal="center"/>
    </xf>
    <xf numFmtId="0" fontId="27" fillId="7" borderId="18" xfId="0" applyFont="1" applyFill="1" applyBorder="1" applyAlignment="1">
      <alignment horizontal="center"/>
    </xf>
    <xf numFmtId="0" fontId="24" fillId="19" borderId="18" xfId="0" applyFont="1" applyFill="1" applyBorder="1" applyAlignment="1">
      <alignment horizontal="center"/>
    </xf>
    <xf numFmtId="0" fontId="0" fillId="13" borderId="19" xfId="0" applyFill="1" applyBorder="1"/>
    <xf numFmtId="2" fontId="21" fillId="24" borderId="63" xfId="0" applyNumberFormat="1" applyFont="1" applyFill="1" applyBorder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19" fillId="33" borderId="19" xfId="0" applyFont="1" applyFill="1" applyBorder="1" applyAlignment="1">
      <alignment horizontal="center" wrapText="1"/>
    </xf>
    <xf numFmtId="2" fontId="21" fillId="24" borderId="18" xfId="0" applyNumberFormat="1" applyFont="1" applyFill="1" applyBorder="1" applyAlignment="1">
      <alignment horizontal="center" wrapText="1"/>
    </xf>
    <xf numFmtId="2" fontId="21" fillId="19" borderId="18" xfId="0" applyNumberFormat="1" applyFont="1" applyFill="1" applyBorder="1" applyAlignment="1">
      <alignment horizontal="center" wrapText="1"/>
    </xf>
    <xf numFmtId="2" fontId="21" fillId="13" borderId="0" xfId="0" applyNumberFormat="1" applyFont="1" applyFill="1" applyAlignment="1">
      <alignment horizontal="center" wrapText="1"/>
    </xf>
    <xf numFmtId="2" fontId="21" fillId="13" borderId="18" xfId="0" applyNumberFormat="1" applyFont="1" applyFill="1" applyBorder="1" applyAlignment="1">
      <alignment horizontal="center" wrapText="1"/>
    </xf>
    <xf numFmtId="2" fontId="21" fillId="24" borderId="64" xfId="0" applyNumberFormat="1" applyFont="1" applyFill="1" applyBorder="1" applyAlignment="1">
      <alignment horizontal="center" wrapText="1"/>
    </xf>
    <xf numFmtId="2" fontId="21" fillId="7" borderId="18" xfId="0" applyNumberFormat="1" applyFont="1" applyFill="1" applyBorder="1" applyAlignment="1">
      <alignment horizontal="center" wrapText="1"/>
    </xf>
    <xf numFmtId="2" fontId="21" fillId="25" borderId="18" xfId="0" applyNumberFormat="1" applyFont="1" applyFill="1" applyBorder="1" applyAlignment="1">
      <alignment horizontal="center" wrapText="1"/>
    </xf>
    <xf numFmtId="2" fontId="21" fillId="9" borderId="18" xfId="0" applyNumberFormat="1" applyFont="1" applyFill="1" applyBorder="1" applyAlignment="1">
      <alignment horizontal="center" wrapText="1"/>
    </xf>
    <xf numFmtId="2" fontId="21" fillId="8" borderId="18" xfId="0" applyNumberFormat="1" applyFont="1" applyFill="1" applyBorder="1" applyAlignment="1">
      <alignment horizontal="center" wrapText="1"/>
    </xf>
    <xf numFmtId="2" fontId="21" fillId="21" borderId="18" xfId="0" applyNumberFormat="1" applyFont="1" applyFill="1" applyBorder="1" applyAlignment="1">
      <alignment horizontal="center" wrapText="1"/>
    </xf>
    <xf numFmtId="14" fontId="21" fillId="24" borderId="25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1" borderId="25" xfId="0" applyFill="1" applyBorder="1"/>
    <xf numFmtId="0" fontId="0" fillId="13" borderId="25" xfId="0" applyFill="1" applyBorder="1"/>
    <xf numFmtId="0" fontId="27" fillId="22" borderId="25" xfId="0" applyFont="1" applyFill="1" applyBorder="1" applyAlignment="1">
      <alignment horizontal="center"/>
    </xf>
    <xf numFmtId="0" fontId="11" fillId="31" borderId="25" xfId="0" applyFont="1" applyFill="1" applyBorder="1"/>
    <xf numFmtId="0" fontId="20" fillId="0" borderId="0" xfId="0" applyFont="1" applyAlignment="1">
      <alignment horizontal="left" wrapText="1"/>
    </xf>
    <xf numFmtId="14" fontId="20" fillId="0" borderId="0" xfId="0" applyNumberFormat="1" applyFont="1" applyAlignment="1">
      <alignment horizontal="left" wrapText="1"/>
    </xf>
    <xf numFmtId="14" fontId="11" fillId="8" borderId="0" xfId="0" applyNumberFormat="1" applyFont="1" applyFill="1" applyAlignment="1">
      <alignment horizontal="center" wrapText="1"/>
    </xf>
    <xf numFmtId="0" fontId="11" fillId="21" borderId="0" xfId="0" applyFont="1" applyFill="1" applyAlignment="1">
      <alignment horizontal="center" wrapText="1"/>
    </xf>
    <xf numFmtId="14" fontId="11" fillId="21" borderId="0" xfId="0" applyNumberFormat="1" applyFont="1" applyFill="1" applyAlignment="1">
      <alignment horizontal="center"/>
    </xf>
    <xf numFmtId="2" fontId="11" fillId="21" borderId="0" xfId="0" applyNumberFormat="1" applyFont="1" applyFill="1" applyAlignment="1">
      <alignment horizontal="center"/>
    </xf>
    <xf numFmtId="14" fontId="11" fillId="21" borderId="0" xfId="0" applyNumberFormat="1" applyFont="1" applyFill="1" applyAlignment="1">
      <alignment horizontal="center" wrapText="1"/>
    </xf>
    <xf numFmtId="2" fontId="21" fillId="8" borderId="0" xfId="0" quotePrefix="1" applyNumberFormat="1" applyFont="1" applyFill="1" applyAlignment="1">
      <alignment horizontal="center" wrapText="1"/>
    </xf>
    <xf numFmtId="2" fontId="21" fillId="7" borderId="0" xfId="0" quotePrefix="1" applyNumberFormat="1" applyFont="1" applyFill="1" applyAlignment="1">
      <alignment horizontal="center" wrapText="1"/>
    </xf>
    <xf numFmtId="2" fontId="21" fillId="24" borderId="0" xfId="0" quotePrefix="1" applyNumberFormat="1" applyFont="1" applyFill="1" applyAlignment="1">
      <alignment horizontal="center" wrapText="1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24" fillId="19" borderId="39" xfId="0" applyFont="1" applyFill="1" applyBorder="1" applyAlignment="1">
      <alignment horizontal="center"/>
    </xf>
    <xf numFmtId="0" fontId="24" fillId="19" borderId="40" xfId="0" applyFont="1" applyFill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0" fontId="24" fillId="27" borderId="48" xfId="0" applyFont="1" applyFill="1" applyBorder="1" applyAlignment="1">
      <alignment horizontal="center"/>
    </xf>
    <xf numFmtId="0" fontId="24" fillId="27" borderId="47" xfId="0" applyFont="1" applyFill="1" applyBorder="1" applyAlignment="1">
      <alignment horizontal="center"/>
    </xf>
    <xf numFmtId="0" fontId="0" fillId="7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14" fontId="11" fillId="7" borderId="64" xfId="0" applyNumberFormat="1" applyFont="1" applyFill="1" applyBorder="1" applyAlignment="1">
      <alignment horizontal="center"/>
    </xf>
    <xf numFmtId="14" fontId="11" fillId="24" borderId="64" xfId="0" applyNumberFormat="1" applyFont="1" applyFill="1" applyBorder="1" applyAlignment="1">
      <alignment horizontal="center"/>
    </xf>
    <xf numFmtId="14" fontId="11" fillId="7" borderId="63" xfId="0" applyNumberFormat="1" applyFont="1" applyFill="1" applyBorder="1" applyAlignment="1">
      <alignment horizontal="center"/>
    </xf>
    <xf numFmtId="14" fontId="11" fillId="24" borderId="65" xfId="0" applyNumberFormat="1" applyFont="1" applyFill="1" applyBorder="1" applyAlignment="1">
      <alignment horizontal="center"/>
    </xf>
    <xf numFmtId="0" fontId="0" fillId="7" borderId="63" xfId="0" applyFill="1" applyBorder="1"/>
    <xf numFmtId="0" fontId="0" fillId="7" borderId="64" xfId="0" applyFill="1" applyBorder="1"/>
    <xf numFmtId="0" fontId="0" fillId="23" borderId="64" xfId="0" applyFill="1" applyBorder="1"/>
    <xf numFmtId="0" fontId="0" fillId="23" borderId="65" xfId="0" applyFill="1" applyBorder="1"/>
    <xf numFmtId="0" fontId="0" fillId="13" borderId="64" xfId="0" applyFill="1" applyBorder="1"/>
    <xf numFmtId="2" fontId="21" fillId="23" borderId="18" xfId="0" applyNumberFormat="1" applyFont="1" applyFill="1" applyBorder="1" applyAlignment="1">
      <alignment horizontal="center" wrapText="1"/>
    </xf>
    <xf numFmtId="0" fontId="0" fillId="10" borderId="25" xfId="0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1" fillId="23" borderId="64" xfId="0" applyFont="1" applyFill="1" applyBorder="1" applyAlignment="1">
      <alignment horizontal="center"/>
    </xf>
    <xf numFmtId="0" fontId="11" fillId="21" borderId="64" xfId="0" applyFont="1" applyFill="1" applyBorder="1" applyAlignment="1">
      <alignment horizontal="center"/>
    </xf>
    <xf numFmtId="0" fontId="11" fillId="8" borderId="6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2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20" borderId="71" xfId="0" applyFont="1" applyFill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2" fillId="9" borderId="72" xfId="0" applyFont="1" applyFill="1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2" fillId="8" borderId="75" xfId="0" applyFont="1" applyFill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1" fillId="19" borderId="75" xfId="0" applyFont="1" applyFill="1" applyBorder="1" applyAlignment="1">
      <alignment horizontal="center"/>
    </xf>
    <xf numFmtId="0" fontId="1" fillId="19" borderId="78" xfId="0" applyFont="1" applyFill="1" applyBorder="1" applyAlignment="1">
      <alignment horizontal="center"/>
    </xf>
    <xf numFmtId="2" fontId="0" fillId="0" borderId="79" xfId="0" applyNumberFormat="1" applyBorder="1" applyAlignment="1">
      <alignment horizontal="center"/>
    </xf>
    <xf numFmtId="2" fontId="0" fillId="0" borderId="80" xfId="0" applyNumberFormat="1" applyBorder="1" applyAlignment="1">
      <alignment horizontal="center"/>
    </xf>
    <xf numFmtId="0" fontId="1" fillId="20" borderId="17" xfId="0" applyFont="1" applyFill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2" fillId="9" borderId="64" xfId="0" applyFon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" fillId="8" borderId="82" xfId="0" applyFont="1" applyFill="1" applyBorder="1" applyAlignment="1">
      <alignment horizontal="center"/>
    </xf>
    <xf numFmtId="2" fontId="0" fillId="0" borderId="83" xfId="0" applyNumberFormat="1" applyBorder="1" applyAlignment="1">
      <alignment horizontal="center"/>
    </xf>
    <xf numFmtId="0" fontId="10" fillId="19" borderId="84" xfId="0" applyFont="1" applyFill="1" applyBorder="1" applyAlignment="1">
      <alignment horizontal="center"/>
    </xf>
    <xf numFmtId="2" fontId="0" fillId="0" borderId="85" xfId="0" applyNumberFormat="1" applyBorder="1" applyAlignment="1">
      <alignment horizontal="center"/>
    </xf>
    <xf numFmtId="2" fontId="0" fillId="0" borderId="8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6" borderId="8" xfId="0" applyNumberFormat="1" applyFill="1" applyBorder="1" applyAlignment="1">
      <alignment horizontal="center"/>
    </xf>
    <xf numFmtId="0" fontId="1" fillId="9" borderId="87" xfId="0" applyFont="1" applyFill="1" applyBorder="1" applyAlignment="1">
      <alignment horizontal="center"/>
    </xf>
    <xf numFmtId="2" fontId="1" fillId="9" borderId="7" xfId="0" applyNumberFormat="1" applyFont="1" applyFill="1" applyBorder="1" applyAlignment="1">
      <alignment horizontal="center"/>
    </xf>
    <xf numFmtId="2" fontId="1" fillId="9" borderId="70" xfId="0" applyNumberFormat="1" applyFont="1" applyFill="1" applyBorder="1" applyAlignment="1">
      <alignment horizontal="center"/>
    </xf>
    <xf numFmtId="2" fontId="1" fillId="9" borderId="88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11" borderId="70" xfId="0" applyNumberFormat="1" applyFont="1" applyFill="1" applyBorder="1" applyAlignment="1">
      <alignment horizontal="center"/>
    </xf>
    <xf numFmtId="2" fontId="2" fillId="12" borderId="88" xfId="0" applyNumberFormat="1" applyFont="1" applyFill="1" applyBorder="1" applyAlignment="1">
      <alignment horizontal="center"/>
    </xf>
    <xf numFmtId="2" fontId="2" fillId="12" borderId="10" xfId="0" applyNumberFormat="1" applyFont="1" applyFill="1" applyBorder="1" applyAlignment="1">
      <alignment horizontal="center"/>
    </xf>
    <xf numFmtId="2" fontId="1" fillId="8" borderId="70" xfId="0" applyNumberFormat="1" applyFont="1" applyFill="1" applyBorder="1" applyAlignment="1">
      <alignment horizontal="center"/>
    </xf>
    <xf numFmtId="2" fontId="1" fillId="8" borderId="88" xfId="0" applyNumberFormat="1" applyFont="1" applyFill="1" applyBorder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2" fontId="1" fillId="3" borderId="70" xfId="0" applyNumberFormat="1" applyFont="1" applyFill="1" applyBorder="1" applyAlignment="1">
      <alignment horizontal="center"/>
    </xf>
    <xf numFmtId="2" fontId="2" fillId="14" borderId="88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0" xfId="0" quotePrefix="1" applyNumberFormat="1" applyFont="1" applyFill="1" applyAlignment="1">
      <alignment horizontal="center"/>
    </xf>
    <xf numFmtId="2" fontId="0" fillId="0" borderId="71" xfId="0" applyNumberFormat="1" applyBorder="1"/>
    <xf numFmtId="0" fontId="0" fillId="0" borderId="71" xfId="0" applyBorder="1" applyAlignment="1">
      <alignment horizontal="center"/>
    </xf>
    <xf numFmtId="2" fontId="0" fillId="0" borderId="71" xfId="0" applyNumberFormat="1" applyBorder="1" applyAlignment="1">
      <alignment horizontal="center"/>
    </xf>
    <xf numFmtId="0" fontId="19" fillId="33" borderId="18" xfId="0" applyFont="1" applyFill="1" applyBorder="1" applyAlignment="1">
      <alignment horizontal="center" wrapText="1"/>
    </xf>
    <xf numFmtId="0" fontId="1" fillId="9" borderId="89" xfId="0" applyFont="1" applyFill="1" applyBorder="1" applyAlignment="1">
      <alignment horizontal="center"/>
    </xf>
    <xf numFmtId="0" fontId="1" fillId="9" borderId="90" xfId="0" applyFont="1" applyFill="1" applyBorder="1" applyAlignment="1">
      <alignment horizontal="center"/>
    </xf>
    <xf numFmtId="0" fontId="1" fillId="11" borderId="90" xfId="0" applyFont="1" applyFill="1" applyBorder="1" applyAlignment="1">
      <alignment horizontal="center"/>
    </xf>
    <xf numFmtId="0" fontId="1" fillId="8" borderId="90" xfId="0" applyFont="1" applyFill="1" applyBorder="1" applyAlignment="1">
      <alignment horizontal="center"/>
    </xf>
    <xf numFmtId="0" fontId="4" fillId="8" borderId="90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9" xfId="0" applyBorder="1"/>
    <xf numFmtId="0" fontId="1" fillId="0" borderId="64" xfId="0" applyFont="1" applyBorder="1" applyAlignment="1">
      <alignment horizontal="center"/>
    </xf>
    <xf numFmtId="0" fontId="0" fillId="0" borderId="74" xfId="0" applyBorder="1"/>
    <xf numFmtId="0" fontId="0" fillId="0" borderId="80" xfId="0" applyBorder="1"/>
    <xf numFmtId="2" fontId="0" fillId="0" borderId="92" xfId="0" applyNumberFormat="1" applyBorder="1" applyAlignment="1">
      <alignment horizontal="center"/>
    </xf>
    <xf numFmtId="0" fontId="11" fillId="8" borderId="9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2" fontId="2" fillId="9" borderId="13" xfId="0" applyNumberFormat="1" applyFont="1" applyFill="1" applyBorder="1" applyAlignment="1">
      <alignment horizontal="center"/>
    </xf>
    <xf numFmtId="0" fontId="27" fillId="22" borderId="2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11" fillId="21" borderId="71" xfId="0" applyFont="1" applyFill="1" applyBorder="1" applyAlignment="1">
      <alignment horizontal="center"/>
    </xf>
    <xf numFmtId="0" fontId="11" fillId="21" borderId="93" xfId="0" applyFont="1" applyFill="1" applyBorder="1" applyAlignment="1">
      <alignment horizontal="center"/>
    </xf>
    <xf numFmtId="0" fontId="11" fillId="8" borderId="7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1" borderId="27" xfId="0" applyFont="1" applyFill="1" applyBorder="1" applyAlignment="1">
      <alignment horizontal="center" wrapText="1"/>
    </xf>
    <xf numFmtId="0" fontId="11" fillId="21" borderId="27" xfId="0" applyFont="1" applyFill="1" applyBorder="1" applyAlignment="1">
      <alignment horizontal="center"/>
    </xf>
    <xf numFmtId="14" fontId="11" fillId="21" borderId="27" xfId="0" applyNumberFormat="1" applyFont="1" applyFill="1" applyBorder="1" applyAlignment="1">
      <alignment horizontal="center" wrapText="1"/>
    </xf>
    <xf numFmtId="2" fontId="11" fillId="21" borderId="27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7" borderId="0" xfId="0" applyFont="1" applyFill="1" applyAlignment="1">
      <alignment horizontal="center" wrapText="1"/>
    </xf>
    <xf numFmtId="14" fontId="11" fillId="7" borderId="0" xfId="0" applyNumberFormat="1" applyFont="1" applyFill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 wrapText="1"/>
    </xf>
    <xf numFmtId="14" fontId="11" fillId="6" borderId="0" xfId="0" applyNumberFormat="1" applyFont="1" applyFill="1" applyAlignment="1">
      <alignment horizontal="center" wrapText="1"/>
    </xf>
    <xf numFmtId="2" fontId="11" fillId="7" borderId="0" xfId="0" applyNumberFormat="1" applyFont="1" applyFill="1" applyAlignment="1">
      <alignment horizontal="center" wrapText="1"/>
    </xf>
    <xf numFmtId="2" fontId="11" fillId="9" borderId="0" xfId="0" applyNumberFormat="1" applyFont="1" applyFill="1" applyAlignment="1">
      <alignment horizontal="center" wrapText="1"/>
    </xf>
    <xf numFmtId="0" fontId="24" fillId="9" borderId="0" xfId="0" applyFont="1" applyFill="1" applyAlignment="1">
      <alignment horizontal="center" wrapText="1"/>
    </xf>
    <xf numFmtId="0" fontId="27" fillId="22" borderId="18" xfId="0" applyFont="1" applyFill="1" applyBorder="1" applyAlignment="1">
      <alignment horizontal="center"/>
    </xf>
    <xf numFmtId="0" fontId="27" fillId="22" borderId="19" xfId="0" applyFont="1" applyFill="1" applyBorder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2" fontId="7" fillId="31" borderId="0" xfId="0" applyNumberFormat="1" applyFont="1" applyFill="1" applyAlignment="1">
      <alignment horizontal="center"/>
    </xf>
    <xf numFmtId="14" fontId="30" fillId="7" borderId="0" xfId="0" applyNumberFormat="1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27" fillId="22" borderId="21" xfId="0" applyFont="1" applyFill="1" applyBorder="1" applyAlignment="1">
      <alignment horizontal="center"/>
    </xf>
    <xf numFmtId="0" fontId="30" fillId="7" borderId="0" xfId="0" applyFont="1" applyFill="1" applyAlignment="1">
      <alignment horizontal="center"/>
    </xf>
    <xf numFmtId="0" fontId="11" fillId="23" borderId="27" xfId="0" applyFont="1" applyFill="1" applyBorder="1" applyAlignment="1">
      <alignment horizontal="center"/>
    </xf>
    <xf numFmtId="14" fontId="19" fillId="23" borderId="0" xfId="0" applyNumberFormat="1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11" fillId="33" borderId="0" xfId="0" applyFont="1" applyFill="1" applyAlignment="1">
      <alignment horizontal="center"/>
    </xf>
    <xf numFmtId="14" fontId="1" fillId="33" borderId="0" xfId="0" applyNumberFormat="1" applyFont="1" applyFill="1" applyAlignment="1">
      <alignment horizontal="center"/>
    </xf>
    <xf numFmtId="0" fontId="11" fillId="6" borderId="72" xfId="0" applyFont="1" applyFill="1" applyBorder="1" applyAlignment="1">
      <alignment horizontal="center"/>
    </xf>
    <xf numFmtId="0" fontId="11" fillId="21" borderId="94" xfId="0" applyFont="1" applyFill="1" applyBorder="1" applyAlignment="1">
      <alignment horizontal="center"/>
    </xf>
    <xf numFmtId="0" fontId="11" fillId="21" borderId="72" xfId="0" applyFont="1" applyFill="1" applyBorder="1" applyAlignment="1">
      <alignment horizontal="center"/>
    </xf>
    <xf numFmtId="0" fontId="11" fillId="8" borderId="94" xfId="0" applyFont="1" applyFill="1" applyBorder="1" applyAlignment="1">
      <alignment horizontal="center"/>
    </xf>
    <xf numFmtId="0" fontId="11" fillId="8" borderId="72" xfId="0" applyFont="1" applyFill="1" applyBorder="1" applyAlignment="1">
      <alignment horizontal="center"/>
    </xf>
    <xf numFmtId="0" fontId="0" fillId="8" borderId="72" xfId="0" applyFill="1" applyBorder="1" applyAlignment="1">
      <alignment horizontal="center"/>
    </xf>
    <xf numFmtId="0" fontId="0" fillId="8" borderId="95" xfId="0" applyFill="1" applyBorder="1" applyAlignment="1">
      <alignment horizontal="center"/>
    </xf>
    <xf numFmtId="0" fontId="0" fillId="8" borderId="72" xfId="0" applyFill="1" applyBorder="1"/>
    <xf numFmtId="0" fontId="11" fillId="0" borderId="94" xfId="0" applyFont="1" applyBorder="1" applyAlignment="1">
      <alignment horizontal="center"/>
    </xf>
    <xf numFmtId="0" fontId="11" fillId="21" borderId="96" xfId="0" applyFont="1" applyFill="1" applyBorder="1" applyAlignment="1">
      <alignment horizontal="center"/>
    </xf>
    <xf numFmtId="0" fontId="11" fillId="8" borderId="96" xfId="0" applyFont="1" applyFill="1" applyBorder="1" applyAlignment="1">
      <alignment horizontal="center"/>
    </xf>
    <xf numFmtId="0" fontId="11" fillId="21" borderId="92" xfId="0" applyFont="1" applyFill="1" applyBorder="1" applyAlignment="1">
      <alignment horizontal="center"/>
    </xf>
    <xf numFmtId="0" fontId="1" fillId="17" borderId="64" xfId="0" applyFont="1" applyFill="1" applyBorder="1" applyAlignment="1">
      <alignment horizontal="center"/>
    </xf>
    <xf numFmtId="0" fontId="11" fillId="30" borderId="97" xfId="0" applyFont="1" applyFill="1" applyBorder="1" applyAlignment="1">
      <alignment horizontal="center"/>
    </xf>
    <xf numFmtId="0" fontId="11" fillId="8" borderId="97" xfId="0" applyFont="1" applyFill="1" applyBorder="1" applyAlignment="1">
      <alignment horizontal="center"/>
    </xf>
    <xf numFmtId="2" fontId="11" fillId="21" borderId="3" xfId="0" applyNumberFormat="1" applyFont="1" applyFill="1" applyBorder="1" applyAlignment="1">
      <alignment horizontal="center"/>
    </xf>
    <xf numFmtId="2" fontId="16" fillId="21" borderId="3" xfId="0" quotePrefix="1" applyNumberFormat="1" applyFont="1" applyFill="1" applyBorder="1" applyAlignment="1">
      <alignment horizontal="center" wrapText="1"/>
    </xf>
    <xf numFmtId="2" fontId="16" fillId="6" borderId="3" xfId="0" quotePrefix="1" applyNumberFormat="1" applyFont="1" applyFill="1" applyBorder="1" applyAlignment="1">
      <alignment horizontal="center" wrapText="1"/>
    </xf>
    <xf numFmtId="0" fontId="11" fillId="6" borderId="76" xfId="0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/>
    </xf>
    <xf numFmtId="2" fontId="16" fillId="6" borderId="15" xfId="0" quotePrefix="1" applyNumberFormat="1" applyFont="1" applyFill="1" applyBorder="1" applyAlignment="1">
      <alignment horizontal="center" wrapText="1"/>
    </xf>
    <xf numFmtId="2" fontId="0" fillId="7" borderId="0" xfId="0" applyNumberFormat="1" applyFill="1" applyAlignment="1">
      <alignment horizontal="center"/>
    </xf>
    <xf numFmtId="0" fontId="31" fillId="7" borderId="0" xfId="0" applyFont="1" applyFill="1" applyAlignment="1">
      <alignment horizontal="center"/>
    </xf>
    <xf numFmtId="2" fontId="31" fillId="7" borderId="0" xfId="0" applyNumberFormat="1" applyFont="1" applyFill="1" applyAlignment="1">
      <alignment horizontal="center"/>
    </xf>
    <xf numFmtId="0" fontId="0" fillId="6" borderId="0" xfId="0" applyFill="1"/>
    <xf numFmtId="0" fontId="0" fillId="6" borderId="76" xfId="0" applyFill="1" applyBorder="1" applyAlignment="1">
      <alignment horizontal="center"/>
    </xf>
    <xf numFmtId="2" fontId="16" fillId="7" borderId="64" xfId="0" quotePrefix="1" applyNumberFormat="1" applyFont="1" applyFill="1" applyBorder="1" applyAlignment="1">
      <alignment horizontal="center" wrapText="1"/>
    </xf>
    <xf numFmtId="2" fontId="16" fillId="9" borderId="64" xfId="0" quotePrefix="1" applyNumberFormat="1" applyFont="1" applyFill="1" applyBorder="1" applyAlignment="1">
      <alignment horizontal="center" wrapText="1"/>
    </xf>
    <xf numFmtId="14" fontId="11" fillId="21" borderId="17" xfId="0" applyNumberFormat="1" applyFont="1" applyFill="1" applyBorder="1" applyAlignment="1">
      <alignment horizontal="center"/>
    </xf>
    <xf numFmtId="14" fontId="0" fillId="0" borderId="71" xfId="0" applyNumberFormat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0" borderId="64" xfId="0" applyBorder="1"/>
    <xf numFmtId="0" fontId="0" fillId="21" borderId="64" xfId="0" applyFill="1" applyBorder="1" applyAlignment="1">
      <alignment horizontal="center"/>
    </xf>
    <xf numFmtId="2" fontId="1" fillId="31" borderId="64" xfId="0" applyNumberFormat="1" applyFont="1" applyFill="1" applyBorder="1" applyAlignment="1">
      <alignment horizontal="center"/>
    </xf>
    <xf numFmtId="0" fontId="27" fillId="22" borderId="63" xfId="0" applyFont="1" applyFill="1" applyBorder="1" applyAlignment="1">
      <alignment horizontal="center"/>
    </xf>
    <xf numFmtId="0" fontId="27" fillId="22" borderId="64" xfId="0" applyFont="1" applyFill="1" applyBorder="1" applyAlignment="1">
      <alignment horizontal="center"/>
    </xf>
    <xf numFmtId="0" fontId="0" fillId="21" borderId="71" xfId="0" applyFill="1" applyBorder="1" applyAlignment="1">
      <alignment horizontal="center"/>
    </xf>
    <xf numFmtId="0" fontId="0" fillId="21" borderId="9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9" borderId="0" xfId="0" applyFill="1"/>
    <xf numFmtId="0" fontId="0" fillId="9" borderId="76" xfId="0" applyFill="1" applyBorder="1"/>
    <xf numFmtId="0" fontId="11" fillId="9" borderId="76" xfId="0" applyFont="1" applyFill="1" applyBorder="1" applyAlignment="1">
      <alignment horizontal="center" wrapText="1"/>
    </xf>
    <xf numFmtId="14" fontId="11" fillId="9" borderId="76" xfId="0" applyNumberFormat="1" applyFont="1" applyFill="1" applyBorder="1" applyAlignment="1">
      <alignment horizontal="center" wrapText="1"/>
    </xf>
    <xf numFmtId="2" fontId="11" fillId="9" borderId="76" xfId="0" applyNumberFormat="1" applyFont="1" applyFill="1" applyBorder="1" applyAlignment="1">
      <alignment horizontal="center" wrapText="1"/>
    </xf>
    <xf numFmtId="0" fontId="24" fillId="9" borderId="76" xfId="0" applyFont="1" applyFill="1" applyBorder="1" applyAlignment="1">
      <alignment horizontal="center" wrapText="1"/>
    </xf>
    <xf numFmtId="2" fontId="16" fillId="9" borderId="82" xfId="0" quotePrefix="1" applyNumberFormat="1" applyFont="1" applyFill="1" applyBorder="1" applyAlignment="1">
      <alignment horizontal="center" wrapText="1"/>
    </xf>
    <xf numFmtId="0" fontId="11" fillId="9" borderId="76" xfId="0" applyFont="1" applyFill="1" applyBorder="1" applyAlignment="1">
      <alignment horizontal="center"/>
    </xf>
    <xf numFmtId="0" fontId="33" fillId="0" borderId="0" xfId="0" applyFont="1"/>
    <xf numFmtId="0" fontId="0" fillId="8" borderId="27" xfId="0" applyFill="1" applyBorder="1"/>
    <xf numFmtId="2" fontId="16" fillId="7" borderId="0" xfId="0" quotePrefix="1" applyNumberFormat="1" applyFont="1" applyFill="1" applyAlignment="1">
      <alignment horizontal="center" wrapText="1"/>
    </xf>
    <xf numFmtId="2" fontId="16" fillId="9" borderId="76" xfId="0" quotePrefix="1" applyNumberFormat="1" applyFont="1" applyFill="1" applyBorder="1" applyAlignment="1">
      <alignment horizontal="center" wrapText="1"/>
    </xf>
    <xf numFmtId="2" fontId="16" fillId="9" borderId="0" xfId="0" quotePrefix="1" applyNumberFormat="1" applyFont="1" applyFill="1" applyAlignment="1">
      <alignment horizontal="center" wrapText="1"/>
    </xf>
    <xf numFmtId="0" fontId="0" fillId="9" borderId="76" xfId="0" applyFill="1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9" borderId="71" xfId="0" applyFill="1" applyBorder="1" applyAlignment="1">
      <alignment horizontal="center"/>
    </xf>
    <xf numFmtId="0" fontId="0" fillId="7" borderId="92" xfId="0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4" fillId="22" borderId="0" xfId="0" applyFont="1" applyFill="1" applyAlignment="1">
      <alignment horizontal="center"/>
    </xf>
    <xf numFmtId="14" fontId="31" fillId="18" borderId="0" xfId="0" applyNumberFormat="1" applyFont="1" applyFill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/>
    <xf numFmtId="0" fontId="13" fillId="0" borderId="0" xfId="0" applyFont="1" applyAlignment="1">
      <alignment horizontal="center"/>
    </xf>
    <xf numFmtId="0" fontId="35" fillId="20" borderId="0" xfId="0" applyFont="1" applyFill="1" applyAlignment="1">
      <alignment horizontal="center"/>
    </xf>
    <xf numFmtId="0" fontId="24" fillId="6" borderId="76" xfId="0" applyFont="1" applyFill="1" applyBorder="1" applyAlignment="1">
      <alignment horizontal="center" wrapText="1"/>
    </xf>
    <xf numFmtId="0" fontId="24" fillId="6" borderId="0" xfId="0" applyFont="1" applyFill="1" applyAlignment="1">
      <alignment horizontal="center" wrapText="1"/>
    </xf>
    <xf numFmtId="0" fontId="11" fillId="16" borderId="0" xfId="0" applyFont="1" applyFill="1" applyAlignment="1">
      <alignment horizontal="center" wrapText="1"/>
    </xf>
    <xf numFmtId="14" fontId="11" fillId="16" borderId="0" xfId="0" applyNumberFormat="1" applyFont="1" applyFill="1" applyAlignment="1">
      <alignment horizontal="center" wrapText="1"/>
    </xf>
    <xf numFmtId="2" fontId="11" fillId="16" borderId="0" xfId="0" applyNumberFormat="1" applyFont="1" applyFill="1" applyAlignment="1">
      <alignment horizontal="center" wrapText="1"/>
    </xf>
    <xf numFmtId="0" fontId="24" fillId="16" borderId="0" xfId="0" applyFont="1" applyFill="1" applyAlignment="1">
      <alignment horizontal="center" wrapText="1"/>
    </xf>
    <xf numFmtId="0" fontId="27" fillId="16" borderId="21" xfId="0" applyFont="1" applyFill="1" applyBorder="1" applyAlignment="1">
      <alignment horizontal="center"/>
    </xf>
    <xf numFmtId="14" fontId="11" fillId="16" borderId="0" xfId="0" applyNumberFormat="1" applyFont="1" applyFill="1" applyAlignment="1">
      <alignment horizontal="center"/>
    </xf>
    <xf numFmtId="2" fontId="16" fillId="16" borderId="64" xfId="0" quotePrefix="1" applyNumberFormat="1" applyFont="1" applyFill="1" applyBorder="1" applyAlignment="1">
      <alignment horizontal="center" wrapText="1"/>
    </xf>
    <xf numFmtId="2" fontId="16" fillId="16" borderId="0" xfId="0" quotePrefix="1" applyNumberFormat="1" applyFont="1" applyFill="1" applyAlignment="1">
      <alignment horizontal="center" wrapText="1"/>
    </xf>
    <xf numFmtId="0" fontId="2" fillId="0" borderId="0" xfId="0" applyFont="1"/>
    <xf numFmtId="0" fontId="0" fillId="7" borderId="61" xfId="0" applyFill="1" applyBorder="1" applyAlignment="1">
      <alignment horizontal="center"/>
    </xf>
    <xf numFmtId="0" fontId="11" fillId="34" borderId="19" xfId="0" applyFont="1" applyFill="1" applyBorder="1" applyAlignment="1">
      <alignment horizontal="center"/>
    </xf>
    <xf numFmtId="0" fontId="27" fillId="22" borderId="98" xfId="0" applyFont="1" applyFill="1" applyBorder="1" applyAlignment="1">
      <alignment horizontal="center"/>
    </xf>
    <xf numFmtId="2" fontId="1" fillId="31" borderId="98" xfId="0" applyNumberFormat="1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24" fillId="21" borderId="0" xfId="0" applyFont="1" applyFill="1" applyAlignment="1">
      <alignment horizontal="center"/>
    </xf>
    <xf numFmtId="14" fontId="1" fillId="21" borderId="4" xfId="0" applyNumberFormat="1" applyFont="1" applyFill="1" applyBorder="1" applyAlignment="1">
      <alignment horizontal="center"/>
    </xf>
    <xf numFmtId="14" fontId="11" fillId="21" borderId="1" xfId="0" applyNumberFormat="1" applyFont="1" applyFill="1" applyBorder="1" applyAlignment="1">
      <alignment horizontal="center"/>
    </xf>
    <xf numFmtId="14" fontId="11" fillId="21" borderId="14" xfId="0" applyNumberFormat="1" applyFont="1" applyFill="1" applyBorder="1" applyAlignment="1">
      <alignment horizontal="center"/>
    </xf>
    <xf numFmtId="0" fontId="0" fillId="7" borderId="28" xfId="0" applyFill="1" applyBorder="1"/>
    <xf numFmtId="0" fontId="1" fillId="9" borderId="88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0" fillId="21" borderId="61" xfId="0" applyFill="1" applyBorder="1" applyAlignment="1">
      <alignment horizontal="center"/>
    </xf>
    <xf numFmtId="0" fontId="24" fillId="16" borderId="18" xfId="0" applyFont="1" applyFill="1" applyBorder="1" applyAlignment="1">
      <alignment horizontal="center"/>
    </xf>
    <xf numFmtId="0" fontId="24" fillId="16" borderId="0" xfId="0" applyFont="1" applyFill="1" applyAlignment="1">
      <alignment horizontal="center"/>
    </xf>
    <xf numFmtId="14" fontId="2" fillId="16" borderId="0" xfId="0" applyNumberFormat="1" applyFont="1" applyFill="1" applyAlignment="1">
      <alignment horizontal="center"/>
    </xf>
    <xf numFmtId="14" fontId="13" fillId="16" borderId="0" xfId="0" applyNumberFormat="1" applyFont="1" applyFill="1" applyAlignment="1">
      <alignment horizontal="center"/>
    </xf>
    <xf numFmtId="0" fontId="13" fillId="16" borderId="0" xfId="0" applyFont="1" applyFill="1"/>
    <xf numFmtId="0" fontId="13" fillId="16" borderId="0" xfId="0" applyFont="1" applyFill="1" applyAlignment="1">
      <alignment horizontal="center"/>
    </xf>
    <xf numFmtId="14" fontId="1" fillId="16" borderId="0" xfId="0" applyNumberFormat="1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0" fillId="16" borderId="0" xfId="0" applyFill="1"/>
    <xf numFmtId="0" fontId="11" fillId="17" borderId="0" xfId="0" applyFont="1" applyFill="1"/>
    <xf numFmtId="0" fontId="11" fillId="21" borderId="61" xfId="0" applyFont="1" applyFill="1" applyBorder="1" applyAlignment="1">
      <alignment horizontal="center"/>
    </xf>
    <xf numFmtId="0" fontId="0" fillId="21" borderId="61" xfId="0" applyFill="1" applyBorder="1"/>
    <xf numFmtId="14" fontId="11" fillId="0" borderId="0" xfId="0" applyNumberFormat="1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2" fontId="11" fillId="6" borderId="0" xfId="0" applyNumberFormat="1" applyFont="1" applyFill="1" applyAlignment="1">
      <alignment horizontal="center" wrapText="1"/>
    </xf>
    <xf numFmtId="2" fontId="16" fillId="6" borderId="64" xfId="0" quotePrefix="1" applyNumberFormat="1" applyFont="1" applyFill="1" applyBorder="1" applyAlignment="1">
      <alignment horizontal="center" wrapText="1"/>
    </xf>
    <xf numFmtId="14" fontId="0" fillId="21" borderId="0" xfId="0" applyNumberFormat="1" applyFill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36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0" xfId="0" applyFont="1"/>
    <xf numFmtId="0" fontId="24" fillId="31" borderId="0" xfId="0" applyFont="1" applyFill="1" applyAlignment="1">
      <alignment horizontal="center"/>
    </xf>
    <xf numFmtId="0" fontId="11" fillId="31" borderId="0" xfId="0" applyFont="1" applyFill="1" applyAlignment="1">
      <alignment horizontal="center"/>
    </xf>
    <xf numFmtId="0" fontId="11" fillId="16" borderId="0" xfId="0" applyFont="1" applyFill="1"/>
    <xf numFmtId="2" fontId="16" fillId="6" borderId="0" xfId="0" quotePrefix="1" applyNumberFormat="1" applyFont="1" applyFill="1" applyAlignment="1">
      <alignment horizontal="center" wrapText="1"/>
    </xf>
    <xf numFmtId="0" fontId="0" fillId="0" borderId="61" xfId="0" applyBorder="1" applyAlignment="1">
      <alignment horizontal="center"/>
    </xf>
    <xf numFmtId="14" fontId="24" fillId="9" borderId="0" xfId="0" applyNumberFormat="1" applyFont="1" applyFill="1"/>
    <xf numFmtId="2" fontId="11" fillId="0" borderId="0" xfId="0" applyNumberFormat="1" applyFont="1" applyAlignment="1">
      <alignment horizontal="center" wrapText="1"/>
    </xf>
    <xf numFmtId="0" fontId="11" fillId="6" borderId="0" xfId="0" applyFont="1" applyFill="1"/>
    <xf numFmtId="0" fontId="11" fillId="9" borderId="0" xfId="0" applyFont="1" applyFill="1"/>
    <xf numFmtId="0" fontId="40" fillId="40" borderId="0" xfId="1" applyFill="1"/>
    <xf numFmtId="0" fontId="40" fillId="10" borderId="0" xfId="1" applyFill="1"/>
    <xf numFmtId="2" fontId="12" fillId="6" borderId="0" xfId="0" quotePrefix="1" applyNumberFormat="1" applyFont="1" applyFill="1" applyAlignment="1">
      <alignment horizontal="center" wrapText="1"/>
    </xf>
    <xf numFmtId="2" fontId="12" fillId="9" borderId="0" xfId="0" quotePrefix="1" applyNumberFormat="1" applyFont="1" applyFill="1" applyAlignment="1">
      <alignment horizontal="center" wrapText="1"/>
    </xf>
    <xf numFmtId="0" fontId="42" fillId="0" borderId="0" xfId="1" applyFont="1" applyFill="1"/>
    <xf numFmtId="14" fontId="43" fillId="0" borderId="0" xfId="0" applyNumberFormat="1" applyFont="1"/>
    <xf numFmtId="0" fontId="43" fillId="0" borderId="0" xfId="0" applyFont="1"/>
    <xf numFmtId="0" fontId="41" fillId="0" borderId="0" xfId="0" applyFont="1"/>
    <xf numFmtId="0" fontId="40" fillId="32" borderId="0" xfId="1" applyFill="1"/>
    <xf numFmtId="0" fontId="40" fillId="0" borderId="0" xfId="1" applyFill="1"/>
    <xf numFmtId="14" fontId="41" fillId="0" borderId="0" xfId="0" applyNumberFormat="1" applyFont="1"/>
    <xf numFmtId="0" fontId="30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wrapText="1" readingOrder="1"/>
    </xf>
    <xf numFmtId="0" fontId="44" fillId="0" borderId="0" xfId="0" applyFont="1" applyAlignment="1">
      <alignment horizontal="center" readingOrder="1"/>
    </xf>
    <xf numFmtId="0" fontId="44" fillId="32" borderId="0" xfId="0" applyFont="1" applyFill="1" applyAlignment="1">
      <alignment horizontal="center" readingOrder="1"/>
    </xf>
    <xf numFmtId="0" fontId="0" fillId="32" borderId="0" xfId="0" applyFill="1" applyAlignment="1">
      <alignment horizontal="center"/>
    </xf>
    <xf numFmtId="0" fontId="21" fillId="21" borderId="0" xfId="0" applyFont="1" applyFill="1" applyAlignment="1">
      <alignment horizontal="center" wrapText="1"/>
    </xf>
    <xf numFmtId="0" fontId="1" fillId="21" borderId="61" xfId="0" applyFont="1" applyFill="1" applyBorder="1" applyAlignment="1">
      <alignment horizontal="center"/>
    </xf>
    <xf numFmtId="14" fontId="1" fillId="21" borderId="61" xfId="0" applyNumberFormat="1" applyFont="1" applyFill="1" applyBorder="1" applyAlignment="1">
      <alignment horizontal="center"/>
    </xf>
    <xf numFmtId="2" fontId="1" fillId="21" borderId="61" xfId="0" applyNumberFormat="1" applyFont="1" applyFill="1" applyBorder="1" applyAlignment="1">
      <alignment horizontal="center"/>
    </xf>
    <xf numFmtId="14" fontId="0" fillId="19" borderId="0" xfId="0" applyNumberFormat="1" applyFill="1" applyAlignment="1">
      <alignment horizontal="center"/>
    </xf>
    <xf numFmtId="0" fontId="0" fillId="30" borderId="8" xfId="0" applyFill="1" applyBorder="1" applyAlignment="1">
      <alignment horizontal="center"/>
    </xf>
    <xf numFmtId="2" fontId="1" fillId="31" borderId="1" xfId="0" applyNumberFormat="1" applyFont="1" applyFill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44" fillId="0" borderId="8" xfId="0" applyFont="1" applyBorder="1" applyAlignment="1">
      <alignment readingOrder="1"/>
    </xf>
    <xf numFmtId="0" fontId="44" fillId="0" borderId="8" xfId="0" applyFont="1" applyBorder="1"/>
    <xf numFmtId="0" fontId="29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14" fontId="29" fillId="9" borderId="0" xfId="0" applyNumberFormat="1" applyFont="1" applyFill="1" applyAlignment="1">
      <alignment horizontal="center"/>
    </xf>
    <xf numFmtId="2" fontId="29" fillId="9" borderId="0" xfId="0" applyNumberFormat="1" applyFont="1" applyFill="1" applyAlignment="1">
      <alignment horizontal="center"/>
    </xf>
    <xf numFmtId="0" fontId="29" fillId="9" borderId="8" xfId="0" applyFont="1" applyFill="1" applyBorder="1" applyAlignment="1">
      <alignment horizontal="center"/>
    </xf>
    <xf numFmtId="0" fontId="29" fillId="9" borderId="10" xfId="0" applyFont="1" applyFill="1" applyBorder="1" applyAlignment="1">
      <alignment horizontal="center"/>
    </xf>
    <xf numFmtId="0" fontId="29" fillId="9" borderId="16" xfId="0" applyFont="1" applyFill="1" applyBorder="1" applyAlignment="1">
      <alignment horizontal="center"/>
    </xf>
    <xf numFmtId="14" fontId="27" fillId="0" borderId="25" xfId="0" applyNumberFormat="1" applyFont="1" applyBorder="1" applyAlignment="1">
      <alignment horizontal="center"/>
    </xf>
    <xf numFmtId="14" fontId="27" fillId="0" borderId="0" xfId="0" applyNumberFormat="1" applyFont="1"/>
    <xf numFmtId="0" fontId="27" fillId="0" borderId="0" xfId="0" applyFont="1"/>
    <xf numFmtId="0" fontId="29" fillId="9" borderId="15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9" borderId="0" xfId="0" applyFont="1" applyFill="1" applyAlignment="1">
      <alignment horizontal="center"/>
    </xf>
    <xf numFmtId="14" fontId="46" fillId="9" borderId="0" xfId="0" applyNumberFormat="1" applyFont="1" applyFill="1" applyAlignment="1">
      <alignment horizontal="center"/>
    </xf>
    <xf numFmtId="0" fontId="29" fillId="9" borderId="88" xfId="0" applyFont="1" applyFill="1" applyBorder="1" applyAlignment="1">
      <alignment horizontal="center"/>
    </xf>
    <xf numFmtId="0" fontId="45" fillId="0" borderId="0" xfId="0" applyFont="1" applyAlignment="1">
      <alignment horizontal="center" readingOrder="1"/>
    </xf>
    <xf numFmtId="0" fontId="1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14" fontId="28" fillId="0" borderId="25" xfId="0" applyNumberFormat="1" applyFont="1" applyBorder="1" applyAlignment="1">
      <alignment horizontal="center"/>
    </xf>
    <xf numFmtId="0" fontId="28" fillId="0" borderId="0" xfId="0" applyFont="1"/>
    <xf numFmtId="0" fontId="35" fillId="0" borderId="0" xfId="0" applyFont="1" applyAlignment="1">
      <alignment horizontal="center"/>
    </xf>
    <xf numFmtId="0" fontId="46" fillId="9" borderId="8" xfId="0" applyFont="1" applyFill="1" applyBorder="1" applyAlignment="1">
      <alignment horizontal="center"/>
    </xf>
    <xf numFmtId="0" fontId="46" fillId="9" borderId="10" xfId="0" applyFont="1" applyFill="1" applyBorder="1" applyAlignment="1">
      <alignment horizontal="center"/>
    </xf>
    <xf numFmtId="0" fontId="46" fillId="9" borderId="16" xfId="0" applyFont="1" applyFill="1" applyBorder="1" applyAlignment="1">
      <alignment horizontal="center"/>
    </xf>
    <xf numFmtId="0" fontId="46" fillId="9" borderId="88" xfId="0" applyFont="1" applyFill="1" applyBorder="1" applyAlignment="1">
      <alignment horizontal="center"/>
    </xf>
    <xf numFmtId="14" fontId="32" fillId="0" borderId="25" xfId="0" applyNumberFormat="1" applyFont="1" applyBorder="1" applyAlignment="1">
      <alignment horizontal="center"/>
    </xf>
    <xf numFmtId="0" fontId="32" fillId="0" borderId="0" xfId="0" applyFont="1"/>
    <xf numFmtId="0" fontId="47" fillId="0" borderId="0" xfId="0" applyFont="1" applyAlignment="1">
      <alignment horizontal="center" readingOrder="1"/>
    </xf>
    <xf numFmtId="0" fontId="29" fillId="8" borderId="0" xfId="0" applyFont="1" applyFill="1" applyAlignment="1">
      <alignment horizontal="center"/>
    </xf>
    <xf numFmtId="14" fontId="29" fillId="8" borderId="0" xfId="0" applyNumberFormat="1" applyFont="1" applyFill="1" applyAlignment="1">
      <alignment horizontal="center"/>
    </xf>
    <xf numFmtId="0" fontId="29" fillId="8" borderId="8" xfId="0" applyFont="1" applyFill="1" applyBorder="1" applyAlignment="1">
      <alignment horizontal="center"/>
    </xf>
    <xf numFmtId="0" fontId="29" fillId="8" borderId="10" xfId="0" applyFont="1" applyFill="1" applyBorder="1" applyAlignment="1">
      <alignment horizontal="center"/>
    </xf>
    <xf numFmtId="0" fontId="29" fillId="8" borderId="16" xfId="0" applyFont="1" applyFill="1" applyBorder="1" applyAlignment="1">
      <alignment horizontal="center"/>
    </xf>
    <xf numFmtId="0" fontId="29" fillId="8" borderId="9" xfId="0" applyFont="1" applyFill="1" applyBorder="1" applyAlignment="1">
      <alignment horizontal="center"/>
    </xf>
    <xf numFmtId="0" fontId="29" fillId="8" borderId="15" xfId="0" applyFont="1" applyFill="1" applyBorder="1" applyAlignment="1">
      <alignment horizontal="center"/>
    </xf>
    <xf numFmtId="0" fontId="29" fillId="19" borderId="0" xfId="0" applyFont="1" applyFill="1" applyAlignment="1">
      <alignment horizontal="center"/>
    </xf>
    <xf numFmtId="14" fontId="29" fillId="19" borderId="0" xfId="0" applyNumberFormat="1" applyFont="1" applyFill="1" applyAlignment="1">
      <alignment horizontal="center"/>
    </xf>
    <xf numFmtId="0" fontId="29" fillId="19" borderId="8" xfId="0" applyFont="1" applyFill="1" applyBorder="1" applyAlignment="1">
      <alignment horizontal="center"/>
    </xf>
    <xf numFmtId="0" fontId="29" fillId="19" borderId="10" xfId="0" applyFont="1" applyFill="1" applyBorder="1" applyAlignment="1">
      <alignment horizontal="center"/>
    </xf>
    <xf numFmtId="0" fontId="29" fillId="19" borderId="16" xfId="0" applyFont="1" applyFill="1" applyBorder="1" applyAlignment="1">
      <alignment horizontal="center"/>
    </xf>
    <xf numFmtId="0" fontId="47" fillId="32" borderId="0" xfId="0" applyFont="1" applyFill="1" applyAlignment="1">
      <alignment horizontal="center" readingOrder="1"/>
    </xf>
    <xf numFmtId="0" fontId="28" fillId="32" borderId="0" xfId="0" applyFont="1" applyFill="1" applyAlignment="1">
      <alignment horizontal="center"/>
    </xf>
    <xf numFmtId="14" fontId="28" fillId="0" borderId="26" xfId="0" applyNumberFormat="1" applyFont="1" applyBorder="1" applyAlignment="1">
      <alignment horizontal="center"/>
    </xf>
    <xf numFmtId="0" fontId="0" fillId="8" borderId="61" xfId="0" applyFill="1" applyBorder="1" applyAlignment="1">
      <alignment horizontal="center"/>
    </xf>
    <xf numFmtId="0" fontId="0" fillId="8" borderId="61" xfId="0" applyFill="1" applyBorder="1"/>
    <xf numFmtId="0" fontId="4" fillId="8" borderId="61" xfId="0" applyFont="1" applyFill="1" applyBorder="1" applyAlignment="1">
      <alignment horizontal="center"/>
    </xf>
    <xf numFmtId="14" fontId="4" fillId="8" borderId="61" xfId="0" applyNumberFormat="1" applyFont="1" applyFill="1" applyBorder="1" applyAlignment="1">
      <alignment horizontal="center"/>
    </xf>
    <xf numFmtId="2" fontId="1" fillId="8" borderId="61" xfId="0" applyNumberFormat="1" applyFont="1" applyFill="1" applyBorder="1" applyAlignment="1">
      <alignment horizontal="center"/>
    </xf>
    <xf numFmtId="0" fontId="1" fillId="8" borderId="61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29" fillId="27" borderId="0" xfId="0" applyFont="1" applyFill="1" applyAlignment="1">
      <alignment horizontal="center"/>
    </xf>
    <xf numFmtId="0" fontId="29" fillId="27" borderId="61" xfId="0" applyFont="1" applyFill="1" applyBorder="1" applyAlignment="1">
      <alignment horizontal="center"/>
    </xf>
    <xf numFmtId="0" fontId="0" fillId="0" borderId="61" xfId="0" applyBorder="1"/>
    <xf numFmtId="14" fontId="0" fillId="8" borderId="0" xfId="0" applyNumberFormat="1" applyFill="1" applyAlignment="1">
      <alignment horizontal="center"/>
    </xf>
    <xf numFmtId="0" fontId="11" fillId="31" borderId="61" xfId="0" applyFont="1" applyFill="1" applyBorder="1" applyAlignment="1">
      <alignment horizontal="center"/>
    </xf>
    <xf numFmtId="0" fontId="13" fillId="0" borderId="0" xfId="0" applyFont="1"/>
    <xf numFmtId="2" fontId="1" fillId="0" borderId="0" xfId="0" applyNumberFormat="1" applyFont="1" applyAlignment="1">
      <alignment horizontal="center"/>
    </xf>
    <xf numFmtId="0" fontId="18" fillId="0" borderId="61" xfId="0" applyFont="1" applyBorder="1"/>
    <xf numFmtId="0" fontId="2" fillId="21" borderId="61" xfId="0" applyFont="1" applyFill="1" applyBorder="1" applyAlignment="1">
      <alignment horizontal="center"/>
    </xf>
    <xf numFmtId="0" fontId="24" fillId="21" borderId="61" xfId="0" applyFont="1" applyFill="1" applyBorder="1" applyAlignment="1">
      <alignment horizontal="center"/>
    </xf>
    <xf numFmtId="0" fontId="27" fillId="22" borderId="100" xfId="0" applyFont="1" applyFill="1" applyBorder="1" applyAlignment="1">
      <alignment horizontal="center"/>
    </xf>
    <xf numFmtId="2" fontId="1" fillId="31" borderId="100" xfId="0" applyNumberFormat="1" applyFont="1" applyFill="1" applyBorder="1" applyAlignment="1">
      <alignment horizontal="center"/>
    </xf>
    <xf numFmtId="14" fontId="0" fillId="21" borderId="61" xfId="0" applyNumberFormat="1" applyFill="1" applyBorder="1" applyAlignment="1">
      <alignment horizontal="center"/>
    </xf>
    <xf numFmtId="14" fontId="11" fillId="21" borderId="2" xfId="0" applyNumberFormat="1" applyFont="1" applyFill="1" applyBorder="1" applyAlignment="1">
      <alignment horizontal="center"/>
    </xf>
    <xf numFmtId="0" fontId="26" fillId="0" borderId="0" xfId="0" applyFont="1"/>
    <xf numFmtId="2" fontId="16" fillId="6" borderId="76" xfId="0" quotePrefix="1" applyNumberFormat="1" applyFont="1" applyFill="1" applyBorder="1" applyAlignment="1">
      <alignment horizontal="center" wrapText="1"/>
    </xf>
    <xf numFmtId="0" fontId="11" fillId="32" borderId="0" xfId="0" applyFont="1" applyFill="1"/>
    <xf numFmtId="0" fontId="11" fillId="32" borderId="0" xfId="0" applyFont="1" applyFill="1" applyAlignment="1">
      <alignment horizontal="center"/>
    </xf>
    <xf numFmtId="0" fontId="21" fillId="0" borderId="0" xfId="0" applyFont="1"/>
    <xf numFmtId="0" fontId="1" fillId="21" borderId="0" xfId="0" applyFont="1" applyFill="1"/>
    <xf numFmtId="14" fontId="1" fillId="21" borderId="0" xfId="0" applyNumberFormat="1" applyFont="1" applyFill="1"/>
    <xf numFmtId="2" fontId="1" fillId="21" borderId="0" xfId="0" applyNumberFormat="1" applyFont="1" applyFill="1"/>
    <xf numFmtId="0" fontId="30" fillId="0" borderId="0" xfId="0" applyFont="1"/>
    <xf numFmtId="0" fontId="30" fillId="7" borderId="0" xfId="0" applyFont="1" applyFill="1" applyAlignment="1">
      <alignment horizontal="center" wrapText="1"/>
    </xf>
    <xf numFmtId="14" fontId="30" fillId="7" borderId="0" xfId="0" applyNumberFormat="1" applyFont="1" applyFill="1" applyAlignment="1">
      <alignment horizontal="center" wrapText="1"/>
    </xf>
    <xf numFmtId="2" fontId="30" fillId="7" borderId="0" xfId="0" applyNumberFormat="1" applyFont="1" applyFill="1" applyAlignment="1">
      <alignment horizontal="center" wrapText="1"/>
    </xf>
    <xf numFmtId="2" fontId="7" fillId="31" borderId="18" xfId="0" applyNumberFormat="1" applyFont="1" applyFill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0" fillId="0" borderId="0" xfId="0" applyFont="1" applyAlignment="1">
      <alignment horizontal="center" wrapText="1"/>
    </xf>
    <xf numFmtId="14" fontId="30" fillId="0" borderId="0" xfId="0" applyNumberFormat="1" applyFont="1" applyAlignment="1">
      <alignment horizontal="center" wrapText="1"/>
    </xf>
    <xf numFmtId="2" fontId="30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1" fillId="21" borderId="61" xfId="0" applyFont="1" applyFill="1" applyBorder="1"/>
    <xf numFmtId="14" fontId="1" fillId="21" borderId="61" xfId="0" applyNumberFormat="1" applyFont="1" applyFill="1" applyBorder="1"/>
    <xf numFmtId="2" fontId="1" fillId="21" borderId="61" xfId="0" applyNumberFormat="1" applyFont="1" applyFill="1" applyBorder="1"/>
    <xf numFmtId="0" fontId="17" fillId="7" borderId="0" xfId="0" quotePrefix="1" applyFont="1" applyFill="1" applyAlignment="1">
      <alignment horizontal="center" wrapText="1"/>
    </xf>
    <xf numFmtId="0" fontId="48" fillId="0" borderId="0" xfId="0" applyFont="1" applyAlignment="1">
      <alignment horizontal="center" readingOrder="1"/>
    </xf>
    <xf numFmtId="0" fontId="48" fillId="7" borderId="0" xfId="0" applyFont="1" applyFill="1" applyAlignment="1">
      <alignment horizontal="center" readingOrder="1"/>
    </xf>
    <xf numFmtId="0" fontId="11" fillId="7" borderId="0" xfId="0" applyFont="1" applyFill="1"/>
    <xf numFmtId="0" fontId="49" fillId="7" borderId="0" xfId="0" applyFont="1" applyFill="1" applyAlignment="1">
      <alignment horizontal="center"/>
    </xf>
    <xf numFmtId="0" fontId="50" fillId="7" borderId="0" xfId="0" applyFont="1" applyFill="1" applyAlignment="1">
      <alignment horizontal="center" readingOrder="1"/>
    </xf>
    <xf numFmtId="0" fontId="51" fillId="7" borderId="0" xfId="0" applyFont="1" applyFill="1" applyAlignment="1">
      <alignment horizontal="center"/>
    </xf>
    <xf numFmtId="14" fontId="49" fillId="7" borderId="0" xfId="0" applyNumberFormat="1" applyFont="1" applyFill="1" applyAlignment="1">
      <alignment horizontal="center"/>
    </xf>
    <xf numFmtId="2" fontId="49" fillId="7" borderId="0" xfId="0" applyNumberFormat="1" applyFont="1" applyFill="1" applyAlignment="1">
      <alignment horizontal="center"/>
    </xf>
    <xf numFmtId="0" fontId="52" fillId="7" borderId="0" xfId="0" quotePrefix="1" applyFont="1" applyFill="1" applyAlignment="1">
      <alignment horizontal="center" wrapText="1"/>
    </xf>
    <xf numFmtId="2" fontId="51" fillId="7" borderId="0" xfId="0" applyNumberFormat="1" applyFont="1" applyFill="1" applyAlignment="1">
      <alignment horizontal="center"/>
    </xf>
    <xf numFmtId="2" fontId="52" fillId="7" borderId="0" xfId="0" quotePrefix="1" applyNumberFormat="1" applyFont="1" applyFill="1" applyAlignment="1">
      <alignment horizontal="center" wrapText="1"/>
    </xf>
    <xf numFmtId="2" fontId="53" fillId="7" borderId="0" xfId="0" quotePrefix="1" applyNumberFormat="1" applyFont="1" applyFill="1" applyAlignment="1">
      <alignment horizontal="center" wrapText="1"/>
    </xf>
    <xf numFmtId="0" fontId="49" fillId="7" borderId="0" xfId="0" applyFont="1" applyFill="1"/>
    <xf numFmtId="0" fontId="4" fillId="8" borderId="0" xfId="0" applyFont="1" applyFill="1"/>
    <xf numFmtId="14" fontId="4" fillId="8" borderId="0" xfId="0" applyNumberFormat="1" applyFont="1" applyFill="1"/>
    <xf numFmtId="2" fontId="1" fillId="8" borderId="0" xfId="0" applyNumberFormat="1" applyFont="1" applyFill="1"/>
    <xf numFmtId="0" fontId="1" fillId="8" borderId="0" xfId="0" applyFont="1" applyFill="1"/>
    <xf numFmtId="0" fontId="21" fillId="8" borderId="0" xfId="0" applyFont="1" applyFill="1"/>
    <xf numFmtId="0" fontId="30" fillId="41" borderId="0" xfId="0" applyFont="1" applyFill="1" applyAlignment="1">
      <alignment horizontal="center"/>
    </xf>
    <xf numFmtId="0" fontId="37" fillId="41" borderId="0" xfId="0" applyFont="1" applyFill="1"/>
    <xf numFmtId="0" fontId="54" fillId="41" borderId="76" xfId="0" applyFont="1" applyFill="1" applyBorder="1" applyAlignment="1">
      <alignment horizontal="center"/>
    </xf>
    <xf numFmtId="0" fontId="30" fillId="41" borderId="76" xfId="0" applyFont="1" applyFill="1" applyBorder="1" applyAlignment="1">
      <alignment horizontal="center"/>
    </xf>
    <xf numFmtId="14" fontId="6" fillId="41" borderId="76" xfId="0" applyNumberFormat="1" applyFont="1" applyFill="1" applyBorder="1" applyAlignment="1">
      <alignment horizontal="center"/>
    </xf>
    <xf numFmtId="2" fontId="7" fillId="41" borderId="99" xfId="0" applyNumberFormat="1" applyFont="1" applyFill="1" applyBorder="1" applyAlignment="1">
      <alignment horizontal="center"/>
    </xf>
    <xf numFmtId="14" fontId="30" fillId="41" borderId="1" xfId="0" applyNumberFormat="1" applyFont="1" applyFill="1" applyBorder="1" applyAlignment="1">
      <alignment horizontal="center"/>
    </xf>
    <xf numFmtId="0" fontId="31" fillId="41" borderId="0" xfId="0" applyFont="1" applyFill="1" applyAlignment="1">
      <alignment horizontal="center"/>
    </xf>
    <xf numFmtId="0" fontId="31" fillId="41" borderId="0" xfId="0" applyFont="1" applyFill="1"/>
    <xf numFmtId="0" fontId="0" fillId="41" borderId="0" xfId="0" applyFill="1"/>
    <xf numFmtId="0" fontId="54" fillId="41" borderId="0" xfId="0" applyFont="1" applyFill="1" applyAlignment="1">
      <alignment horizontal="center"/>
    </xf>
    <xf numFmtId="14" fontId="6" fillId="41" borderId="0" xfId="0" applyNumberFormat="1" applyFont="1" applyFill="1" applyAlignment="1">
      <alignment horizontal="center"/>
    </xf>
    <xf numFmtId="2" fontId="7" fillId="41" borderId="98" xfId="0" applyNumberFormat="1" applyFont="1" applyFill="1" applyBorder="1" applyAlignment="1">
      <alignment horizontal="center"/>
    </xf>
    <xf numFmtId="0" fontId="38" fillId="41" borderId="0" xfId="0" applyFont="1" applyFill="1" applyAlignment="1">
      <alignment horizontal="center"/>
    </xf>
    <xf numFmtId="0" fontId="30" fillId="41" borderId="61" xfId="0" applyFont="1" applyFill="1" applyBorder="1" applyAlignment="1">
      <alignment horizontal="center"/>
    </xf>
    <xf numFmtId="0" fontId="38" fillId="41" borderId="61" xfId="0" applyFont="1" applyFill="1" applyBorder="1" applyAlignment="1">
      <alignment horizontal="center"/>
    </xf>
    <xf numFmtId="0" fontId="37" fillId="41" borderId="61" xfId="0" applyFont="1" applyFill="1" applyBorder="1"/>
    <xf numFmtId="0" fontId="54" fillId="41" borderId="61" xfId="0" applyFont="1" applyFill="1" applyBorder="1" applyAlignment="1">
      <alignment horizontal="center"/>
    </xf>
    <xf numFmtId="0" fontId="55" fillId="16" borderId="61" xfId="0" applyFont="1" applyFill="1" applyBorder="1" applyAlignment="1">
      <alignment horizontal="center"/>
    </xf>
    <xf numFmtId="0" fontId="38" fillId="16" borderId="61" xfId="0" applyFont="1" applyFill="1" applyBorder="1" applyAlignment="1">
      <alignment horizontal="center"/>
    </xf>
    <xf numFmtId="0" fontId="37" fillId="16" borderId="61" xfId="0" applyFont="1" applyFill="1" applyBorder="1"/>
    <xf numFmtId="0" fontId="56" fillId="16" borderId="61" xfId="0" applyFont="1" applyFill="1" applyBorder="1" applyAlignment="1">
      <alignment horizontal="center"/>
    </xf>
    <xf numFmtId="0" fontId="57" fillId="16" borderId="0" xfId="0" applyFont="1" applyFill="1" applyAlignment="1">
      <alignment horizontal="center"/>
    </xf>
    <xf numFmtId="14" fontId="56" fillId="16" borderId="0" xfId="0" applyNumberFormat="1" applyFont="1" applyFill="1" applyAlignment="1">
      <alignment horizontal="center"/>
    </xf>
    <xf numFmtId="0" fontId="55" fillId="16" borderId="0" xfId="0" applyFont="1" applyFill="1" applyAlignment="1">
      <alignment horizontal="center"/>
    </xf>
    <xf numFmtId="14" fontId="55" fillId="16" borderId="0" xfId="0" applyNumberFormat="1" applyFont="1" applyFill="1" applyAlignment="1">
      <alignment horizontal="center"/>
    </xf>
    <xf numFmtId="0" fontId="57" fillId="16" borderId="0" xfId="0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16" borderId="0" xfId="0" applyFont="1" applyFill="1" applyAlignment="1">
      <alignment horizontal="center"/>
    </xf>
    <xf numFmtId="2" fontId="1" fillId="16" borderId="0" xfId="0" applyNumberFormat="1" applyFont="1" applyFill="1" applyAlignment="1">
      <alignment horizontal="center"/>
    </xf>
    <xf numFmtId="14" fontId="0" fillId="0" borderId="61" xfId="0" applyNumberFormat="1" applyBorder="1" applyAlignment="1">
      <alignment horizontal="center"/>
    </xf>
    <xf numFmtId="0" fontId="1" fillId="24" borderId="0" xfId="0" applyFont="1" applyFill="1" applyAlignment="1">
      <alignment horizontal="center"/>
    </xf>
    <xf numFmtId="14" fontId="1" fillId="24" borderId="0" xfId="0" applyNumberFormat="1" applyFont="1" applyFill="1" applyAlignment="1">
      <alignment horizontal="center"/>
    </xf>
    <xf numFmtId="2" fontId="1" fillId="24" borderId="0" xfId="0" applyNumberFormat="1" applyFont="1" applyFill="1" applyAlignment="1">
      <alignment horizontal="center"/>
    </xf>
    <xf numFmtId="0" fontId="1" fillId="24" borderId="61" xfId="0" applyFont="1" applyFill="1" applyBorder="1" applyAlignment="1">
      <alignment horizontal="center"/>
    </xf>
    <xf numFmtId="0" fontId="0" fillId="24" borderId="61" xfId="0" applyFill="1" applyBorder="1" applyAlignment="1">
      <alignment horizontal="center"/>
    </xf>
    <xf numFmtId="14" fontId="1" fillId="24" borderId="61" xfId="0" applyNumberFormat="1" applyFont="1" applyFill="1" applyBorder="1" applyAlignment="1">
      <alignment horizontal="center"/>
    </xf>
    <xf numFmtId="2" fontId="1" fillId="24" borderId="61" xfId="0" applyNumberFormat="1" applyFont="1" applyFill="1" applyBorder="1" applyAlignment="1">
      <alignment horizontal="center"/>
    </xf>
    <xf numFmtId="0" fontId="11" fillId="8" borderId="61" xfId="0" applyFont="1" applyFill="1" applyBorder="1" applyAlignment="1">
      <alignment horizontal="center"/>
    </xf>
    <xf numFmtId="0" fontId="21" fillId="0" borderId="0" xfId="0" applyFont="1" applyAlignment="1">
      <alignment wrapText="1"/>
    </xf>
    <xf numFmtId="0" fontId="21" fillId="21" borderId="61" xfId="0" applyFont="1" applyFill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21" fillId="0" borderId="0" xfId="0" quotePrefix="1" applyFont="1"/>
    <xf numFmtId="0" fontId="2" fillId="9" borderId="61" xfId="0" applyFont="1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14" fontId="2" fillId="9" borderId="61" xfId="0" applyNumberFormat="1" applyFont="1" applyFill="1" applyBorder="1" applyAlignment="1">
      <alignment horizontal="center"/>
    </xf>
    <xf numFmtId="2" fontId="2" fillId="9" borderId="61" xfId="0" applyNumberFormat="1" applyFont="1" applyFill="1" applyBorder="1" applyAlignment="1">
      <alignment horizontal="center"/>
    </xf>
    <xf numFmtId="0" fontId="11" fillId="19" borderId="0" xfId="0" applyFont="1" applyFill="1"/>
    <xf numFmtId="0" fontId="18" fillId="0" borderId="0" xfId="0" applyFont="1" applyAlignment="1">
      <alignment horizontal="center" wrapText="1"/>
    </xf>
    <xf numFmtId="14" fontId="18" fillId="0" borderId="0" xfId="0" applyNumberFormat="1" applyFont="1" applyAlignment="1">
      <alignment horizontal="center" wrapText="1"/>
    </xf>
    <xf numFmtId="0" fontId="1" fillId="11" borderId="0" xfId="0" applyFont="1" applyFill="1" applyAlignment="1">
      <alignment horizontal="center"/>
    </xf>
    <xf numFmtId="0" fontId="19" fillId="25" borderId="0" xfId="0" applyFont="1" applyFill="1" applyAlignment="1">
      <alignment horizontal="center" wrapText="1"/>
    </xf>
    <xf numFmtId="0" fontId="19" fillId="33" borderId="0" xfId="0" applyFont="1" applyFill="1" applyAlignment="1">
      <alignment horizontal="center" wrapText="1"/>
    </xf>
    <xf numFmtId="2" fontId="11" fillId="6" borderId="0" xfId="0" applyNumberFormat="1" applyFont="1" applyFill="1" applyAlignment="1">
      <alignment horizontal="center"/>
    </xf>
    <xf numFmtId="0" fontId="58" fillId="0" borderId="0" xfId="0" applyFont="1"/>
    <xf numFmtId="14" fontId="59" fillId="0" borderId="0" xfId="0" applyNumberFormat="1" applyFont="1"/>
    <xf numFmtId="2" fontId="11" fillId="0" borderId="0" xfId="0" applyNumberFormat="1" applyFont="1" applyAlignment="1">
      <alignment horizontal="center"/>
    </xf>
    <xf numFmtId="0" fontId="0" fillId="33" borderId="6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68" xfId="0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4" fillId="16" borderId="0" xfId="0" applyFont="1" applyFill="1" applyAlignment="1">
      <alignment horizontal="center"/>
    </xf>
    <xf numFmtId="0" fontId="0" fillId="16" borderId="76" xfId="0" applyFill="1" applyBorder="1" applyAlignment="1">
      <alignment horizontal="center"/>
    </xf>
    <xf numFmtId="14" fontId="4" fillId="16" borderId="0" xfId="0" applyNumberFormat="1" applyFont="1" applyFill="1" applyAlignment="1">
      <alignment horizontal="center"/>
    </xf>
    <xf numFmtId="0" fontId="0" fillId="16" borderId="61" xfId="0" applyFill="1" applyBorder="1" applyAlignment="1">
      <alignment horizontal="center"/>
    </xf>
    <xf numFmtId="0" fontId="0" fillId="16" borderId="61" xfId="0" applyFill="1" applyBorder="1"/>
    <xf numFmtId="0" fontId="4" fillId="16" borderId="61" xfId="0" applyFont="1" applyFill="1" applyBorder="1" applyAlignment="1">
      <alignment horizontal="center"/>
    </xf>
    <xf numFmtId="14" fontId="4" fillId="16" borderId="61" xfId="0" applyNumberFormat="1" applyFont="1" applyFill="1" applyBorder="1" applyAlignment="1">
      <alignment horizontal="center"/>
    </xf>
    <xf numFmtId="2" fontId="1" fillId="16" borderId="61" xfId="0" applyNumberFormat="1" applyFont="1" applyFill="1" applyBorder="1" applyAlignment="1">
      <alignment horizontal="center"/>
    </xf>
    <xf numFmtId="0" fontId="1" fillId="16" borderId="61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20" fillId="0" borderId="0" xfId="0" applyFont="1"/>
    <xf numFmtId="0" fontId="1" fillId="19" borderId="61" xfId="0" applyFont="1" applyFill="1" applyBorder="1" applyAlignment="1">
      <alignment horizontal="center"/>
    </xf>
    <xf numFmtId="0" fontId="0" fillId="19" borderId="61" xfId="0" applyFill="1" applyBorder="1" applyAlignment="1">
      <alignment horizontal="center"/>
    </xf>
    <xf numFmtId="14" fontId="1" fillId="19" borderId="61" xfId="0" applyNumberFormat="1" applyFont="1" applyFill="1" applyBorder="1" applyAlignment="1">
      <alignment horizontal="center"/>
    </xf>
    <xf numFmtId="2" fontId="1" fillId="19" borderId="61" xfId="0" applyNumberFormat="1" applyFont="1" applyFill="1" applyBorder="1" applyAlignment="1">
      <alignment horizontal="center"/>
    </xf>
    <xf numFmtId="0" fontId="1" fillId="19" borderId="0" xfId="0" applyFont="1" applyFill="1"/>
    <xf numFmtId="14" fontId="1" fillId="19" borderId="0" xfId="0" applyNumberFormat="1" applyFont="1" applyFill="1"/>
    <xf numFmtId="2" fontId="1" fillId="19" borderId="0" xfId="0" applyNumberFormat="1" applyFont="1" applyFill="1"/>
    <xf numFmtId="0" fontId="60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0" fillId="15" borderId="0" xfId="0" applyFill="1"/>
    <xf numFmtId="0" fontId="1" fillId="19" borderId="61" xfId="0" applyFont="1" applyFill="1" applyBorder="1"/>
    <xf numFmtId="14" fontId="1" fillId="19" borderId="61" xfId="0" applyNumberFormat="1" applyFont="1" applyFill="1" applyBorder="1"/>
    <xf numFmtId="2" fontId="1" fillId="19" borderId="61" xfId="0" applyNumberFormat="1" applyFont="1" applyFill="1" applyBorder="1"/>
    <xf numFmtId="0" fontId="22" fillId="0" borderId="0" xfId="0" applyFont="1" applyAlignment="1">
      <alignment horizontal="center" wrapText="1"/>
    </xf>
    <xf numFmtId="14" fontId="62" fillId="45" borderId="0" xfId="0" applyNumberFormat="1" applyFont="1" applyFill="1" applyAlignment="1">
      <alignment horizontal="center"/>
    </xf>
    <xf numFmtId="0" fontId="20" fillId="45" borderId="0" xfId="0" applyFont="1" applyFill="1" applyAlignment="1">
      <alignment horizontal="center"/>
    </xf>
    <xf numFmtId="0" fontId="62" fillId="0" borderId="0" xfId="0" applyFont="1" applyAlignment="1">
      <alignment horizontal="center"/>
    </xf>
    <xf numFmtId="0" fontId="36" fillId="42" borderId="8" xfId="0" applyFont="1" applyFill="1" applyBorder="1" applyAlignment="1">
      <alignment horizontal="left"/>
    </xf>
    <xf numFmtId="0" fontId="36" fillId="0" borderId="0" xfId="0" applyFont="1" applyAlignment="1">
      <alignment horizontal="left"/>
    </xf>
    <xf numFmtId="14" fontId="0" fillId="32" borderId="0" xfId="0" applyNumberFormat="1" applyFill="1"/>
    <xf numFmtId="0" fontId="0" fillId="46" borderId="0" xfId="0" applyFill="1"/>
    <xf numFmtId="0" fontId="0" fillId="47" borderId="0" xfId="0" applyFill="1"/>
    <xf numFmtId="14" fontId="0" fillId="47" borderId="0" xfId="0" applyNumberFormat="1" applyFill="1"/>
    <xf numFmtId="0" fontId="18" fillId="10" borderId="0" xfId="0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9" borderId="0" xfId="0" applyFill="1"/>
    <xf numFmtId="14" fontId="0" fillId="49" borderId="0" xfId="0" applyNumberFormat="1" applyFill="1"/>
    <xf numFmtId="0" fontId="0" fillId="50" borderId="0" xfId="0" applyFill="1"/>
    <xf numFmtId="14" fontId="0" fillId="50" borderId="0" xfId="0" applyNumberFormat="1" applyFill="1"/>
    <xf numFmtId="0" fontId="0" fillId="51" borderId="0" xfId="0" applyFill="1"/>
    <xf numFmtId="14" fontId="0" fillId="51" borderId="0" xfId="0" applyNumberFormat="1" applyFill="1"/>
    <xf numFmtId="0" fontId="3" fillId="0" borderId="0" xfId="0" applyFont="1"/>
    <xf numFmtId="14" fontId="3" fillId="0" borderId="0" xfId="0" applyNumberFormat="1" applyFont="1"/>
    <xf numFmtId="0" fontId="3" fillId="52" borderId="0" xfId="0" applyFont="1" applyFill="1"/>
    <xf numFmtId="14" fontId="3" fillId="52" borderId="0" xfId="0" applyNumberFormat="1" applyFont="1" applyFill="1"/>
    <xf numFmtId="0" fontId="21" fillId="16" borderId="0" xfId="0" applyFont="1" applyFill="1" applyAlignment="1">
      <alignment horizontal="center" wrapText="1"/>
    </xf>
    <xf numFmtId="0" fontId="2" fillId="16" borderId="4" xfId="0" applyFont="1" applyFill="1" applyBorder="1" applyAlignment="1">
      <alignment horizontal="center"/>
    </xf>
    <xf numFmtId="14" fontId="2" fillId="16" borderId="4" xfId="0" applyNumberFormat="1" applyFont="1" applyFill="1" applyBorder="1"/>
    <xf numFmtId="2" fontId="2" fillId="16" borderId="4" xfId="0" applyNumberFormat="1" applyFont="1" applyFill="1" applyBorder="1" applyAlignment="1">
      <alignment horizontal="center"/>
    </xf>
    <xf numFmtId="0" fontId="2" fillId="16" borderId="4" xfId="0" applyFont="1" applyFill="1" applyBorder="1"/>
    <xf numFmtId="2" fontId="1" fillId="16" borderId="98" xfId="0" applyNumberFormat="1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14" fontId="2" fillId="16" borderId="0" xfId="0" applyNumberFormat="1" applyFont="1" applyFill="1"/>
    <xf numFmtId="2" fontId="2" fillId="16" borderId="0" xfId="0" applyNumberFormat="1" applyFont="1" applyFill="1" applyAlignment="1">
      <alignment horizontal="center"/>
    </xf>
    <xf numFmtId="0" fontId="2" fillId="16" borderId="0" xfId="0" applyFont="1" applyFill="1"/>
    <xf numFmtId="0" fontId="0" fillId="26" borderId="0" xfId="0" applyFill="1"/>
    <xf numFmtId="14" fontId="0" fillId="26" borderId="0" xfId="0" applyNumberFormat="1" applyFill="1"/>
    <xf numFmtId="0" fontId="0" fillId="24" borderId="0" xfId="0" applyFill="1"/>
    <xf numFmtId="0" fontId="0" fillId="24" borderId="61" xfId="0" applyFill="1" applyBorder="1"/>
    <xf numFmtId="0" fontId="0" fillId="29" borderId="0" xfId="0" applyFill="1"/>
    <xf numFmtId="14" fontId="0" fillId="29" borderId="0" xfId="0" applyNumberFormat="1" applyFill="1"/>
    <xf numFmtId="0" fontId="3" fillId="8" borderId="0" xfId="0" applyFont="1" applyFill="1"/>
    <xf numFmtId="14" fontId="3" fillId="8" borderId="0" xfId="0" applyNumberFormat="1" applyFont="1" applyFill="1"/>
    <xf numFmtId="14" fontId="0" fillId="8" borderId="0" xfId="0" applyNumberFormat="1" applyFill="1"/>
    <xf numFmtId="0" fontId="0" fillId="10" borderId="0" xfId="0" applyFill="1"/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/>
    <xf numFmtId="4" fontId="1" fillId="10" borderId="5" xfId="0" applyNumberFormat="1" applyFont="1" applyFill="1" applyBorder="1" applyAlignment="1">
      <alignment horizontal="center"/>
    </xf>
    <xf numFmtId="0" fontId="36" fillId="42" borderId="10" xfId="0" applyFont="1" applyFill="1" applyBorder="1" applyAlignment="1">
      <alignment horizontal="left"/>
    </xf>
    <xf numFmtId="0" fontId="11" fillId="9" borderId="29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9" borderId="30" xfId="0" applyFont="1" applyFill="1" applyBorder="1" applyAlignment="1">
      <alignment horizontal="center"/>
    </xf>
    <xf numFmtId="0" fontId="24" fillId="6" borderId="39" xfId="0" applyFont="1" applyFill="1" applyBorder="1" applyAlignment="1">
      <alignment horizontal="center"/>
    </xf>
    <xf numFmtId="0" fontId="11" fillId="6" borderId="54" xfId="0" applyFont="1" applyFill="1" applyBorder="1" applyAlignment="1">
      <alignment horizontal="center" wrapText="1"/>
    </xf>
    <xf numFmtId="0" fontId="24" fillId="6" borderId="40" xfId="0" applyFont="1" applyFill="1" applyBorder="1" applyAlignment="1">
      <alignment horizontal="center"/>
    </xf>
    <xf numFmtId="0" fontId="11" fillId="32" borderId="0" xfId="0" applyFont="1" applyFill="1" applyAlignment="1">
      <alignment horizontal="center" wrapText="1"/>
    </xf>
    <xf numFmtId="0" fontId="0" fillId="0" borderId="21" xfId="0" applyBorder="1" applyAlignment="1">
      <alignment horizontal="center"/>
    </xf>
    <xf numFmtId="0" fontId="18" fillId="21" borderId="0" xfId="0" applyFont="1" applyFill="1" applyAlignment="1">
      <alignment horizontal="center"/>
    </xf>
    <xf numFmtId="2" fontId="10" fillId="21" borderId="0" xfId="0" applyNumberFormat="1" applyFont="1" applyFill="1" applyAlignment="1">
      <alignment horizontal="center"/>
    </xf>
    <xf numFmtId="0" fontId="18" fillId="32" borderId="0" xfId="0" applyFont="1" applyFill="1" applyAlignment="1">
      <alignment horizontal="center"/>
    </xf>
    <xf numFmtId="0" fontId="0" fillId="27" borderId="0" xfId="0" applyFill="1"/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29" fillId="53" borderId="0" xfId="0" applyFont="1" applyFill="1" applyAlignment="1">
      <alignment horizontal="center"/>
    </xf>
    <xf numFmtId="14" fontId="1" fillId="27" borderId="4" xfId="0" applyNumberFormat="1" applyFont="1" applyFill="1" applyBorder="1" applyAlignment="1">
      <alignment horizontal="center"/>
    </xf>
    <xf numFmtId="2" fontId="1" fillId="27" borderId="4" xfId="0" applyNumberFormat="1" applyFont="1" applyFill="1" applyBorder="1" applyAlignment="1">
      <alignment horizontal="center"/>
    </xf>
    <xf numFmtId="0" fontId="0" fillId="27" borderId="0" xfId="0" applyFill="1" applyAlignment="1">
      <alignment horizontal="center"/>
    </xf>
    <xf numFmtId="0" fontId="19" fillId="0" borderId="0" xfId="0" applyFont="1"/>
    <xf numFmtId="0" fontId="0" fillId="0" borderId="0" xfId="0" quotePrefix="1"/>
    <xf numFmtId="0" fontId="18" fillId="10" borderId="0" xfId="0" applyFont="1" applyFill="1"/>
    <xf numFmtId="0" fontId="18" fillId="0" borderId="0" xfId="0" applyFont="1" applyAlignment="1">
      <alignment horizontal="left"/>
    </xf>
    <xf numFmtId="14" fontId="0" fillId="27" borderId="0" xfId="0" applyNumberForma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1" fillId="27" borderId="61" xfId="0" applyFont="1" applyFill="1" applyBorder="1" applyAlignment="1">
      <alignment horizontal="center"/>
    </xf>
    <xf numFmtId="14" fontId="1" fillId="27" borderId="61" xfId="0" applyNumberFormat="1" applyFont="1" applyFill="1" applyBorder="1" applyAlignment="1">
      <alignment horizontal="center"/>
    </xf>
    <xf numFmtId="2" fontId="1" fillId="27" borderId="61" xfId="0" applyNumberFormat="1" applyFont="1" applyFill="1" applyBorder="1" applyAlignment="1">
      <alignment horizontal="center"/>
    </xf>
    <xf numFmtId="0" fontId="29" fillId="53" borderId="61" xfId="0" applyFont="1" applyFill="1" applyBorder="1" applyAlignment="1">
      <alignment horizontal="center"/>
    </xf>
    <xf numFmtId="14" fontId="0" fillId="27" borderId="61" xfId="0" applyNumberFormat="1" applyFill="1" applyBorder="1" applyAlignment="1">
      <alignment horizontal="center"/>
    </xf>
    <xf numFmtId="0" fontId="11" fillId="27" borderId="61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14" fontId="1" fillId="7" borderId="61" xfId="0" applyNumberFormat="1" applyFont="1" applyFill="1" applyBorder="1" applyAlignment="1">
      <alignment horizontal="center"/>
    </xf>
    <xf numFmtId="2" fontId="1" fillId="7" borderId="61" xfId="0" applyNumberFormat="1" applyFont="1" applyFill="1" applyBorder="1" applyAlignment="1">
      <alignment horizontal="center"/>
    </xf>
    <xf numFmtId="14" fontId="0" fillId="7" borderId="61" xfId="0" applyNumberFormat="1" applyFill="1" applyBorder="1" applyAlignment="1">
      <alignment horizontal="center"/>
    </xf>
    <xf numFmtId="0" fontId="20" fillId="45" borderId="61" xfId="0" applyFont="1" applyFill="1" applyBorder="1" applyAlignment="1">
      <alignment horizontal="center"/>
    </xf>
    <xf numFmtId="14" fontId="62" fillId="45" borderId="61" xfId="0" applyNumberFormat="1" applyFont="1" applyFill="1" applyBorder="1" applyAlignment="1">
      <alignment horizontal="center"/>
    </xf>
    <xf numFmtId="0" fontId="0" fillId="17" borderId="12" xfId="0" applyFill="1" applyBorder="1"/>
    <xf numFmtId="0" fontId="0" fillId="7" borderId="12" xfId="0" applyFill="1" applyBorder="1"/>
    <xf numFmtId="0" fontId="0" fillId="27" borderId="61" xfId="0" applyFill="1" applyBorder="1" applyAlignment="1">
      <alignment horizontal="center"/>
    </xf>
    <xf numFmtId="0" fontId="0" fillId="27" borderId="61" xfId="0" applyFill="1" applyBorder="1"/>
    <xf numFmtId="0" fontId="0" fillId="7" borderId="61" xfId="0" applyFill="1" applyBorder="1"/>
    <xf numFmtId="0" fontId="24" fillId="0" borderId="52" xfId="0" applyFont="1" applyBorder="1" applyAlignment="1">
      <alignment horizontal="center"/>
    </xf>
    <xf numFmtId="0" fontId="24" fillId="0" borderId="103" xfId="0" applyFont="1" applyBorder="1" applyAlignment="1">
      <alignment horizontal="center"/>
    </xf>
    <xf numFmtId="0" fontId="24" fillId="0" borderId="104" xfId="0" applyFont="1" applyBorder="1" applyAlignment="1">
      <alignment horizontal="center"/>
    </xf>
    <xf numFmtId="0" fontId="0" fillId="0" borderId="0" xfId="0" applyAlignment="1">
      <alignment horizontal="left"/>
    </xf>
    <xf numFmtId="0" fontId="28" fillId="0" borderId="34" xfId="0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0" fontId="28" fillId="0" borderId="51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9" fillId="16" borderId="0" xfId="0" applyFont="1" applyFill="1" applyAlignment="1">
      <alignment horizontal="center"/>
    </xf>
    <xf numFmtId="0" fontId="56" fillId="16" borderId="0" xfId="0" applyFont="1" applyFill="1" applyAlignment="1">
      <alignment horizontal="center"/>
    </xf>
    <xf numFmtId="14" fontId="24" fillId="16" borderId="25" xfId="0" applyNumberFormat="1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88" xfId="0" applyFont="1" applyFill="1" applyBorder="1" applyAlignment="1">
      <alignment horizontal="center"/>
    </xf>
    <xf numFmtId="0" fontId="24" fillId="16" borderId="0" xfId="0" applyFont="1" applyFill="1"/>
    <xf numFmtId="0" fontId="3" fillId="16" borderId="0" xfId="0" applyFont="1" applyFill="1" applyAlignment="1">
      <alignment horizontal="center"/>
    </xf>
    <xf numFmtId="14" fontId="13" fillId="16" borderId="25" xfId="0" applyNumberFormat="1" applyFont="1" applyFill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29" fillId="0" borderId="0" xfId="0" applyFont="1"/>
    <xf numFmtId="0" fontId="28" fillId="32" borderId="0" xfId="0" applyFont="1" applyFill="1"/>
    <xf numFmtId="0" fontId="36" fillId="13" borderId="0" xfId="0" applyFont="1" applyFill="1" applyAlignment="1">
      <alignment horizontal="left"/>
    </xf>
    <xf numFmtId="0" fontId="63" fillId="0" borderId="105" xfId="0" applyFont="1" applyBorder="1" applyAlignment="1">
      <alignment horizontal="left"/>
    </xf>
    <xf numFmtId="0" fontId="36" fillId="0" borderId="85" xfId="0" applyFont="1" applyBorder="1" applyAlignment="1">
      <alignment horizontal="left"/>
    </xf>
    <xf numFmtId="0" fontId="18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 wrapText="1"/>
    </xf>
    <xf numFmtId="2" fontId="3" fillId="8" borderId="0" xfId="0" applyNumberFormat="1" applyFont="1" applyFill="1" applyAlignment="1">
      <alignment horizontal="center"/>
    </xf>
    <xf numFmtId="0" fontId="22" fillId="0" borderId="0" xfId="0" applyFont="1" applyAlignment="1">
      <alignment horizontal="left" wrapText="1"/>
    </xf>
    <xf numFmtId="14" fontId="62" fillId="0" borderId="0" xfId="0" applyNumberFormat="1" applyFont="1" applyAlignment="1">
      <alignment horizontal="center"/>
    </xf>
    <xf numFmtId="0" fontId="20" fillId="0" borderId="61" xfId="0" applyFont="1" applyBorder="1"/>
    <xf numFmtId="4" fontId="1" fillId="0" borderId="5" xfId="0" applyNumberFormat="1" applyFont="1" applyBorder="1" applyAlignment="1">
      <alignment horizontal="center"/>
    </xf>
    <xf numFmtId="0" fontId="22" fillId="9" borderId="0" xfId="0" applyFont="1" applyFill="1" applyAlignment="1">
      <alignment horizontal="center" wrapText="1"/>
    </xf>
    <xf numFmtId="0" fontId="64" fillId="8" borderId="0" xfId="0" applyFont="1" applyFill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0" fillId="0" borderId="28" xfId="0" quotePrefix="1" applyBorder="1"/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17" xfId="0" applyFont="1" applyBorder="1" applyAlignment="1">
      <alignment horizontal="center" wrapText="1"/>
    </xf>
    <xf numFmtId="0" fontId="11" fillId="0" borderId="32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53" xfId="0" applyFont="1" applyBorder="1" applyAlignment="1">
      <alignment horizontal="center" wrapText="1"/>
    </xf>
    <xf numFmtId="0" fontId="11" fillId="0" borderId="38" xfId="0" applyFont="1" applyBorder="1" applyAlignment="1">
      <alignment horizontal="center"/>
    </xf>
    <xf numFmtId="0" fontId="24" fillId="0" borderId="39" xfId="0" applyFont="1" applyBorder="1" applyAlignment="1">
      <alignment horizontal="center"/>
    </xf>
    <xf numFmtId="0" fontId="11" fillId="0" borderId="54" xfId="0" applyFont="1" applyBorder="1" applyAlignment="1">
      <alignment horizontal="center" wrapText="1"/>
    </xf>
    <xf numFmtId="0" fontId="24" fillId="0" borderId="40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55" xfId="0" applyFont="1" applyBorder="1" applyAlignment="1">
      <alignment horizontal="center" wrapText="1"/>
    </xf>
    <xf numFmtId="0" fontId="11" fillId="0" borderId="4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11" fillId="0" borderId="56" xfId="0" applyFont="1" applyBorder="1" applyAlignment="1">
      <alignment horizontal="center" wrapText="1"/>
    </xf>
    <xf numFmtId="0" fontId="24" fillId="0" borderId="48" xfId="0" applyFont="1" applyBorder="1" applyAlignment="1">
      <alignment horizontal="center"/>
    </xf>
    <xf numFmtId="0" fontId="11" fillId="0" borderId="57" xfId="0" applyFont="1" applyBorder="1" applyAlignment="1">
      <alignment horizontal="center"/>
    </xf>
    <xf numFmtId="0" fontId="11" fillId="0" borderId="5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4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24" borderId="61" xfId="0" applyFont="1" applyFill="1" applyBorder="1" applyAlignment="1">
      <alignment horizontal="center"/>
    </xf>
    <xf numFmtId="0" fontId="1" fillId="27" borderId="0" xfId="0" applyFont="1" applyFill="1"/>
    <xf numFmtId="14" fontId="1" fillId="27" borderId="0" xfId="0" applyNumberFormat="1" applyFont="1" applyFill="1"/>
    <xf numFmtId="2" fontId="1" fillId="27" borderId="0" xfId="0" applyNumberFormat="1" applyFont="1" applyFill="1"/>
    <xf numFmtId="0" fontId="1" fillId="6" borderId="61" xfId="0" applyFont="1" applyFill="1" applyBorder="1"/>
    <xf numFmtId="0" fontId="1" fillId="6" borderId="61" xfId="0" applyFont="1" applyFill="1" applyBorder="1" applyAlignment="1">
      <alignment horizontal="center"/>
    </xf>
    <xf numFmtId="14" fontId="1" fillId="6" borderId="61" xfId="0" applyNumberFormat="1" applyFont="1" applyFill="1" applyBorder="1"/>
    <xf numFmtId="2" fontId="1" fillId="6" borderId="61" xfId="0" applyNumberFormat="1" applyFont="1" applyFill="1" applyBorder="1"/>
    <xf numFmtId="14" fontId="0" fillId="6" borderId="61" xfId="0" applyNumberFormat="1" applyFill="1" applyBorder="1" applyAlignment="1">
      <alignment horizontal="center"/>
    </xf>
    <xf numFmtId="0" fontId="11" fillId="6" borderId="61" xfId="0" applyFont="1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6" borderId="61" xfId="0" applyFill="1" applyBorder="1"/>
    <xf numFmtId="0" fontId="36" fillId="42" borderId="8" xfId="0" applyFont="1" applyFill="1" applyBorder="1" applyAlignment="1">
      <alignment horizontal="center"/>
    </xf>
    <xf numFmtId="14" fontId="36" fillId="9" borderId="0" xfId="0" applyNumberFormat="1" applyFont="1" applyFill="1" applyAlignment="1">
      <alignment horizontal="center"/>
    </xf>
    <xf numFmtId="0" fontId="36" fillId="9" borderId="0" xfId="0" applyFont="1" applyFill="1" applyAlignment="1">
      <alignment horizontal="center"/>
    </xf>
    <xf numFmtId="0" fontId="36" fillId="9" borderId="0" xfId="0" applyFont="1" applyFill="1" applyAlignment="1">
      <alignment horizontal="left"/>
    </xf>
    <xf numFmtId="14" fontId="36" fillId="8" borderId="0" xfId="0" applyNumberFormat="1" applyFont="1" applyFill="1" applyAlignment="1">
      <alignment horizontal="center"/>
    </xf>
    <xf numFmtId="0" fontId="36" fillId="8" borderId="0" xfId="0" applyFont="1" applyFill="1" applyAlignment="1">
      <alignment horizontal="center"/>
    </xf>
    <xf numFmtId="0" fontId="36" fillId="8" borderId="0" xfId="0" applyFont="1" applyFill="1" applyAlignment="1">
      <alignment horizontal="left"/>
    </xf>
    <xf numFmtId="14" fontId="36" fillId="21" borderId="0" xfId="0" applyNumberFormat="1" applyFont="1" applyFill="1" applyAlignment="1">
      <alignment horizontal="center"/>
    </xf>
    <xf numFmtId="0" fontId="36" fillId="21" borderId="0" xfId="0" applyFont="1" applyFill="1" applyAlignment="1">
      <alignment horizontal="center"/>
    </xf>
    <xf numFmtId="0" fontId="36" fillId="21" borderId="0" xfId="0" applyFont="1" applyFill="1" applyAlignment="1">
      <alignment horizontal="left"/>
    </xf>
    <xf numFmtId="0" fontId="36" fillId="6" borderId="0" xfId="0" applyFont="1" applyFill="1" applyAlignment="1">
      <alignment horizontal="center"/>
    </xf>
    <xf numFmtId="14" fontId="36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6" fillId="6" borderId="0" xfId="0" applyFont="1" applyFill="1" applyAlignment="1">
      <alignment horizontal="left"/>
    </xf>
    <xf numFmtId="14" fontId="36" fillId="7" borderId="0" xfId="0" applyNumberFormat="1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36" fillId="7" borderId="0" xfId="0" applyFont="1" applyFill="1" applyAlignment="1">
      <alignment horizontal="left"/>
    </xf>
    <xf numFmtId="0" fontId="36" fillId="32" borderId="8" xfId="0" applyFont="1" applyFill="1" applyBorder="1" applyAlignment="1">
      <alignment horizontal="center"/>
    </xf>
    <xf numFmtId="0" fontId="36" fillId="32" borderId="8" xfId="0" applyFont="1" applyFill="1" applyBorder="1"/>
    <xf numFmtId="0" fontId="36" fillId="32" borderId="8" xfId="0" applyFont="1" applyFill="1" applyBorder="1" applyAlignment="1">
      <alignment horizontal="left"/>
    </xf>
    <xf numFmtId="2" fontId="3" fillId="9" borderId="0" xfId="0" applyNumberFormat="1" applyFont="1" applyFill="1" applyAlignment="1">
      <alignment horizontal="center"/>
    </xf>
    <xf numFmtId="14" fontId="1" fillId="0" borderId="0" xfId="0" applyNumberFormat="1" applyFont="1"/>
    <xf numFmtId="2" fontId="1" fillId="0" borderId="0" xfId="0" applyNumberFormat="1" applyFont="1"/>
    <xf numFmtId="0" fontId="9" fillId="0" borderId="0" xfId="0" applyFont="1" applyAlignment="1">
      <alignment horizontal="center"/>
    </xf>
    <xf numFmtId="14" fontId="0" fillId="8" borderId="61" xfId="0" applyNumberFormat="1" applyFill="1" applyBorder="1"/>
    <xf numFmtId="14" fontId="0" fillId="9" borderId="0" xfId="0" applyNumberFormat="1" applyFill="1"/>
    <xf numFmtId="14" fontId="0" fillId="9" borderId="61" xfId="0" applyNumberFormat="1" applyFill="1" applyBorder="1"/>
    <xf numFmtId="0" fontId="11" fillId="9" borderId="61" xfId="0" applyFont="1" applyFill="1" applyBorder="1" applyAlignment="1">
      <alignment horizontal="center"/>
    </xf>
    <xf numFmtId="0" fontId="0" fillId="9" borderId="61" xfId="0" applyFill="1" applyBorder="1"/>
    <xf numFmtId="14" fontId="0" fillId="6" borderId="0" xfId="0" applyNumberFormat="1" applyFill="1"/>
    <xf numFmtId="14" fontId="0" fillId="6" borderId="61" xfId="0" applyNumberFormat="1" applyFill="1" applyBorder="1"/>
    <xf numFmtId="14" fontId="0" fillId="27" borderId="0" xfId="0" applyNumberFormat="1" applyFill="1"/>
    <xf numFmtId="14" fontId="0" fillId="27" borderId="61" xfId="0" applyNumberFormat="1" applyFill="1" applyBorder="1"/>
    <xf numFmtId="14" fontId="29" fillId="0" borderId="0" xfId="0" applyNumberFormat="1" applyFont="1"/>
    <xf numFmtId="2" fontId="29" fillId="0" borderId="0" xfId="0" applyNumberFormat="1" applyFont="1"/>
    <xf numFmtId="14" fontId="28" fillId="0" borderId="0" xfId="0" applyNumberFormat="1" applyFont="1"/>
    <xf numFmtId="14" fontId="0" fillId="19" borderId="0" xfId="0" applyNumberFormat="1" applyFill="1"/>
    <xf numFmtId="0" fontId="0" fillId="19" borderId="0" xfId="0" applyFill="1"/>
    <xf numFmtId="14" fontId="0" fillId="19" borderId="61" xfId="0" applyNumberFormat="1" applyFill="1" applyBorder="1"/>
    <xf numFmtId="0" fontId="0" fillId="19" borderId="61" xfId="0" applyFill="1" applyBorder="1"/>
    <xf numFmtId="14" fontId="0" fillId="21" borderId="0" xfId="0" applyNumberFormat="1" applyFill="1"/>
    <xf numFmtId="14" fontId="0" fillId="21" borderId="61" xfId="0" applyNumberFormat="1" applyFill="1" applyBorder="1"/>
    <xf numFmtId="0" fontId="13" fillId="16" borderId="61" xfId="0" applyFont="1" applyFill="1" applyBorder="1" applyAlignment="1">
      <alignment horizontal="center"/>
    </xf>
    <xf numFmtId="0" fontId="13" fillId="16" borderId="61" xfId="0" applyFont="1" applyFill="1" applyBorder="1"/>
    <xf numFmtId="0" fontId="2" fillId="16" borderId="61" xfId="0" applyFont="1" applyFill="1" applyBorder="1" applyAlignment="1">
      <alignment horizontal="center"/>
    </xf>
    <xf numFmtId="14" fontId="2" fillId="16" borderId="61" xfId="0" applyNumberFormat="1" applyFont="1" applyFill="1" applyBorder="1" applyAlignment="1">
      <alignment horizontal="center"/>
    </xf>
    <xf numFmtId="2" fontId="2" fillId="16" borderId="61" xfId="0" applyNumberFormat="1" applyFont="1" applyFill="1" applyBorder="1" applyAlignment="1">
      <alignment horizontal="center"/>
    </xf>
    <xf numFmtId="0" fontId="13" fillId="16" borderId="0" xfId="0" applyFont="1" applyFill="1" applyAlignment="1">
      <alignment horizontal="center" vertical="center"/>
    </xf>
    <xf numFmtId="0" fontId="28" fillId="0" borderId="50" xfId="0" applyFont="1" applyBorder="1" applyAlignment="1">
      <alignment horizontal="center"/>
    </xf>
    <xf numFmtId="0" fontId="22" fillId="21" borderId="0" xfId="0" applyFont="1" applyFill="1" applyAlignment="1">
      <alignment horizontal="center" wrapText="1"/>
    </xf>
    <xf numFmtId="0" fontId="13" fillId="0" borderId="41" xfId="0" applyFont="1" applyBorder="1" applyAlignment="1">
      <alignment horizontal="center"/>
    </xf>
    <xf numFmtId="14" fontId="1" fillId="16" borderId="0" xfId="0" applyNumberFormat="1" applyFont="1" applyFill="1"/>
    <xf numFmtId="2" fontId="1" fillId="16" borderId="0" xfId="0" applyNumberFormat="1" applyFont="1" applyFill="1"/>
    <xf numFmtId="0" fontId="1" fillId="16" borderId="0" xfId="0" applyFont="1" applyFill="1"/>
    <xf numFmtId="0" fontId="0" fillId="16" borderId="0" xfId="0" applyFill="1" applyAlignment="1">
      <alignment horizontal="right"/>
    </xf>
    <xf numFmtId="0" fontId="2" fillId="9" borderId="0" xfId="0" applyFont="1" applyFill="1"/>
    <xf numFmtId="14" fontId="2" fillId="9" borderId="0" xfId="0" applyNumberFormat="1" applyFont="1" applyFill="1"/>
    <xf numFmtId="2" fontId="2" fillId="9" borderId="0" xfId="0" applyNumberFormat="1" applyFont="1" applyFill="1"/>
    <xf numFmtId="0" fontId="21" fillId="0" borderId="0" xfId="0" applyFont="1" applyAlignment="1">
      <alignment horizontal="left"/>
    </xf>
    <xf numFmtId="0" fontId="2" fillId="0" borderId="61" xfId="0" applyFont="1" applyBorder="1"/>
    <xf numFmtId="14" fontId="2" fillId="9" borderId="61" xfId="0" applyNumberFormat="1" applyFont="1" applyFill="1" applyBorder="1"/>
    <xf numFmtId="2" fontId="2" fillId="9" borderId="61" xfId="0" applyNumberFormat="1" applyFont="1" applyFill="1" applyBorder="1"/>
    <xf numFmtId="0" fontId="2" fillId="9" borderId="61" xfId="0" applyFont="1" applyFill="1" applyBorder="1"/>
    <xf numFmtId="14" fontId="0" fillId="0" borderId="61" xfId="0" applyNumberFormat="1" applyBorder="1"/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3" xfId="0" applyFont="1" applyBorder="1"/>
    <xf numFmtId="0" fontId="13" fillId="0" borderId="42" xfId="0" applyFont="1" applyBorder="1" applyAlignment="1">
      <alignment horizontal="center"/>
    </xf>
    <xf numFmtId="14" fontId="1" fillId="17" borderId="0" xfId="0" applyNumberFormat="1" applyFont="1" applyFill="1" applyAlignment="1">
      <alignment horizontal="center"/>
    </xf>
    <xf numFmtId="2" fontId="1" fillId="17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4" borderId="0" xfId="0" applyFill="1"/>
    <xf numFmtId="14" fontId="0" fillId="6" borderId="64" xfId="0" applyNumberFormat="1" applyFill="1" applyBorder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16" borderId="0" xfId="0" applyNumberFormat="1" applyFill="1"/>
    <xf numFmtId="14" fontId="1" fillId="16" borderId="61" xfId="0" applyNumberFormat="1" applyFont="1" applyFill="1" applyBorder="1" applyAlignment="1">
      <alignment horizontal="center"/>
    </xf>
    <xf numFmtId="14" fontId="0" fillId="16" borderId="61" xfId="0" applyNumberFormat="1" applyFill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2" fontId="3" fillId="9" borderId="28" xfId="0" applyNumberFormat="1" applyFont="1" applyFill="1" applyBorder="1" applyAlignment="1">
      <alignment horizontal="center"/>
    </xf>
    <xf numFmtId="14" fontId="62" fillId="0" borderId="28" xfId="0" applyNumberFormat="1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14" fontId="18" fillId="0" borderId="0" xfId="0" applyNumberFormat="1" applyFont="1"/>
    <xf numFmtId="0" fontId="18" fillId="12" borderId="0" xfId="0" applyFont="1" applyFill="1"/>
    <xf numFmtId="14" fontId="18" fillId="12" borderId="0" xfId="0" applyNumberFormat="1" applyFont="1" applyFill="1"/>
    <xf numFmtId="0" fontId="18" fillId="56" borderId="0" xfId="0" applyFont="1" applyFill="1"/>
    <xf numFmtId="14" fontId="18" fillId="56" borderId="0" xfId="0" applyNumberFormat="1" applyFont="1" applyFill="1"/>
    <xf numFmtId="0" fontId="61" fillId="56" borderId="0" xfId="0" applyFont="1" applyFill="1"/>
    <xf numFmtId="0" fontId="61" fillId="0" borderId="0" xfId="0" applyFont="1"/>
    <xf numFmtId="0" fontId="65" fillId="0" borderId="0" xfId="0" applyFont="1"/>
    <xf numFmtId="0" fontId="18" fillId="42" borderId="0" xfId="0" applyFont="1" applyFill="1"/>
    <xf numFmtId="14" fontId="18" fillId="42" borderId="0" xfId="0" applyNumberFormat="1" applyFont="1" applyFill="1"/>
    <xf numFmtId="0" fontId="61" fillId="42" borderId="0" xfId="0" applyFont="1" applyFill="1"/>
    <xf numFmtId="0" fontId="22" fillId="0" borderId="0" xfId="0" applyFont="1" applyAlignment="1">
      <alignment wrapText="1"/>
    </xf>
    <xf numFmtId="0" fontId="66" fillId="0" borderId="0" xfId="0" applyFont="1"/>
    <xf numFmtId="14" fontId="66" fillId="0" borderId="0" xfId="0" applyNumberFormat="1" applyFont="1"/>
    <xf numFmtId="0" fontId="18" fillId="57" borderId="0" xfId="0" applyFont="1" applyFill="1"/>
    <xf numFmtId="0" fontId="18" fillId="37" borderId="0" xfId="0" applyFont="1" applyFill="1"/>
    <xf numFmtId="14" fontId="18" fillId="37" borderId="0" xfId="0" applyNumberFormat="1" applyFont="1" applyFill="1"/>
    <xf numFmtId="0" fontId="22" fillId="37" borderId="0" xfId="0" applyFont="1" applyFill="1" applyAlignment="1">
      <alignment wrapText="1"/>
    </xf>
    <xf numFmtId="14" fontId="18" fillId="57" borderId="0" xfId="0" applyNumberFormat="1" applyFont="1" applyFill="1"/>
    <xf numFmtId="0" fontId="22" fillId="57" borderId="0" xfId="0" applyFont="1" applyFill="1" applyAlignment="1">
      <alignment wrapText="1"/>
    </xf>
    <xf numFmtId="0" fontId="18" fillId="58" borderId="0" xfId="0" applyFont="1" applyFill="1"/>
    <xf numFmtId="14" fontId="18" fillId="58" borderId="0" xfId="0" applyNumberFormat="1" applyFont="1" applyFill="1"/>
    <xf numFmtId="0" fontId="18" fillId="59" borderId="0" xfId="0" applyFont="1" applyFill="1"/>
    <xf numFmtId="0" fontId="22" fillId="59" borderId="0" xfId="0" applyFont="1" applyFill="1" applyAlignment="1">
      <alignment wrapText="1"/>
    </xf>
    <xf numFmtId="14" fontId="18" fillId="59" borderId="0" xfId="0" applyNumberFormat="1" applyFont="1" applyFill="1"/>
    <xf numFmtId="0" fontId="18" fillId="44" borderId="0" xfId="0" applyFont="1" applyFill="1"/>
    <xf numFmtId="14" fontId="18" fillId="44" borderId="0" xfId="0" applyNumberFormat="1" applyFont="1" applyFill="1"/>
    <xf numFmtId="0" fontId="18" fillId="60" borderId="0" xfId="0" applyFont="1" applyFill="1"/>
    <xf numFmtId="14" fontId="18" fillId="60" borderId="0" xfId="0" applyNumberFormat="1" applyFont="1" applyFill="1"/>
    <xf numFmtId="14" fontId="66" fillId="44" borderId="0" xfId="0" applyNumberFormat="1" applyFont="1" applyFill="1"/>
    <xf numFmtId="0" fontId="19" fillId="44" borderId="0" xfId="0" applyFont="1" applyFill="1"/>
    <xf numFmtId="0" fontId="36" fillId="44" borderId="0" xfId="0" applyFont="1" applyFill="1"/>
    <xf numFmtId="14" fontId="66" fillId="60" borderId="0" xfId="0" applyNumberFormat="1" applyFont="1" applyFill="1"/>
    <xf numFmtId="0" fontId="18" fillId="61" borderId="0" xfId="0" applyFont="1" applyFill="1"/>
    <xf numFmtId="14" fontId="18" fillId="61" borderId="0" xfId="0" applyNumberFormat="1" applyFont="1" applyFill="1"/>
    <xf numFmtId="0" fontId="61" fillId="61" borderId="0" xfId="0" applyFont="1" applyFill="1"/>
    <xf numFmtId="14" fontId="66" fillId="61" borderId="0" xfId="0" applyNumberFormat="1" applyFont="1" applyFill="1"/>
    <xf numFmtId="0" fontId="18" fillId="45" borderId="0" xfId="0" applyFont="1" applyFill="1"/>
    <xf numFmtId="14" fontId="18" fillId="45" borderId="0" xfId="0" applyNumberFormat="1" applyFont="1" applyFill="1"/>
    <xf numFmtId="0" fontId="67" fillId="0" borderId="0" xfId="0" applyFont="1" applyAlignment="1">
      <alignment horizontal="center"/>
    </xf>
    <xf numFmtId="0" fontId="67" fillId="0" borderId="1" xfId="0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0" fontId="67" fillId="0" borderId="4" xfId="0" applyFont="1" applyBorder="1" applyAlignment="1">
      <alignment horizontal="center"/>
    </xf>
    <xf numFmtId="0" fontId="67" fillId="36" borderId="0" xfId="0" applyFont="1" applyFill="1" applyAlignment="1">
      <alignment horizontal="center"/>
    </xf>
    <xf numFmtId="0" fontId="67" fillId="37" borderId="0" xfId="0" applyFont="1" applyFill="1" applyAlignment="1">
      <alignment horizontal="center"/>
    </xf>
    <xf numFmtId="0" fontId="20" fillId="0" borderId="0" xfId="0" applyFont="1" applyAlignment="1">
      <alignment horizontal="center" wrapText="1"/>
    </xf>
    <xf numFmtId="14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61" xfId="0" applyFont="1" applyBorder="1" applyAlignment="1">
      <alignment horizontal="center"/>
    </xf>
    <xf numFmtId="0" fontId="20" fillId="0" borderId="61" xfId="0" applyFont="1" applyBorder="1" applyAlignment="1">
      <alignment horizontal="center" wrapText="1"/>
    </xf>
    <xf numFmtId="14" fontId="3" fillId="0" borderId="61" xfId="0" applyNumberFormat="1" applyFont="1" applyBorder="1" applyAlignment="1">
      <alignment horizontal="center"/>
    </xf>
    <xf numFmtId="2" fontId="3" fillId="0" borderId="61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4" fontId="37" fillId="0" borderId="0" xfId="0" applyNumberFormat="1" applyFont="1" applyAlignment="1">
      <alignment horizontal="center"/>
    </xf>
    <xf numFmtId="14" fontId="39" fillId="0" borderId="0" xfId="0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67" fillId="35" borderId="17" xfId="0" applyFont="1" applyFill="1" applyBorder="1" applyAlignment="1">
      <alignment horizontal="center"/>
    </xf>
    <xf numFmtId="0" fontId="68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2" fontId="22" fillId="0" borderId="0" xfId="0" quotePrefix="1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61" xfId="0" applyFont="1" applyBorder="1" applyAlignment="1">
      <alignment horizontal="center"/>
    </xf>
    <xf numFmtId="14" fontId="13" fillId="0" borderId="61" xfId="0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3" fillId="0" borderId="18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36" fillId="0" borderId="0" xfId="0" applyFont="1" applyAlignment="1">
      <alignment horizontal="center" wrapText="1"/>
    </xf>
    <xf numFmtId="0" fontId="36" fillId="37" borderId="29" xfId="0" applyFont="1" applyFill="1" applyBorder="1" applyAlignment="1">
      <alignment horizontal="center"/>
    </xf>
    <xf numFmtId="0" fontId="36" fillId="37" borderId="17" xfId="0" applyFont="1" applyFill="1" applyBorder="1" applyAlignment="1">
      <alignment horizontal="center"/>
    </xf>
    <xf numFmtId="0" fontId="36" fillId="37" borderId="30" xfId="0" applyFont="1" applyFill="1" applyBorder="1" applyAlignment="1">
      <alignment horizontal="center"/>
    </xf>
    <xf numFmtId="0" fontId="69" fillId="0" borderId="33" xfId="0" applyFont="1" applyBorder="1" applyAlignment="1">
      <alignment horizontal="center"/>
    </xf>
    <xf numFmtId="0" fontId="66" fillId="0" borderId="18" xfId="0" applyFont="1" applyBorder="1" applyAlignment="1">
      <alignment horizontal="center"/>
    </xf>
    <xf numFmtId="0" fontId="69" fillId="0" borderId="34" xfId="0" applyFont="1" applyBorder="1" applyAlignment="1">
      <alignment horizontal="center"/>
    </xf>
    <xf numFmtId="0" fontId="66" fillId="0" borderId="33" xfId="0" applyFont="1" applyBorder="1" applyAlignment="1">
      <alignment horizontal="center"/>
    </xf>
    <xf numFmtId="0" fontId="66" fillId="0" borderId="34" xfId="0" applyFont="1" applyBorder="1" applyAlignment="1">
      <alignment horizontal="center"/>
    </xf>
    <xf numFmtId="0" fontId="36" fillId="45" borderId="31" xfId="0" applyFont="1" applyFill="1" applyBorder="1" applyAlignment="1">
      <alignment horizontal="center"/>
    </xf>
    <xf numFmtId="0" fontId="36" fillId="45" borderId="17" xfId="0" applyFont="1" applyFill="1" applyBorder="1" applyAlignment="1">
      <alignment horizontal="center" wrapText="1"/>
    </xf>
    <xf numFmtId="0" fontId="36" fillId="45" borderId="32" xfId="0" applyFont="1" applyFill="1" applyBorder="1" applyAlignment="1">
      <alignment horizontal="center"/>
    </xf>
    <xf numFmtId="0" fontId="66" fillId="0" borderId="35" xfId="0" applyFont="1" applyBorder="1" applyAlignment="1">
      <alignment horizontal="center"/>
    </xf>
    <xf numFmtId="0" fontId="66" fillId="0" borderId="36" xfId="0" applyFont="1" applyBorder="1" applyAlignment="1">
      <alignment horizontal="center"/>
    </xf>
    <xf numFmtId="0" fontId="36" fillId="44" borderId="37" xfId="0" applyFont="1" applyFill="1" applyBorder="1" applyAlignment="1">
      <alignment horizontal="center"/>
    </xf>
    <xf numFmtId="0" fontId="36" fillId="44" borderId="53" xfId="0" applyFont="1" applyFill="1" applyBorder="1" applyAlignment="1">
      <alignment horizontal="center" wrapText="1"/>
    </xf>
    <xf numFmtId="0" fontId="36" fillId="44" borderId="38" xfId="0" applyFont="1" applyFill="1" applyBorder="1" applyAlignment="1">
      <alignment horizontal="center"/>
    </xf>
    <xf numFmtId="0" fontId="66" fillId="0" borderId="41" xfId="0" applyFont="1" applyBorder="1" applyAlignment="1">
      <alignment horizontal="center"/>
    </xf>
    <xf numFmtId="0" fontId="66" fillId="0" borderId="42" xfId="0" applyFont="1" applyBorder="1" applyAlignment="1">
      <alignment horizontal="center"/>
    </xf>
    <xf numFmtId="0" fontId="36" fillId="62" borderId="39" xfId="0" applyFont="1" applyFill="1" applyBorder="1" applyAlignment="1">
      <alignment horizontal="center"/>
    </xf>
    <xf numFmtId="0" fontId="36" fillId="62" borderId="54" xfId="0" applyFont="1" applyFill="1" applyBorder="1" applyAlignment="1">
      <alignment horizontal="center" wrapText="1"/>
    </xf>
    <xf numFmtId="0" fontId="36" fillId="62" borderId="40" xfId="0" applyFont="1" applyFill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66" fillId="0" borderId="45" xfId="0" applyFont="1" applyBorder="1" applyAlignment="1">
      <alignment horizontal="center"/>
    </xf>
    <xf numFmtId="0" fontId="66" fillId="0" borderId="46" xfId="0" applyFont="1" applyBorder="1" applyAlignment="1">
      <alignment horizontal="center"/>
    </xf>
    <xf numFmtId="0" fontId="36" fillId="14" borderId="43" xfId="0" applyFont="1" applyFill="1" applyBorder="1" applyAlignment="1">
      <alignment horizontal="center"/>
    </xf>
    <xf numFmtId="0" fontId="36" fillId="14" borderId="55" xfId="0" applyFont="1" applyFill="1" applyBorder="1" applyAlignment="1">
      <alignment horizontal="center" wrapText="1"/>
    </xf>
    <xf numFmtId="0" fontId="36" fillId="14" borderId="44" xfId="0" applyFont="1" applyFill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66" fillId="0" borderId="49" xfId="0" applyFont="1" applyBorder="1" applyAlignment="1">
      <alignment horizontal="center"/>
    </xf>
    <xf numFmtId="0" fontId="66" fillId="0" borderId="50" xfId="0" applyFont="1" applyBorder="1" applyAlignment="1">
      <alignment horizontal="center"/>
    </xf>
    <xf numFmtId="0" fontId="36" fillId="63" borderId="47" xfId="0" applyFont="1" applyFill="1" applyBorder="1" applyAlignment="1">
      <alignment horizontal="center"/>
    </xf>
    <xf numFmtId="0" fontId="36" fillId="63" borderId="56" xfId="0" applyFont="1" applyFill="1" applyBorder="1" applyAlignment="1">
      <alignment horizontal="center" wrapText="1"/>
    </xf>
    <xf numFmtId="0" fontId="36" fillId="63" borderId="48" xfId="0" applyFont="1" applyFill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66" fillId="0" borderId="51" xfId="0" applyFont="1" applyBorder="1" applyAlignment="1">
      <alignment horizontal="center"/>
    </xf>
    <xf numFmtId="0" fontId="66" fillId="0" borderId="52" xfId="0" applyFont="1" applyBorder="1" applyAlignment="1">
      <alignment horizontal="center"/>
    </xf>
    <xf numFmtId="0" fontId="66" fillId="0" borderId="107" xfId="0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6" fillId="0" borderId="108" xfId="0" applyFont="1" applyBorder="1" applyAlignment="1">
      <alignment horizontal="center"/>
    </xf>
    <xf numFmtId="2" fontId="0" fillId="0" borderId="0" xfId="0" applyNumberFormat="1" applyAlignment="1">
      <alignment horizontal="right"/>
    </xf>
    <xf numFmtId="0" fontId="18" fillId="7" borderId="0" xfId="0" applyFont="1" applyFill="1" applyAlignment="1">
      <alignment horizontal="center"/>
    </xf>
    <xf numFmtId="0" fontId="18" fillId="32" borderId="0" xfId="0" applyFont="1" applyFill="1" applyAlignment="1">
      <alignment horizontal="left"/>
    </xf>
    <xf numFmtId="0" fontId="0" fillId="64" borderId="0" xfId="0" applyFill="1"/>
    <xf numFmtId="0" fontId="28" fillId="0" borderId="36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14" fontId="0" fillId="9" borderId="0" xfId="0" applyNumberFormat="1" applyFill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13" fillId="0" borderId="0" xfId="0" applyFont="1" applyAlignment="1">
      <alignment horizontal="left"/>
    </xf>
    <xf numFmtId="14" fontId="62" fillId="0" borderId="8" xfId="0" applyNumberFormat="1" applyFont="1" applyBorder="1" applyAlignment="1">
      <alignment horizontal="center"/>
    </xf>
    <xf numFmtId="0" fontId="0" fillId="0" borderId="8" xfId="0" quotePrefix="1" applyBorder="1"/>
    <xf numFmtId="15" fontId="0" fillId="0" borderId="0" xfId="0" applyNumberFormat="1" applyAlignment="1">
      <alignment horizontal="center"/>
    </xf>
    <xf numFmtId="0" fontId="18" fillId="32" borderId="0" xfId="0" applyFont="1" applyFill="1"/>
    <xf numFmtId="14" fontId="18" fillId="32" borderId="0" xfId="0" applyNumberFormat="1" applyFont="1" applyFill="1"/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2" fontId="1" fillId="10" borderId="0" xfId="0" applyNumberFormat="1" applyFont="1" applyFill="1" applyAlignment="1">
      <alignment horizontal="center"/>
    </xf>
    <xf numFmtId="0" fontId="29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7" borderId="0" xfId="0" applyFont="1" applyFill="1" applyAlignment="1">
      <alignment vertical="center"/>
    </xf>
    <xf numFmtId="14" fontId="1" fillId="7" borderId="0" xfId="0" applyNumberFormat="1" applyFont="1" applyFill="1" applyAlignment="1">
      <alignment vertical="center"/>
    </xf>
    <xf numFmtId="0" fontId="36" fillId="0" borderId="10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18" fillId="12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14" fontId="3" fillId="9" borderId="0" xfId="0" applyNumberFormat="1" applyFont="1" applyFill="1" applyAlignment="1">
      <alignment vertical="center"/>
    </xf>
    <xf numFmtId="0" fontId="36" fillId="13" borderId="0" xfId="0" applyFont="1" applyFill="1" applyAlignment="1">
      <alignment vertical="center"/>
    </xf>
    <xf numFmtId="0" fontId="36" fillId="32" borderId="8" xfId="0" applyFont="1" applyFill="1" applyBorder="1" applyAlignment="1">
      <alignment vertical="center"/>
    </xf>
    <xf numFmtId="0" fontId="36" fillId="42" borderId="10" xfId="0" applyFont="1" applyFill="1" applyBorder="1" applyAlignment="1">
      <alignment vertical="center"/>
    </xf>
    <xf numFmtId="0" fontId="36" fillId="9" borderId="0" xfId="0" applyFont="1" applyFill="1" applyAlignment="1">
      <alignment vertical="center"/>
    </xf>
    <xf numFmtId="0" fontId="18" fillId="9" borderId="0" xfId="0" applyFont="1" applyFill="1" applyAlignment="1">
      <alignment vertical="center"/>
    </xf>
    <xf numFmtId="0" fontId="61" fillId="38" borderId="0" xfId="0" applyFont="1" applyFill="1" applyAlignment="1">
      <alignment vertical="center"/>
    </xf>
    <xf numFmtId="14" fontId="62" fillId="45" borderId="0" xfId="0" applyNumberFormat="1" applyFont="1" applyFill="1" applyAlignment="1">
      <alignment vertical="center"/>
    </xf>
    <xf numFmtId="0" fontId="36" fillId="8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14" fontId="62" fillId="8" borderId="0" xfId="0" applyNumberFormat="1" applyFont="1" applyFill="1" applyAlignment="1">
      <alignment vertical="center"/>
    </xf>
    <xf numFmtId="0" fontId="71" fillId="39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14" fontId="2" fillId="8" borderId="0" xfId="0" applyNumberFormat="1" applyFont="1" applyFill="1" applyAlignment="1">
      <alignment vertical="center"/>
    </xf>
    <xf numFmtId="0" fontId="29" fillId="2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18" fillId="21" borderId="0" xfId="0" applyFont="1" applyFill="1" applyAlignment="1">
      <alignment vertical="center"/>
    </xf>
    <xf numFmtId="0" fontId="36" fillId="21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14" fontId="10" fillId="21" borderId="0" xfId="0" applyNumberFormat="1" applyFont="1" applyFill="1" applyAlignment="1">
      <alignment vertical="center"/>
    </xf>
    <xf numFmtId="0" fontId="18" fillId="44" borderId="0" xfId="0" applyFont="1" applyFill="1" applyAlignment="1">
      <alignment vertical="center"/>
    </xf>
    <xf numFmtId="0" fontId="18" fillId="44" borderId="61" xfId="0" applyFont="1" applyFill="1" applyBorder="1" applyAlignment="1">
      <alignment vertical="center"/>
    </xf>
    <xf numFmtId="0" fontId="61" fillId="38" borderId="18" xfId="0" applyFont="1" applyFill="1" applyBorder="1" applyAlignment="1">
      <alignment vertical="center"/>
    </xf>
    <xf numFmtId="0" fontId="36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14" fontId="1" fillId="6" borderId="0" xfId="0" applyNumberFormat="1" applyFont="1" applyFill="1" applyAlignment="1">
      <alignment vertical="center"/>
    </xf>
    <xf numFmtId="0" fontId="18" fillId="43" borderId="0" xfId="0" applyFont="1" applyFill="1" applyAlignment="1">
      <alignment vertical="center"/>
    </xf>
    <xf numFmtId="0" fontId="18" fillId="6" borderId="0" xfId="0" applyFont="1" applyFill="1" applyAlignment="1">
      <alignment vertical="center" wrapText="1"/>
    </xf>
    <xf numFmtId="14" fontId="18" fillId="6" borderId="0" xfId="0" applyNumberFormat="1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36" fillId="7" borderId="0" xfId="0" applyFont="1" applyFill="1" applyAlignment="1">
      <alignment vertical="center"/>
    </xf>
    <xf numFmtId="0" fontId="1" fillId="7" borderId="61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11" fillId="32" borderId="0" xfId="0" applyFont="1" applyFill="1" applyAlignment="1">
      <alignment vertical="center" wrapText="1"/>
    </xf>
    <xf numFmtId="0" fontId="11" fillId="9" borderId="29" xfId="0" applyFont="1" applyFill="1" applyBorder="1" applyAlignment="1">
      <alignment vertical="center"/>
    </xf>
    <xf numFmtId="0" fontId="11" fillId="9" borderId="17" xfId="0" applyFont="1" applyFill="1" applyBorder="1" applyAlignment="1">
      <alignment vertical="center"/>
    </xf>
    <xf numFmtId="0" fontId="11" fillId="9" borderId="30" xfId="0" applyFont="1" applyFill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34" xfId="0" applyBorder="1" applyAlignment="1">
      <alignment vertical="center"/>
    </xf>
    <xf numFmtId="0" fontId="11" fillId="8" borderId="31" xfId="0" applyFont="1" applyFill="1" applyBorder="1" applyAlignment="1">
      <alignment vertical="center"/>
    </xf>
    <xf numFmtId="0" fontId="11" fillId="8" borderId="17" xfId="0" applyFont="1" applyFill="1" applyBorder="1" applyAlignment="1">
      <alignment vertical="center" wrapText="1"/>
    </xf>
    <xf numFmtId="0" fontId="11" fillId="8" borderId="32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13" fillId="0" borderId="36" xfId="0" applyFont="1" applyBorder="1" applyAlignment="1">
      <alignment vertical="center"/>
    </xf>
    <xf numFmtId="0" fontId="13" fillId="0" borderId="35" xfId="0" applyFont="1" applyBorder="1" applyAlignment="1">
      <alignment vertical="center"/>
    </xf>
    <xf numFmtId="0" fontId="11" fillId="21" borderId="37" xfId="0" applyFont="1" applyFill="1" applyBorder="1" applyAlignment="1">
      <alignment vertical="center"/>
    </xf>
    <xf numFmtId="0" fontId="11" fillId="21" borderId="53" xfId="0" applyFont="1" applyFill="1" applyBorder="1" applyAlignment="1">
      <alignment vertical="center" wrapText="1"/>
    </xf>
    <xf numFmtId="0" fontId="11" fillId="21" borderId="38" xfId="0" applyFont="1" applyFill="1" applyBorder="1" applyAlignment="1">
      <alignment vertical="center"/>
    </xf>
    <xf numFmtId="0" fontId="24" fillId="6" borderId="39" xfId="0" applyFont="1" applyFill="1" applyBorder="1" applyAlignment="1">
      <alignment vertical="center"/>
    </xf>
    <xf numFmtId="0" fontId="24" fillId="6" borderId="40" xfId="0" applyFont="1" applyFill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11" fillId="7" borderId="43" xfId="0" applyFont="1" applyFill="1" applyBorder="1" applyAlignment="1">
      <alignment vertical="center"/>
    </xf>
    <xf numFmtId="0" fontId="11" fillId="7" borderId="55" xfId="0" applyFont="1" applyFill="1" applyBorder="1" applyAlignment="1">
      <alignment vertical="center" wrapText="1"/>
    </xf>
    <xf numFmtId="0" fontId="11" fillId="7" borderId="44" xfId="0" applyFont="1" applyFill="1" applyBorder="1" applyAlignment="1">
      <alignment vertical="center"/>
    </xf>
    <xf numFmtId="0" fontId="24" fillId="27" borderId="47" xfId="0" applyFont="1" applyFill="1" applyBorder="1" applyAlignment="1">
      <alignment vertical="center"/>
    </xf>
    <xf numFmtId="0" fontId="11" fillId="27" borderId="56" xfId="0" applyFont="1" applyFill="1" applyBorder="1" applyAlignment="1">
      <alignment vertical="center" wrapText="1"/>
    </xf>
    <xf numFmtId="0" fontId="24" fillId="27" borderId="48" xfId="0" applyFont="1" applyFill="1" applyBorder="1" applyAlignment="1">
      <alignment vertical="center"/>
    </xf>
    <xf numFmtId="0" fontId="24" fillId="0" borderId="103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24" fillId="0" borderId="104" xfId="0" applyFont="1" applyBorder="1" applyAlignment="1">
      <alignment vertical="center"/>
    </xf>
    <xf numFmtId="14" fontId="0" fillId="0" borderId="0" xfId="0" applyNumberFormat="1" applyAlignment="1">
      <alignment vertical="center"/>
    </xf>
    <xf numFmtId="2" fontId="12" fillId="0" borderId="0" xfId="0" quotePrefix="1" applyNumberFormat="1" applyFont="1" applyAlignment="1">
      <alignment wrapText="1"/>
    </xf>
    <xf numFmtId="0" fontId="72" fillId="0" borderId="0" xfId="0" applyFont="1"/>
    <xf numFmtId="0" fontId="72" fillId="32" borderId="0" xfId="0" applyFont="1" applyFill="1"/>
    <xf numFmtId="0" fontId="22" fillId="32" borderId="0" xfId="0" applyFont="1" applyFill="1" applyAlignment="1">
      <alignment wrapText="1"/>
    </xf>
    <xf numFmtId="2" fontId="18" fillId="0" borderId="0" xfId="0" applyNumberFormat="1" applyFont="1"/>
    <xf numFmtId="0" fontId="0" fillId="0" borderId="28" xfId="0" applyBorder="1"/>
    <xf numFmtId="0" fontId="18" fillId="17" borderId="0" xfId="0" applyFont="1" applyFill="1"/>
    <xf numFmtId="14" fontId="18" fillId="17" borderId="0" xfId="0" applyNumberFormat="1" applyFont="1" applyFill="1"/>
    <xf numFmtId="14" fontId="4" fillId="8" borderId="28" xfId="0" applyNumberFormat="1" applyFont="1" applyFill="1" applyBorder="1"/>
    <xf numFmtId="0" fontId="0" fillId="10" borderId="28" xfId="0" applyFill="1" applyBorder="1"/>
    <xf numFmtId="0" fontId="1" fillId="6" borderId="28" xfId="0" applyFont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14" fontId="1" fillId="6" borderId="28" xfId="0" applyNumberFormat="1" applyFont="1" applyFill="1" applyBorder="1"/>
    <xf numFmtId="2" fontId="2" fillId="6" borderId="28" xfId="0" applyNumberFormat="1" applyFont="1" applyFill="1" applyBorder="1"/>
    <xf numFmtId="0" fontId="2" fillId="6" borderId="28" xfId="0" applyFont="1" applyFill="1" applyBorder="1"/>
    <xf numFmtId="0" fontId="11" fillId="6" borderId="28" xfId="0" applyFont="1" applyFill="1" applyBorder="1" applyAlignment="1">
      <alignment horizontal="center"/>
    </xf>
    <xf numFmtId="0" fontId="22" fillId="17" borderId="0" xfId="0" applyFont="1" applyFill="1" applyAlignment="1">
      <alignment wrapText="1"/>
    </xf>
    <xf numFmtId="14" fontId="18" fillId="10" borderId="0" xfId="0" applyNumberFormat="1" applyFont="1" applyFill="1"/>
    <xf numFmtId="0" fontId="0" fillId="0" borderId="28" xfId="0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10" fillId="22" borderId="2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10" fillId="9" borderId="28" xfId="0" applyNumberFormat="1" applyFont="1" applyFill="1" applyBorder="1" applyAlignment="1">
      <alignment horizontal="right"/>
    </xf>
    <xf numFmtId="2" fontId="1" fillId="9" borderId="28" xfId="0" applyNumberFormat="1" applyFont="1" applyFill="1" applyBorder="1" applyAlignment="1">
      <alignment horizontal="right"/>
    </xf>
    <xf numFmtId="0" fontId="1" fillId="9" borderId="28" xfId="0" applyFont="1" applyFill="1" applyBorder="1" applyAlignment="1">
      <alignment horizontal="right"/>
    </xf>
    <xf numFmtId="0" fontId="13" fillId="9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/>
    </xf>
    <xf numFmtId="0" fontId="4" fillId="6" borderId="28" xfId="0" applyFont="1" applyFill="1" applyBorder="1"/>
    <xf numFmtId="0" fontId="0" fillId="6" borderId="28" xfId="0" applyFill="1" applyBorder="1" applyAlignment="1">
      <alignment horizontal="center"/>
    </xf>
    <xf numFmtId="14" fontId="4" fillId="6" borderId="28" xfId="0" applyNumberFormat="1" applyFont="1" applyFill="1" applyBorder="1"/>
    <xf numFmtId="2" fontId="1" fillId="6" borderId="28" xfId="0" applyNumberFormat="1" applyFont="1" applyFill="1" applyBorder="1"/>
    <xf numFmtId="0" fontId="1" fillId="6" borderId="28" xfId="0" applyFont="1" applyFill="1" applyBorder="1"/>
    <xf numFmtId="14" fontId="1" fillId="6" borderId="28" xfId="0" applyNumberFormat="1" applyFont="1" applyFill="1" applyBorder="1" applyAlignment="1">
      <alignment horizontal="left"/>
    </xf>
    <xf numFmtId="0" fontId="1" fillId="6" borderId="0" xfId="0" applyFont="1" applyFill="1" applyAlignment="1">
      <alignment horizontal="center" vertical="center"/>
    </xf>
    <xf numFmtId="14" fontId="1" fillId="6" borderId="0" xfId="0" applyNumberFormat="1" applyFont="1" applyFill="1"/>
    <xf numFmtId="14" fontId="1" fillId="6" borderId="0" xfId="0" applyNumberFormat="1" applyFont="1" applyFill="1" applyAlignment="1">
      <alignment horizontal="left"/>
    </xf>
    <xf numFmtId="0" fontId="11" fillId="0" borderId="28" xfId="0" applyFont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4" fillId="6" borderId="28" xfId="0" applyFont="1" applyFill="1" applyBorder="1" applyAlignment="1">
      <alignment horizontal="center"/>
    </xf>
    <xf numFmtId="0" fontId="1" fillId="21" borderId="28" xfId="0" applyFont="1" applyFill="1" applyBorder="1"/>
    <xf numFmtId="0" fontId="0" fillId="21" borderId="28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/>
    </xf>
    <xf numFmtId="14" fontId="1" fillId="21" borderId="28" xfId="0" applyNumberFormat="1" applyFont="1" applyFill="1" applyBorder="1"/>
    <xf numFmtId="2" fontId="1" fillId="21" borderId="28" xfId="0" applyNumberFormat="1" applyFont="1" applyFill="1" applyBorder="1"/>
    <xf numFmtId="0" fontId="11" fillId="21" borderId="28" xfId="0" applyFont="1" applyFill="1" applyBorder="1" applyAlignment="1">
      <alignment horizontal="center"/>
    </xf>
    <xf numFmtId="14" fontId="1" fillId="21" borderId="28" xfId="0" applyNumberFormat="1" applyFont="1" applyFill="1" applyBorder="1" applyAlignment="1">
      <alignment horizontal="left"/>
    </xf>
    <xf numFmtId="0" fontId="0" fillId="26" borderId="28" xfId="0" applyFill="1" applyBorder="1" applyAlignment="1">
      <alignment horizontal="center"/>
    </xf>
    <xf numFmtId="0" fontId="0" fillId="26" borderId="28" xfId="0" applyFill="1" applyBorder="1" applyAlignment="1">
      <alignment horizontal="center" vertical="center"/>
    </xf>
    <xf numFmtId="2" fontId="1" fillId="26" borderId="28" xfId="0" applyNumberFormat="1" applyFont="1" applyFill="1" applyBorder="1"/>
    <xf numFmtId="0" fontId="1" fillId="26" borderId="28" xfId="0" applyFont="1" applyFill="1" applyBorder="1"/>
    <xf numFmtId="0" fontId="11" fillId="26" borderId="28" xfId="0" applyFont="1" applyFill="1" applyBorder="1" applyAlignment="1">
      <alignment horizontal="center"/>
    </xf>
    <xf numFmtId="14" fontId="1" fillId="26" borderId="28" xfId="0" applyNumberFormat="1" applyFont="1" applyFill="1" applyBorder="1" applyAlignment="1">
      <alignment horizontal="left"/>
    </xf>
    <xf numFmtId="14" fontId="0" fillId="26" borderId="28" xfId="0" applyNumberFormat="1" applyFill="1" applyBorder="1"/>
    <xf numFmtId="0" fontId="2" fillId="8" borderId="28" xfId="0" applyFont="1" applyFill="1" applyBorder="1"/>
    <xf numFmtId="0" fontId="13" fillId="8" borderId="28" xfId="0" applyFont="1" applyFill="1" applyBorder="1" applyAlignment="1">
      <alignment horizontal="center" vertical="center"/>
    </xf>
    <xf numFmtId="14" fontId="2" fillId="8" borderId="28" xfId="0" applyNumberFormat="1" applyFont="1" applyFill="1" applyBorder="1"/>
    <xf numFmtId="2" fontId="2" fillId="8" borderId="28" xfId="0" applyNumberFormat="1" applyFont="1" applyFill="1" applyBorder="1"/>
    <xf numFmtId="0" fontId="24" fillId="8" borderId="28" xfId="0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left"/>
    </xf>
    <xf numFmtId="0" fontId="1" fillId="23" borderId="28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 vertical="center"/>
    </xf>
    <xf numFmtId="14" fontId="1" fillId="23" borderId="28" xfId="0" applyNumberFormat="1" applyFont="1" applyFill="1" applyBorder="1"/>
    <xf numFmtId="2" fontId="1" fillId="23" borderId="28" xfId="0" applyNumberFormat="1" applyFont="1" applyFill="1" applyBorder="1"/>
    <xf numFmtId="0" fontId="1" fillId="23" borderId="28" xfId="0" applyFont="1" applyFill="1" applyBorder="1"/>
    <xf numFmtId="0" fontId="28" fillId="53" borderId="28" xfId="0" applyFont="1" applyFill="1" applyBorder="1" applyAlignment="1">
      <alignment horizontal="center"/>
    </xf>
    <xf numFmtId="14" fontId="1" fillId="27" borderId="28" xfId="0" applyNumberFormat="1" applyFont="1" applyFill="1" applyBorder="1" applyAlignment="1">
      <alignment horizontal="left"/>
    </xf>
    <xf numFmtId="0" fontId="11" fillId="23" borderId="28" xfId="0" applyFont="1" applyFill="1" applyBorder="1" applyAlignment="1">
      <alignment horizontal="center"/>
    </xf>
    <xf numFmtId="0" fontId="1" fillId="24" borderId="28" xfId="0" applyFont="1" applyFill="1" applyBorder="1" applyAlignment="1">
      <alignment horizontal="center"/>
    </xf>
    <xf numFmtId="0" fontId="1" fillId="24" borderId="28" xfId="0" applyFont="1" applyFill="1" applyBorder="1" applyAlignment="1">
      <alignment horizontal="center" vertical="center"/>
    </xf>
    <xf numFmtId="14" fontId="1" fillId="24" borderId="28" xfId="0" applyNumberFormat="1" applyFont="1" applyFill="1" applyBorder="1"/>
    <xf numFmtId="2" fontId="1" fillId="24" borderId="28" xfId="0" applyNumberFormat="1" applyFont="1" applyFill="1" applyBorder="1"/>
    <xf numFmtId="0" fontId="1" fillId="24" borderId="28" xfId="0" applyFont="1" applyFill="1" applyBorder="1"/>
    <xf numFmtId="0" fontId="0" fillId="8" borderId="28" xfId="0" applyFill="1" applyBorder="1" applyAlignment="1">
      <alignment horizontal="center" vertical="center"/>
    </xf>
    <xf numFmtId="14" fontId="1" fillId="8" borderId="28" xfId="0" applyNumberFormat="1" applyFont="1" applyFill="1" applyBorder="1" applyAlignment="1">
      <alignment horizontal="left"/>
    </xf>
    <xf numFmtId="0" fontId="0" fillId="9" borderId="0" xfId="0" applyFill="1" applyAlignment="1">
      <alignment horizontal="center" vertical="center"/>
    </xf>
    <xf numFmtId="0" fontId="2" fillId="9" borderId="28" xfId="0" applyFont="1" applyFill="1" applyBorder="1"/>
    <xf numFmtId="14" fontId="2" fillId="9" borderId="28" xfId="0" applyNumberFormat="1" applyFont="1" applyFill="1" applyBorder="1"/>
    <xf numFmtId="2" fontId="2" fillId="9" borderId="28" xfId="0" applyNumberFormat="1" applyFont="1" applyFill="1" applyBorder="1"/>
    <xf numFmtId="14" fontId="1" fillId="9" borderId="28" xfId="0" applyNumberFormat="1" applyFont="1" applyFill="1" applyBorder="1" applyAlignment="1">
      <alignment horizontal="left"/>
    </xf>
    <xf numFmtId="0" fontId="4" fillId="8" borderId="28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8" xfId="0" applyBorder="1" applyAlignment="1">
      <alignment horizontal="right"/>
    </xf>
    <xf numFmtId="0" fontId="0" fillId="0" borderId="28" xfId="0" applyBorder="1" applyAlignment="1">
      <alignment horizontal="center" vertical="center"/>
    </xf>
    <xf numFmtId="2" fontId="1" fillId="6" borderId="28" xfId="0" applyNumberFormat="1" applyFont="1" applyFill="1" applyBorder="1" applyAlignment="1">
      <alignment horizontal="right"/>
    </xf>
    <xf numFmtId="0" fontId="1" fillId="6" borderId="28" xfId="0" applyFont="1" applyFill="1" applyBorder="1" applyAlignment="1">
      <alignment horizontal="right"/>
    </xf>
    <xf numFmtId="0" fontId="10" fillId="6" borderId="28" xfId="0" applyFont="1" applyFill="1" applyBorder="1" applyAlignment="1">
      <alignment horizontal="center" vertical="center"/>
    </xf>
    <xf numFmtId="14" fontId="10" fillId="6" borderId="28" xfId="0" applyNumberFormat="1" applyFont="1" applyFill="1" applyBorder="1" applyAlignment="1">
      <alignment horizontal="right"/>
    </xf>
    <xf numFmtId="0" fontId="27" fillId="6" borderId="28" xfId="0" applyFont="1" applyFill="1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/>
    </xf>
    <xf numFmtId="0" fontId="27" fillId="9" borderId="28" xfId="0" applyFont="1" applyFill="1" applyBorder="1" applyAlignment="1">
      <alignment horizontal="center" vertical="center"/>
    </xf>
    <xf numFmtId="0" fontId="1" fillId="21" borderId="28" xfId="0" applyFont="1" applyFill="1" applyBorder="1" applyAlignment="1">
      <alignment horizontal="center" vertical="center"/>
    </xf>
    <xf numFmtId="0" fontId="11" fillId="21" borderId="28" xfId="0" applyFont="1" applyFill="1" applyBorder="1" applyAlignment="1">
      <alignment horizontal="center" vertical="center"/>
    </xf>
    <xf numFmtId="2" fontId="2" fillId="21" borderId="28" xfId="0" applyNumberFormat="1" applyFont="1" applyFill="1" applyBorder="1"/>
    <xf numFmtId="0" fontId="2" fillId="21" borderId="28" xfId="0" applyFont="1" applyFill="1" applyBorder="1"/>
    <xf numFmtId="0" fontId="1" fillId="0" borderId="0" xfId="0" applyFont="1" applyAlignment="1">
      <alignment vertical="center"/>
    </xf>
    <xf numFmtId="0" fontId="1" fillId="11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19" borderId="0" xfId="0" applyFont="1" applyFill="1" applyAlignment="1">
      <alignment vertical="center"/>
    </xf>
    <xf numFmtId="0" fontId="11" fillId="23" borderId="0" xfId="0" applyFont="1" applyFill="1" applyAlignment="1">
      <alignment vertical="center"/>
    </xf>
    <xf numFmtId="0" fontId="19" fillId="25" borderId="0" xfId="0" applyFont="1" applyFill="1" applyAlignment="1">
      <alignment vertical="center" wrapText="1"/>
    </xf>
    <xf numFmtId="0" fontId="19" fillId="33" borderId="0" xfId="0" applyFont="1" applyFill="1" applyAlignment="1">
      <alignment vertical="center" wrapText="1"/>
    </xf>
    <xf numFmtId="0" fontId="0" fillId="10" borderId="28" xfId="0" applyFill="1" applyBorder="1" applyAlignment="1">
      <alignment horizontal="center" vertical="center"/>
    </xf>
    <xf numFmtId="0" fontId="1" fillId="15" borderId="28" xfId="0" applyFont="1" applyFill="1" applyBorder="1" applyAlignment="1">
      <alignment horizontal="center"/>
    </xf>
    <xf numFmtId="0" fontId="10" fillId="15" borderId="28" xfId="0" applyFont="1" applyFill="1" applyBorder="1" applyAlignment="1">
      <alignment horizontal="center" vertical="center"/>
    </xf>
    <xf numFmtId="14" fontId="1" fillId="15" borderId="28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14" fontId="0" fillId="9" borderId="28" xfId="0" applyNumberFormat="1" applyFill="1" applyBorder="1" applyAlignment="1">
      <alignment horizontal="center" vertical="center"/>
    </xf>
    <xf numFmtId="2" fontId="2" fillId="22" borderId="28" xfId="0" applyNumberFormat="1" applyFont="1" applyFill="1" applyBorder="1" applyAlignment="1">
      <alignment horizontal="center" vertical="center"/>
    </xf>
    <xf numFmtId="0" fontId="2" fillId="22" borderId="28" xfId="0" applyFont="1" applyFill="1" applyBorder="1" applyAlignment="1">
      <alignment horizontal="center" vertical="center"/>
    </xf>
    <xf numFmtId="14" fontId="0" fillId="22" borderId="28" xfId="0" applyNumberFormat="1" applyFill="1" applyBorder="1" applyAlignment="1">
      <alignment horizontal="center" vertical="center"/>
    </xf>
    <xf numFmtId="0" fontId="11" fillId="22" borderId="28" xfId="0" applyFont="1" applyFill="1" applyBorder="1" applyAlignment="1">
      <alignment horizontal="center" vertical="center"/>
    </xf>
    <xf numFmtId="14" fontId="10" fillId="22" borderId="28" xfId="0" applyNumberFormat="1" applyFont="1" applyFill="1" applyBorder="1" applyAlignment="1">
      <alignment horizontal="center" vertical="center"/>
    </xf>
    <xf numFmtId="0" fontId="13" fillId="22" borderId="28" xfId="0" applyFont="1" applyFill="1" applyBorder="1" applyAlignment="1">
      <alignment horizontal="center" vertical="center"/>
    </xf>
    <xf numFmtId="14" fontId="1" fillId="6" borderId="28" xfId="0" applyNumberFormat="1" applyFont="1" applyFill="1" applyBorder="1" applyAlignment="1">
      <alignment horizontal="center"/>
    </xf>
    <xf numFmtId="2" fontId="2" fillId="6" borderId="28" xfId="0" applyNumberFormat="1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8" fillId="6" borderId="28" xfId="0" applyFont="1" applyFill="1" applyBorder="1" applyAlignment="1">
      <alignment horizontal="center" vertical="center"/>
    </xf>
    <xf numFmtId="14" fontId="0" fillId="6" borderId="28" xfId="0" applyNumberForma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2" fontId="2" fillId="15" borderId="28" xfId="0" applyNumberFormat="1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13" fillId="15" borderId="28" xfId="0" applyFont="1" applyFill="1" applyBorder="1" applyAlignment="1">
      <alignment horizontal="center" vertical="center"/>
    </xf>
    <xf numFmtId="14" fontId="0" fillId="15" borderId="28" xfId="0" applyNumberFormat="1" applyFill="1" applyBorder="1" applyAlignment="1">
      <alignment horizontal="center" vertical="center"/>
    </xf>
    <xf numFmtId="0" fontId="11" fillId="15" borderId="28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10" borderId="8" xfId="0" applyFill="1" applyBorder="1"/>
    <xf numFmtId="0" fontId="0" fillId="10" borderId="8" xfId="0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14" fontId="10" fillId="9" borderId="28" xfId="0" applyNumberFormat="1" applyFont="1" applyFill="1" applyBorder="1" applyAlignment="1">
      <alignment horizontal="center"/>
    </xf>
    <xf numFmtId="2" fontId="1" fillId="9" borderId="28" xfId="0" applyNumberFormat="1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14" fontId="2" fillId="15" borderId="28" xfId="0" applyNumberFormat="1" applyFont="1" applyFill="1" applyBorder="1"/>
    <xf numFmtId="2" fontId="1" fillId="15" borderId="28" xfId="0" applyNumberFormat="1" applyFont="1" applyFill="1" applyBorder="1"/>
    <xf numFmtId="0" fontId="1" fillId="15" borderId="28" xfId="0" applyFont="1" applyFill="1" applyBorder="1"/>
    <xf numFmtId="0" fontId="11" fillId="15" borderId="28" xfId="0" applyFont="1" applyFill="1" applyBorder="1" applyAlignment="1">
      <alignment horizontal="center"/>
    </xf>
    <xf numFmtId="14" fontId="1" fillId="15" borderId="28" xfId="0" applyNumberFormat="1" applyFont="1" applyFill="1" applyBorder="1" applyAlignment="1">
      <alignment horizontal="left"/>
    </xf>
    <xf numFmtId="0" fontId="4" fillId="6" borderId="0" xfId="0" applyFont="1" applyFill="1"/>
    <xf numFmtId="14" fontId="4" fillId="6" borderId="0" xfId="0" applyNumberFormat="1" applyFont="1" applyFill="1"/>
    <xf numFmtId="2" fontId="1" fillId="6" borderId="0" xfId="0" applyNumberFormat="1" applyFont="1" applyFill="1"/>
    <xf numFmtId="0" fontId="1" fillId="6" borderId="0" xfId="0" applyFont="1" applyFill="1"/>
    <xf numFmtId="0" fontId="14" fillId="6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2" fontId="2" fillId="8" borderId="0" xfId="0" applyNumberFormat="1" applyFont="1" applyFill="1"/>
    <xf numFmtId="0" fontId="2" fillId="8" borderId="0" xfId="0" applyFont="1" applyFill="1"/>
    <xf numFmtId="14" fontId="1" fillId="8" borderId="0" xfId="0" applyNumberFormat="1" applyFont="1" applyFill="1" applyAlignment="1">
      <alignment horizontal="left"/>
    </xf>
    <xf numFmtId="0" fontId="1" fillId="9" borderId="0" xfId="0" applyFont="1" applyFill="1"/>
    <xf numFmtId="14" fontId="2" fillId="15" borderId="0" xfId="0" applyNumberFormat="1" applyFont="1" applyFill="1"/>
    <xf numFmtId="2" fontId="1" fillId="15" borderId="0" xfId="0" applyNumberFormat="1" applyFont="1" applyFill="1"/>
    <xf numFmtId="0" fontId="1" fillId="15" borderId="0" xfId="0" applyFont="1" applyFill="1"/>
    <xf numFmtId="0" fontId="11" fillId="15" borderId="0" xfId="0" applyFont="1" applyFill="1" applyAlignment="1">
      <alignment horizontal="center"/>
    </xf>
    <xf numFmtId="14" fontId="1" fillId="15" borderId="0" xfId="0" applyNumberFormat="1" applyFont="1" applyFill="1" applyAlignment="1">
      <alignment horizontal="left"/>
    </xf>
    <xf numFmtId="0" fontId="0" fillId="26" borderId="0" xfId="0" applyFill="1" applyAlignment="1">
      <alignment horizontal="center"/>
    </xf>
    <xf numFmtId="0" fontId="0" fillId="26" borderId="0" xfId="0" applyFill="1" applyAlignment="1">
      <alignment horizontal="center" vertical="center"/>
    </xf>
    <xf numFmtId="2" fontId="1" fillId="26" borderId="0" xfId="0" applyNumberFormat="1" applyFont="1" applyFill="1"/>
    <xf numFmtId="0" fontId="1" fillId="26" borderId="0" xfId="0" applyFont="1" applyFill="1"/>
    <xf numFmtId="14" fontId="1" fillId="26" borderId="0" xfId="0" applyNumberFormat="1" applyFont="1" applyFill="1" applyAlignment="1">
      <alignment horizontal="left"/>
    </xf>
    <xf numFmtId="0" fontId="13" fillId="8" borderId="0" xfId="0" applyFont="1" applyFill="1" applyAlignment="1">
      <alignment horizontal="center" vertical="center"/>
    </xf>
    <xf numFmtId="14" fontId="2" fillId="8" borderId="0" xfId="0" applyNumberFormat="1" applyFont="1" applyFill="1"/>
    <xf numFmtId="0" fontId="24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25" fillId="0" borderId="0" xfId="0" applyFont="1"/>
    <xf numFmtId="0" fontId="4" fillId="0" borderId="0" xfId="0" applyFont="1"/>
    <xf numFmtId="2" fontId="1" fillId="9" borderId="0" xfId="0" applyNumberFormat="1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2" fillId="26" borderId="28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0" fillId="6" borderId="0" xfId="0" applyFont="1" applyFill="1" applyAlignment="1">
      <alignment horizontal="center" vertical="center"/>
    </xf>
    <xf numFmtId="14" fontId="10" fillId="6" borderId="0" xfId="0" applyNumberFormat="1" applyFont="1" applyFill="1" applyAlignment="1">
      <alignment horizontal="right"/>
    </xf>
    <xf numFmtId="0" fontId="0" fillId="0" borderId="8" xfId="0" applyBorder="1"/>
    <xf numFmtId="0" fontId="13" fillId="8" borderId="28" xfId="0" applyFont="1" applyFill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18" fillId="16" borderId="0" xfId="0" applyFont="1" applyFill="1" applyAlignment="1">
      <alignment horizontal="center"/>
    </xf>
    <xf numFmtId="0" fontId="0" fillId="54" borderId="33" xfId="0" applyFill="1" applyBorder="1" applyAlignment="1">
      <alignment vertical="center"/>
    </xf>
    <xf numFmtId="0" fontId="0" fillId="54" borderId="18" xfId="0" applyFill="1" applyBorder="1" applyAlignment="1">
      <alignment vertical="center"/>
    </xf>
    <xf numFmtId="0" fontId="0" fillId="54" borderId="34" xfId="0" applyFill="1" applyBorder="1" applyAlignment="1">
      <alignment vertical="center"/>
    </xf>
    <xf numFmtId="0" fontId="0" fillId="54" borderId="34" xfId="0" applyFill="1" applyBorder="1" applyAlignment="1">
      <alignment horizontal="right" vertical="center"/>
    </xf>
    <xf numFmtId="0" fontId="13" fillId="54" borderId="33" xfId="0" applyFont="1" applyFill="1" applyBorder="1" applyAlignment="1">
      <alignment vertical="center"/>
    </xf>
    <xf numFmtId="0" fontId="13" fillId="54" borderId="34" xfId="0" applyFont="1" applyFill="1" applyBorder="1" applyAlignment="1">
      <alignment vertical="center"/>
    </xf>
    <xf numFmtId="0" fontId="13" fillId="54" borderId="34" xfId="0" applyFont="1" applyFill="1" applyBorder="1" applyAlignment="1">
      <alignment horizontal="right" vertical="center"/>
    </xf>
    <xf numFmtId="0" fontId="0" fillId="54" borderId="45" xfId="0" applyFill="1" applyBorder="1" applyAlignment="1">
      <alignment vertical="center"/>
    </xf>
    <xf numFmtId="0" fontId="0" fillId="54" borderId="46" xfId="0" applyFill="1" applyBorder="1" applyAlignment="1">
      <alignment vertical="center"/>
    </xf>
    <xf numFmtId="0" fontId="13" fillId="54" borderId="45" xfId="0" applyFont="1" applyFill="1" applyBorder="1" applyAlignment="1">
      <alignment vertical="center"/>
    </xf>
    <xf numFmtId="0" fontId="13" fillId="54" borderId="46" xfId="0" applyFont="1" applyFill="1" applyBorder="1" applyAlignment="1">
      <alignment vertical="center"/>
    </xf>
    <xf numFmtId="0" fontId="11" fillId="6" borderId="54" xfId="0" applyFont="1" applyFill="1" applyBorder="1" applyAlignment="1">
      <alignment horizontal="center" vertical="center" wrapText="1"/>
    </xf>
    <xf numFmtId="0" fontId="28" fillId="54" borderId="46" xfId="0" applyFont="1" applyFill="1" applyBorder="1" applyAlignment="1">
      <alignment vertical="center"/>
    </xf>
    <xf numFmtId="0" fontId="0" fillId="54" borderId="41" xfId="0" applyFill="1" applyBorder="1" applyAlignment="1">
      <alignment vertical="center"/>
    </xf>
    <xf numFmtId="0" fontId="0" fillId="54" borderId="42" xfId="0" applyFill="1" applyBorder="1" applyAlignment="1">
      <alignment vertical="center"/>
    </xf>
    <xf numFmtId="0" fontId="13" fillId="54" borderId="41" xfId="0" applyFont="1" applyFill="1" applyBorder="1" applyAlignment="1">
      <alignment vertical="center"/>
    </xf>
    <xf numFmtId="0" fontId="13" fillId="54" borderId="42" xfId="0" applyFont="1" applyFill="1" applyBorder="1" applyAlignment="1">
      <alignment vertical="center"/>
    </xf>
    <xf numFmtId="0" fontId="1" fillId="0" borderId="0" xfId="0" applyFont="1" applyAlignment="1">
      <alignment horizontal="left" vertical="top"/>
    </xf>
    <xf numFmtId="0" fontId="27" fillId="6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14" fontId="10" fillId="9" borderId="0" xfId="0" applyNumberFormat="1" applyFont="1" applyFill="1" applyAlignment="1">
      <alignment horizontal="right"/>
    </xf>
    <xf numFmtId="2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14" fontId="1" fillId="9" borderId="0" xfId="0" applyNumberFormat="1" applyFont="1" applyFill="1" applyAlignment="1">
      <alignment horizontal="left"/>
    </xf>
    <xf numFmtId="2" fontId="2" fillId="6" borderId="0" xfId="0" applyNumberFormat="1" applyFont="1" applyFill="1"/>
    <xf numFmtId="0" fontId="2" fillId="6" borderId="0" xfId="0" applyFont="1" applyFill="1"/>
    <xf numFmtId="0" fontId="1" fillId="21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2" fontId="2" fillId="21" borderId="0" xfId="0" applyNumberFormat="1" applyFont="1" applyFill="1"/>
    <xf numFmtId="0" fontId="2" fillId="21" borderId="0" xfId="0" applyFont="1" applyFill="1"/>
    <xf numFmtId="14" fontId="1" fillId="21" borderId="0" xfId="0" applyNumberFormat="1" applyFont="1" applyFill="1" applyAlignment="1">
      <alignment horizontal="left"/>
    </xf>
    <xf numFmtId="14" fontId="10" fillId="9" borderId="0" xfId="0" applyNumberFormat="1" applyFont="1" applyFill="1" applyAlignment="1">
      <alignment horizontal="center"/>
    </xf>
    <xf numFmtId="0" fontId="13" fillId="9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2" fontId="2" fillId="16" borderId="0" xfId="0" applyNumberFormat="1" applyFont="1" applyFill="1"/>
    <xf numFmtId="14" fontId="1" fillId="16" borderId="0" xfId="0" applyNumberFormat="1" applyFont="1" applyFill="1" applyAlignment="1">
      <alignment horizontal="left"/>
    </xf>
    <xf numFmtId="0" fontId="1" fillId="23" borderId="0" xfId="0" applyFont="1" applyFill="1" applyAlignment="1">
      <alignment horizontal="center" vertical="center"/>
    </xf>
    <xf numFmtId="14" fontId="1" fillId="23" borderId="0" xfId="0" applyNumberFormat="1" applyFont="1" applyFill="1"/>
    <xf numFmtId="2" fontId="1" fillId="23" borderId="0" xfId="0" applyNumberFormat="1" applyFont="1" applyFill="1"/>
    <xf numFmtId="0" fontId="1" fillId="23" borderId="0" xfId="0" applyFont="1" applyFill="1"/>
    <xf numFmtId="0" fontId="28" fillId="53" borderId="0" xfId="0" applyFont="1" applyFill="1" applyAlignment="1">
      <alignment horizontal="center"/>
    </xf>
    <xf numFmtId="14" fontId="1" fillId="27" borderId="0" xfId="0" applyNumberFormat="1" applyFont="1" applyFill="1" applyAlignment="1">
      <alignment horizontal="left"/>
    </xf>
    <xf numFmtId="0" fontId="0" fillId="0" borderId="65" xfId="0" applyBorder="1" applyAlignment="1">
      <alignment horizontal="center"/>
    </xf>
    <xf numFmtId="0" fontId="10" fillId="16" borderId="0" xfId="0" applyFont="1" applyFill="1" applyAlignment="1">
      <alignment horizontal="center" vertical="center"/>
    </xf>
    <xf numFmtId="14" fontId="10" fillId="16" borderId="0" xfId="0" applyNumberFormat="1" applyFont="1" applyFill="1" applyAlignment="1">
      <alignment horizontal="center" vertical="center"/>
    </xf>
    <xf numFmtId="2" fontId="2" fillId="16" borderId="0" xfId="0" applyNumberFormat="1" applyFont="1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vertical="center"/>
    </xf>
    <xf numFmtId="0" fontId="0" fillId="16" borderId="0" xfId="0" applyFill="1" applyAlignment="1">
      <alignment horizontal="left" vertical="top"/>
    </xf>
    <xf numFmtId="0" fontId="0" fillId="55" borderId="0" xfId="0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right"/>
    </xf>
    <xf numFmtId="0" fontId="18" fillId="19" borderId="0" xfId="0" applyFont="1" applyFill="1"/>
    <xf numFmtId="14" fontId="18" fillId="19" borderId="0" xfId="0" applyNumberFormat="1" applyFont="1" applyFill="1"/>
    <xf numFmtId="0" fontId="0" fillId="16" borderId="28" xfId="0" applyFill="1" applyBorder="1" applyAlignment="1">
      <alignment horizontal="center" vertical="center"/>
    </xf>
    <xf numFmtId="0" fontId="1" fillId="16" borderId="28" xfId="0" applyFont="1" applyFill="1" applyBorder="1" applyAlignment="1">
      <alignment horizontal="center"/>
    </xf>
    <xf numFmtId="0" fontId="10" fillId="16" borderId="28" xfId="0" applyFont="1" applyFill="1" applyBorder="1" applyAlignment="1">
      <alignment horizontal="center" vertical="center"/>
    </xf>
    <xf numFmtId="14" fontId="1" fillId="16" borderId="28" xfId="0" applyNumberFormat="1" applyFont="1" applyFill="1" applyBorder="1" applyAlignment="1">
      <alignment horizontal="center"/>
    </xf>
    <xf numFmtId="2" fontId="2" fillId="16" borderId="28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0" fontId="13" fillId="16" borderId="28" xfId="0" applyFont="1" applyFill="1" applyBorder="1" applyAlignment="1">
      <alignment horizontal="center" vertical="center"/>
    </xf>
    <xf numFmtId="14" fontId="0" fillId="16" borderId="28" xfId="0" applyNumberFormat="1" applyFill="1" applyBorder="1" applyAlignment="1">
      <alignment horizontal="center" vertical="center"/>
    </xf>
    <xf numFmtId="0" fontId="11" fillId="16" borderId="28" xfId="0" applyFont="1" applyFill="1" applyBorder="1" applyAlignment="1">
      <alignment horizontal="center" vertical="center"/>
    </xf>
    <xf numFmtId="0" fontId="0" fillId="0" borderId="85" xfId="0" applyBorder="1"/>
    <xf numFmtId="0" fontId="0" fillId="0" borderId="85" xfId="0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8" fillId="0" borderId="8" xfId="0" applyFont="1" applyBorder="1"/>
    <xf numFmtId="0" fontId="0" fillId="0" borderId="76" xfId="0" applyBorder="1" applyAlignment="1">
      <alignment vertical="center"/>
    </xf>
    <xf numFmtId="0" fontId="36" fillId="39" borderId="0" xfId="0" applyFont="1" applyFill="1"/>
    <xf numFmtId="14" fontId="36" fillId="39" borderId="0" xfId="0" applyNumberFormat="1" applyFont="1" applyFill="1"/>
    <xf numFmtId="0" fontId="19" fillId="39" borderId="0" xfId="0" applyFont="1" applyFill="1"/>
    <xf numFmtId="14" fontId="69" fillId="39" borderId="0" xfId="0" applyNumberFormat="1" applyFont="1" applyFill="1"/>
    <xf numFmtId="0" fontId="73" fillId="65" borderId="109" xfId="0" applyFont="1" applyFill="1" applyBorder="1" applyAlignment="1">
      <alignment wrapText="1"/>
    </xf>
    <xf numFmtId="0" fontId="75" fillId="10" borderId="110" xfId="0" applyFont="1" applyFill="1" applyBorder="1" applyAlignment="1">
      <alignment wrapText="1"/>
    </xf>
    <xf numFmtId="0" fontId="1" fillId="16" borderId="0" xfId="0" applyFont="1" applyFill="1" applyAlignment="1">
      <alignment horizontal="center" vertical="center"/>
    </xf>
    <xf numFmtId="14" fontId="1" fillId="16" borderId="0" xfId="0" applyNumberFormat="1" applyFont="1" applyFill="1" applyAlignment="1">
      <alignment horizontal="right"/>
    </xf>
    <xf numFmtId="2" fontId="1" fillId="16" borderId="0" xfId="0" applyNumberFormat="1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0" fillId="0" borderId="0" xfId="0" applyAlignment="1">
      <alignment horizontal="left" vertical="center"/>
    </xf>
    <xf numFmtId="0" fontId="0" fillId="18" borderId="0" xfId="0" applyFill="1"/>
    <xf numFmtId="0" fontId="18" fillId="18" borderId="0" xfId="0" applyFont="1" applyFill="1"/>
    <xf numFmtId="14" fontId="18" fillId="18" borderId="0" xfId="0" applyNumberFormat="1" applyFont="1" applyFill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 wrapText="1"/>
    </xf>
    <xf numFmtId="0" fontId="13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0" fillId="24" borderId="28" xfId="0" applyFill="1" applyBorder="1" applyAlignment="1">
      <alignment horizontal="center"/>
    </xf>
    <xf numFmtId="14" fontId="11" fillId="69" borderId="0" xfId="0" applyNumberFormat="1" applyFont="1" applyFill="1" applyAlignment="1">
      <alignment horizontal="center"/>
    </xf>
    <xf numFmtId="0" fontId="0" fillId="69" borderId="0" xfId="0" applyFill="1" applyAlignment="1">
      <alignment horizontal="center"/>
    </xf>
    <xf numFmtId="0" fontId="1" fillId="69" borderId="0" xfId="0" applyFont="1" applyFill="1" applyAlignment="1">
      <alignment vertical="center"/>
    </xf>
    <xf numFmtId="0" fontId="0" fillId="69" borderId="0" xfId="0" applyFill="1" applyAlignment="1">
      <alignment vertical="center"/>
    </xf>
    <xf numFmtId="14" fontId="1" fillId="69" borderId="0" xfId="0" applyNumberFormat="1" applyFont="1" applyFill="1" applyAlignment="1">
      <alignment vertical="center"/>
    </xf>
    <xf numFmtId="0" fontId="18" fillId="69" borderId="0" xfId="0" applyFont="1" applyFill="1" applyAlignment="1">
      <alignment vertical="center"/>
    </xf>
    <xf numFmtId="0" fontId="36" fillId="69" borderId="0" xfId="0" applyFont="1" applyFill="1" applyAlignment="1">
      <alignment vertical="center"/>
    </xf>
    <xf numFmtId="14" fontId="0" fillId="69" borderId="0" xfId="0" applyNumberFormat="1" applyFill="1" applyAlignment="1">
      <alignment horizontal="center"/>
    </xf>
    <xf numFmtId="0" fontId="61" fillId="69" borderId="0" xfId="0" applyFont="1" applyFill="1" applyAlignment="1">
      <alignment vertical="center"/>
    </xf>
    <xf numFmtId="0" fontId="1" fillId="69" borderId="61" xfId="0" applyFont="1" applyFill="1" applyBorder="1" applyAlignment="1">
      <alignment vertical="center"/>
    </xf>
    <xf numFmtId="14" fontId="13" fillId="69" borderId="0" xfId="0" applyNumberFormat="1" applyFont="1" applyFill="1" applyAlignment="1">
      <alignment horizontal="center"/>
    </xf>
    <xf numFmtId="0" fontId="13" fillId="69" borderId="0" xfId="0" applyFont="1" applyFill="1" applyAlignment="1">
      <alignment horizontal="center"/>
    </xf>
    <xf numFmtId="0" fontId="2" fillId="69" borderId="0" xfId="0" applyFont="1" applyFill="1" applyAlignment="1">
      <alignment vertical="center"/>
    </xf>
    <xf numFmtId="0" fontId="13" fillId="69" borderId="0" xfId="0" applyFont="1" applyFill="1" applyAlignment="1">
      <alignment vertical="center"/>
    </xf>
    <xf numFmtId="14" fontId="2" fillId="69" borderId="0" xfId="0" applyNumberFormat="1" applyFont="1" applyFill="1" applyAlignment="1">
      <alignment vertical="center"/>
    </xf>
    <xf numFmtId="14" fontId="0" fillId="69" borderId="0" xfId="0" applyNumberFormat="1" applyFill="1" applyAlignment="1">
      <alignment vertical="center"/>
    </xf>
    <xf numFmtId="0" fontId="1" fillId="69" borderId="0" xfId="0" applyFont="1" applyFill="1" applyAlignment="1">
      <alignment horizontal="center"/>
    </xf>
    <xf numFmtId="2" fontId="1" fillId="69" borderId="0" xfId="0" applyNumberFormat="1" applyFont="1" applyFill="1" applyAlignment="1">
      <alignment horizontal="center"/>
    </xf>
    <xf numFmtId="0" fontId="24" fillId="54" borderId="51" xfId="0" applyFont="1" applyFill="1" applyBorder="1" applyAlignment="1">
      <alignment vertical="center"/>
    </xf>
    <xf numFmtId="0" fontId="24" fillId="54" borderId="52" xfId="0" applyFont="1" applyFill="1" applyBorder="1" applyAlignment="1">
      <alignment vertical="center"/>
    </xf>
    <xf numFmtId="0" fontId="13" fillId="54" borderId="51" xfId="0" applyFont="1" applyFill="1" applyBorder="1" applyAlignment="1">
      <alignment vertical="center"/>
    </xf>
    <xf numFmtId="0" fontId="13" fillId="54" borderId="52" xfId="0" applyFont="1" applyFill="1" applyBorder="1" applyAlignment="1">
      <alignment vertical="center"/>
    </xf>
    <xf numFmtId="0" fontId="11" fillId="16" borderId="0" xfId="0" applyFont="1" applyFill="1" applyAlignment="1">
      <alignment vertical="center"/>
    </xf>
    <xf numFmtId="0" fontId="2" fillId="9" borderId="76" xfId="0" applyFont="1" applyFill="1" applyBorder="1" applyAlignment="1">
      <alignment vertical="center"/>
    </xf>
    <xf numFmtId="0" fontId="0" fillId="9" borderId="76" xfId="0" applyFill="1" applyBorder="1" applyAlignment="1">
      <alignment vertical="center"/>
    </xf>
    <xf numFmtId="14" fontId="2" fillId="9" borderId="76" xfId="0" applyNumberFormat="1" applyFont="1" applyFill="1" applyBorder="1" applyAlignment="1">
      <alignment vertical="center"/>
    </xf>
    <xf numFmtId="2" fontId="2" fillId="9" borderId="76" xfId="0" applyNumberFormat="1" applyFont="1" applyFill="1" applyBorder="1" applyAlignment="1">
      <alignment vertical="center"/>
    </xf>
    <xf numFmtId="0" fontId="14" fillId="9" borderId="76" xfId="0" applyFont="1" applyFill="1" applyBorder="1" applyAlignment="1">
      <alignment vertical="center"/>
    </xf>
    <xf numFmtId="14" fontId="0" fillId="9" borderId="76" xfId="0" applyNumberFormat="1" applyFill="1" applyBorder="1" applyAlignment="1">
      <alignment vertical="center"/>
    </xf>
    <xf numFmtId="0" fontId="11" fillId="9" borderId="76" xfId="0" applyFont="1" applyFill="1" applyBorder="1" applyAlignment="1">
      <alignment vertical="center"/>
    </xf>
    <xf numFmtId="0" fontId="2" fillId="9" borderId="28" xfId="0" applyFont="1" applyFill="1" applyBorder="1" applyAlignment="1">
      <alignment vertical="center"/>
    </xf>
    <xf numFmtId="0" fontId="0" fillId="9" borderId="28" xfId="0" applyFill="1" applyBorder="1" applyAlignment="1">
      <alignment vertical="center"/>
    </xf>
    <xf numFmtId="14" fontId="2" fillId="9" borderId="28" xfId="0" applyNumberFormat="1" applyFont="1" applyFill="1" applyBorder="1" applyAlignment="1">
      <alignment vertical="center"/>
    </xf>
    <xf numFmtId="2" fontId="2" fillId="9" borderId="28" xfId="0" applyNumberFormat="1" applyFont="1" applyFill="1" applyBorder="1" applyAlignment="1">
      <alignment vertical="center"/>
    </xf>
    <xf numFmtId="0" fontId="14" fillId="9" borderId="28" xfId="0" applyFont="1" applyFill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" fillId="22" borderId="28" xfId="0" applyFont="1" applyFill="1" applyBorder="1" applyAlignment="1">
      <alignment vertical="center"/>
    </xf>
    <xf numFmtId="0" fontId="0" fillId="22" borderId="28" xfId="0" applyFill="1" applyBorder="1" applyAlignment="1">
      <alignment vertical="center"/>
    </xf>
    <xf numFmtId="0" fontId="10" fillId="22" borderId="28" xfId="0" applyFont="1" applyFill="1" applyBorder="1" applyAlignment="1">
      <alignment vertical="center"/>
    </xf>
    <xf numFmtId="14" fontId="1" fillId="22" borderId="28" xfId="0" applyNumberFormat="1" applyFont="1" applyFill="1" applyBorder="1" applyAlignment="1">
      <alignment vertical="center"/>
    </xf>
    <xf numFmtId="2" fontId="2" fillId="22" borderId="28" xfId="0" applyNumberFormat="1" applyFont="1" applyFill="1" applyBorder="1" applyAlignment="1">
      <alignment vertical="center"/>
    </xf>
    <xf numFmtId="0" fontId="2" fillId="22" borderId="28" xfId="0" applyFont="1" applyFill="1" applyBorder="1" applyAlignment="1">
      <alignment vertical="center"/>
    </xf>
    <xf numFmtId="0" fontId="14" fillId="22" borderId="28" xfId="0" applyFont="1" applyFill="1" applyBorder="1" applyAlignment="1">
      <alignment vertical="center"/>
    </xf>
    <xf numFmtId="0" fontId="11" fillId="22" borderId="28" xfId="0" applyFont="1" applyFill="1" applyBorder="1" applyAlignment="1">
      <alignment vertical="center"/>
    </xf>
    <xf numFmtId="0" fontId="0" fillId="10" borderId="28" xfId="0" applyFill="1" applyBorder="1" applyAlignment="1">
      <alignment vertical="center"/>
    </xf>
    <xf numFmtId="0" fontId="0" fillId="19" borderId="28" xfId="0" applyFill="1" applyBorder="1" applyAlignment="1">
      <alignment vertical="center"/>
    </xf>
    <xf numFmtId="14" fontId="0" fillId="19" borderId="28" xfId="0" applyNumberFormat="1" applyFill="1" applyBorder="1" applyAlignment="1">
      <alignment vertical="center"/>
    </xf>
    <xf numFmtId="2" fontId="2" fillId="19" borderId="28" xfId="0" applyNumberFormat="1" applyFont="1" applyFill="1" applyBorder="1" applyAlignment="1">
      <alignment vertical="center"/>
    </xf>
    <xf numFmtId="0" fontId="2" fillId="19" borderId="28" xfId="0" applyFont="1" applyFill="1" applyBorder="1" applyAlignment="1">
      <alignment vertical="center"/>
    </xf>
    <xf numFmtId="0" fontId="11" fillId="19" borderId="28" xfId="0" applyFont="1" applyFill="1" applyBorder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0" fillId="22" borderId="0" xfId="0" applyFont="1" applyFill="1" applyAlignment="1">
      <alignment horizontal="center" vertical="center"/>
    </xf>
    <xf numFmtId="14" fontId="10" fillId="22" borderId="0" xfId="0" applyNumberFormat="1" applyFont="1" applyFill="1" applyAlignment="1">
      <alignment horizontal="center" vertical="center"/>
    </xf>
    <xf numFmtId="2" fontId="2" fillId="22" borderId="0" xfId="0" applyNumberFormat="1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14" fontId="0" fillId="22" borderId="0" xfId="0" applyNumberFormat="1" applyFill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10" fillId="15" borderId="0" xfId="0" applyFont="1" applyFill="1" applyAlignment="1">
      <alignment horizontal="center" vertical="center"/>
    </xf>
    <xf numFmtId="14" fontId="1" fillId="15" borderId="0" xfId="0" applyNumberFormat="1" applyFont="1" applyFill="1" applyAlignment="1">
      <alignment horizontal="center"/>
    </xf>
    <xf numFmtId="2" fontId="2" fillId="15" borderId="0" xfId="0" applyNumberFormat="1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" fillId="6" borderId="85" xfId="0" applyFont="1" applyFill="1" applyBorder="1" applyAlignment="1">
      <alignment horizontal="center" vertical="center"/>
    </xf>
    <xf numFmtId="14" fontId="1" fillId="6" borderId="85" xfId="0" applyNumberFormat="1" applyFont="1" applyFill="1" applyBorder="1" applyAlignment="1">
      <alignment horizontal="right"/>
    </xf>
    <xf numFmtId="2" fontId="1" fillId="6" borderId="85" xfId="0" applyNumberFormat="1" applyFont="1" applyFill="1" applyBorder="1" applyAlignment="1">
      <alignment horizontal="right"/>
    </xf>
    <xf numFmtId="0" fontId="1" fillId="6" borderId="85" xfId="0" applyFont="1" applyFill="1" applyBorder="1" applyAlignment="1">
      <alignment horizontal="right"/>
    </xf>
    <xf numFmtId="0" fontId="13" fillId="6" borderId="85" xfId="0" applyFont="1" applyFill="1" applyBorder="1" applyAlignment="1">
      <alignment horizontal="center" vertical="center"/>
    </xf>
    <xf numFmtId="14" fontId="1" fillId="6" borderId="85" xfId="0" applyNumberFormat="1" applyFont="1" applyFill="1" applyBorder="1" applyAlignment="1">
      <alignment horizontal="left"/>
    </xf>
    <xf numFmtId="0" fontId="11" fillId="6" borderId="85" xfId="0" applyFont="1" applyFill="1" applyBorder="1" applyAlignment="1">
      <alignment horizontal="center"/>
    </xf>
    <xf numFmtId="0" fontId="0" fillId="6" borderId="85" xfId="0" applyFill="1" applyBorder="1" applyAlignment="1">
      <alignment horizontal="center" vertical="center"/>
    </xf>
    <xf numFmtId="0" fontId="0" fillId="16" borderId="28" xfId="0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14" fontId="2" fillId="16" borderId="28" xfId="0" applyNumberFormat="1" applyFont="1" applyFill="1" applyBorder="1" applyAlignment="1">
      <alignment vertical="center"/>
    </xf>
    <xf numFmtId="2" fontId="2" fillId="16" borderId="28" xfId="0" applyNumberFormat="1" applyFont="1" applyFill="1" applyBorder="1" applyAlignment="1">
      <alignment vertical="center"/>
    </xf>
    <xf numFmtId="0" fontId="14" fillId="16" borderId="28" xfId="0" applyFont="1" applyFill="1" applyBorder="1" applyAlignment="1">
      <alignment vertical="center"/>
    </xf>
    <xf numFmtId="14" fontId="0" fillId="16" borderId="28" xfId="0" applyNumberFormat="1" applyFill="1" applyBorder="1" applyAlignment="1">
      <alignment vertical="center"/>
    </xf>
    <xf numFmtId="0" fontId="11" fillId="16" borderId="28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14" fontId="2" fillId="9" borderId="0" xfId="0" applyNumberFormat="1" applyFont="1" applyFill="1" applyAlignment="1">
      <alignment vertical="center"/>
    </xf>
    <xf numFmtId="2" fontId="2" fillId="9" borderId="0" xfId="0" applyNumberFormat="1" applyFont="1" applyFill="1" applyAlignment="1">
      <alignment vertical="center"/>
    </xf>
    <xf numFmtId="0" fontId="14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10" fillId="22" borderId="0" xfId="0" applyFont="1" applyFill="1" applyAlignment="1">
      <alignment vertical="center"/>
    </xf>
    <xf numFmtId="14" fontId="1" fillId="22" borderId="0" xfId="0" applyNumberFormat="1" applyFont="1" applyFill="1" applyAlignment="1">
      <alignment vertical="center"/>
    </xf>
    <xf numFmtId="2" fontId="2" fillId="22" borderId="0" xfId="0" applyNumberFormat="1" applyFont="1" applyFill="1" applyAlignment="1">
      <alignment vertical="center"/>
    </xf>
    <xf numFmtId="0" fontId="2" fillId="22" borderId="0" xfId="0" applyFont="1" applyFill="1" applyAlignment="1">
      <alignment vertical="center"/>
    </xf>
    <xf numFmtId="0" fontId="14" fillId="22" borderId="0" xfId="0" applyFont="1" applyFill="1" applyAlignment="1">
      <alignment vertical="center"/>
    </xf>
    <xf numFmtId="0" fontId="11" fillId="22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9" borderId="0" xfId="0" applyFill="1" applyAlignment="1">
      <alignment vertical="center"/>
    </xf>
    <xf numFmtId="14" fontId="0" fillId="19" borderId="0" xfId="0" applyNumberFormat="1" applyFill="1" applyAlignment="1">
      <alignment vertical="center"/>
    </xf>
    <xf numFmtId="2" fontId="2" fillId="19" borderId="0" xfId="0" applyNumberFormat="1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11" fillId="19" borderId="0" xfId="0" applyFont="1" applyFill="1" applyAlignment="1">
      <alignment vertical="center"/>
    </xf>
    <xf numFmtId="0" fontId="2" fillId="27" borderId="0" xfId="0" applyFont="1" applyFill="1" applyAlignment="1">
      <alignment vertical="center"/>
    </xf>
    <xf numFmtId="0" fontId="48" fillId="0" borderId="111" xfId="0" applyFont="1" applyBorder="1" applyAlignment="1">
      <alignment readingOrder="1"/>
    </xf>
    <xf numFmtId="0" fontId="48" fillId="0" borderId="112" xfId="0" applyFont="1" applyBorder="1" applyAlignment="1">
      <alignment readingOrder="1"/>
    </xf>
    <xf numFmtId="0" fontId="48" fillId="0" borderId="113" xfId="0" applyFont="1" applyBorder="1" applyAlignment="1">
      <alignment readingOrder="1"/>
    </xf>
    <xf numFmtId="0" fontId="18" fillId="9" borderId="0" xfId="0" applyFont="1" applyFill="1"/>
    <xf numFmtId="14" fontId="18" fillId="9" borderId="0" xfId="0" applyNumberFormat="1" applyFont="1" applyFill="1"/>
    <xf numFmtId="14" fontId="20" fillId="62" borderId="18" xfId="0" applyNumberFormat="1" applyFont="1" applyFill="1" applyBorder="1" applyAlignment="1">
      <alignment wrapText="1"/>
    </xf>
    <xf numFmtId="14" fontId="20" fillId="70" borderId="18" xfId="0" applyNumberFormat="1" applyFont="1" applyFill="1" applyBorder="1" applyAlignment="1">
      <alignment wrapText="1"/>
    </xf>
    <xf numFmtId="14" fontId="20" fillId="14" borderId="18" xfId="0" applyNumberFormat="1" applyFont="1" applyFill="1" applyBorder="1" applyAlignment="1">
      <alignment wrapText="1"/>
    </xf>
    <xf numFmtId="14" fontId="20" fillId="71" borderId="18" xfId="0" applyNumberFormat="1" applyFont="1" applyFill="1" applyBorder="1" applyAlignment="1">
      <alignment wrapText="1"/>
    </xf>
    <xf numFmtId="14" fontId="10" fillId="22" borderId="0" xfId="0" applyNumberFormat="1" applyFont="1" applyFill="1" applyAlignment="1">
      <alignment horizontal="right"/>
    </xf>
    <xf numFmtId="14" fontId="10" fillId="22" borderId="28" xfId="0" applyNumberFormat="1" applyFont="1" applyFill="1" applyBorder="1" applyAlignment="1">
      <alignment horizontal="right"/>
    </xf>
    <xf numFmtId="0" fontId="11" fillId="0" borderId="8" xfId="0" applyFont="1" applyBorder="1" applyAlignment="1">
      <alignment vertical="center"/>
    </xf>
    <xf numFmtId="0" fontId="0" fillId="10" borderId="8" xfId="0" applyFill="1" applyBorder="1" applyAlignment="1">
      <alignment horizontal="right"/>
    </xf>
    <xf numFmtId="0" fontId="13" fillId="54" borderId="49" xfId="0" applyFont="1" applyFill="1" applyBorder="1" applyAlignment="1">
      <alignment vertical="center"/>
    </xf>
    <xf numFmtId="0" fontId="13" fillId="54" borderId="50" xfId="0" applyFont="1" applyFill="1" applyBorder="1" applyAlignment="1">
      <alignment vertical="center"/>
    </xf>
    <xf numFmtId="0" fontId="0" fillId="54" borderId="49" xfId="0" applyFill="1" applyBorder="1" applyAlignment="1">
      <alignment vertical="center"/>
    </xf>
    <xf numFmtId="0" fontId="0" fillId="54" borderId="50" xfId="0" applyFill="1" applyBorder="1" applyAlignment="1">
      <alignment vertical="center"/>
    </xf>
    <xf numFmtId="0" fontId="0" fillId="54" borderId="35" xfId="0" applyFill="1" applyBorder="1" applyAlignment="1">
      <alignment vertical="center"/>
    </xf>
    <xf numFmtId="0" fontId="0" fillId="54" borderId="36" xfId="0" applyFill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11" fillId="32" borderId="0" xfId="0" applyFont="1" applyFill="1" applyAlignment="1">
      <alignment horizontal="center" vertical="center" wrapText="1"/>
    </xf>
    <xf numFmtId="14" fontId="10" fillId="16" borderId="0" xfId="0" applyNumberFormat="1" applyFont="1" applyFill="1" applyAlignment="1">
      <alignment horizontal="right"/>
    </xf>
    <xf numFmtId="0" fontId="27" fillId="16" borderId="0" xfId="0" applyFont="1" applyFill="1" applyAlignment="1">
      <alignment horizontal="center" vertical="center"/>
    </xf>
    <xf numFmtId="0" fontId="0" fillId="72" borderId="0" xfId="0" applyFill="1"/>
    <xf numFmtId="0" fontId="18" fillId="72" borderId="0" xfId="0" applyFont="1" applyFill="1"/>
    <xf numFmtId="14" fontId="18" fillId="72" borderId="0" xfId="0" applyNumberFormat="1" applyFont="1" applyFill="1"/>
    <xf numFmtId="0" fontId="1" fillId="19" borderId="28" xfId="0" applyFont="1" applyFill="1" applyBorder="1"/>
    <xf numFmtId="14" fontId="1" fillId="19" borderId="28" xfId="0" applyNumberFormat="1" applyFont="1" applyFill="1" applyBorder="1"/>
    <xf numFmtId="14" fontId="0" fillId="73" borderId="76" xfId="0" applyNumberFormat="1" applyFill="1" applyBorder="1" applyAlignment="1">
      <alignment vertical="center"/>
    </xf>
    <xf numFmtId="14" fontId="0" fillId="19" borderId="76" xfId="0" applyNumberFormat="1" applyFill="1" applyBorder="1" applyAlignment="1">
      <alignment vertical="center"/>
    </xf>
    <xf numFmtId="0" fontId="11" fillId="16" borderId="8" xfId="0" applyFont="1" applyFill="1" applyBorder="1" applyAlignment="1">
      <alignment vertical="center"/>
    </xf>
    <xf numFmtId="0" fontId="11" fillId="0" borderId="8" xfId="0" applyFont="1" applyBorder="1"/>
    <xf numFmtId="0" fontId="1" fillId="22" borderId="8" xfId="0" applyFont="1" applyFill="1" applyBorder="1" applyAlignment="1">
      <alignment horizontal="center" vertical="center"/>
    </xf>
    <xf numFmtId="0" fontId="11" fillId="22" borderId="8" xfId="0" applyFont="1" applyFill="1" applyBorder="1" applyAlignment="1">
      <alignment horizontal="center" vertical="center"/>
    </xf>
    <xf numFmtId="14" fontId="1" fillId="22" borderId="8" xfId="0" applyNumberFormat="1" applyFont="1" applyFill="1" applyBorder="1" applyAlignment="1">
      <alignment horizontal="center" vertical="center"/>
    </xf>
    <xf numFmtId="0" fontId="27" fillId="22" borderId="8" xfId="0" applyFont="1" applyFill="1" applyBorder="1" applyAlignment="1">
      <alignment horizontal="center" vertical="center"/>
    </xf>
    <xf numFmtId="14" fontId="11" fillId="22" borderId="8" xfId="0" applyNumberFormat="1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14" fontId="1" fillId="15" borderId="8" xfId="0" applyNumberFormat="1" applyFont="1" applyFill="1" applyBorder="1" applyAlignment="1">
      <alignment horizontal="center" vertical="center"/>
    </xf>
    <xf numFmtId="0" fontId="27" fillId="15" borderId="8" xfId="0" applyFont="1" applyFill="1" applyBorder="1" applyAlignment="1">
      <alignment horizontal="center" vertical="center"/>
    </xf>
    <xf numFmtId="14" fontId="11" fillId="15" borderId="8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14" fontId="4" fillId="8" borderId="8" xfId="0" applyNumberFormat="1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14" fontId="11" fillId="8" borderId="8" xfId="0" applyNumberFormat="1" applyFont="1" applyFill="1" applyBorder="1" applyAlignment="1">
      <alignment horizontal="center" vertical="center"/>
    </xf>
    <xf numFmtId="0" fontId="11" fillId="0" borderId="114" xfId="0" applyFont="1" applyBorder="1"/>
    <xf numFmtId="0" fontId="11" fillId="22" borderId="114" xfId="0" applyFont="1" applyFill="1" applyBorder="1" applyAlignment="1">
      <alignment horizontal="center" vertical="center"/>
    </xf>
    <xf numFmtId="14" fontId="1" fillId="22" borderId="114" xfId="0" applyNumberFormat="1" applyFont="1" applyFill="1" applyBorder="1" applyAlignment="1">
      <alignment horizontal="center" vertical="center"/>
    </xf>
    <xf numFmtId="0" fontId="27" fillId="22" borderId="114" xfId="0" applyFont="1" applyFill="1" applyBorder="1" applyAlignment="1">
      <alignment horizontal="center" vertical="center"/>
    </xf>
    <xf numFmtId="14" fontId="11" fillId="22" borderId="114" xfId="0" applyNumberFormat="1" applyFont="1" applyFill="1" applyBorder="1" applyAlignment="1">
      <alignment horizontal="center" vertical="center"/>
    </xf>
    <xf numFmtId="0" fontId="0" fillId="0" borderId="114" xfId="0" applyBorder="1"/>
    <xf numFmtId="0" fontId="11" fillId="0" borderId="6" xfId="0" applyFont="1" applyBorder="1"/>
    <xf numFmtId="0" fontId="1" fillId="15" borderId="6" xfId="0" applyFont="1" applyFill="1" applyBorder="1" applyAlignment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14" fontId="1" fillId="15" borderId="6" xfId="0" applyNumberFormat="1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14" fontId="11" fillId="15" borderId="6" xfId="0" applyNumberFormat="1" applyFont="1" applyFill="1" applyBorder="1" applyAlignment="1">
      <alignment horizontal="center" vertical="center"/>
    </xf>
    <xf numFmtId="0" fontId="0" fillId="0" borderId="6" xfId="0" applyBorder="1"/>
    <xf numFmtId="0" fontId="11" fillId="0" borderId="115" xfId="0" applyFont="1" applyBorder="1"/>
    <xf numFmtId="0" fontId="1" fillId="15" borderId="115" xfId="0" applyFont="1" applyFill="1" applyBorder="1" applyAlignment="1">
      <alignment horizontal="center" vertical="center"/>
    </xf>
    <xf numFmtId="0" fontId="11" fillId="15" borderId="115" xfId="0" applyFont="1" applyFill="1" applyBorder="1" applyAlignment="1">
      <alignment horizontal="center" vertical="center"/>
    </xf>
    <xf numFmtId="14" fontId="1" fillId="15" borderId="115" xfId="0" applyNumberFormat="1" applyFont="1" applyFill="1" applyBorder="1" applyAlignment="1">
      <alignment horizontal="center" vertical="center"/>
    </xf>
    <xf numFmtId="0" fontId="27" fillId="15" borderId="115" xfId="0" applyFont="1" applyFill="1" applyBorder="1" applyAlignment="1">
      <alignment horizontal="center" vertical="center"/>
    </xf>
    <xf numFmtId="14" fontId="11" fillId="15" borderId="115" xfId="0" applyNumberFormat="1" applyFont="1" applyFill="1" applyBorder="1" applyAlignment="1">
      <alignment horizontal="center" vertical="center"/>
    </xf>
    <xf numFmtId="0" fontId="0" fillId="0" borderId="115" xfId="0" applyBorder="1"/>
    <xf numFmtId="0" fontId="11" fillId="15" borderId="114" xfId="0" applyFont="1" applyFill="1" applyBorder="1" applyAlignment="1">
      <alignment horizontal="center" vertical="center"/>
    </xf>
    <xf numFmtId="14" fontId="1" fillId="15" borderId="114" xfId="0" applyNumberFormat="1" applyFont="1" applyFill="1" applyBorder="1" applyAlignment="1">
      <alignment horizontal="center" vertical="center"/>
    </xf>
    <xf numFmtId="0" fontId="27" fillId="15" borderId="114" xfId="0" applyFont="1" applyFill="1" applyBorder="1" applyAlignment="1">
      <alignment horizontal="center" vertical="center"/>
    </xf>
    <xf numFmtId="14" fontId="11" fillId="15" borderId="114" xfId="0" applyNumberFormat="1" applyFont="1" applyFill="1" applyBorder="1" applyAlignment="1">
      <alignment horizontal="center" vertical="center"/>
    </xf>
    <xf numFmtId="0" fontId="1" fillId="64" borderId="6" xfId="0" applyFont="1" applyFill="1" applyBorder="1" applyAlignment="1">
      <alignment horizontal="center" vertical="center"/>
    </xf>
    <xf numFmtId="0" fontId="11" fillId="64" borderId="6" xfId="0" applyFont="1" applyFill="1" applyBorder="1" applyAlignment="1">
      <alignment horizontal="center" vertical="center"/>
    </xf>
    <xf numFmtId="14" fontId="1" fillId="64" borderId="6" xfId="0" applyNumberFormat="1" applyFont="1" applyFill="1" applyBorder="1" applyAlignment="1">
      <alignment horizontal="center" vertical="center"/>
    </xf>
    <xf numFmtId="0" fontId="27" fillId="64" borderId="6" xfId="0" applyFont="1" applyFill="1" applyBorder="1" applyAlignment="1">
      <alignment horizontal="center" vertical="center"/>
    </xf>
    <xf numFmtId="14" fontId="11" fillId="64" borderId="6" xfId="0" applyNumberFormat="1" applyFont="1" applyFill="1" applyBorder="1" applyAlignment="1">
      <alignment horizontal="center" vertical="center"/>
    </xf>
    <xf numFmtId="0" fontId="11" fillId="64" borderId="114" xfId="0" applyFont="1" applyFill="1" applyBorder="1" applyAlignment="1">
      <alignment horizontal="center" vertical="center"/>
    </xf>
    <xf numFmtId="14" fontId="1" fillId="64" borderId="114" xfId="0" applyNumberFormat="1" applyFont="1" applyFill="1" applyBorder="1" applyAlignment="1">
      <alignment horizontal="center" vertical="center"/>
    </xf>
    <xf numFmtId="0" fontId="27" fillId="64" borderId="114" xfId="0" applyFont="1" applyFill="1" applyBorder="1" applyAlignment="1">
      <alignment horizontal="center" vertical="center"/>
    </xf>
    <xf numFmtId="14" fontId="11" fillId="64" borderId="114" xfId="0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4" fontId="4" fillId="8" borderId="6" xfId="0" applyNumberFormat="1" applyFont="1" applyFill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14" fontId="11" fillId="8" borderId="6" xfId="0" applyNumberFormat="1" applyFont="1" applyFill="1" applyBorder="1" applyAlignment="1">
      <alignment horizontal="center" vertical="center"/>
    </xf>
    <xf numFmtId="0" fontId="11" fillId="8" borderId="114" xfId="0" applyFont="1" applyFill="1" applyBorder="1" applyAlignment="1">
      <alignment horizontal="center" vertical="center"/>
    </xf>
    <xf numFmtId="14" fontId="4" fillId="8" borderId="114" xfId="0" applyNumberFormat="1" applyFont="1" applyFill="1" applyBorder="1" applyAlignment="1">
      <alignment horizontal="center" vertical="center"/>
    </xf>
    <xf numFmtId="0" fontId="27" fillId="8" borderId="114" xfId="0" applyFont="1" applyFill="1" applyBorder="1" applyAlignment="1">
      <alignment horizontal="center" vertical="center"/>
    </xf>
    <xf numFmtId="14" fontId="11" fillId="8" borderId="114" xfId="0" applyNumberFormat="1" applyFont="1" applyFill="1" applyBorder="1" applyAlignment="1">
      <alignment horizontal="center" vertical="center"/>
    </xf>
    <xf numFmtId="0" fontId="11" fillId="10" borderId="114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16" borderId="8" xfId="0" applyFont="1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14" fontId="0" fillId="22" borderId="8" xfId="0" applyNumberFormat="1" applyFill="1" applyBorder="1" applyAlignment="1">
      <alignment horizontal="center" vertical="center"/>
    </xf>
    <xf numFmtId="0" fontId="13" fillId="19" borderId="8" xfId="0" applyFont="1" applyFill="1" applyBorder="1" applyAlignment="1">
      <alignment horizontal="center" vertical="center"/>
    </xf>
    <xf numFmtId="14" fontId="2" fillId="19" borderId="8" xfId="0" applyNumberFormat="1" applyFont="1" applyFill="1" applyBorder="1" applyAlignment="1">
      <alignment horizontal="center" vertical="center"/>
    </xf>
    <xf numFmtId="14" fontId="13" fillId="19" borderId="8" xfId="0" applyNumberFormat="1" applyFont="1" applyFill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22" borderId="114" xfId="0" applyFill="1" applyBorder="1" applyAlignment="1">
      <alignment horizontal="center" vertical="center"/>
    </xf>
    <xf numFmtId="14" fontId="0" fillId="22" borderId="114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19" borderId="6" xfId="0" applyFont="1" applyFill="1" applyBorder="1" applyAlignment="1">
      <alignment horizontal="center" vertical="center"/>
    </xf>
    <xf numFmtId="14" fontId="2" fillId="19" borderId="6" xfId="0" applyNumberFormat="1" applyFont="1" applyFill="1" applyBorder="1" applyAlignment="1">
      <alignment horizontal="center" vertical="center"/>
    </xf>
    <xf numFmtId="14" fontId="13" fillId="19" borderId="6" xfId="0" applyNumberFormat="1" applyFont="1" applyFill="1" applyBorder="1" applyAlignment="1">
      <alignment horizontal="center" vertical="center"/>
    </xf>
    <xf numFmtId="0" fontId="13" fillId="19" borderId="114" xfId="0" applyFont="1" applyFill="1" applyBorder="1" applyAlignment="1">
      <alignment horizontal="center" vertical="center"/>
    </xf>
    <xf numFmtId="14" fontId="2" fillId="19" borderId="114" xfId="0" applyNumberFormat="1" applyFont="1" applyFill="1" applyBorder="1" applyAlignment="1">
      <alignment horizontal="center" vertical="center"/>
    </xf>
    <xf numFmtId="14" fontId="13" fillId="19" borderId="114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0" fontId="0" fillId="8" borderId="114" xfId="0" applyFill="1" applyBorder="1" applyAlignment="1">
      <alignment horizontal="center" vertical="center"/>
    </xf>
    <xf numFmtId="14" fontId="0" fillId="8" borderId="114" xfId="0" applyNumberForma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/>
    </xf>
    <xf numFmtId="14" fontId="29" fillId="6" borderId="0" xfId="0" applyNumberFormat="1" applyFont="1" applyFill="1"/>
    <xf numFmtId="2" fontId="29" fillId="6" borderId="0" xfId="0" applyNumberFormat="1" applyFont="1" applyFill="1"/>
    <xf numFmtId="0" fontId="29" fillId="6" borderId="0" xfId="0" applyFont="1" applyFill="1"/>
    <xf numFmtId="14" fontId="29" fillId="6" borderId="0" xfId="0" applyNumberFormat="1" applyFont="1" applyFill="1" applyAlignment="1">
      <alignment horizontal="left"/>
    </xf>
    <xf numFmtId="0" fontId="28" fillId="6" borderId="0" xfId="0" applyFont="1" applyFill="1" applyAlignment="1">
      <alignment horizontal="center"/>
    </xf>
    <xf numFmtId="0" fontId="27" fillId="0" borderId="28" xfId="0" applyFont="1" applyBorder="1" applyAlignment="1">
      <alignment horizontal="center"/>
    </xf>
    <xf numFmtId="0" fontId="28" fillId="0" borderId="28" xfId="0" applyFont="1" applyBorder="1"/>
    <xf numFmtId="0" fontId="29" fillId="6" borderId="28" xfId="0" applyFont="1" applyFill="1" applyBorder="1" applyAlignment="1">
      <alignment horizontal="center" vertical="center"/>
    </xf>
    <xf numFmtId="0" fontId="27" fillId="6" borderId="28" xfId="0" applyFont="1" applyFill="1" applyBorder="1" applyAlignment="1">
      <alignment horizontal="center"/>
    </xf>
    <xf numFmtId="14" fontId="29" fillId="6" borderId="28" xfId="0" applyNumberFormat="1" applyFont="1" applyFill="1" applyBorder="1"/>
    <xf numFmtId="2" fontId="29" fillId="6" borderId="28" xfId="0" applyNumberFormat="1" applyFont="1" applyFill="1" applyBorder="1"/>
    <xf numFmtId="0" fontId="29" fillId="6" borderId="28" xfId="0" applyFont="1" applyFill="1" applyBorder="1"/>
    <xf numFmtId="14" fontId="29" fillId="6" borderId="28" xfId="0" applyNumberFormat="1" applyFont="1" applyFill="1" applyBorder="1" applyAlignment="1">
      <alignment horizontal="left"/>
    </xf>
    <xf numFmtId="0" fontId="28" fillId="6" borderId="28" xfId="0" applyFont="1" applyFill="1" applyBorder="1" applyAlignment="1">
      <alignment horizontal="center"/>
    </xf>
    <xf numFmtId="0" fontId="29" fillId="6" borderId="28" xfId="0" applyFont="1" applyFill="1" applyBorder="1" applyAlignment="1">
      <alignment horizontal="center"/>
    </xf>
    <xf numFmtId="0" fontId="29" fillId="64" borderId="0" xfId="0" applyFont="1" applyFill="1" applyAlignment="1">
      <alignment horizontal="center" vertical="center"/>
    </xf>
    <xf numFmtId="0" fontId="28" fillId="64" borderId="0" xfId="0" applyFont="1" applyFill="1" applyAlignment="1">
      <alignment horizontal="center" vertical="center"/>
    </xf>
    <xf numFmtId="0" fontId="28" fillId="64" borderId="0" xfId="0" applyFont="1" applyFill="1" applyAlignment="1">
      <alignment horizontal="center"/>
    </xf>
    <xf numFmtId="14" fontId="29" fillId="64" borderId="0" xfId="0" applyNumberFormat="1" applyFont="1" applyFill="1"/>
    <xf numFmtId="2" fontId="29" fillId="64" borderId="0" xfId="0" applyNumberFormat="1" applyFont="1" applyFill="1"/>
    <xf numFmtId="0" fontId="29" fillId="64" borderId="0" xfId="0" applyFont="1" applyFill="1"/>
    <xf numFmtId="0" fontId="28" fillId="64" borderId="0" xfId="0" applyFont="1" applyFill="1"/>
    <xf numFmtId="14" fontId="29" fillId="64" borderId="0" xfId="0" applyNumberFormat="1" applyFont="1" applyFill="1" applyAlignment="1">
      <alignment horizontal="left"/>
    </xf>
    <xf numFmtId="0" fontId="27" fillId="64" borderId="0" xfId="0" applyFont="1" applyFill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8" xfId="0" applyFont="1" applyBorder="1" applyAlignment="1">
      <alignment horizontal="center"/>
    </xf>
    <xf numFmtId="0" fontId="29" fillId="64" borderId="28" xfId="0" applyFont="1" applyFill="1" applyBorder="1" applyAlignment="1">
      <alignment horizontal="center" vertical="center"/>
    </xf>
    <xf numFmtId="0" fontId="28" fillId="64" borderId="28" xfId="0" applyFont="1" applyFill="1" applyBorder="1" applyAlignment="1">
      <alignment horizontal="center" vertical="center"/>
    </xf>
    <xf numFmtId="0" fontId="28" fillId="64" borderId="28" xfId="0" applyFont="1" applyFill="1" applyBorder="1" applyAlignment="1">
      <alignment horizontal="center"/>
    </xf>
    <xf numFmtId="14" fontId="29" fillId="64" borderId="28" xfId="0" applyNumberFormat="1" applyFont="1" applyFill="1" applyBorder="1"/>
    <xf numFmtId="2" fontId="29" fillId="64" borderId="28" xfId="0" applyNumberFormat="1" applyFont="1" applyFill="1" applyBorder="1"/>
    <xf numFmtId="0" fontId="29" fillId="64" borderId="28" xfId="0" applyFont="1" applyFill="1" applyBorder="1"/>
    <xf numFmtId="0" fontId="28" fillId="64" borderId="28" xfId="0" applyFont="1" applyFill="1" applyBorder="1"/>
    <xf numFmtId="14" fontId="29" fillId="64" borderId="28" xfId="0" applyNumberFormat="1" applyFont="1" applyFill="1" applyBorder="1" applyAlignment="1">
      <alignment horizontal="left"/>
    </xf>
    <xf numFmtId="0" fontId="27" fillId="64" borderId="28" xfId="0" applyFont="1" applyFill="1" applyBorder="1" applyAlignment="1">
      <alignment horizontal="center"/>
    </xf>
    <xf numFmtId="0" fontId="28" fillId="0" borderId="28" xfId="0" applyFont="1" applyBorder="1" applyAlignment="1">
      <alignment horizontal="center" vertical="center"/>
    </xf>
    <xf numFmtId="0" fontId="0" fillId="0" borderId="85" xfId="0" applyBorder="1" applyAlignment="1">
      <alignment horizontal="center"/>
    </xf>
    <xf numFmtId="0" fontId="1" fillId="22" borderId="114" xfId="0" applyFont="1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14" fontId="1" fillId="22" borderId="6" xfId="0" applyNumberFormat="1" applyFont="1" applyFill="1" applyBorder="1" applyAlignment="1">
      <alignment horizontal="center" vertical="center"/>
    </xf>
    <xf numFmtId="14" fontId="0" fillId="22" borderId="6" xfId="0" applyNumberFormat="1" applyFill="1" applyBorder="1" applyAlignment="1">
      <alignment horizontal="center" vertical="center"/>
    </xf>
    <xf numFmtId="0" fontId="0" fillId="10" borderId="76" xfId="0" applyFill="1" applyBorder="1" applyAlignment="1">
      <alignment horizontal="right"/>
    </xf>
    <xf numFmtId="0" fontId="0" fillId="10" borderId="0" xfId="0" applyFill="1" applyAlignment="1">
      <alignment horizontal="right"/>
    </xf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wrapText="1"/>
    </xf>
    <xf numFmtId="0" fontId="18" fillId="0" borderId="35" xfId="0" applyFont="1" applyBorder="1" applyAlignment="1">
      <alignment horizontal="center"/>
    </xf>
    <xf numFmtId="0" fontId="58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58" fillId="0" borderId="0" xfId="0" applyFont="1" applyAlignment="1">
      <alignment horizontal="center" wrapText="1" readingOrder="1"/>
    </xf>
    <xf numFmtId="0" fontId="9" fillId="0" borderId="0" xfId="0" quotePrefix="1" applyFont="1" applyAlignment="1">
      <alignment horizontal="center"/>
    </xf>
    <xf numFmtId="0" fontId="58" fillId="0" borderId="0" xfId="0" applyFont="1" applyAlignment="1">
      <alignment horizontal="center" readingOrder="1"/>
    </xf>
    <xf numFmtId="0" fontId="9" fillId="0" borderId="61" xfId="0" applyFont="1" applyBorder="1" applyAlignment="1">
      <alignment horizontal="center"/>
    </xf>
    <xf numFmtId="0" fontId="59" fillId="10" borderId="14" xfId="0" applyFont="1" applyFill="1" applyBorder="1" applyAlignment="1">
      <alignment readingOrder="1"/>
    </xf>
    <xf numFmtId="0" fontId="58" fillId="66" borderId="14" xfId="0" applyFont="1" applyFill="1" applyBorder="1" applyAlignment="1">
      <alignment readingOrder="1"/>
    </xf>
    <xf numFmtId="0" fontId="58" fillId="66" borderId="14" xfId="0" applyFont="1" applyFill="1" applyBorder="1" applyAlignment="1">
      <alignment wrapText="1" readingOrder="1"/>
    </xf>
    <xf numFmtId="0" fontId="59" fillId="66" borderId="14" xfId="0" applyFont="1" applyFill="1" applyBorder="1" applyAlignment="1">
      <alignment wrapText="1" readingOrder="1"/>
    </xf>
    <xf numFmtId="0" fontId="72" fillId="66" borderId="14" xfId="0" applyFont="1" applyFill="1" applyBorder="1" applyAlignment="1">
      <alignment readingOrder="1"/>
    </xf>
    <xf numFmtId="0" fontId="72" fillId="68" borderId="14" xfId="0" applyFont="1" applyFill="1" applyBorder="1" applyAlignment="1">
      <alignment readingOrder="1"/>
    </xf>
    <xf numFmtId="0" fontId="9" fillId="37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1" borderId="0" xfId="0" applyFont="1" applyFill="1"/>
    <xf numFmtId="0" fontId="72" fillId="67" borderId="14" xfId="0" applyFont="1" applyFill="1" applyBorder="1" applyAlignment="1">
      <alignment readingOrder="1"/>
    </xf>
    <xf numFmtId="0" fontId="58" fillId="10" borderId="14" xfId="0" applyFont="1" applyFill="1" applyBorder="1" applyAlignment="1">
      <alignment readingOrder="1"/>
    </xf>
    <xf numFmtId="0" fontId="9" fillId="45" borderId="0" xfId="0" applyFont="1" applyFill="1"/>
    <xf numFmtId="0" fontId="9" fillId="60" borderId="0" xfId="0" applyFont="1" applyFill="1"/>
    <xf numFmtId="14" fontId="9" fillId="23" borderId="0" xfId="0" applyNumberFormat="1" applyFont="1" applyFill="1" applyAlignment="1">
      <alignment wrapText="1"/>
    </xf>
    <xf numFmtId="14" fontId="9" fillId="19" borderId="0" xfId="0" applyNumberFormat="1" applyFont="1" applyFill="1" applyAlignment="1">
      <alignment wrapText="1"/>
    </xf>
    <xf numFmtId="14" fontId="9" fillId="7" borderId="0" xfId="0" applyNumberFormat="1" applyFont="1" applyFill="1" applyAlignment="1">
      <alignment wrapText="1"/>
    </xf>
    <xf numFmtId="14" fontId="9" fillId="21" borderId="0" xfId="0" applyNumberFormat="1" applyFont="1" applyFill="1"/>
    <xf numFmtId="14" fontId="9" fillId="6" borderId="0" xfId="0" applyNumberFormat="1" applyFont="1" applyFill="1"/>
    <xf numFmtId="0" fontId="9" fillId="0" borderId="0" xfId="0" applyFont="1" applyAlignment="1">
      <alignment vertical="center"/>
    </xf>
    <xf numFmtId="0" fontId="9" fillId="13" borderId="0" xfId="0" applyFont="1" applyFill="1" applyAlignment="1">
      <alignment vertical="center"/>
    </xf>
    <xf numFmtId="0" fontId="9" fillId="13" borderId="0" xfId="0" applyFont="1" applyFill="1" applyAlignment="1">
      <alignment horizontal="center"/>
    </xf>
    <xf numFmtId="14" fontId="9" fillId="12" borderId="0" xfId="0" applyNumberFormat="1" applyFont="1" applyFill="1" applyAlignment="1">
      <alignment vertical="center"/>
    </xf>
    <xf numFmtId="0" fontId="9" fillId="39" borderId="0" xfId="0" applyFont="1" applyFill="1" applyAlignment="1">
      <alignment vertical="center"/>
    </xf>
    <xf numFmtId="0" fontId="9" fillId="12" borderId="0" xfId="0" applyFont="1" applyFill="1" applyAlignment="1">
      <alignment horizontal="center"/>
    </xf>
    <xf numFmtId="0" fontId="9" fillId="45" borderId="0" xfId="0" applyFont="1" applyFill="1" applyAlignment="1">
      <alignment vertical="center"/>
    </xf>
    <xf numFmtId="0" fontId="9" fillId="45" borderId="61" xfId="0" applyFont="1" applyFill="1" applyBorder="1" applyAlignment="1">
      <alignment vertical="center"/>
    </xf>
    <xf numFmtId="0" fontId="9" fillId="0" borderId="8" xfId="0" applyFont="1" applyBorder="1"/>
    <xf numFmtId="14" fontId="9" fillId="21" borderId="0" xfId="0" applyNumberFormat="1" applyFont="1" applyFill="1" applyAlignment="1">
      <alignment vertical="center"/>
    </xf>
    <xf numFmtId="0" fontId="9" fillId="21" borderId="0" xfId="0" applyFont="1" applyFill="1" applyAlignment="1">
      <alignment horizontal="center"/>
    </xf>
    <xf numFmtId="0" fontId="9" fillId="39" borderId="64" xfId="0" applyFont="1" applyFill="1" applyBorder="1" applyAlignment="1">
      <alignment vertical="center"/>
    </xf>
    <xf numFmtId="14" fontId="9" fillId="44" borderId="0" xfId="0" applyNumberFormat="1" applyFont="1" applyFill="1" applyAlignment="1">
      <alignment vertical="center"/>
    </xf>
    <xf numFmtId="0" fontId="9" fillId="44" borderId="0" xfId="0" applyFont="1" applyFill="1" applyAlignment="1">
      <alignment horizontal="center"/>
    </xf>
    <xf numFmtId="0" fontId="9" fillId="44" borderId="61" xfId="0" applyFont="1" applyFill="1" applyBorder="1" applyAlignment="1">
      <alignment horizontal="center"/>
    </xf>
    <xf numFmtId="14" fontId="9" fillId="0" borderId="0" xfId="0" applyNumberFormat="1" applyFont="1" applyAlignment="1">
      <alignment vertical="center"/>
    </xf>
    <xf numFmtId="0" fontId="9" fillId="6" borderId="0" xfId="0" applyFont="1" applyFill="1" applyAlignment="1">
      <alignment vertical="center"/>
    </xf>
    <xf numFmtId="14" fontId="9" fillId="6" borderId="0" xfId="0" applyNumberFormat="1" applyFont="1" applyFill="1" applyAlignment="1">
      <alignment vertical="center"/>
    </xf>
    <xf numFmtId="0" fontId="9" fillId="6" borderId="0" xfId="0" applyFont="1" applyFill="1" applyAlignment="1">
      <alignment horizontal="center"/>
    </xf>
    <xf numFmtId="0" fontId="9" fillId="43" borderId="0" xfId="0" applyFont="1" applyFill="1" applyAlignment="1">
      <alignment vertical="center"/>
    </xf>
    <xf numFmtId="14" fontId="9" fillId="43" borderId="0" xfId="0" applyNumberFormat="1" applyFont="1" applyFill="1" applyAlignment="1">
      <alignment vertical="center"/>
    </xf>
    <xf numFmtId="0" fontId="9" fillId="43" borderId="0" xfId="0" applyFont="1" applyFill="1" applyAlignment="1">
      <alignment horizontal="center"/>
    </xf>
    <xf numFmtId="0" fontId="9" fillId="43" borderId="61" xfId="0" applyFont="1" applyFill="1" applyBorder="1" applyAlignment="1">
      <alignment vertical="center"/>
    </xf>
    <xf numFmtId="0" fontId="9" fillId="7" borderId="0" xfId="0" applyFont="1" applyFill="1" applyAlignment="1">
      <alignment horizontal="center"/>
    </xf>
    <xf numFmtId="0" fontId="9" fillId="69" borderId="0" xfId="0" applyFont="1" applyFill="1" applyAlignment="1">
      <alignment vertical="center"/>
    </xf>
    <xf numFmtId="0" fontId="18" fillId="0" borderId="35" xfId="0" applyFont="1" applyBorder="1" applyAlignment="1">
      <alignment vertical="center"/>
    </xf>
    <xf numFmtId="0" fontId="9" fillId="45" borderId="0" xfId="0" applyFont="1" applyFill="1" applyAlignment="1">
      <alignment horizontal="center"/>
    </xf>
    <xf numFmtId="0" fontId="9" fillId="39" borderId="0" xfId="0" applyFont="1" applyFill="1" applyAlignment="1">
      <alignment horizontal="center"/>
    </xf>
    <xf numFmtId="0" fontId="9" fillId="45" borderId="61" xfId="0" applyFont="1" applyFill="1" applyBorder="1" applyAlignment="1">
      <alignment horizontal="center"/>
    </xf>
    <xf numFmtId="0" fontId="9" fillId="39" borderId="61" xfId="0" applyFont="1" applyFill="1" applyBorder="1" applyAlignment="1">
      <alignment horizontal="center"/>
    </xf>
    <xf numFmtId="14" fontId="9" fillId="10" borderId="0" xfId="0" applyNumberFormat="1" applyFont="1" applyFill="1"/>
    <xf numFmtId="0" fontId="9" fillId="10" borderId="0" xfId="0" applyFont="1" applyFill="1"/>
    <xf numFmtId="0" fontId="9" fillId="21" borderId="28" xfId="0" applyFont="1" applyFill="1" applyBorder="1" applyAlignment="1">
      <alignment horizontal="center"/>
    </xf>
    <xf numFmtId="0" fontId="76" fillId="0" borderId="0" xfId="0" applyFont="1"/>
    <xf numFmtId="0" fontId="1" fillId="22" borderId="8" xfId="0" applyFont="1" applyFill="1" applyBorder="1" applyAlignment="1">
      <alignment horizontal="center" vertical="center"/>
    </xf>
    <xf numFmtId="0" fontId="1" fillId="22" borderId="114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19" borderId="115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5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DCC5ED"/>
      <color rgb="FFA5FADB"/>
      <color rgb="FFF55656"/>
      <color rgb="FFE89520"/>
      <color rgb="FF02CAD1"/>
      <color rgb="FFF7C1C1"/>
      <color rgb="FF9EDEC6"/>
      <color rgb="FFA7F79C"/>
      <color rgb="FFFCC0E3"/>
      <color rgb="FFBBF0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vlt-civmsrv.dhe.duke.edu:8080/mousedbweb/animaledit.do?key=210113-2:0&amp;refpage=/AnimalListForm.jsp" TargetMode="External"/><Relationship Id="rId2" Type="http://schemas.openxmlformats.org/officeDocument/2006/relationships/hyperlink" Target="http://vlt-civmsrv.dhe.duke.edu:8080/mousedbweb/animaledit.do?key=210113-3:0&amp;refpage=/AnimalListForm.jsp" TargetMode="External"/><Relationship Id="rId1" Type="http://schemas.openxmlformats.org/officeDocument/2006/relationships/hyperlink" Target="http://vlt-civmsrv.dhe.duke.edu:8080/mousedbweb/animaledit.do?key=210113-4:0&amp;refpage=/AnimalListForm.jsp" TargetMode="External"/><Relationship Id="rId6" Type="http://schemas.openxmlformats.org/officeDocument/2006/relationships/hyperlink" Target="http://vlt-civmsrv.dhe.duke.edu:8080/mousedbweb/animaledit.do?key=210112-3:0&amp;refpage=/AnimalListForm.jsp" TargetMode="External"/><Relationship Id="rId5" Type="http://schemas.openxmlformats.org/officeDocument/2006/relationships/hyperlink" Target="http://vlt-civmsrv.dhe.duke.edu:8080/mousedbweb/animaledit.do?key=201012-2:0&amp;refpage=/AnimalListForm.jsp" TargetMode="External"/><Relationship Id="rId4" Type="http://schemas.openxmlformats.org/officeDocument/2006/relationships/hyperlink" Target="http://vlt-civmsrv.dhe.duke.edu:8080/mousedbweb/animaledit.do?key=210113-1:0&amp;refpage=/AnimalListForm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59BB-51BF-42E1-9706-8DB1BE38C059}">
  <sheetPr>
    <pageSetUpPr fitToPage="1"/>
  </sheetPr>
  <dimension ref="A1:O32"/>
  <sheetViews>
    <sheetView workbookViewId="0">
      <selection activeCell="A48" sqref="A48"/>
    </sheetView>
  </sheetViews>
  <sheetFormatPr baseColWidth="10" defaultColWidth="8.83203125" defaultRowHeight="15" x14ac:dyDescent="0.2"/>
  <cols>
    <col min="1" max="1" width="12.33203125" customWidth="1"/>
    <col min="2" max="2" width="19.5" customWidth="1"/>
    <col min="3" max="3" width="18.5" customWidth="1"/>
    <col min="5" max="5" width="14.5" customWidth="1"/>
    <col min="7" max="7" width="17.6640625" customWidth="1"/>
    <col min="15" max="15" width="12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7</v>
      </c>
      <c r="O1" t="s">
        <v>8</v>
      </c>
    </row>
    <row r="2" spans="1:15" ht="16" x14ac:dyDescent="0.2">
      <c r="A2" s="1924" t="s">
        <v>9</v>
      </c>
      <c r="B2" s="1925">
        <v>43810</v>
      </c>
      <c r="C2" s="1924" t="s">
        <v>10</v>
      </c>
      <c r="D2" s="1924" t="s">
        <v>11</v>
      </c>
      <c r="E2" s="1924" t="s">
        <v>12</v>
      </c>
      <c r="F2" s="1924">
        <v>24.1</v>
      </c>
      <c r="G2" s="1925">
        <v>43457</v>
      </c>
      <c r="H2" s="1924" t="s">
        <v>13</v>
      </c>
      <c r="I2" s="1924">
        <v>15</v>
      </c>
      <c r="J2" s="1924">
        <v>22</v>
      </c>
      <c r="K2" s="1924">
        <v>21</v>
      </c>
      <c r="L2" s="1924"/>
      <c r="M2" s="1924">
        <v>24.1</v>
      </c>
      <c r="N2" s="1924" t="s">
        <v>14</v>
      </c>
      <c r="O2" s="101">
        <f>YEARFRAC(G2,B2)*12</f>
        <v>11.6</v>
      </c>
    </row>
    <row r="3" spans="1:15" ht="16" x14ac:dyDescent="0.2">
      <c r="A3" s="1924" t="s">
        <v>15</v>
      </c>
      <c r="B3" s="1925">
        <v>43810</v>
      </c>
      <c r="C3" s="1924" t="s">
        <v>10</v>
      </c>
      <c r="D3" s="1924" t="s">
        <v>11</v>
      </c>
      <c r="E3" s="1924" t="s">
        <v>12</v>
      </c>
      <c r="F3" s="1924">
        <v>24</v>
      </c>
      <c r="G3" s="1925">
        <v>43457</v>
      </c>
      <c r="H3" s="1924" t="s">
        <v>16</v>
      </c>
      <c r="I3" s="1924">
        <v>3</v>
      </c>
      <c r="J3" s="1924">
        <v>10</v>
      </c>
      <c r="K3" s="1924">
        <v>9</v>
      </c>
      <c r="L3" s="1924"/>
      <c r="M3" s="1924">
        <v>24</v>
      </c>
      <c r="N3" s="1924" t="s">
        <v>17</v>
      </c>
      <c r="O3" s="101">
        <f t="shared" ref="O3:O32" si="0">YEARFRAC(G3,B3)*12</f>
        <v>11.6</v>
      </c>
    </row>
    <row r="4" spans="1:15" ht="16" x14ac:dyDescent="0.2">
      <c r="A4" s="1924" t="s">
        <v>18</v>
      </c>
      <c r="B4" s="1925">
        <v>43810</v>
      </c>
      <c r="C4" s="1924" t="s">
        <v>10</v>
      </c>
      <c r="D4" s="1924" t="s">
        <v>11</v>
      </c>
      <c r="E4" s="1924" t="s">
        <v>12</v>
      </c>
      <c r="F4" s="1924">
        <v>24</v>
      </c>
      <c r="G4" s="1925">
        <v>43457</v>
      </c>
      <c r="H4" s="1924"/>
      <c r="I4" s="1924">
        <v>45</v>
      </c>
      <c r="J4" s="1924">
        <v>43</v>
      </c>
      <c r="K4" s="1924">
        <v>42</v>
      </c>
      <c r="L4" s="1924"/>
      <c r="M4" s="1924">
        <v>24</v>
      </c>
      <c r="N4" s="1924" t="s">
        <v>19</v>
      </c>
      <c r="O4" s="101">
        <f t="shared" si="0"/>
        <v>11.6</v>
      </c>
    </row>
    <row r="5" spans="1:15" ht="16" x14ac:dyDescent="0.2">
      <c r="A5" s="1924" t="s">
        <v>20</v>
      </c>
      <c r="B5" s="1925">
        <v>43810</v>
      </c>
      <c r="C5" s="1924" t="s">
        <v>10</v>
      </c>
      <c r="D5" s="1924" t="s">
        <v>11</v>
      </c>
      <c r="E5" s="1924" t="s">
        <v>12</v>
      </c>
      <c r="F5" s="1924">
        <v>22.8</v>
      </c>
      <c r="G5" s="1925">
        <v>43457</v>
      </c>
      <c r="H5" s="1924" t="s">
        <v>21</v>
      </c>
      <c r="I5" s="1924">
        <v>14</v>
      </c>
      <c r="J5" s="1924">
        <v>24</v>
      </c>
      <c r="K5" s="1924">
        <v>23</v>
      </c>
      <c r="L5" s="1924"/>
      <c r="M5" s="1924">
        <v>22.8</v>
      </c>
      <c r="N5" s="1924" t="s">
        <v>22</v>
      </c>
      <c r="O5" s="101">
        <f t="shared" si="0"/>
        <v>11.6</v>
      </c>
    </row>
    <row r="6" spans="1:15" ht="16" x14ac:dyDescent="0.2">
      <c r="A6" s="1924" t="s">
        <v>23</v>
      </c>
      <c r="B6" s="1925">
        <v>43810</v>
      </c>
      <c r="C6" s="1924" t="s">
        <v>10</v>
      </c>
      <c r="D6" s="1924" t="s">
        <v>11</v>
      </c>
      <c r="E6" s="1924" t="s">
        <v>12</v>
      </c>
      <c r="F6" s="1924">
        <v>24.7</v>
      </c>
      <c r="G6" s="1925">
        <v>43457</v>
      </c>
      <c r="H6" s="1924" t="s">
        <v>24</v>
      </c>
      <c r="I6" s="1924">
        <v>46</v>
      </c>
      <c r="J6" s="1924">
        <v>44</v>
      </c>
      <c r="K6" s="1924">
        <v>45</v>
      </c>
      <c r="L6" s="1924"/>
      <c r="M6" s="1924">
        <v>24.7</v>
      </c>
      <c r="N6" s="1924" t="s">
        <v>25</v>
      </c>
      <c r="O6" s="101">
        <f t="shared" si="0"/>
        <v>11.6</v>
      </c>
    </row>
    <row r="7" spans="1:15" ht="16" x14ac:dyDescent="0.2">
      <c r="A7" s="1924" t="s">
        <v>26</v>
      </c>
      <c r="B7" s="1925">
        <v>43810</v>
      </c>
      <c r="C7" s="1924" t="s">
        <v>10</v>
      </c>
      <c r="D7" s="1924" t="s">
        <v>11</v>
      </c>
      <c r="E7" s="1924" t="s">
        <v>27</v>
      </c>
      <c r="F7" s="1924">
        <v>24.8</v>
      </c>
      <c r="G7" s="1925">
        <v>43459</v>
      </c>
      <c r="H7" s="1924" t="s">
        <v>28</v>
      </c>
      <c r="I7" s="1924">
        <v>11</v>
      </c>
      <c r="J7" s="1924">
        <v>10</v>
      </c>
      <c r="K7" s="1924">
        <v>9</v>
      </c>
      <c r="L7" s="1924"/>
      <c r="M7" s="1924">
        <v>24.8</v>
      </c>
      <c r="N7" s="1924" t="s">
        <v>29</v>
      </c>
      <c r="O7" s="101">
        <f t="shared" si="0"/>
        <v>11.533333333333333</v>
      </c>
    </row>
    <row r="8" spans="1:15" ht="16" x14ac:dyDescent="0.2">
      <c r="A8" s="1924" t="s">
        <v>30</v>
      </c>
      <c r="B8" s="1925">
        <v>43811</v>
      </c>
      <c r="C8" s="1924" t="s">
        <v>10</v>
      </c>
      <c r="D8" s="1924" t="s">
        <v>11</v>
      </c>
      <c r="E8" s="1924" t="s">
        <v>27</v>
      </c>
      <c r="F8" s="1924">
        <v>25.6</v>
      </c>
      <c r="G8" s="1925">
        <v>43459</v>
      </c>
      <c r="H8" s="1924" t="s">
        <v>31</v>
      </c>
      <c r="I8" s="1924">
        <v>33</v>
      </c>
      <c r="J8" s="1924">
        <v>32</v>
      </c>
      <c r="K8" s="1924">
        <v>31</v>
      </c>
      <c r="L8" s="1924"/>
      <c r="M8" s="1924">
        <v>25.6</v>
      </c>
      <c r="N8" s="1924" t="s">
        <v>32</v>
      </c>
      <c r="O8" s="101">
        <f t="shared" si="0"/>
        <v>11.566666666666666</v>
      </c>
    </row>
    <row r="9" spans="1:15" ht="16" x14ac:dyDescent="0.2">
      <c r="A9" s="1924" t="s">
        <v>33</v>
      </c>
      <c r="B9" s="1925">
        <v>43811</v>
      </c>
      <c r="C9" s="1924" t="s">
        <v>10</v>
      </c>
      <c r="D9" s="1924" t="s">
        <v>11</v>
      </c>
      <c r="E9" s="1924" t="s">
        <v>27</v>
      </c>
      <c r="F9" s="1924">
        <v>25.8</v>
      </c>
      <c r="G9" s="1925">
        <v>43459</v>
      </c>
      <c r="H9" s="1924" t="s">
        <v>34</v>
      </c>
      <c r="I9" s="1924">
        <v>50</v>
      </c>
      <c r="J9" s="1924">
        <v>46</v>
      </c>
      <c r="K9" s="1924">
        <v>45</v>
      </c>
      <c r="L9" s="1924"/>
      <c r="M9" s="1924">
        <v>25.8</v>
      </c>
      <c r="N9" s="1924" t="s">
        <v>35</v>
      </c>
      <c r="O9" s="101">
        <f t="shared" si="0"/>
        <v>11.566666666666666</v>
      </c>
    </row>
    <row r="10" spans="1:15" ht="16" x14ac:dyDescent="0.2">
      <c r="A10" s="1924" t="s">
        <v>36</v>
      </c>
      <c r="B10" s="1925">
        <v>43811</v>
      </c>
      <c r="C10" s="1924" t="s">
        <v>10</v>
      </c>
      <c r="D10" s="1924" t="s">
        <v>11</v>
      </c>
      <c r="E10" s="1924" t="s">
        <v>27</v>
      </c>
      <c r="F10" s="1924">
        <v>28.9</v>
      </c>
      <c r="G10" s="1925">
        <v>43459</v>
      </c>
      <c r="H10" s="1924" t="s">
        <v>37</v>
      </c>
      <c r="I10" s="1924">
        <v>63</v>
      </c>
      <c r="J10" s="1924">
        <v>70</v>
      </c>
      <c r="K10" s="1924">
        <v>69</v>
      </c>
      <c r="L10" s="1924"/>
      <c r="M10" s="1924">
        <v>28.9</v>
      </c>
      <c r="N10" s="1924" t="s">
        <v>38</v>
      </c>
      <c r="O10" s="101">
        <f t="shared" si="0"/>
        <v>11.566666666666666</v>
      </c>
    </row>
    <row r="11" spans="1:15" ht="16" x14ac:dyDescent="0.2">
      <c r="A11" s="1924" t="s">
        <v>39</v>
      </c>
      <c r="B11" s="1925">
        <v>43817</v>
      </c>
      <c r="C11" s="1924" t="s">
        <v>10</v>
      </c>
      <c r="D11" s="1924" t="s">
        <v>11</v>
      </c>
      <c r="E11" s="1924" t="s">
        <v>12</v>
      </c>
      <c r="F11" s="1924">
        <v>20.6</v>
      </c>
      <c r="G11" s="1925">
        <v>43458</v>
      </c>
      <c r="H11" s="1924" t="s">
        <v>40</v>
      </c>
      <c r="I11" s="1924">
        <v>21</v>
      </c>
      <c r="J11" s="1924">
        <v>11</v>
      </c>
      <c r="K11" s="1924">
        <v>12</v>
      </c>
      <c r="L11" s="1924"/>
      <c r="M11" s="1924">
        <v>20.6</v>
      </c>
      <c r="N11" s="1924" t="s">
        <v>41</v>
      </c>
      <c r="O11" s="101">
        <f t="shared" si="0"/>
        <v>11.799999999999999</v>
      </c>
    </row>
    <row r="12" spans="1:15" ht="16" x14ac:dyDescent="0.2">
      <c r="A12" s="1924" t="s">
        <v>42</v>
      </c>
      <c r="B12" s="1925">
        <v>43817</v>
      </c>
      <c r="C12" s="1924" t="s">
        <v>10</v>
      </c>
      <c r="D12" s="1924" t="s">
        <v>11</v>
      </c>
      <c r="E12" s="1924" t="s">
        <v>12</v>
      </c>
      <c r="F12" s="1924">
        <v>22.8</v>
      </c>
      <c r="G12" s="1925">
        <v>43458</v>
      </c>
      <c r="H12" s="1924" t="s">
        <v>43</v>
      </c>
      <c r="I12" s="1924">
        <v>34</v>
      </c>
      <c r="J12" s="1924">
        <v>48</v>
      </c>
      <c r="K12" s="1924">
        <v>49</v>
      </c>
      <c r="L12" s="1924"/>
      <c r="M12" s="1924">
        <v>22.8</v>
      </c>
      <c r="N12" s="1924" t="s">
        <v>44</v>
      </c>
      <c r="O12" s="101">
        <f t="shared" si="0"/>
        <v>11.799999999999999</v>
      </c>
    </row>
    <row r="13" spans="1:15" ht="16" x14ac:dyDescent="0.2">
      <c r="A13" s="1924" t="s">
        <v>45</v>
      </c>
      <c r="B13" s="1925">
        <v>43817</v>
      </c>
      <c r="C13" s="1924" t="s">
        <v>10</v>
      </c>
      <c r="D13" s="1924" t="s">
        <v>11</v>
      </c>
      <c r="E13" s="1924" t="s">
        <v>12</v>
      </c>
      <c r="F13" s="1924">
        <v>26.6</v>
      </c>
      <c r="G13" s="1925">
        <v>43458</v>
      </c>
      <c r="H13" s="1924" t="s">
        <v>46</v>
      </c>
      <c r="I13" s="1924">
        <v>58</v>
      </c>
      <c r="J13" s="1924">
        <v>62</v>
      </c>
      <c r="K13" s="1924">
        <v>63</v>
      </c>
      <c r="L13" s="1924"/>
      <c r="M13" s="1924">
        <v>26.6</v>
      </c>
      <c r="N13" s="1924" t="s">
        <v>47</v>
      </c>
      <c r="O13" s="101">
        <f t="shared" si="0"/>
        <v>11.799999999999999</v>
      </c>
    </row>
    <row r="14" spans="1:15" ht="16" x14ac:dyDescent="0.2">
      <c r="A14" s="1924" t="s">
        <v>48</v>
      </c>
      <c r="B14" s="1925">
        <v>43817</v>
      </c>
      <c r="C14" s="1924" t="s">
        <v>10</v>
      </c>
      <c r="D14" s="1924" t="s">
        <v>11</v>
      </c>
      <c r="E14" s="1924" t="s">
        <v>12</v>
      </c>
      <c r="F14" s="1924">
        <v>25.5</v>
      </c>
      <c r="G14" s="1925">
        <v>43458</v>
      </c>
      <c r="H14" s="1924" t="s">
        <v>49</v>
      </c>
      <c r="I14" s="1924">
        <v>74</v>
      </c>
      <c r="J14" s="1924">
        <v>78</v>
      </c>
      <c r="K14" s="1924">
        <v>79</v>
      </c>
      <c r="L14" s="1924"/>
      <c r="M14" s="1924">
        <v>25.5</v>
      </c>
      <c r="N14" s="1924" t="s">
        <v>50</v>
      </c>
      <c r="O14" s="101">
        <f t="shared" si="0"/>
        <v>11.799999999999999</v>
      </c>
    </row>
    <row r="15" spans="1:15" ht="16" x14ac:dyDescent="0.2">
      <c r="A15" s="1924" t="s">
        <v>51</v>
      </c>
      <c r="B15" s="1925">
        <v>43817</v>
      </c>
      <c r="C15" s="1924" t="s">
        <v>10</v>
      </c>
      <c r="D15" s="1924" t="s">
        <v>11</v>
      </c>
      <c r="E15" s="1924" t="s">
        <v>27</v>
      </c>
      <c r="F15" s="1924">
        <v>24.1</v>
      </c>
      <c r="G15" s="1925">
        <v>43465</v>
      </c>
      <c r="H15" s="1924" t="s">
        <v>52</v>
      </c>
      <c r="I15" s="1924">
        <v>90</v>
      </c>
      <c r="J15" s="1924">
        <v>93</v>
      </c>
      <c r="K15" s="1924">
        <v>94</v>
      </c>
      <c r="L15" s="1924"/>
      <c r="M15" s="1924">
        <v>24.1</v>
      </c>
      <c r="N15" s="1924" t="s">
        <v>53</v>
      </c>
      <c r="O15" s="101">
        <f t="shared" si="0"/>
        <v>11.6</v>
      </c>
    </row>
    <row r="16" spans="1:15" ht="16" x14ac:dyDescent="0.2">
      <c r="A16" s="1924" t="s">
        <v>54</v>
      </c>
      <c r="B16" s="1925">
        <v>43817</v>
      </c>
      <c r="C16" s="1924" t="s">
        <v>10</v>
      </c>
      <c r="D16" s="1924" t="s">
        <v>11</v>
      </c>
      <c r="E16" s="1924" t="s">
        <v>27</v>
      </c>
      <c r="F16" s="1924">
        <v>26</v>
      </c>
      <c r="G16" s="1925">
        <v>43465</v>
      </c>
      <c r="H16" s="1924" t="s">
        <v>55</v>
      </c>
      <c r="I16" s="1924">
        <v>99</v>
      </c>
      <c r="J16" s="1924">
        <v>106</v>
      </c>
      <c r="K16" s="1924">
        <v>105</v>
      </c>
      <c r="L16" s="1924"/>
      <c r="M16" s="1924">
        <v>26</v>
      </c>
      <c r="N16" s="1924" t="s">
        <v>56</v>
      </c>
      <c r="O16" s="101">
        <f t="shared" si="0"/>
        <v>11.6</v>
      </c>
    </row>
    <row r="17" spans="1:15" ht="16" x14ac:dyDescent="0.2">
      <c r="A17" s="1924" t="s">
        <v>57</v>
      </c>
      <c r="B17" s="1925">
        <v>43817</v>
      </c>
      <c r="C17" s="1924" t="s">
        <v>10</v>
      </c>
      <c r="D17" s="1924" t="s">
        <v>11</v>
      </c>
      <c r="E17" s="1924" t="s">
        <v>27</v>
      </c>
      <c r="F17" s="1924">
        <v>26.3</v>
      </c>
      <c r="G17" s="1925">
        <v>43465</v>
      </c>
      <c r="H17" s="1924" t="s">
        <v>58</v>
      </c>
      <c r="I17" s="1924">
        <v>115</v>
      </c>
      <c r="J17" s="1924">
        <v>117</v>
      </c>
      <c r="K17" s="1924">
        <v>118</v>
      </c>
      <c r="L17" s="1924"/>
      <c r="M17" s="1924">
        <v>26.3</v>
      </c>
      <c r="N17" s="1924" t="s">
        <v>59</v>
      </c>
      <c r="O17" s="101">
        <f t="shared" si="0"/>
        <v>11.6</v>
      </c>
    </row>
    <row r="18" spans="1:15" ht="16" x14ac:dyDescent="0.2">
      <c r="A18" s="1924" t="s">
        <v>60</v>
      </c>
      <c r="B18" s="1925">
        <v>43817</v>
      </c>
      <c r="C18" s="1924" t="s">
        <v>10</v>
      </c>
      <c r="D18" s="1924" t="s">
        <v>11</v>
      </c>
      <c r="E18" s="1924" t="s">
        <v>27</v>
      </c>
      <c r="F18" s="1924">
        <v>22.7</v>
      </c>
      <c r="G18" s="1925">
        <v>43465</v>
      </c>
      <c r="H18" s="1924" t="s">
        <v>61</v>
      </c>
      <c r="I18" s="1924">
        <v>127</v>
      </c>
      <c r="J18" s="1924">
        <v>129</v>
      </c>
      <c r="K18" s="1924">
        <v>130</v>
      </c>
      <c r="L18" s="1924"/>
      <c r="M18" s="1924">
        <v>22.7</v>
      </c>
      <c r="N18" s="1924" t="s">
        <v>62</v>
      </c>
      <c r="O18" s="101">
        <f t="shared" si="0"/>
        <v>11.6</v>
      </c>
    </row>
    <row r="19" spans="1:15" ht="16" x14ac:dyDescent="0.2">
      <c r="A19" s="1924" t="s">
        <v>9</v>
      </c>
      <c r="B19" s="1924"/>
      <c r="C19" s="1924"/>
      <c r="D19" s="1924"/>
      <c r="E19" s="1924"/>
      <c r="F19" s="1924"/>
      <c r="G19" s="1924"/>
      <c r="H19" s="1924" t="s">
        <v>63</v>
      </c>
      <c r="I19" s="1924">
        <v>52</v>
      </c>
      <c r="J19" s="1924"/>
      <c r="K19" s="1924"/>
      <c r="L19" s="1924"/>
      <c r="M19" s="1924"/>
      <c r="N19" s="1924"/>
      <c r="O19" s="101"/>
    </row>
    <row r="20" spans="1:15" ht="16" x14ac:dyDescent="0.2">
      <c r="A20" s="1924" t="s">
        <v>15</v>
      </c>
      <c r="B20" s="1924"/>
      <c r="C20" s="1924"/>
      <c r="D20" s="1924"/>
      <c r="E20" s="1924"/>
      <c r="F20" s="1924"/>
      <c r="G20" s="1924"/>
      <c r="H20" s="1924" t="s">
        <v>64</v>
      </c>
      <c r="I20" s="1924">
        <v>45</v>
      </c>
      <c r="J20" s="1924"/>
      <c r="K20" s="1924"/>
      <c r="L20" s="1924"/>
      <c r="M20" s="1924"/>
      <c r="N20" s="1924"/>
      <c r="O20" s="101"/>
    </row>
    <row r="21" spans="1:15" ht="16" x14ac:dyDescent="0.2">
      <c r="A21" s="1924" t="s">
        <v>15</v>
      </c>
      <c r="B21" s="1924"/>
      <c r="C21" s="1924"/>
      <c r="D21" s="1924"/>
      <c r="E21" s="1924"/>
      <c r="F21" s="1924"/>
      <c r="G21" s="1924"/>
      <c r="H21" s="1924" t="s">
        <v>65</v>
      </c>
      <c r="I21" s="1924">
        <v>53</v>
      </c>
      <c r="J21" s="1924"/>
      <c r="K21" s="1924"/>
      <c r="L21" s="1924"/>
      <c r="M21" s="1924"/>
      <c r="N21" s="1924"/>
      <c r="O21" s="101"/>
    </row>
    <row r="22" spans="1:15" ht="16" x14ac:dyDescent="0.2">
      <c r="A22" s="1924" t="s">
        <v>18</v>
      </c>
      <c r="B22" s="1924"/>
      <c r="C22" s="1924"/>
      <c r="D22" s="1924"/>
      <c r="E22" s="1924"/>
      <c r="F22" s="1924"/>
      <c r="G22" s="1924"/>
      <c r="H22" s="1924" t="s">
        <v>66</v>
      </c>
      <c r="I22" s="1924">
        <v>62</v>
      </c>
      <c r="J22" s="1924"/>
      <c r="K22" s="1924"/>
      <c r="L22" s="1924"/>
      <c r="M22" s="1924"/>
      <c r="N22" s="1924"/>
      <c r="O22" s="101"/>
    </row>
    <row r="23" spans="1:15" ht="16" x14ac:dyDescent="0.2">
      <c r="A23" s="1924" t="s">
        <v>67</v>
      </c>
      <c r="B23" s="1925">
        <v>44048</v>
      </c>
      <c r="C23" s="1924" t="s">
        <v>10</v>
      </c>
      <c r="D23" s="1924" t="s">
        <v>11</v>
      </c>
      <c r="E23" s="1924" t="s">
        <v>68</v>
      </c>
      <c r="F23" s="1924">
        <v>25.8</v>
      </c>
      <c r="G23" s="1925">
        <v>43656</v>
      </c>
      <c r="H23" s="1924" t="s">
        <v>69</v>
      </c>
      <c r="I23" s="1924">
        <v>10</v>
      </c>
      <c r="J23" s="1924">
        <v>8</v>
      </c>
      <c r="K23" s="1924">
        <v>9</v>
      </c>
      <c r="L23" s="1924"/>
      <c r="M23" s="1924">
        <v>25.8</v>
      </c>
      <c r="N23" s="1924" t="s">
        <v>70</v>
      </c>
      <c r="O23" s="101">
        <f t="shared" si="0"/>
        <v>12.833333333333332</v>
      </c>
    </row>
    <row r="24" spans="1:15" ht="16" x14ac:dyDescent="0.2">
      <c r="A24" s="1924" t="s">
        <v>71</v>
      </c>
      <c r="B24" s="1925">
        <v>44048</v>
      </c>
      <c r="C24" s="1924" t="s">
        <v>10</v>
      </c>
      <c r="D24" s="1924" t="s">
        <v>11</v>
      </c>
      <c r="E24" s="1924" t="s">
        <v>68</v>
      </c>
      <c r="F24" s="1924">
        <v>26.4</v>
      </c>
      <c r="G24" s="1925">
        <v>43656</v>
      </c>
      <c r="H24" s="1924" t="s">
        <v>72</v>
      </c>
      <c r="I24" s="1924">
        <v>33</v>
      </c>
      <c r="J24" s="1924">
        <v>45</v>
      </c>
      <c r="K24" s="1924">
        <v>44</v>
      </c>
      <c r="L24" s="1924"/>
      <c r="M24" s="1924">
        <v>26.4</v>
      </c>
      <c r="N24" s="1924" t="s">
        <v>73</v>
      </c>
      <c r="O24" s="101">
        <f t="shared" si="0"/>
        <v>12.833333333333332</v>
      </c>
    </row>
    <row r="25" spans="1:15" ht="16" x14ac:dyDescent="0.2">
      <c r="A25" s="1924" t="s">
        <v>74</v>
      </c>
      <c r="B25" s="1925">
        <v>44048</v>
      </c>
      <c r="C25" s="1924" t="s">
        <v>10</v>
      </c>
      <c r="D25" s="1924" t="s">
        <v>11</v>
      </c>
      <c r="E25" s="1924" t="s">
        <v>68</v>
      </c>
      <c r="F25" s="1924" t="s">
        <v>75</v>
      </c>
      <c r="G25" s="1925">
        <v>43656</v>
      </c>
      <c r="H25" s="1924"/>
      <c r="I25" s="1924"/>
      <c r="J25" s="1924"/>
      <c r="K25" s="1924"/>
      <c r="L25" s="1924"/>
      <c r="M25" s="1924"/>
      <c r="N25" s="1924"/>
      <c r="O25" s="101">
        <f t="shared" si="0"/>
        <v>12.833333333333332</v>
      </c>
    </row>
    <row r="26" spans="1:15" ht="16" x14ac:dyDescent="0.2">
      <c r="A26" s="1924" t="s">
        <v>76</v>
      </c>
      <c r="B26" s="1925">
        <v>44048</v>
      </c>
      <c r="C26" s="1924" t="s">
        <v>10</v>
      </c>
      <c r="D26" s="1924" t="s">
        <v>11</v>
      </c>
      <c r="E26" s="1924" t="s">
        <v>68</v>
      </c>
      <c r="F26" s="1924">
        <v>26</v>
      </c>
      <c r="G26" s="1925">
        <v>43656</v>
      </c>
      <c r="H26" s="1924" t="s">
        <v>77</v>
      </c>
      <c r="I26" s="1924">
        <v>53</v>
      </c>
      <c r="J26" s="1924">
        <v>56</v>
      </c>
      <c r="K26" s="1924">
        <v>57</v>
      </c>
      <c r="L26" s="1924"/>
      <c r="M26" s="1924">
        <v>26</v>
      </c>
      <c r="N26" s="1924" t="s">
        <v>78</v>
      </c>
      <c r="O26" s="101">
        <f t="shared" si="0"/>
        <v>12.833333333333332</v>
      </c>
    </row>
    <row r="27" spans="1:15" ht="16" x14ac:dyDescent="0.2">
      <c r="A27" s="1924" t="s">
        <v>79</v>
      </c>
      <c r="B27" s="1925">
        <v>44048</v>
      </c>
      <c r="C27" s="1924" t="s">
        <v>10</v>
      </c>
      <c r="D27" s="1924" t="s">
        <v>11</v>
      </c>
      <c r="E27" s="1924" t="s">
        <v>68</v>
      </c>
      <c r="F27" s="1924">
        <v>26.2</v>
      </c>
      <c r="G27" s="1925">
        <v>43656</v>
      </c>
      <c r="H27" s="1924" t="s">
        <v>80</v>
      </c>
      <c r="I27" s="1924">
        <v>10</v>
      </c>
      <c r="J27" s="1924">
        <v>8</v>
      </c>
      <c r="K27" s="1924">
        <v>9</v>
      </c>
      <c r="L27" s="1924"/>
      <c r="M27" s="1924">
        <v>26.2</v>
      </c>
      <c r="N27" s="1924" t="s">
        <v>81</v>
      </c>
      <c r="O27" s="101">
        <f t="shared" si="0"/>
        <v>12.833333333333332</v>
      </c>
    </row>
    <row r="28" spans="1:15" ht="16" x14ac:dyDescent="0.2">
      <c r="A28" s="1924" t="s">
        <v>82</v>
      </c>
      <c r="B28" s="1925">
        <v>44118</v>
      </c>
      <c r="C28" s="1924" t="s">
        <v>10</v>
      </c>
      <c r="D28" s="1924" t="s">
        <v>11</v>
      </c>
      <c r="E28" s="1924" t="s">
        <v>68</v>
      </c>
      <c r="F28" s="1924">
        <v>23.6</v>
      </c>
      <c r="G28" s="1925">
        <v>43744</v>
      </c>
      <c r="H28" s="1924" t="s">
        <v>83</v>
      </c>
      <c r="I28" s="1924">
        <v>2</v>
      </c>
      <c r="J28" s="1924">
        <v>5</v>
      </c>
      <c r="K28" s="1924">
        <v>6</v>
      </c>
      <c r="L28" s="1924"/>
      <c r="M28" s="1924">
        <v>23.6</v>
      </c>
      <c r="N28" s="1924" t="s">
        <v>84</v>
      </c>
      <c r="O28" s="101">
        <f t="shared" si="0"/>
        <v>12.266666666666666</v>
      </c>
    </row>
    <row r="29" spans="1:15" ht="16" x14ac:dyDescent="0.2">
      <c r="A29" s="1924" t="s">
        <v>85</v>
      </c>
      <c r="B29" s="1925">
        <v>44118</v>
      </c>
      <c r="C29" s="1924" t="s">
        <v>10</v>
      </c>
      <c r="D29" s="1924" t="s">
        <v>11</v>
      </c>
      <c r="E29" s="1924" t="s">
        <v>68</v>
      </c>
      <c r="F29" s="1924">
        <v>23.3</v>
      </c>
      <c r="G29" s="1925">
        <v>43744</v>
      </c>
      <c r="H29" s="1924" t="s">
        <v>86</v>
      </c>
      <c r="I29" s="1924">
        <v>32</v>
      </c>
      <c r="J29" s="1924">
        <v>33</v>
      </c>
      <c r="K29" s="1924">
        <v>34</v>
      </c>
      <c r="L29" s="1924"/>
      <c r="M29" s="1924">
        <v>23.3</v>
      </c>
      <c r="N29" s="1924" t="s">
        <v>87</v>
      </c>
      <c r="O29" s="101">
        <f t="shared" si="0"/>
        <v>12.266666666666666</v>
      </c>
    </row>
    <row r="30" spans="1:15" ht="16" x14ac:dyDescent="0.2">
      <c r="A30" s="1924" t="s">
        <v>88</v>
      </c>
      <c r="B30" s="1925">
        <v>44118</v>
      </c>
      <c r="C30" s="1924" t="s">
        <v>10</v>
      </c>
      <c r="D30" s="1924" t="s">
        <v>11</v>
      </c>
      <c r="E30" s="1924" t="s">
        <v>68</v>
      </c>
      <c r="F30" s="1924">
        <v>24.9</v>
      </c>
      <c r="G30" s="1925">
        <v>43744</v>
      </c>
      <c r="H30" s="1924" t="s">
        <v>89</v>
      </c>
      <c r="I30" s="1924">
        <v>43</v>
      </c>
      <c r="J30" s="1924">
        <v>48</v>
      </c>
      <c r="K30" s="1924">
        <v>49</v>
      </c>
      <c r="L30" s="1924"/>
      <c r="M30" s="1924">
        <v>24.9</v>
      </c>
      <c r="N30" s="1924" t="s">
        <v>90</v>
      </c>
      <c r="O30" s="101">
        <f t="shared" si="0"/>
        <v>12.266666666666666</v>
      </c>
    </row>
    <row r="31" spans="1:15" ht="16" x14ac:dyDescent="0.2">
      <c r="A31" s="1924" t="s">
        <v>91</v>
      </c>
      <c r="B31" s="1925">
        <v>44118</v>
      </c>
      <c r="C31" s="1924" t="s">
        <v>10</v>
      </c>
      <c r="D31" s="1924" t="s">
        <v>11</v>
      </c>
      <c r="E31" s="1924" t="s">
        <v>68</v>
      </c>
      <c r="F31" s="1924">
        <v>25.6</v>
      </c>
      <c r="G31" s="1925">
        <v>43744</v>
      </c>
      <c r="H31" s="1924" t="s">
        <v>92</v>
      </c>
      <c r="I31" s="1924">
        <v>57</v>
      </c>
      <c r="J31" s="1924">
        <v>62</v>
      </c>
      <c r="K31" s="1924">
        <v>63</v>
      </c>
      <c r="L31" s="1924"/>
      <c r="M31" s="1924">
        <v>25.6</v>
      </c>
      <c r="N31" s="1924" t="s">
        <v>93</v>
      </c>
      <c r="O31" s="101">
        <f t="shared" si="0"/>
        <v>12.266666666666666</v>
      </c>
    </row>
    <row r="32" spans="1:15" ht="16" x14ac:dyDescent="0.2">
      <c r="A32" s="1924" t="s">
        <v>94</v>
      </c>
      <c r="B32" s="1925">
        <v>44118</v>
      </c>
      <c r="C32" s="1924" t="s">
        <v>10</v>
      </c>
      <c r="D32" s="1924" t="s">
        <v>11</v>
      </c>
      <c r="E32" s="1924" t="s">
        <v>68</v>
      </c>
      <c r="F32" s="1924">
        <v>26</v>
      </c>
      <c r="G32" s="1925">
        <v>43744</v>
      </c>
      <c r="H32" s="1924" t="s">
        <v>95</v>
      </c>
      <c r="I32" s="1924">
        <v>68</v>
      </c>
      <c r="J32" s="1924">
        <v>74</v>
      </c>
      <c r="K32" s="1924">
        <v>75</v>
      </c>
      <c r="L32" s="1924"/>
      <c r="M32" s="1924">
        <v>26</v>
      </c>
      <c r="N32" s="1924" t="s">
        <v>96</v>
      </c>
      <c r="O32" s="101">
        <f t="shared" si="0"/>
        <v>12.266666666666666</v>
      </c>
    </row>
  </sheetData>
  <autoFilter ref="A1:K32" xr:uid="{1B2E59BB-51BF-42E1-9706-8DB1BE38C059}"/>
  <pageMargins left="0.7" right="0.7" top="0.75" bottom="0.75" header="0.3" footer="0.3"/>
  <pageSetup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046D-F7C5-4965-924B-91221A365BB6}">
  <dimension ref="A1:EM63"/>
  <sheetViews>
    <sheetView topLeftCell="C1" workbookViewId="0">
      <selection activeCell="P42" sqref="P42"/>
    </sheetView>
  </sheetViews>
  <sheetFormatPr baseColWidth="10" defaultColWidth="12.5" defaultRowHeight="15" x14ac:dyDescent="0.2"/>
  <sheetData>
    <row r="1" spans="1:143" s="930" customFormat="1" x14ac:dyDescent="0.2">
      <c r="A1" s="1180" t="s">
        <v>870</v>
      </c>
      <c r="B1" s="1180" t="s">
        <v>871</v>
      </c>
      <c r="C1" s="1180" t="s">
        <v>872</v>
      </c>
      <c r="D1" s="1180" t="s">
        <v>237</v>
      </c>
      <c r="E1" s="1180" t="s">
        <v>877</v>
      </c>
      <c r="F1" s="1180" t="s">
        <v>878</v>
      </c>
      <c r="G1" s="1180" t="s">
        <v>192</v>
      </c>
      <c r="H1" s="1180" t="s">
        <v>189</v>
      </c>
      <c r="I1" s="1180" t="s">
        <v>188</v>
      </c>
      <c r="J1" s="1180" t="s">
        <v>880</v>
      </c>
      <c r="K1" s="1180" t="s">
        <v>881</v>
      </c>
      <c r="L1" s="1180" t="s">
        <v>882</v>
      </c>
      <c r="M1" s="1180" t="s">
        <v>883</v>
      </c>
      <c r="N1" s="1180" t="s">
        <v>884</v>
      </c>
      <c r="O1" s="1180" t="s">
        <v>885</v>
      </c>
      <c r="P1" s="1180" t="s">
        <v>886</v>
      </c>
      <c r="Q1" s="1180" t="s">
        <v>7</v>
      </c>
      <c r="R1" s="1180" t="s">
        <v>887</v>
      </c>
      <c r="S1" s="1180" t="s">
        <v>888</v>
      </c>
      <c r="T1" s="1180" t="s">
        <v>889</v>
      </c>
      <c r="U1" s="1180" t="s">
        <v>890</v>
      </c>
      <c r="V1" s="1180" t="s">
        <v>891</v>
      </c>
      <c r="W1" s="1180" t="s">
        <v>191</v>
      </c>
      <c r="X1" s="1180" t="s">
        <v>892</v>
      </c>
      <c r="Y1" s="118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</row>
    <row r="2" spans="1:143" s="930" customFormat="1" ht="16" x14ac:dyDescent="0.2">
      <c r="A2" s="1181" t="s">
        <v>1572</v>
      </c>
      <c r="B2" s="1181">
        <v>14</v>
      </c>
      <c r="C2" s="1181" t="s">
        <v>894</v>
      </c>
      <c r="D2" s="1181" t="s">
        <v>2127</v>
      </c>
      <c r="E2" s="1181" t="s">
        <v>357</v>
      </c>
      <c r="F2" s="1181" t="s">
        <v>1603</v>
      </c>
      <c r="G2" s="1181" t="s">
        <v>1165</v>
      </c>
      <c r="H2" s="1181" t="s">
        <v>11</v>
      </c>
      <c r="I2" s="1182">
        <v>42633</v>
      </c>
      <c r="J2" s="1181">
        <v>25.7</v>
      </c>
      <c r="K2" s="1182">
        <v>43048</v>
      </c>
      <c r="L2" s="1181">
        <v>13.83</v>
      </c>
      <c r="M2" s="1181">
        <v>14</v>
      </c>
      <c r="N2" s="1181">
        <v>1.1666666699999999</v>
      </c>
      <c r="O2" s="1181" t="s">
        <v>287</v>
      </c>
      <c r="P2" s="1181" t="s">
        <v>2128</v>
      </c>
      <c r="Q2" s="1181" t="s">
        <v>287</v>
      </c>
      <c r="R2" s="1181" t="s">
        <v>287</v>
      </c>
      <c r="S2" s="1181" t="s">
        <v>287</v>
      </c>
      <c r="T2" s="1181" t="s">
        <v>287</v>
      </c>
      <c r="U2" s="1181" t="s">
        <v>287</v>
      </c>
      <c r="V2" s="1181">
        <v>13.83</v>
      </c>
      <c r="W2" s="1181" t="s">
        <v>357</v>
      </c>
      <c r="X2" s="1181">
        <v>11.6666667</v>
      </c>
      <c r="Y2" s="1940" t="s">
        <v>287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</row>
    <row r="3" spans="1:143" s="930" customFormat="1" ht="16" x14ac:dyDescent="0.2">
      <c r="A3" s="1181" t="s">
        <v>1572</v>
      </c>
      <c r="B3" s="1181">
        <v>15</v>
      </c>
      <c r="C3" s="1181" t="s">
        <v>894</v>
      </c>
      <c r="D3" s="1181" t="s">
        <v>2129</v>
      </c>
      <c r="E3" s="1181" t="s">
        <v>357</v>
      </c>
      <c r="F3" s="1181" t="s">
        <v>1604</v>
      </c>
      <c r="G3" s="1181" t="s">
        <v>1165</v>
      </c>
      <c r="H3" s="1181" t="s">
        <v>11</v>
      </c>
      <c r="I3" s="1182">
        <v>42633</v>
      </c>
      <c r="J3" s="1181">
        <v>27.8</v>
      </c>
      <c r="K3" s="1182">
        <v>43048</v>
      </c>
      <c r="L3" s="1181">
        <v>13.83</v>
      </c>
      <c r="M3" s="1181">
        <v>14</v>
      </c>
      <c r="N3" s="1181">
        <v>1.1666666699999999</v>
      </c>
      <c r="O3" s="1181" t="s">
        <v>287</v>
      </c>
      <c r="P3" s="1181" t="s">
        <v>2130</v>
      </c>
      <c r="Q3" s="1181" t="s">
        <v>287</v>
      </c>
      <c r="R3" s="1181" t="s">
        <v>287</v>
      </c>
      <c r="S3" s="1181" t="s">
        <v>287</v>
      </c>
      <c r="T3" s="1181" t="s">
        <v>287</v>
      </c>
      <c r="U3" s="1181" t="s">
        <v>287</v>
      </c>
      <c r="V3" s="1181">
        <v>13.83</v>
      </c>
      <c r="W3" s="1181" t="s">
        <v>357</v>
      </c>
      <c r="X3" s="1181">
        <v>11.6666667</v>
      </c>
      <c r="Y3" s="1940" t="s">
        <v>287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1:143" s="930" customFormat="1" ht="16" x14ac:dyDescent="0.2">
      <c r="A4" s="1181" t="s">
        <v>1572</v>
      </c>
      <c r="B4" s="1181">
        <v>11</v>
      </c>
      <c r="C4" s="1181" t="s">
        <v>894</v>
      </c>
      <c r="D4" s="1181" t="s">
        <v>2131</v>
      </c>
      <c r="E4" s="1181" t="s">
        <v>357</v>
      </c>
      <c r="F4" s="1181" t="s">
        <v>1594</v>
      </c>
      <c r="G4" s="1181" t="s">
        <v>1165</v>
      </c>
      <c r="H4" s="1181" t="s">
        <v>11</v>
      </c>
      <c r="I4" s="1182">
        <v>42619</v>
      </c>
      <c r="J4" s="1181">
        <v>26.1</v>
      </c>
      <c r="K4" s="1182">
        <v>43048</v>
      </c>
      <c r="L4" s="1181">
        <v>14.3</v>
      </c>
      <c r="M4" s="1181">
        <v>14</v>
      </c>
      <c r="N4" s="1181">
        <v>1.1666666699999999</v>
      </c>
      <c r="O4" s="1181" t="s">
        <v>287</v>
      </c>
      <c r="P4" s="1181" t="s">
        <v>2132</v>
      </c>
      <c r="Q4" s="1181" t="s">
        <v>287</v>
      </c>
      <c r="R4" s="1181" t="s">
        <v>287</v>
      </c>
      <c r="S4" s="1181" t="s">
        <v>287</v>
      </c>
      <c r="T4" s="1181" t="s">
        <v>287</v>
      </c>
      <c r="U4" s="1181" t="s">
        <v>287</v>
      </c>
      <c r="V4" s="1181">
        <v>14.3</v>
      </c>
      <c r="W4" s="1181" t="s">
        <v>357</v>
      </c>
      <c r="X4" s="1181">
        <v>12.1333333</v>
      </c>
      <c r="Y4" s="1940" t="s">
        <v>287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1:143" s="930" customFormat="1" ht="16" x14ac:dyDescent="0.2">
      <c r="A5" s="1181" t="s">
        <v>1572</v>
      </c>
      <c r="B5" s="1181">
        <v>8</v>
      </c>
      <c r="C5" s="1181" t="s">
        <v>894</v>
      </c>
      <c r="D5" s="1181" t="s">
        <v>2133</v>
      </c>
      <c r="E5" s="1181" t="s">
        <v>357</v>
      </c>
      <c r="F5" s="1181" t="s">
        <v>1585</v>
      </c>
      <c r="G5" s="1181" t="s">
        <v>1165</v>
      </c>
      <c r="H5" s="1181" t="s">
        <v>11</v>
      </c>
      <c r="I5" s="1182">
        <v>42619</v>
      </c>
      <c r="J5" s="1181">
        <v>23.5</v>
      </c>
      <c r="K5" s="1182">
        <v>43049</v>
      </c>
      <c r="L5" s="1181">
        <v>14.33</v>
      </c>
      <c r="M5" s="1181">
        <v>14</v>
      </c>
      <c r="N5" s="1181">
        <v>1.1666666699999999</v>
      </c>
      <c r="O5" s="1181" t="s">
        <v>287</v>
      </c>
      <c r="P5" s="1181" t="s">
        <v>2134</v>
      </c>
      <c r="Q5" s="1181" t="s">
        <v>287</v>
      </c>
      <c r="R5" s="1181" t="s">
        <v>287</v>
      </c>
      <c r="S5" s="1181" t="s">
        <v>287</v>
      </c>
      <c r="T5" s="1181" t="s">
        <v>287</v>
      </c>
      <c r="U5" s="1181" t="s">
        <v>287</v>
      </c>
      <c r="V5" s="1181">
        <v>14.33</v>
      </c>
      <c r="W5" s="1181" t="s">
        <v>357</v>
      </c>
      <c r="X5" s="1181">
        <v>12.1333333</v>
      </c>
      <c r="Y5" s="1940" t="s">
        <v>287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1:143" s="930" customFormat="1" ht="16" x14ac:dyDescent="0.2">
      <c r="A6" s="1181" t="s">
        <v>1572</v>
      </c>
      <c r="B6" s="1181">
        <v>9</v>
      </c>
      <c r="C6" s="1181" t="s">
        <v>894</v>
      </c>
      <c r="D6" s="1181" t="s">
        <v>2135</v>
      </c>
      <c r="E6" s="1181" t="s">
        <v>357</v>
      </c>
      <c r="F6" s="1181" t="s">
        <v>1588</v>
      </c>
      <c r="G6" s="1181" t="s">
        <v>1165</v>
      </c>
      <c r="H6" s="1181" t="s">
        <v>11</v>
      </c>
      <c r="I6" s="1182">
        <v>42619</v>
      </c>
      <c r="J6" s="1181">
        <v>22</v>
      </c>
      <c r="K6" s="1182">
        <v>43049</v>
      </c>
      <c r="L6" s="1181">
        <v>14.33</v>
      </c>
      <c r="M6" s="1181">
        <v>14</v>
      </c>
      <c r="N6" s="1181">
        <v>1.1666666699999999</v>
      </c>
      <c r="O6" s="1181" t="s">
        <v>287</v>
      </c>
      <c r="P6" s="1181" t="s">
        <v>2136</v>
      </c>
      <c r="Q6" s="1181" t="s">
        <v>287</v>
      </c>
      <c r="R6" s="1181" t="s">
        <v>287</v>
      </c>
      <c r="S6" s="1181" t="s">
        <v>287</v>
      </c>
      <c r="T6" s="1181" t="s">
        <v>287</v>
      </c>
      <c r="U6" s="1181" t="s">
        <v>287</v>
      </c>
      <c r="V6" s="1181">
        <v>14.33</v>
      </c>
      <c r="W6" s="1181" t="s">
        <v>357</v>
      </c>
      <c r="X6" s="1181">
        <v>12.1333333</v>
      </c>
      <c r="Y6" s="1940" t="s">
        <v>287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1:143" s="930" customFormat="1" ht="16" x14ac:dyDescent="0.2">
      <c r="A7" s="1181" t="s">
        <v>1572</v>
      </c>
      <c r="B7" s="1181">
        <v>10</v>
      </c>
      <c r="C7" s="1181" t="s">
        <v>894</v>
      </c>
      <c r="D7" s="1181" t="s">
        <v>2137</v>
      </c>
      <c r="E7" s="1181" t="s">
        <v>357</v>
      </c>
      <c r="F7" s="1181" t="s">
        <v>1591</v>
      </c>
      <c r="G7" s="1181" t="s">
        <v>1165</v>
      </c>
      <c r="H7" s="1181" t="s">
        <v>11</v>
      </c>
      <c r="I7" s="1182">
        <v>42619</v>
      </c>
      <c r="J7" s="1181">
        <v>27</v>
      </c>
      <c r="K7" s="1182">
        <v>43049</v>
      </c>
      <c r="L7" s="1181">
        <v>14.33</v>
      </c>
      <c r="M7" s="1181">
        <v>14</v>
      </c>
      <c r="N7" s="1181">
        <v>1.1666666699999999</v>
      </c>
      <c r="O7" s="1181" t="s">
        <v>287</v>
      </c>
      <c r="P7" s="1181" t="s">
        <v>2138</v>
      </c>
      <c r="Q7" s="1181" t="s">
        <v>287</v>
      </c>
      <c r="R7" s="1181" t="s">
        <v>287</v>
      </c>
      <c r="S7" s="1181" t="s">
        <v>287</v>
      </c>
      <c r="T7" s="1181" t="s">
        <v>287</v>
      </c>
      <c r="U7" s="1181" t="s">
        <v>287</v>
      </c>
      <c r="V7" s="1181">
        <v>14.33</v>
      </c>
      <c r="W7" s="1181" t="s">
        <v>357</v>
      </c>
      <c r="X7" s="1181">
        <v>12.1333333</v>
      </c>
      <c r="Y7" s="1940" t="s">
        <v>287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1:143" s="930" customFormat="1" ht="16" x14ac:dyDescent="0.2">
      <c r="A8" s="1181" t="s">
        <v>1572</v>
      </c>
      <c r="B8" s="1181">
        <v>12</v>
      </c>
      <c r="C8" s="1181" t="s">
        <v>894</v>
      </c>
      <c r="D8" s="1181" t="s">
        <v>2139</v>
      </c>
      <c r="E8" s="1181" t="s">
        <v>357</v>
      </c>
      <c r="F8" s="1181" t="s">
        <v>1597</v>
      </c>
      <c r="G8" s="1181" t="s">
        <v>1165</v>
      </c>
      <c r="H8" s="1181" t="s">
        <v>11</v>
      </c>
      <c r="I8" s="1182">
        <v>42619</v>
      </c>
      <c r="J8" s="1181">
        <v>26.1</v>
      </c>
      <c r="K8" s="1182">
        <v>43049</v>
      </c>
      <c r="L8" s="1181">
        <v>14.33</v>
      </c>
      <c r="M8" s="1181">
        <v>14</v>
      </c>
      <c r="N8" s="1181">
        <v>1.1666666699999999</v>
      </c>
      <c r="O8" s="1181" t="s">
        <v>287</v>
      </c>
      <c r="P8" s="1181" t="s">
        <v>2140</v>
      </c>
      <c r="Q8" s="1181" t="s">
        <v>287</v>
      </c>
      <c r="R8" s="1181" t="s">
        <v>287</v>
      </c>
      <c r="S8" s="1181" t="s">
        <v>287</v>
      </c>
      <c r="T8" s="1181" t="s">
        <v>287</v>
      </c>
      <c r="U8" s="1181" t="s">
        <v>287</v>
      </c>
      <c r="V8" s="1181">
        <v>14.33</v>
      </c>
      <c r="W8" s="1181" t="s">
        <v>357</v>
      </c>
      <c r="X8" s="1181">
        <v>12.1333333</v>
      </c>
      <c r="Y8" s="1940" t="s">
        <v>287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1:143" s="930" customFormat="1" ht="16" x14ac:dyDescent="0.2">
      <c r="A9" s="1181" t="s">
        <v>1680</v>
      </c>
      <c r="B9" s="1181">
        <v>8</v>
      </c>
      <c r="C9" s="1181" t="s">
        <v>894</v>
      </c>
      <c r="D9" s="1183" t="s">
        <v>2141</v>
      </c>
      <c r="E9" s="1181" t="s">
        <v>357</v>
      </c>
      <c r="F9" s="1183" t="s">
        <v>699</v>
      </c>
      <c r="G9" s="1181" t="s">
        <v>1165</v>
      </c>
      <c r="H9" s="1181" t="s">
        <v>1493</v>
      </c>
      <c r="I9" s="1182">
        <v>44200</v>
      </c>
      <c r="J9" s="1181">
        <v>27</v>
      </c>
      <c r="K9" s="1182">
        <v>44616</v>
      </c>
      <c r="L9" s="1181">
        <v>13.87</v>
      </c>
      <c r="M9" s="1181">
        <v>14</v>
      </c>
      <c r="N9" s="1181">
        <v>1.1666666699999999</v>
      </c>
      <c r="O9" s="1181" t="s">
        <v>287</v>
      </c>
      <c r="P9" s="1183" t="s">
        <v>2142</v>
      </c>
      <c r="Q9" s="1181" t="s">
        <v>287</v>
      </c>
      <c r="R9" s="1181" t="s">
        <v>287</v>
      </c>
      <c r="S9" s="1181" t="s">
        <v>287</v>
      </c>
      <c r="T9" s="1181" t="s">
        <v>287</v>
      </c>
      <c r="U9" s="1181" t="s">
        <v>287</v>
      </c>
      <c r="V9" s="1181">
        <v>13.87</v>
      </c>
      <c r="W9" s="1181" t="s">
        <v>357</v>
      </c>
      <c r="X9" s="1181">
        <v>12.3666667</v>
      </c>
      <c r="Y9" s="1940" t="s">
        <v>287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1:143" s="930" customFormat="1" ht="16" x14ac:dyDescent="0.2">
      <c r="A10" s="1181" t="s">
        <v>1680</v>
      </c>
      <c r="B10" s="1181">
        <v>9</v>
      </c>
      <c r="C10" s="1181" t="s">
        <v>894</v>
      </c>
      <c r="D10" s="1183" t="s">
        <v>2143</v>
      </c>
      <c r="E10" s="1181" t="s">
        <v>357</v>
      </c>
      <c r="F10" s="1183" t="s">
        <v>700</v>
      </c>
      <c r="G10" s="1181" t="s">
        <v>1165</v>
      </c>
      <c r="H10" s="1181" t="s">
        <v>1493</v>
      </c>
      <c r="I10" s="1182">
        <v>44200</v>
      </c>
      <c r="J10" s="1181">
        <v>26</v>
      </c>
      <c r="K10" s="1182">
        <v>44616</v>
      </c>
      <c r="L10" s="1181">
        <v>13.87</v>
      </c>
      <c r="M10" s="1181">
        <v>14</v>
      </c>
      <c r="N10" s="1181">
        <v>1.1666666699999999</v>
      </c>
      <c r="O10" s="1181" t="s">
        <v>287</v>
      </c>
      <c r="P10" s="1183" t="s">
        <v>2144</v>
      </c>
      <c r="Q10" s="1181" t="s">
        <v>287</v>
      </c>
      <c r="R10" s="1181" t="s">
        <v>287</v>
      </c>
      <c r="S10" s="1181" t="s">
        <v>287</v>
      </c>
      <c r="T10" s="1181" t="s">
        <v>287</v>
      </c>
      <c r="U10" s="1181" t="s">
        <v>287</v>
      </c>
      <c r="V10" s="1181">
        <v>13.87</v>
      </c>
      <c r="W10" s="1181" t="s">
        <v>357</v>
      </c>
      <c r="X10" s="1181">
        <v>12.3666667</v>
      </c>
      <c r="Y10" s="1940" t="s">
        <v>287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1:143" s="930" customFormat="1" ht="16" x14ac:dyDescent="0.2">
      <c r="A11" s="1181" t="s">
        <v>1680</v>
      </c>
      <c r="B11" s="1181">
        <v>10</v>
      </c>
      <c r="C11" s="1181" t="s">
        <v>894</v>
      </c>
      <c r="D11" s="1183" t="s">
        <v>2145</v>
      </c>
      <c r="E11" s="1181" t="s">
        <v>357</v>
      </c>
      <c r="F11" s="1183" t="s">
        <v>701</v>
      </c>
      <c r="G11" s="1181" t="s">
        <v>1165</v>
      </c>
      <c r="H11" s="1181" t="s">
        <v>1493</v>
      </c>
      <c r="I11" s="1182">
        <v>44200</v>
      </c>
      <c r="J11" s="1181">
        <v>27</v>
      </c>
      <c r="K11" s="1182">
        <v>44616</v>
      </c>
      <c r="L11" s="1181">
        <v>13.87</v>
      </c>
      <c r="M11" s="1181">
        <v>14</v>
      </c>
      <c r="N11" s="1181">
        <v>1.1666666699999999</v>
      </c>
      <c r="O11" s="1181" t="s">
        <v>287</v>
      </c>
      <c r="P11" s="1183" t="s">
        <v>2146</v>
      </c>
      <c r="Q11" s="1181" t="s">
        <v>287</v>
      </c>
      <c r="R11" s="1181" t="s">
        <v>287</v>
      </c>
      <c r="S11" s="1181" t="s">
        <v>287</v>
      </c>
      <c r="T11" s="1181" t="s">
        <v>287</v>
      </c>
      <c r="U11" s="1181" t="s">
        <v>287</v>
      </c>
      <c r="V11" s="1181">
        <v>13.87</v>
      </c>
      <c r="W11" s="1181" t="s">
        <v>357</v>
      </c>
      <c r="X11" s="1181">
        <v>12.3666667</v>
      </c>
      <c r="Y11" s="1940" t="s">
        <v>287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1:143" s="930" customFormat="1" ht="16" x14ac:dyDescent="0.2">
      <c r="A12" s="1180" t="s">
        <v>1162</v>
      </c>
      <c r="B12" s="1180">
        <v>1</v>
      </c>
      <c r="C12" s="1180" t="s">
        <v>894</v>
      </c>
      <c r="D12" s="1180" t="s">
        <v>2147</v>
      </c>
      <c r="E12" s="1180" t="s">
        <v>357</v>
      </c>
      <c r="F12" s="1180" t="s">
        <v>1108</v>
      </c>
      <c r="G12" s="1180" t="s">
        <v>1165</v>
      </c>
      <c r="H12" s="1180" t="s">
        <v>897</v>
      </c>
      <c r="I12" s="1184">
        <v>42536</v>
      </c>
      <c r="J12" s="1180">
        <v>29.5</v>
      </c>
      <c r="K12" s="1184">
        <v>42781</v>
      </c>
      <c r="L12" s="1180">
        <v>8</v>
      </c>
      <c r="M12" s="1180">
        <v>8</v>
      </c>
      <c r="N12" s="1180">
        <v>0.67</v>
      </c>
      <c r="O12" s="1180" t="b">
        <v>0</v>
      </c>
      <c r="P12" s="1180" t="s">
        <v>2148</v>
      </c>
      <c r="Q12" s="1180" t="s">
        <v>287</v>
      </c>
      <c r="R12" s="1180" t="s">
        <v>287</v>
      </c>
      <c r="S12" s="1180" t="s">
        <v>287</v>
      </c>
      <c r="T12" s="1180" t="s">
        <v>287</v>
      </c>
      <c r="U12" s="1180">
        <v>8</v>
      </c>
      <c r="V12" s="1180">
        <v>8</v>
      </c>
      <c r="W12" s="1180" t="s">
        <v>357</v>
      </c>
      <c r="X12" s="1180" t="s">
        <v>287</v>
      </c>
      <c r="Y12" s="1941" t="s">
        <v>287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1:143" s="930" customFormat="1" ht="16" x14ac:dyDescent="0.2">
      <c r="A13" s="1180" t="s">
        <v>1680</v>
      </c>
      <c r="B13" s="1180">
        <v>7</v>
      </c>
      <c r="C13" s="1180" t="s">
        <v>894</v>
      </c>
      <c r="D13" s="1185" t="s">
        <v>2149</v>
      </c>
      <c r="E13" s="1180" t="s">
        <v>357</v>
      </c>
      <c r="F13" s="1185" t="s">
        <v>698</v>
      </c>
      <c r="G13" s="1180" t="s">
        <v>1165</v>
      </c>
      <c r="H13" s="1180" t="s">
        <v>897</v>
      </c>
      <c r="I13" s="1184">
        <v>44222</v>
      </c>
      <c r="J13" s="1180">
        <v>33</v>
      </c>
      <c r="K13" s="1184">
        <v>44615</v>
      </c>
      <c r="L13" s="1180">
        <v>13.1</v>
      </c>
      <c r="M13" s="1180">
        <v>13</v>
      </c>
      <c r="N13" s="1180">
        <v>1.0833333300000001</v>
      </c>
      <c r="O13" s="1180" t="s">
        <v>287</v>
      </c>
      <c r="P13" s="1185" t="s">
        <v>2150</v>
      </c>
      <c r="Q13" s="1180" t="s">
        <v>287</v>
      </c>
      <c r="R13" s="1180" t="s">
        <v>287</v>
      </c>
      <c r="S13" s="1180" t="s">
        <v>287</v>
      </c>
      <c r="T13" s="1180" t="s">
        <v>287</v>
      </c>
      <c r="U13" s="1180" t="s">
        <v>287</v>
      </c>
      <c r="V13" s="1180">
        <v>13.1</v>
      </c>
      <c r="W13" s="1180" t="s">
        <v>357</v>
      </c>
      <c r="X13" s="1180">
        <v>11.6333333</v>
      </c>
      <c r="Y13" s="1941" t="s">
        <v>287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1:143" ht="16" x14ac:dyDescent="0.2">
      <c r="A14" s="1180" t="s">
        <v>1572</v>
      </c>
      <c r="B14" s="1180">
        <v>13</v>
      </c>
      <c r="C14" s="1180" t="s">
        <v>894</v>
      </c>
      <c r="D14" s="1180" t="s">
        <v>2151</v>
      </c>
      <c r="E14" s="1180" t="s">
        <v>357</v>
      </c>
      <c r="F14" s="1180" t="s">
        <v>1600</v>
      </c>
      <c r="G14" s="1180" t="s">
        <v>1165</v>
      </c>
      <c r="H14" s="1180" t="s">
        <v>897</v>
      </c>
      <c r="I14" s="1184">
        <v>42640</v>
      </c>
      <c r="J14" s="1180">
        <v>34.5</v>
      </c>
      <c r="K14" s="1184">
        <v>43049</v>
      </c>
      <c r="L14" s="1180">
        <v>13.63</v>
      </c>
      <c r="M14" s="1180">
        <v>14</v>
      </c>
      <c r="N14" s="1180">
        <v>1.1666666699999999</v>
      </c>
      <c r="O14" s="1180" t="s">
        <v>287</v>
      </c>
      <c r="P14" s="1180" t="s">
        <v>2152</v>
      </c>
      <c r="Q14" s="1180" t="s">
        <v>287</v>
      </c>
      <c r="R14" s="1180" t="s">
        <v>287</v>
      </c>
      <c r="S14" s="1180" t="s">
        <v>287</v>
      </c>
      <c r="T14" s="1180" t="s">
        <v>287</v>
      </c>
      <c r="U14" s="1180" t="s">
        <v>287</v>
      </c>
      <c r="V14" s="1180">
        <v>13.63</v>
      </c>
      <c r="W14" s="1180" t="s">
        <v>357</v>
      </c>
      <c r="X14" s="1180">
        <v>11.433333299999999</v>
      </c>
      <c r="Y14" s="1941" t="s">
        <v>287</v>
      </c>
    </row>
    <row r="15" spans="1:143" s="956" customFormat="1" ht="16" x14ac:dyDescent="0.2">
      <c r="A15" s="1180" t="s">
        <v>1680</v>
      </c>
      <c r="B15" s="1180">
        <v>5</v>
      </c>
      <c r="C15" s="1180" t="s">
        <v>894</v>
      </c>
      <c r="D15" s="1185" t="s">
        <v>2153</v>
      </c>
      <c r="E15" s="1180" t="s">
        <v>357</v>
      </c>
      <c r="F15" s="1185" t="s">
        <v>696</v>
      </c>
      <c r="G15" s="1180" t="s">
        <v>1165</v>
      </c>
      <c r="H15" s="1180" t="s">
        <v>897</v>
      </c>
      <c r="I15" s="1184">
        <v>44202</v>
      </c>
      <c r="J15" s="1180">
        <v>29</v>
      </c>
      <c r="K15" s="1184">
        <v>44615</v>
      </c>
      <c r="L15" s="1180">
        <v>13.77</v>
      </c>
      <c r="M15" s="1180">
        <v>14</v>
      </c>
      <c r="N15" s="1180">
        <v>1.1666666699999999</v>
      </c>
      <c r="O15" s="1180" t="s">
        <v>287</v>
      </c>
      <c r="P15" s="1185" t="s">
        <v>2154</v>
      </c>
      <c r="Q15" s="1180" t="s">
        <v>287</v>
      </c>
      <c r="R15" s="1180" t="s">
        <v>287</v>
      </c>
      <c r="S15" s="1180" t="s">
        <v>287</v>
      </c>
      <c r="T15" s="1180" t="s">
        <v>287</v>
      </c>
      <c r="U15" s="1180" t="s">
        <v>287</v>
      </c>
      <c r="V15" s="1180">
        <v>13.77</v>
      </c>
      <c r="W15" s="1180" t="s">
        <v>357</v>
      </c>
      <c r="X15" s="1180">
        <v>12.3</v>
      </c>
      <c r="Y15" s="1941" t="s">
        <v>287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</row>
    <row r="16" spans="1:143" s="956" customFormat="1" ht="16" x14ac:dyDescent="0.2">
      <c r="A16" s="1180" t="s">
        <v>1680</v>
      </c>
      <c r="B16" s="1180">
        <v>6</v>
      </c>
      <c r="C16" s="1180" t="s">
        <v>894</v>
      </c>
      <c r="D16" s="1185" t="s">
        <v>2155</v>
      </c>
      <c r="E16" s="1180" t="s">
        <v>357</v>
      </c>
      <c r="F16" s="1185" t="s">
        <v>697</v>
      </c>
      <c r="G16" s="1180" t="s">
        <v>1165</v>
      </c>
      <c r="H16" s="1180" t="s">
        <v>897</v>
      </c>
      <c r="I16" s="1184">
        <v>44202</v>
      </c>
      <c r="J16" s="1180">
        <v>31</v>
      </c>
      <c r="K16" s="1184">
        <v>44615</v>
      </c>
      <c r="L16" s="1180">
        <v>13.77</v>
      </c>
      <c r="M16" s="1180">
        <v>14</v>
      </c>
      <c r="N16" s="1180">
        <v>1.1666666699999999</v>
      </c>
      <c r="O16" s="1180" t="s">
        <v>287</v>
      </c>
      <c r="P16" s="1185" t="s">
        <v>2156</v>
      </c>
      <c r="Q16" s="1180" t="s">
        <v>287</v>
      </c>
      <c r="R16" s="1180" t="s">
        <v>287</v>
      </c>
      <c r="S16" s="1180" t="s">
        <v>287</v>
      </c>
      <c r="T16" s="1180" t="s">
        <v>287</v>
      </c>
      <c r="U16" s="1180" t="s">
        <v>287</v>
      </c>
      <c r="V16" s="1180">
        <v>13.77</v>
      </c>
      <c r="W16" s="1180" t="s">
        <v>357</v>
      </c>
      <c r="X16" s="1180">
        <v>12.3</v>
      </c>
      <c r="Y16" s="1941" t="s">
        <v>287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</row>
    <row r="17" spans="1:143" s="956" customFormat="1" ht="16" x14ac:dyDescent="0.2">
      <c r="A17" s="1180" t="s">
        <v>1288</v>
      </c>
      <c r="B17" s="1180">
        <v>18</v>
      </c>
      <c r="C17" s="1180" t="s">
        <v>894</v>
      </c>
      <c r="D17" s="1180" t="s">
        <v>452</v>
      </c>
      <c r="E17" s="1180" t="s">
        <v>357</v>
      </c>
      <c r="F17" s="1180" t="s">
        <v>453</v>
      </c>
      <c r="G17" s="1180" t="s">
        <v>1165</v>
      </c>
      <c r="H17" s="1180" t="s">
        <v>897</v>
      </c>
      <c r="I17" s="1184">
        <v>42443</v>
      </c>
      <c r="J17" s="1180">
        <v>27</v>
      </c>
      <c r="K17" s="1184">
        <v>42879</v>
      </c>
      <c r="L17" s="1180">
        <v>14.33</v>
      </c>
      <c r="M17" s="1180">
        <v>14</v>
      </c>
      <c r="N17" s="1180">
        <v>1.19</v>
      </c>
      <c r="O17" s="1180" t="b">
        <v>0</v>
      </c>
      <c r="P17" s="1180" t="s">
        <v>2157</v>
      </c>
      <c r="Q17" s="1180" t="s">
        <v>1333</v>
      </c>
      <c r="R17" s="1180" t="s">
        <v>1334</v>
      </c>
      <c r="S17" s="1180">
        <v>106</v>
      </c>
      <c r="T17" s="1180">
        <v>28</v>
      </c>
      <c r="U17" s="1180" t="s">
        <v>1314</v>
      </c>
      <c r="V17" s="1180">
        <v>14.33</v>
      </c>
      <c r="W17" s="1180" t="s">
        <v>357</v>
      </c>
      <c r="X17" s="1180">
        <v>10.7666667</v>
      </c>
      <c r="Y17" s="1941" t="s">
        <v>287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</row>
    <row r="18" spans="1:143" s="956" customFormat="1" ht="16" x14ac:dyDescent="0.2">
      <c r="A18" s="1180" t="s">
        <v>1645</v>
      </c>
      <c r="B18" s="1180">
        <v>15</v>
      </c>
      <c r="C18" s="1180" t="s">
        <v>894</v>
      </c>
      <c r="D18" s="1180" t="s">
        <v>2158</v>
      </c>
      <c r="E18" s="1180" t="s">
        <v>357</v>
      </c>
      <c r="F18" s="1180" t="s">
        <v>675</v>
      </c>
      <c r="G18" s="1180" t="s">
        <v>1165</v>
      </c>
      <c r="H18" s="1180" t="s">
        <v>897</v>
      </c>
      <c r="I18" s="1184">
        <v>44154</v>
      </c>
      <c r="J18" s="1180">
        <v>29</v>
      </c>
      <c r="K18" s="1184">
        <v>44587</v>
      </c>
      <c r="L18" s="1180">
        <v>14.43</v>
      </c>
      <c r="M18" s="1180">
        <v>14</v>
      </c>
      <c r="N18" s="1180">
        <v>1.1666666699999999</v>
      </c>
      <c r="O18" s="1180" t="s">
        <v>287</v>
      </c>
      <c r="P18" s="1180" t="s">
        <v>2159</v>
      </c>
      <c r="Q18" s="1180" t="s">
        <v>287</v>
      </c>
      <c r="R18" s="1180" t="s">
        <v>287</v>
      </c>
      <c r="S18" s="1180" t="s">
        <v>287</v>
      </c>
      <c r="T18" s="1180" t="s">
        <v>287</v>
      </c>
      <c r="U18" s="1180" t="s">
        <v>287</v>
      </c>
      <c r="V18" s="1180">
        <v>14.43</v>
      </c>
      <c r="W18" s="1180" t="s">
        <v>357</v>
      </c>
      <c r="X18" s="1180">
        <v>12.2666667</v>
      </c>
      <c r="Y18" s="1941" t="s">
        <v>287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</row>
    <row r="19" spans="1:143" s="956" customFormat="1" ht="16" x14ac:dyDescent="0.2">
      <c r="A19" s="1180" t="s">
        <v>1645</v>
      </c>
      <c r="B19" s="1180">
        <v>16</v>
      </c>
      <c r="C19" s="1180" t="s">
        <v>894</v>
      </c>
      <c r="D19" s="1180" t="s">
        <v>2160</v>
      </c>
      <c r="E19" s="1180" t="s">
        <v>357</v>
      </c>
      <c r="F19" s="1180" t="s">
        <v>676</v>
      </c>
      <c r="G19" s="1180" t="s">
        <v>1165</v>
      </c>
      <c r="H19" s="1180" t="s">
        <v>897</v>
      </c>
      <c r="I19" s="1184">
        <v>44154</v>
      </c>
      <c r="J19" s="1180">
        <v>32</v>
      </c>
      <c r="K19" s="1184">
        <v>44588</v>
      </c>
      <c r="L19" s="1180">
        <v>14.47</v>
      </c>
      <c r="M19" s="1180">
        <v>14</v>
      </c>
      <c r="N19" s="1180">
        <v>1.1666666699999999</v>
      </c>
      <c r="O19" s="1180" t="s">
        <v>287</v>
      </c>
      <c r="P19" s="1180" t="s">
        <v>2161</v>
      </c>
      <c r="Q19" s="1180" t="s">
        <v>287</v>
      </c>
      <c r="R19" s="1180" t="s">
        <v>287</v>
      </c>
      <c r="S19" s="1180" t="s">
        <v>287</v>
      </c>
      <c r="T19" s="1180" t="s">
        <v>287</v>
      </c>
      <c r="U19" s="1180" t="s">
        <v>287</v>
      </c>
      <c r="V19" s="1180">
        <v>14.47</v>
      </c>
      <c r="W19" s="1180" t="s">
        <v>357</v>
      </c>
      <c r="X19" s="1180">
        <v>12.2666667</v>
      </c>
      <c r="Y19" s="1941" t="s">
        <v>287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</row>
    <row r="20" spans="1:143" s="956" customFormat="1" ht="16" x14ac:dyDescent="0.2">
      <c r="A20" s="1180" t="s">
        <v>1645</v>
      </c>
      <c r="B20" s="1180">
        <v>13</v>
      </c>
      <c r="C20" s="1180" t="s">
        <v>894</v>
      </c>
      <c r="D20" s="1180" t="s">
        <v>2162</v>
      </c>
      <c r="E20" s="1180" t="s">
        <v>357</v>
      </c>
      <c r="F20" s="1180" t="s">
        <v>673</v>
      </c>
      <c r="G20" s="1180" t="s">
        <v>1165</v>
      </c>
      <c r="H20" s="1180" t="s">
        <v>897</v>
      </c>
      <c r="I20" s="1184">
        <v>44152</v>
      </c>
      <c r="J20" s="1180">
        <v>33</v>
      </c>
      <c r="K20" s="1184">
        <v>44587</v>
      </c>
      <c r="L20" s="1180">
        <v>14.5</v>
      </c>
      <c r="M20" s="1180">
        <v>15</v>
      </c>
      <c r="N20" s="1180">
        <v>1.25</v>
      </c>
      <c r="O20" s="1180" t="s">
        <v>287</v>
      </c>
      <c r="P20" s="1180" t="s">
        <v>2163</v>
      </c>
      <c r="Q20" s="1180" t="s">
        <v>287</v>
      </c>
      <c r="R20" s="1180" t="s">
        <v>287</v>
      </c>
      <c r="S20" s="1180" t="s">
        <v>287</v>
      </c>
      <c r="T20" s="1180" t="s">
        <v>287</v>
      </c>
      <c r="U20" s="1180" t="s">
        <v>287</v>
      </c>
      <c r="V20" s="1180">
        <v>14.5</v>
      </c>
      <c r="W20" s="1180" t="s">
        <v>357</v>
      </c>
      <c r="X20" s="1180">
        <v>12.3333333</v>
      </c>
      <c r="Y20" s="1941" t="s">
        <v>287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</row>
    <row r="21" spans="1:143" s="956" customFormat="1" ht="16" x14ac:dyDescent="0.2">
      <c r="A21" s="1180" t="s">
        <v>1645</v>
      </c>
      <c r="B21" s="1180">
        <v>14</v>
      </c>
      <c r="C21" s="1180" t="s">
        <v>894</v>
      </c>
      <c r="D21" s="1180" t="s">
        <v>2164</v>
      </c>
      <c r="E21" s="1180" t="s">
        <v>357</v>
      </c>
      <c r="F21" s="1180" t="s">
        <v>674</v>
      </c>
      <c r="G21" s="1180" t="s">
        <v>1165</v>
      </c>
      <c r="H21" s="1180" t="s">
        <v>897</v>
      </c>
      <c r="I21" s="1184">
        <v>44152</v>
      </c>
      <c r="J21" s="1180">
        <v>31</v>
      </c>
      <c r="K21" s="1184">
        <v>44587</v>
      </c>
      <c r="L21" s="1180">
        <v>14.5</v>
      </c>
      <c r="M21" s="1180">
        <v>15</v>
      </c>
      <c r="N21" s="1180">
        <v>1.25</v>
      </c>
      <c r="O21" s="1180" t="s">
        <v>287</v>
      </c>
      <c r="P21" s="1180" t="s">
        <v>2165</v>
      </c>
      <c r="Q21" s="1180" t="s">
        <v>287</v>
      </c>
      <c r="R21" s="1180" t="s">
        <v>287</v>
      </c>
      <c r="S21" s="1180" t="s">
        <v>287</v>
      </c>
      <c r="T21" s="1180" t="s">
        <v>287</v>
      </c>
      <c r="U21" s="1180" t="s">
        <v>287</v>
      </c>
      <c r="V21" s="1180">
        <v>14.5</v>
      </c>
      <c r="W21" s="1180" t="s">
        <v>357</v>
      </c>
      <c r="X21" s="1180">
        <v>12.3333333</v>
      </c>
      <c r="Y21" s="1941" t="s">
        <v>287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</row>
    <row r="22" spans="1:143" s="956" customFormat="1" ht="16" x14ac:dyDescent="0.2">
      <c r="A22" s="1180" t="s">
        <v>1645</v>
      </c>
      <c r="B22" s="1180">
        <v>9</v>
      </c>
      <c r="C22" s="1180" t="s">
        <v>894</v>
      </c>
      <c r="D22" s="1180" t="s">
        <v>2166</v>
      </c>
      <c r="E22" s="1180" t="s">
        <v>357</v>
      </c>
      <c r="F22" s="1180" t="s">
        <v>669</v>
      </c>
      <c r="G22" s="1180" t="s">
        <v>1165</v>
      </c>
      <c r="H22" s="1180" t="s">
        <v>897</v>
      </c>
      <c r="I22" s="1184">
        <v>44142</v>
      </c>
      <c r="J22" s="1180">
        <v>29</v>
      </c>
      <c r="K22" s="1184">
        <v>44581</v>
      </c>
      <c r="L22" s="1180">
        <v>14.63</v>
      </c>
      <c r="M22" s="1180">
        <v>15</v>
      </c>
      <c r="N22" s="1180">
        <v>1.25</v>
      </c>
      <c r="O22" s="1180" t="s">
        <v>287</v>
      </c>
      <c r="P22" s="1180" t="s">
        <v>2167</v>
      </c>
      <c r="Q22" s="1180" t="s">
        <v>287</v>
      </c>
      <c r="R22" s="1180" t="s">
        <v>287</v>
      </c>
      <c r="S22" s="1180" t="s">
        <v>287</v>
      </c>
      <c r="T22" s="1180" t="s">
        <v>287</v>
      </c>
      <c r="U22" s="1180" t="s">
        <v>287</v>
      </c>
      <c r="V22" s="1180">
        <v>14.63</v>
      </c>
      <c r="W22" s="1180" t="s">
        <v>357</v>
      </c>
      <c r="X22" s="1180">
        <v>12.6666667</v>
      </c>
      <c r="Y22" s="1941" t="s">
        <v>287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</row>
    <row r="23" spans="1:143" s="956" customFormat="1" ht="16" x14ac:dyDescent="0.2">
      <c r="A23" s="1180" t="s">
        <v>1645</v>
      </c>
      <c r="B23" s="1180">
        <v>10</v>
      </c>
      <c r="C23" s="1180" t="s">
        <v>894</v>
      </c>
      <c r="D23" s="1180" t="s">
        <v>2168</v>
      </c>
      <c r="E23" s="1180" t="s">
        <v>357</v>
      </c>
      <c r="F23" s="1180" t="s">
        <v>670</v>
      </c>
      <c r="G23" s="1180" t="s">
        <v>1165</v>
      </c>
      <c r="H23" s="1180" t="s">
        <v>897</v>
      </c>
      <c r="I23" s="1184">
        <v>44142</v>
      </c>
      <c r="J23" s="1180">
        <v>31</v>
      </c>
      <c r="K23" s="1184">
        <v>44581</v>
      </c>
      <c r="L23" s="1180">
        <v>14.63</v>
      </c>
      <c r="M23" s="1180">
        <v>15</v>
      </c>
      <c r="N23" s="1180">
        <v>1.25</v>
      </c>
      <c r="O23" s="1180" t="s">
        <v>287</v>
      </c>
      <c r="P23" s="1180" t="s">
        <v>2169</v>
      </c>
      <c r="Q23" s="1180" t="s">
        <v>287</v>
      </c>
      <c r="R23" s="1180" t="s">
        <v>287</v>
      </c>
      <c r="S23" s="1180" t="s">
        <v>287</v>
      </c>
      <c r="T23" s="1180" t="s">
        <v>287</v>
      </c>
      <c r="U23" s="1180" t="s">
        <v>287</v>
      </c>
      <c r="V23" s="1180">
        <v>14.63</v>
      </c>
      <c r="W23" s="1180" t="s">
        <v>357</v>
      </c>
      <c r="X23" s="1180">
        <v>12.6666667</v>
      </c>
      <c r="Y23" s="1941" t="s">
        <v>287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</row>
    <row r="24" spans="1:143" s="956" customFormat="1" ht="16" x14ac:dyDescent="0.2">
      <c r="A24" s="1180" t="s">
        <v>1645</v>
      </c>
      <c r="B24" s="1180">
        <v>11</v>
      </c>
      <c r="C24" s="1180" t="s">
        <v>894</v>
      </c>
      <c r="D24" s="1180" t="s">
        <v>2170</v>
      </c>
      <c r="E24" s="1180" t="s">
        <v>357</v>
      </c>
      <c r="F24" s="1180" t="s">
        <v>671</v>
      </c>
      <c r="G24" s="1180" t="s">
        <v>1165</v>
      </c>
      <c r="H24" s="1180" t="s">
        <v>897</v>
      </c>
      <c r="I24" s="1184">
        <v>44142</v>
      </c>
      <c r="J24" s="1180">
        <v>31</v>
      </c>
      <c r="K24" s="1184">
        <v>44581</v>
      </c>
      <c r="L24" s="1180">
        <v>14.63</v>
      </c>
      <c r="M24" s="1180">
        <v>15</v>
      </c>
      <c r="N24" s="1180">
        <v>1.25</v>
      </c>
      <c r="O24" s="1180" t="s">
        <v>287</v>
      </c>
      <c r="P24" s="1180" t="s">
        <v>2171</v>
      </c>
      <c r="Q24" s="1180" t="s">
        <v>287</v>
      </c>
      <c r="R24" s="1180" t="s">
        <v>287</v>
      </c>
      <c r="S24" s="1180" t="s">
        <v>287</v>
      </c>
      <c r="T24" s="1180" t="s">
        <v>287</v>
      </c>
      <c r="U24" s="1180" t="s">
        <v>287</v>
      </c>
      <c r="V24" s="1180">
        <v>14.63</v>
      </c>
      <c r="W24" s="1180" t="s">
        <v>357</v>
      </c>
      <c r="X24" s="1180">
        <v>12.6666667</v>
      </c>
      <c r="Y24" s="1941" t="s">
        <v>287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</row>
    <row r="25" spans="1:143" s="956" customFormat="1" ht="16" x14ac:dyDescent="0.2">
      <c r="A25" s="1180" t="s">
        <v>1645</v>
      </c>
      <c r="B25" s="1180">
        <v>12</v>
      </c>
      <c r="C25" s="1180" t="s">
        <v>894</v>
      </c>
      <c r="D25" s="1180" t="s">
        <v>2172</v>
      </c>
      <c r="E25" s="1180" t="s">
        <v>357</v>
      </c>
      <c r="F25" s="1180" t="s">
        <v>672</v>
      </c>
      <c r="G25" s="1180" t="s">
        <v>1165</v>
      </c>
      <c r="H25" s="1180" t="s">
        <v>897</v>
      </c>
      <c r="I25" s="1184">
        <v>44142</v>
      </c>
      <c r="J25" s="1180">
        <v>30</v>
      </c>
      <c r="K25" s="1184">
        <v>44581</v>
      </c>
      <c r="L25" s="1180">
        <v>14.63</v>
      </c>
      <c r="M25" s="1180">
        <v>15</v>
      </c>
      <c r="N25" s="1180">
        <v>1.25</v>
      </c>
      <c r="O25" s="1180" t="s">
        <v>287</v>
      </c>
      <c r="P25" s="1180" t="s">
        <v>2173</v>
      </c>
      <c r="Q25" s="1180" t="s">
        <v>287</v>
      </c>
      <c r="R25" s="1180" t="s">
        <v>287</v>
      </c>
      <c r="S25" s="1180" t="s">
        <v>287</v>
      </c>
      <c r="T25" s="1180" t="s">
        <v>287</v>
      </c>
      <c r="U25" s="1180" t="s">
        <v>287</v>
      </c>
      <c r="V25" s="1180">
        <v>14.63</v>
      </c>
      <c r="W25" s="1180" t="s">
        <v>357</v>
      </c>
      <c r="X25" s="1180">
        <v>12.6666667</v>
      </c>
      <c r="Y25" s="1941" t="s">
        <v>287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</row>
    <row r="26" spans="1:143" s="956" customFormat="1" ht="16" x14ac:dyDescent="0.2">
      <c r="A26" s="1181" t="s">
        <v>1710</v>
      </c>
      <c r="B26" s="1181">
        <v>8</v>
      </c>
      <c r="C26" s="1181" t="s">
        <v>894</v>
      </c>
      <c r="D26" s="1181" t="s">
        <v>2174</v>
      </c>
      <c r="E26" s="1181" t="s">
        <v>357</v>
      </c>
      <c r="F26" s="1181" t="s">
        <v>741</v>
      </c>
      <c r="G26" s="1181" t="s">
        <v>1165</v>
      </c>
      <c r="H26" s="1181" t="s">
        <v>1493</v>
      </c>
      <c r="I26" s="1182">
        <v>44116</v>
      </c>
      <c r="J26" s="1181">
        <v>27</v>
      </c>
      <c r="K26" s="1182">
        <v>44699</v>
      </c>
      <c r="L26" s="1181">
        <v>19.43</v>
      </c>
      <c r="M26" s="1181">
        <v>19</v>
      </c>
      <c r="N26" s="1181">
        <v>1.5833333300000001</v>
      </c>
      <c r="O26" s="1181" t="s">
        <v>287</v>
      </c>
      <c r="P26" s="1181" t="s">
        <v>2175</v>
      </c>
      <c r="Q26" s="1181" t="s">
        <v>287</v>
      </c>
      <c r="R26" s="1181" t="s">
        <v>287</v>
      </c>
      <c r="S26" s="1181" t="s">
        <v>287</v>
      </c>
      <c r="T26" s="1181" t="s">
        <v>287</v>
      </c>
      <c r="U26" s="1181" t="s">
        <v>287</v>
      </c>
      <c r="V26" s="1181">
        <v>19.433333300000001</v>
      </c>
      <c r="W26" s="1181" t="s">
        <v>357</v>
      </c>
      <c r="X26" s="1181">
        <v>17.266666699999998</v>
      </c>
      <c r="Y26" s="1940" t="s">
        <v>287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</row>
    <row r="27" spans="1:143" s="956" customFormat="1" ht="16" x14ac:dyDescent="0.2">
      <c r="A27" s="1181" t="s">
        <v>1710</v>
      </c>
      <c r="B27" s="1181">
        <v>9</v>
      </c>
      <c r="C27" s="1181" t="s">
        <v>894</v>
      </c>
      <c r="D27" s="1181" t="s">
        <v>2176</v>
      </c>
      <c r="E27" s="1181" t="s">
        <v>357</v>
      </c>
      <c r="F27" s="1181" t="s">
        <v>742</v>
      </c>
      <c r="G27" s="1181" t="s">
        <v>1165</v>
      </c>
      <c r="H27" s="1181" t="s">
        <v>1493</v>
      </c>
      <c r="I27" s="1182">
        <v>44116</v>
      </c>
      <c r="J27" s="1181">
        <v>26</v>
      </c>
      <c r="K27" s="1182">
        <v>44700</v>
      </c>
      <c r="L27" s="1181">
        <v>19.47</v>
      </c>
      <c r="M27" s="1181">
        <v>19</v>
      </c>
      <c r="N27" s="1181">
        <v>1.5833333300000001</v>
      </c>
      <c r="O27" s="1181" t="s">
        <v>287</v>
      </c>
      <c r="P27" s="1181" t="s">
        <v>2177</v>
      </c>
      <c r="Q27" s="1181" t="s">
        <v>287</v>
      </c>
      <c r="R27" s="1181" t="s">
        <v>287</v>
      </c>
      <c r="S27" s="1181" t="s">
        <v>287</v>
      </c>
      <c r="T27" s="1181" t="s">
        <v>287</v>
      </c>
      <c r="U27" s="1181" t="s">
        <v>287</v>
      </c>
      <c r="V27" s="1181">
        <v>19.466666700000001</v>
      </c>
      <c r="W27" s="1181" t="s">
        <v>357</v>
      </c>
      <c r="X27" s="1181">
        <v>17.266666699999998</v>
      </c>
      <c r="Y27" s="1940" t="s">
        <v>287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</row>
    <row r="28" spans="1:143" s="956" customFormat="1" ht="16" x14ac:dyDescent="0.2">
      <c r="A28" s="1181" t="s">
        <v>1710</v>
      </c>
      <c r="B28" s="1181">
        <v>10</v>
      </c>
      <c r="C28" s="1181" t="s">
        <v>894</v>
      </c>
      <c r="D28" s="1181" t="s">
        <v>2178</v>
      </c>
      <c r="E28" s="1181" t="s">
        <v>357</v>
      </c>
      <c r="F28" s="1181" t="s">
        <v>743</v>
      </c>
      <c r="G28" s="1181" t="s">
        <v>1165</v>
      </c>
      <c r="H28" s="1181" t="s">
        <v>1493</v>
      </c>
      <c r="I28" s="1182">
        <v>44116</v>
      </c>
      <c r="J28" s="1181">
        <v>21</v>
      </c>
      <c r="K28" s="1182">
        <v>44700</v>
      </c>
      <c r="L28" s="1181">
        <v>19.47</v>
      </c>
      <c r="M28" s="1181">
        <v>19</v>
      </c>
      <c r="N28" s="1181">
        <v>1.5833333300000001</v>
      </c>
      <c r="O28" s="1181" t="s">
        <v>287</v>
      </c>
      <c r="P28" s="1181" t="s">
        <v>2179</v>
      </c>
      <c r="Q28" s="1181" t="s">
        <v>287</v>
      </c>
      <c r="R28" s="1181" t="s">
        <v>287</v>
      </c>
      <c r="S28" s="1181" t="s">
        <v>287</v>
      </c>
      <c r="T28" s="1181" t="s">
        <v>287</v>
      </c>
      <c r="U28" s="1181" t="s">
        <v>287</v>
      </c>
      <c r="V28" s="1181">
        <v>19.466666700000001</v>
      </c>
      <c r="W28" s="1181" t="s">
        <v>357</v>
      </c>
      <c r="X28" s="1181">
        <v>17.266666699999998</v>
      </c>
      <c r="Y28" s="1940" t="s">
        <v>287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</row>
    <row r="29" spans="1:143" ht="16" x14ac:dyDescent="0.2">
      <c r="A29" s="1181" t="s">
        <v>1710</v>
      </c>
      <c r="B29" s="1181">
        <v>11</v>
      </c>
      <c r="C29" s="1181" t="s">
        <v>894</v>
      </c>
      <c r="D29" s="1181" t="s">
        <v>2180</v>
      </c>
      <c r="E29" s="1181" t="s">
        <v>357</v>
      </c>
      <c r="F29" s="1181" t="s">
        <v>744</v>
      </c>
      <c r="G29" s="1181" t="s">
        <v>1165</v>
      </c>
      <c r="H29" s="1181" t="s">
        <v>1493</v>
      </c>
      <c r="I29" s="1182">
        <v>44116</v>
      </c>
      <c r="J29" s="1181">
        <v>26</v>
      </c>
      <c r="K29" s="1182">
        <v>44700</v>
      </c>
      <c r="L29" s="1181">
        <v>19.47</v>
      </c>
      <c r="M29" s="1181">
        <v>19</v>
      </c>
      <c r="N29" s="1181">
        <v>1.5833333300000001</v>
      </c>
      <c r="O29" s="1181" t="s">
        <v>287</v>
      </c>
      <c r="P29" s="1181" t="s">
        <v>2181</v>
      </c>
      <c r="Q29" s="1181" t="s">
        <v>287</v>
      </c>
      <c r="R29" s="1181" t="s">
        <v>287</v>
      </c>
      <c r="S29" s="1181" t="s">
        <v>287</v>
      </c>
      <c r="T29" s="1181" t="s">
        <v>287</v>
      </c>
      <c r="U29" s="1181" t="s">
        <v>287</v>
      </c>
      <c r="V29" s="1181">
        <v>19.466666700000001</v>
      </c>
      <c r="W29" s="1181" t="s">
        <v>357</v>
      </c>
      <c r="X29" s="1181">
        <v>17.266666699999998</v>
      </c>
      <c r="Y29" s="1940" t="s">
        <v>287</v>
      </c>
    </row>
    <row r="30" spans="1:143" ht="16" x14ac:dyDescent="0.2">
      <c r="A30" s="1181" t="s">
        <v>1710</v>
      </c>
      <c r="B30" s="1181">
        <v>12</v>
      </c>
      <c r="C30" s="1181" t="s">
        <v>894</v>
      </c>
      <c r="D30" s="1181" t="s">
        <v>2182</v>
      </c>
      <c r="E30" s="1181" t="s">
        <v>357</v>
      </c>
      <c r="F30" s="1181" t="s">
        <v>745</v>
      </c>
      <c r="G30" s="1181" t="s">
        <v>1165</v>
      </c>
      <c r="H30" s="1181" t="s">
        <v>1493</v>
      </c>
      <c r="I30" s="1182">
        <v>44116</v>
      </c>
      <c r="J30" s="1181">
        <v>28</v>
      </c>
      <c r="K30" s="1182">
        <v>44700</v>
      </c>
      <c r="L30" s="1181">
        <v>19.47</v>
      </c>
      <c r="M30" s="1181">
        <v>19</v>
      </c>
      <c r="N30" s="1181">
        <v>1.5833333300000001</v>
      </c>
      <c r="O30" s="1181" t="s">
        <v>287</v>
      </c>
      <c r="P30" s="1181" t="s">
        <v>2183</v>
      </c>
      <c r="Q30" s="1181" t="s">
        <v>287</v>
      </c>
      <c r="R30" s="1181" t="s">
        <v>287</v>
      </c>
      <c r="S30" s="1181" t="s">
        <v>287</v>
      </c>
      <c r="T30" s="1181" t="s">
        <v>287</v>
      </c>
      <c r="U30" s="1181" t="s">
        <v>287</v>
      </c>
      <c r="V30" s="1181">
        <v>19.466666700000001</v>
      </c>
      <c r="W30" s="1181" t="s">
        <v>357</v>
      </c>
      <c r="X30" s="1181">
        <v>17.266666699999998</v>
      </c>
      <c r="Y30" s="1940" t="s">
        <v>287</v>
      </c>
    </row>
    <row r="31" spans="1:143" ht="16" x14ac:dyDescent="0.2">
      <c r="A31" s="1181" t="s">
        <v>1645</v>
      </c>
      <c r="B31" s="1181">
        <v>20</v>
      </c>
      <c r="C31" s="1181" t="s">
        <v>894</v>
      </c>
      <c r="D31" s="1181" t="s">
        <v>2184</v>
      </c>
      <c r="E31" s="1181" t="s">
        <v>357</v>
      </c>
      <c r="F31" s="1181" t="s">
        <v>688</v>
      </c>
      <c r="G31" s="1181" t="s">
        <v>1165</v>
      </c>
      <c r="H31" s="1181" t="s">
        <v>1493</v>
      </c>
      <c r="I31" s="1182">
        <v>43998</v>
      </c>
      <c r="J31" s="1181">
        <v>32</v>
      </c>
      <c r="K31" s="1182">
        <v>44588</v>
      </c>
      <c r="L31" s="1181">
        <v>19.670000000000002</v>
      </c>
      <c r="M31" s="1181">
        <v>20</v>
      </c>
      <c r="N31" s="1181">
        <v>1.6666666699999999</v>
      </c>
      <c r="O31" s="1181" t="s">
        <v>287</v>
      </c>
      <c r="P31" s="1181" t="s">
        <v>2185</v>
      </c>
      <c r="Q31" s="1181" t="s">
        <v>287</v>
      </c>
      <c r="R31" s="1181" t="s">
        <v>287</v>
      </c>
      <c r="S31" s="1181" t="s">
        <v>287</v>
      </c>
      <c r="T31" s="1181" t="s">
        <v>287</v>
      </c>
      <c r="U31" s="1181" t="s">
        <v>287</v>
      </c>
      <c r="V31" s="1181">
        <v>19.670000000000002</v>
      </c>
      <c r="W31" s="1181" t="s">
        <v>357</v>
      </c>
      <c r="X31" s="1181">
        <v>17.466666700000001</v>
      </c>
      <c r="Y31" s="1940" t="s">
        <v>287</v>
      </c>
    </row>
    <row r="32" spans="1:143" ht="16" x14ac:dyDescent="0.2">
      <c r="A32" s="1181" t="s">
        <v>1645</v>
      </c>
      <c r="B32" s="1181">
        <v>21</v>
      </c>
      <c r="C32" s="1181" t="s">
        <v>894</v>
      </c>
      <c r="D32" s="1181" t="s">
        <v>2186</v>
      </c>
      <c r="E32" s="1181" t="s">
        <v>357</v>
      </c>
      <c r="F32" s="1181" t="s">
        <v>690</v>
      </c>
      <c r="G32" s="1181" t="s">
        <v>1165</v>
      </c>
      <c r="H32" s="1181" t="s">
        <v>1493</v>
      </c>
      <c r="I32" s="1182">
        <v>43998</v>
      </c>
      <c r="J32" s="1181">
        <v>27</v>
      </c>
      <c r="K32" s="1182">
        <v>44588</v>
      </c>
      <c r="L32" s="1181">
        <v>19.670000000000002</v>
      </c>
      <c r="M32" s="1181">
        <v>20</v>
      </c>
      <c r="N32" s="1181">
        <v>1.6666666699999999</v>
      </c>
      <c r="O32" s="1181" t="s">
        <v>287</v>
      </c>
      <c r="P32" s="1181" t="s">
        <v>2187</v>
      </c>
      <c r="Q32" s="1181" t="s">
        <v>287</v>
      </c>
      <c r="R32" s="1181" t="s">
        <v>287</v>
      </c>
      <c r="S32" s="1181" t="s">
        <v>287</v>
      </c>
      <c r="T32" s="1181" t="s">
        <v>287</v>
      </c>
      <c r="U32" s="1181" t="s">
        <v>287</v>
      </c>
      <c r="V32" s="1181">
        <v>19.670000000000002</v>
      </c>
      <c r="W32" s="1181" t="s">
        <v>357</v>
      </c>
      <c r="X32" s="1181">
        <v>17.466666700000001</v>
      </c>
      <c r="Y32" s="1940" t="s">
        <v>287</v>
      </c>
    </row>
    <row r="33" spans="1:25" ht="16" x14ac:dyDescent="0.2">
      <c r="A33" s="1181" t="s">
        <v>1645</v>
      </c>
      <c r="B33" s="1181">
        <v>22</v>
      </c>
      <c r="C33" s="1181" t="s">
        <v>894</v>
      </c>
      <c r="D33" s="1181" t="s">
        <v>2188</v>
      </c>
      <c r="E33" s="1181" t="s">
        <v>357</v>
      </c>
      <c r="F33" s="1181" t="s">
        <v>691</v>
      </c>
      <c r="G33" s="1181" t="s">
        <v>1165</v>
      </c>
      <c r="H33" s="1181" t="s">
        <v>1493</v>
      </c>
      <c r="I33" s="1182">
        <v>43900</v>
      </c>
      <c r="J33" s="1181">
        <v>26</v>
      </c>
      <c r="K33" s="1182">
        <v>44588</v>
      </c>
      <c r="L33" s="1181">
        <v>22.93</v>
      </c>
      <c r="M33" s="1181">
        <v>23</v>
      </c>
      <c r="N33" s="1181">
        <v>1.9166666699999999</v>
      </c>
      <c r="O33" s="1181" t="s">
        <v>287</v>
      </c>
      <c r="P33" s="1181" t="s">
        <v>2189</v>
      </c>
      <c r="Q33" s="1181" t="s">
        <v>287</v>
      </c>
      <c r="R33" s="1181" t="s">
        <v>287</v>
      </c>
      <c r="S33" s="1181" t="s">
        <v>287</v>
      </c>
      <c r="T33" s="1181" t="s">
        <v>287</v>
      </c>
      <c r="U33" s="1181" t="s">
        <v>287</v>
      </c>
      <c r="V33" s="1181">
        <v>22.93</v>
      </c>
      <c r="W33" s="1181" t="s">
        <v>357</v>
      </c>
      <c r="X33" s="1181">
        <v>20.733333300000002</v>
      </c>
      <c r="Y33" s="1940" t="s">
        <v>287</v>
      </c>
    </row>
    <row r="34" spans="1:25" ht="16" x14ac:dyDescent="0.2">
      <c r="A34" s="1180" t="s">
        <v>1710</v>
      </c>
      <c r="B34" s="1180">
        <v>5</v>
      </c>
      <c r="C34" s="1180" t="s">
        <v>894</v>
      </c>
      <c r="D34" s="1180" t="s">
        <v>2190</v>
      </c>
      <c r="E34" s="1180" t="s">
        <v>357</v>
      </c>
      <c r="F34" s="1180" t="s">
        <v>738</v>
      </c>
      <c r="G34" s="1180" t="s">
        <v>1165</v>
      </c>
      <c r="H34" s="1180" t="s">
        <v>897</v>
      </c>
      <c r="I34" s="1184">
        <v>44116</v>
      </c>
      <c r="J34" s="1180">
        <v>29</v>
      </c>
      <c r="K34" s="1184">
        <v>44699</v>
      </c>
      <c r="L34" s="1180">
        <v>19.43</v>
      </c>
      <c r="M34" s="1180">
        <v>19</v>
      </c>
      <c r="N34" s="1180">
        <v>1.5833333300000001</v>
      </c>
      <c r="O34" s="1180" t="s">
        <v>287</v>
      </c>
      <c r="P34" s="1180" t="s">
        <v>2191</v>
      </c>
      <c r="Q34" s="1180" t="s">
        <v>287</v>
      </c>
      <c r="R34" s="1180" t="s">
        <v>287</v>
      </c>
      <c r="S34" s="1180" t="s">
        <v>287</v>
      </c>
      <c r="T34" s="1180" t="s">
        <v>287</v>
      </c>
      <c r="U34" s="1180" t="s">
        <v>287</v>
      </c>
      <c r="V34" s="1180">
        <v>19.433333300000001</v>
      </c>
      <c r="W34" s="1180" t="s">
        <v>357</v>
      </c>
      <c r="X34" s="1180">
        <v>17.266666699999998</v>
      </c>
      <c r="Y34" s="1941" t="s">
        <v>287</v>
      </c>
    </row>
    <row r="35" spans="1:25" ht="16" x14ac:dyDescent="0.2">
      <c r="A35" s="1180" t="s">
        <v>1710</v>
      </c>
      <c r="B35" s="1180">
        <v>6</v>
      </c>
      <c r="C35" s="1180" t="s">
        <v>894</v>
      </c>
      <c r="D35" s="1180" t="s">
        <v>2192</v>
      </c>
      <c r="E35" s="1180" t="s">
        <v>357</v>
      </c>
      <c r="F35" s="1180" t="s">
        <v>739</v>
      </c>
      <c r="G35" s="1180" t="s">
        <v>1165</v>
      </c>
      <c r="H35" s="1180" t="s">
        <v>897</v>
      </c>
      <c r="I35" s="1184">
        <v>44116</v>
      </c>
      <c r="J35" s="1180">
        <v>31</v>
      </c>
      <c r="K35" s="1184">
        <v>44699</v>
      </c>
      <c r="L35" s="1180">
        <v>19.43</v>
      </c>
      <c r="M35" s="1180">
        <v>19</v>
      </c>
      <c r="N35" s="1180">
        <v>1.5833333300000001</v>
      </c>
      <c r="O35" s="1180" t="s">
        <v>287</v>
      </c>
      <c r="P35" s="1180" t="s">
        <v>2193</v>
      </c>
      <c r="Q35" s="1180" t="s">
        <v>287</v>
      </c>
      <c r="R35" s="1180" t="s">
        <v>287</v>
      </c>
      <c r="S35" s="1180" t="s">
        <v>287</v>
      </c>
      <c r="T35" s="1180" t="s">
        <v>287</v>
      </c>
      <c r="U35" s="1180" t="s">
        <v>287</v>
      </c>
      <c r="V35" s="1180">
        <v>19.433333300000001</v>
      </c>
      <c r="W35" s="1180" t="s">
        <v>357</v>
      </c>
      <c r="X35" s="1180">
        <v>17.266666699999998</v>
      </c>
      <c r="Y35" s="1941" t="s">
        <v>287</v>
      </c>
    </row>
    <row r="36" spans="1:25" ht="16" x14ac:dyDescent="0.2">
      <c r="A36" s="1180" t="s">
        <v>1710</v>
      </c>
      <c r="B36" s="1180">
        <v>7</v>
      </c>
      <c r="C36" s="1180" t="s">
        <v>894</v>
      </c>
      <c r="D36" s="1180" t="s">
        <v>2194</v>
      </c>
      <c r="E36" s="1180" t="s">
        <v>357</v>
      </c>
      <c r="F36" s="1180" t="s">
        <v>740</v>
      </c>
      <c r="G36" s="1180" t="s">
        <v>1165</v>
      </c>
      <c r="H36" s="1180" t="s">
        <v>897</v>
      </c>
      <c r="I36" s="1184">
        <v>44116</v>
      </c>
      <c r="J36" s="1180">
        <v>30</v>
      </c>
      <c r="K36" s="1184">
        <v>44699</v>
      </c>
      <c r="L36" s="1180">
        <v>19.43</v>
      </c>
      <c r="M36" s="1180">
        <v>19</v>
      </c>
      <c r="N36" s="1180">
        <v>1.5833333300000001</v>
      </c>
      <c r="O36" s="1180" t="s">
        <v>287</v>
      </c>
      <c r="P36" s="1180" t="s">
        <v>2195</v>
      </c>
      <c r="Q36" s="1180" t="s">
        <v>287</v>
      </c>
      <c r="R36" s="1180" t="s">
        <v>287</v>
      </c>
      <c r="S36" s="1180" t="s">
        <v>287</v>
      </c>
      <c r="T36" s="1180" t="s">
        <v>287</v>
      </c>
      <c r="U36" s="1180" t="s">
        <v>287</v>
      </c>
      <c r="V36" s="1180">
        <v>19.433333300000001</v>
      </c>
      <c r="W36" s="1180" t="s">
        <v>357</v>
      </c>
      <c r="X36" s="1180">
        <v>17.266666699999998</v>
      </c>
      <c r="Y36" s="1941" t="s">
        <v>287</v>
      </c>
    </row>
    <row r="37" spans="1:25" ht="16" x14ac:dyDescent="0.2">
      <c r="A37" s="1180" t="s">
        <v>1645</v>
      </c>
      <c r="B37" s="1180">
        <v>18</v>
      </c>
      <c r="C37" s="1180" t="s">
        <v>894</v>
      </c>
      <c r="D37" s="1180" t="s">
        <v>2196</v>
      </c>
      <c r="E37" s="1180" t="s">
        <v>357</v>
      </c>
      <c r="F37" s="1180" t="s">
        <v>686</v>
      </c>
      <c r="G37" s="1180" t="s">
        <v>1165</v>
      </c>
      <c r="H37" s="1180" t="s">
        <v>897</v>
      </c>
      <c r="I37" s="1184">
        <v>43998</v>
      </c>
      <c r="J37" s="1180">
        <v>31</v>
      </c>
      <c r="K37" s="1184">
        <v>44587</v>
      </c>
      <c r="L37" s="1180">
        <v>19.63</v>
      </c>
      <c r="M37" s="1180">
        <v>20</v>
      </c>
      <c r="N37" s="1180">
        <v>1.6666666699999999</v>
      </c>
      <c r="O37" s="1180" t="s">
        <v>287</v>
      </c>
      <c r="P37" s="1180" t="s">
        <v>2197</v>
      </c>
      <c r="Q37" s="1180" t="s">
        <v>287</v>
      </c>
      <c r="R37" s="1180" t="s">
        <v>287</v>
      </c>
      <c r="S37" s="1180" t="s">
        <v>287</v>
      </c>
      <c r="T37" s="1180" t="s">
        <v>287</v>
      </c>
      <c r="U37" s="1180" t="s">
        <v>287</v>
      </c>
      <c r="V37" s="1180">
        <v>19.63</v>
      </c>
      <c r="W37" s="1180" t="s">
        <v>357</v>
      </c>
      <c r="X37" s="1180">
        <v>17.466666700000001</v>
      </c>
      <c r="Y37" s="1941" t="s">
        <v>287</v>
      </c>
    </row>
    <row r="38" spans="1:25" ht="16" x14ac:dyDescent="0.2">
      <c r="A38" s="1180" t="s">
        <v>1645</v>
      </c>
      <c r="B38" s="1180">
        <v>19</v>
      </c>
      <c r="C38" s="1180" t="s">
        <v>894</v>
      </c>
      <c r="D38" s="1180" t="s">
        <v>2198</v>
      </c>
      <c r="E38" s="1180" t="s">
        <v>357</v>
      </c>
      <c r="F38" s="1180" t="s">
        <v>687</v>
      </c>
      <c r="G38" s="1180" t="s">
        <v>1165</v>
      </c>
      <c r="H38" s="1180" t="s">
        <v>897</v>
      </c>
      <c r="I38" s="1184">
        <v>43998</v>
      </c>
      <c r="J38" s="1180">
        <v>33</v>
      </c>
      <c r="K38" s="1184">
        <v>44588</v>
      </c>
      <c r="L38" s="1180">
        <v>19.670000000000002</v>
      </c>
      <c r="M38" s="1180">
        <v>20</v>
      </c>
      <c r="N38" s="1180">
        <v>1.6666666699999999</v>
      </c>
      <c r="O38" s="1180" t="s">
        <v>287</v>
      </c>
      <c r="P38" s="1180" t="s">
        <v>2199</v>
      </c>
      <c r="Q38" s="1180" t="s">
        <v>287</v>
      </c>
      <c r="R38" s="1180" t="s">
        <v>287</v>
      </c>
      <c r="S38" s="1180" t="s">
        <v>287</v>
      </c>
      <c r="T38" s="1180" t="s">
        <v>287</v>
      </c>
      <c r="U38" s="1180" t="s">
        <v>287</v>
      </c>
      <c r="V38" s="1180">
        <v>19.670000000000002</v>
      </c>
      <c r="W38" s="1180" t="s">
        <v>357</v>
      </c>
      <c r="X38" s="1180">
        <v>17.466666700000001</v>
      </c>
      <c r="Y38" s="1941" t="s">
        <v>287</v>
      </c>
    </row>
    <row r="39" spans="1:25" ht="16" x14ac:dyDescent="0.2">
      <c r="A39" s="1180" t="s">
        <v>1645</v>
      </c>
      <c r="B39" s="1180">
        <v>17</v>
      </c>
      <c r="C39" s="1180" t="s">
        <v>894</v>
      </c>
      <c r="D39" s="1180" t="s">
        <v>2200</v>
      </c>
      <c r="E39" s="1180" t="s">
        <v>357</v>
      </c>
      <c r="F39" s="1180" t="s">
        <v>684</v>
      </c>
      <c r="G39" s="1180" t="s">
        <v>1165</v>
      </c>
      <c r="H39" s="1180" t="s">
        <v>897</v>
      </c>
      <c r="I39" s="1184">
        <v>43962</v>
      </c>
      <c r="J39" s="1180">
        <v>31</v>
      </c>
      <c r="K39" s="1184">
        <v>44587</v>
      </c>
      <c r="L39" s="1180">
        <v>20.83</v>
      </c>
      <c r="M39" s="1180">
        <v>21</v>
      </c>
      <c r="N39" s="1180">
        <v>1.75</v>
      </c>
      <c r="O39" s="1180" t="s">
        <v>287</v>
      </c>
      <c r="P39" s="1180" t="s">
        <v>2201</v>
      </c>
      <c r="Q39" s="1180" t="s">
        <v>287</v>
      </c>
      <c r="R39" s="1180" t="s">
        <v>287</v>
      </c>
      <c r="S39" s="1180" t="s">
        <v>287</v>
      </c>
      <c r="T39" s="1180" t="s">
        <v>287</v>
      </c>
      <c r="U39" s="1180" t="s">
        <v>287</v>
      </c>
      <c r="V39" s="1180">
        <v>20.83</v>
      </c>
      <c r="W39" s="1180" t="s">
        <v>357</v>
      </c>
      <c r="X39" s="1180">
        <v>18.6666667</v>
      </c>
      <c r="Y39" s="1941" t="s">
        <v>287</v>
      </c>
    </row>
    <row r="40" spans="1:25" ht="16" x14ac:dyDescent="0.2">
      <c r="A40" s="1924"/>
      <c r="B40" s="1924"/>
      <c r="C40" s="1924"/>
      <c r="D40" s="1924"/>
      <c r="E40" s="1924"/>
      <c r="F40" s="1924"/>
      <c r="G40" s="1924"/>
      <c r="H40" s="1924"/>
      <c r="I40" s="1924"/>
      <c r="J40" s="1924"/>
      <c r="K40" s="1924"/>
      <c r="L40" s="1924"/>
      <c r="M40" s="1924"/>
      <c r="N40" s="1924"/>
      <c r="O40" s="1924"/>
      <c r="P40" s="1924"/>
      <c r="Q40" s="1924"/>
      <c r="R40" s="1924"/>
      <c r="S40" s="1924"/>
      <c r="T40" s="1924"/>
      <c r="U40" s="1924"/>
      <c r="V40" s="1924"/>
      <c r="W40" s="1924"/>
      <c r="X40" s="1924"/>
      <c r="Y40" s="1924"/>
    </row>
    <row r="41" spans="1:25" ht="16" x14ac:dyDescent="0.2">
      <c r="A41" s="1186" t="s">
        <v>1444</v>
      </c>
      <c r="B41" s="1186">
        <v>6</v>
      </c>
      <c r="C41" s="1186" t="s">
        <v>894</v>
      </c>
      <c r="D41" s="1186" t="s">
        <v>537</v>
      </c>
      <c r="E41" s="1186" t="s">
        <v>112</v>
      </c>
      <c r="F41" s="1186" t="s">
        <v>1447</v>
      </c>
      <c r="G41" s="1186" t="s">
        <v>1165</v>
      </c>
      <c r="H41" s="1186" t="s">
        <v>11</v>
      </c>
      <c r="I41" s="1187">
        <v>42549</v>
      </c>
      <c r="J41" s="1186">
        <v>40.9</v>
      </c>
      <c r="K41" s="1187">
        <v>43008</v>
      </c>
      <c r="L41" s="1186">
        <v>15.07</v>
      </c>
      <c r="M41" s="1186">
        <v>15</v>
      </c>
      <c r="N41" s="1186">
        <v>1.26</v>
      </c>
      <c r="O41" s="1186" t="b">
        <v>0</v>
      </c>
      <c r="P41" s="1186" t="s">
        <v>2202</v>
      </c>
      <c r="Q41" s="1186" t="s">
        <v>287</v>
      </c>
      <c r="R41" s="1186" t="s">
        <v>287</v>
      </c>
      <c r="S41" s="1186" t="s">
        <v>287</v>
      </c>
      <c r="T41" s="1186" t="s">
        <v>287</v>
      </c>
      <c r="U41" s="1186" t="s">
        <v>287</v>
      </c>
      <c r="V41" s="1186">
        <v>15.07</v>
      </c>
      <c r="W41" s="1186" t="s">
        <v>112</v>
      </c>
      <c r="X41" s="1186">
        <v>11.6666667</v>
      </c>
      <c r="Y41" s="1942" t="s">
        <v>287</v>
      </c>
    </row>
    <row r="42" spans="1:25" ht="16" x14ac:dyDescent="0.2">
      <c r="A42" s="1186" t="s">
        <v>1444</v>
      </c>
      <c r="B42" s="1186">
        <v>7</v>
      </c>
      <c r="C42" s="1186" t="s">
        <v>894</v>
      </c>
      <c r="D42" s="1186" t="s">
        <v>539</v>
      </c>
      <c r="E42" s="1186" t="s">
        <v>112</v>
      </c>
      <c r="F42" s="1186" t="s">
        <v>1452</v>
      </c>
      <c r="G42" s="1186" t="s">
        <v>1165</v>
      </c>
      <c r="H42" s="1186" t="s">
        <v>11</v>
      </c>
      <c r="I42" s="1187">
        <v>42549</v>
      </c>
      <c r="J42" s="1186">
        <v>33.9</v>
      </c>
      <c r="K42" s="1187">
        <v>43008</v>
      </c>
      <c r="L42" s="1186">
        <v>15.07</v>
      </c>
      <c r="M42" s="1186">
        <v>15</v>
      </c>
      <c r="N42" s="1186">
        <v>1.26</v>
      </c>
      <c r="O42" s="1186" t="b">
        <v>0</v>
      </c>
      <c r="P42" s="1186" t="s">
        <v>2203</v>
      </c>
      <c r="Q42" s="1186" t="s">
        <v>287</v>
      </c>
      <c r="R42" s="1186" t="s">
        <v>287</v>
      </c>
      <c r="S42" s="1186" t="s">
        <v>287</v>
      </c>
      <c r="T42" s="1186" t="s">
        <v>287</v>
      </c>
      <c r="U42" s="1186" t="s">
        <v>287</v>
      </c>
      <c r="V42" s="1186">
        <v>15.07</v>
      </c>
      <c r="W42" s="1186" t="s">
        <v>112</v>
      </c>
      <c r="X42" s="1186">
        <v>11.6666667</v>
      </c>
      <c r="Y42" s="1942" t="s">
        <v>287</v>
      </c>
    </row>
    <row r="43" spans="1:25" ht="16" x14ac:dyDescent="0.2">
      <c r="A43" s="1186" t="s">
        <v>1444</v>
      </c>
      <c r="B43" s="1186">
        <v>8</v>
      </c>
      <c r="C43" s="1186" t="s">
        <v>894</v>
      </c>
      <c r="D43" s="1186" t="s">
        <v>541</v>
      </c>
      <c r="E43" s="1186" t="s">
        <v>112</v>
      </c>
      <c r="F43" s="1186" t="s">
        <v>1456</v>
      </c>
      <c r="G43" s="1186" t="s">
        <v>1165</v>
      </c>
      <c r="H43" s="1186" t="s">
        <v>11</v>
      </c>
      <c r="I43" s="1187">
        <v>42549</v>
      </c>
      <c r="J43" s="1186">
        <v>27.3</v>
      </c>
      <c r="K43" s="1187">
        <v>43008</v>
      </c>
      <c r="L43" s="1186">
        <v>15.07</v>
      </c>
      <c r="M43" s="1186">
        <v>15</v>
      </c>
      <c r="N43" s="1186">
        <v>1.26</v>
      </c>
      <c r="O43" s="1186" t="b">
        <v>0</v>
      </c>
      <c r="P43" s="1186" t="s">
        <v>2204</v>
      </c>
      <c r="Q43" s="1186" t="s">
        <v>287</v>
      </c>
      <c r="R43" s="1186" t="s">
        <v>287</v>
      </c>
      <c r="S43" s="1186" t="s">
        <v>287</v>
      </c>
      <c r="T43" s="1186" t="s">
        <v>287</v>
      </c>
      <c r="U43" s="1186" t="s">
        <v>287</v>
      </c>
      <c r="V43" s="1186">
        <v>15.07</v>
      </c>
      <c r="W43" s="1186" t="s">
        <v>112</v>
      </c>
      <c r="X43" s="1186">
        <v>11.6666667</v>
      </c>
      <c r="Y43" s="1942" t="s">
        <v>287</v>
      </c>
    </row>
    <row r="44" spans="1:25" ht="16" x14ac:dyDescent="0.2">
      <c r="A44" s="1186" t="s">
        <v>1444</v>
      </c>
      <c r="B44" s="1186">
        <v>9</v>
      </c>
      <c r="C44" s="1186" t="s">
        <v>894</v>
      </c>
      <c r="D44" s="1186" t="s">
        <v>543</v>
      </c>
      <c r="E44" s="1186" t="s">
        <v>112</v>
      </c>
      <c r="F44" s="1186" t="s">
        <v>1460</v>
      </c>
      <c r="G44" s="1186" t="s">
        <v>1165</v>
      </c>
      <c r="H44" s="1186" t="s">
        <v>11</v>
      </c>
      <c r="I44" s="1187">
        <v>42549</v>
      </c>
      <c r="J44" s="1186">
        <v>28.2</v>
      </c>
      <c r="K44" s="1187">
        <v>43008</v>
      </c>
      <c r="L44" s="1186">
        <v>15.07</v>
      </c>
      <c r="M44" s="1186">
        <v>15</v>
      </c>
      <c r="N44" s="1186">
        <v>1.26</v>
      </c>
      <c r="O44" s="1186" t="b">
        <v>0</v>
      </c>
      <c r="P44" s="1186" t="s">
        <v>2205</v>
      </c>
      <c r="Q44" s="1186" t="s">
        <v>287</v>
      </c>
      <c r="R44" s="1186" t="s">
        <v>287</v>
      </c>
      <c r="S44" s="1186" t="s">
        <v>287</v>
      </c>
      <c r="T44" s="1186" t="s">
        <v>287</v>
      </c>
      <c r="U44" s="1186" t="s">
        <v>287</v>
      </c>
      <c r="V44" s="1186">
        <v>15.07</v>
      </c>
      <c r="W44" s="1186" t="s">
        <v>112</v>
      </c>
      <c r="X44" s="1186">
        <v>11.6666667</v>
      </c>
      <c r="Y44" s="1942" t="s">
        <v>287</v>
      </c>
    </row>
    <row r="45" spans="1:25" ht="16" x14ac:dyDescent="0.2">
      <c r="A45" s="1186" t="s">
        <v>1444</v>
      </c>
      <c r="B45" s="1186">
        <v>10</v>
      </c>
      <c r="C45" s="1186" t="s">
        <v>894</v>
      </c>
      <c r="D45" s="1186" t="s">
        <v>534</v>
      </c>
      <c r="E45" s="1186" t="s">
        <v>112</v>
      </c>
      <c r="F45" s="1186" t="s">
        <v>1463</v>
      </c>
      <c r="G45" s="1186" t="s">
        <v>1165</v>
      </c>
      <c r="H45" s="1186" t="s">
        <v>11</v>
      </c>
      <c r="I45" s="1187">
        <v>42549</v>
      </c>
      <c r="J45" s="1186">
        <v>36.6</v>
      </c>
      <c r="K45" s="1187">
        <v>43008</v>
      </c>
      <c r="L45" s="1186">
        <v>15.07</v>
      </c>
      <c r="M45" s="1186">
        <v>15</v>
      </c>
      <c r="N45" s="1186">
        <v>1.26</v>
      </c>
      <c r="O45" s="1186" t="b">
        <v>0</v>
      </c>
      <c r="P45" s="1186" t="s">
        <v>2206</v>
      </c>
      <c r="Q45" s="1186" t="s">
        <v>287</v>
      </c>
      <c r="R45" s="1186" t="s">
        <v>287</v>
      </c>
      <c r="S45" s="1186" t="s">
        <v>287</v>
      </c>
      <c r="T45" s="1186" t="s">
        <v>287</v>
      </c>
      <c r="U45" s="1186" t="s">
        <v>287</v>
      </c>
      <c r="V45" s="1186">
        <v>15.07</v>
      </c>
      <c r="W45" s="1186" t="s">
        <v>112</v>
      </c>
      <c r="X45" s="1186">
        <v>11.6666667</v>
      </c>
      <c r="Y45" s="1942" t="s">
        <v>287</v>
      </c>
    </row>
    <row r="46" spans="1:25" ht="16" x14ac:dyDescent="0.2">
      <c r="A46" s="1186" t="s">
        <v>1645</v>
      </c>
      <c r="B46" s="1186">
        <v>4</v>
      </c>
      <c r="C46" s="1186" t="s">
        <v>894</v>
      </c>
      <c r="D46" s="1186" t="s">
        <v>2207</v>
      </c>
      <c r="E46" s="1186" t="s">
        <v>112</v>
      </c>
      <c r="F46" s="1186" t="s">
        <v>664</v>
      </c>
      <c r="G46" s="1186" t="s">
        <v>1165</v>
      </c>
      <c r="H46" s="1186" t="s">
        <v>1493</v>
      </c>
      <c r="I46" s="1187">
        <v>44154</v>
      </c>
      <c r="J46" s="1186">
        <v>34</v>
      </c>
      <c r="K46" s="1187">
        <v>44580</v>
      </c>
      <c r="L46" s="1186">
        <v>14.2</v>
      </c>
      <c r="M46" s="1186">
        <v>14</v>
      </c>
      <c r="N46" s="1186">
        <v>1.1666666699999999</v>
      </c>
      <c r="O46" s="1186" t="s">
        <v>287</v>
      </c>
      <c r="P46" s="1186" t="s">
        <v>2208</v>
      </c>
      <c r="Q46" s="1186" t="s">
        <v>287</v>
      </c>
      <c r="R46" s="1186" t="s">
        <v>287</v>
      </c>
      <c r="S46" s="1186" t="s">
        <v>287</v>
      </c>
      <c r="T46" s="1186" t="s">
        <v>287</v>
      </c>
      <c r="U46" s="1186" t="s">
        <v>287</v>
      </c>
      <c r="V46" s="1186">
        <v>14.2</v>
      </c>
      <c r="W46" s="1186" t="s">
        <v>112</v>
      </c>
      <c r="X46" s="1186">
        <v>12.3</v>
      </c>
      <c r="Y46" s="1942" t="s">
        <v>287</v>
      </c>
    </row>
    <row r="47" spans="1:25" ht="16" x14ac:dyDescent="0.2">
      <c r="A47" s="1186" t="s">
        <v>1645</v>
      </c>
      <c r="B47" s="1186">
        <v>1</v>
      </c>
      <c r="C47" s="1186" t="s">
        <v>894</v>
      </c>
      <c r="D47" s="1186" t="s">
        <v>2209</v>
      </c>
      <c r="E47" s="1186" t="s">
        <v>112</v>
      </c>
      <c r="F47" s="1186" t="s">
        <v>661</v>
      </c>
      <c r="G47" s="1186" t="s">
        <v>1165</v>
      </c>
      <c r="H47" s="1186" t="s">
        <v>1493</v>
      </c>
      <c r="I47" s="1187">
        <v>44150</v>
      </c>
      <c r="J47" s="1186">
        <v>37</v>
      </c>
      <c r="K47" s="1187">
        <v>44580</v>
      </c>
      <c r="L47" s="1186">
        <v>14.33</v>
      </c>
      <c r="M47" s="1186">
        <v>14</v>
      </c>
      <c r="N47" s="1186">
        <v>1.1666666699999999</v>
      </c>
      <c r="O47" s="1186" t="s">
        <v>287</v>
      </c>
      <c r="P47" s="1186" t="s">
        <v>2210</v>
      </c>
      <c r="Q47" s="1186" t="s">
        <v>287</v>
      </c>
      <c r="R47" s="1186" t="s">
        <v>287</v>
      </c>
      <c r="S47" s="1186" t="s">
        <v>287</v>
      </c>
      <c r="T47" s="1186" t="s">
        <v>287</v>
      </c>
      <c r="U47" s="1186" t="s">
        <v>287</v>
      </c>
      <c r="V47" s="1186">
        <v>14.33</v>
      </c>
      <c r="W47" s="1186" t="s">
        <v>112</v>
      </c>
      <c r="X47" s="1186">
        <v>12.4</v>
      </c>
      <c r="Y47" s="1942" t="s">
        <v>287</v>
      </c>
    </row>
    <row r="48" spans="1:25" ht="16" x14ac:dyDescent="0.2">
      <c r="A48" s="1186" t="s">
        <v>1645</v>
      </c>
      <c r="B48" s="1186">
        <v>2</v>
      </c>
      <c r="C48" s="1186" t="s">
        <v>894</v>
      </c>
      <c r="D48" s="1186" t="s">
        <v>2211</v>
      </c>
      <c r="E48" s="1186" t="s">
        <v>112</v>
      </c>
      <c r="F48" s="1186" t="s">
        <v>662</v>
      </c>
      <c r="G48" s="1186" t="s">
        <v>1165</v>
      </c>
      <c r="H48" s="1186" t="s">
        <v>1493</v>
      </c>
      <c r="I48" s="1187">
        <v>44150</v>
      </c>
      <c r="J48" s="1186">
        <v>38</v>
      </c>
      <c r="K48" s="1187">
        <v>44580</v>
      </c>
      <c r="L48" s="1186">
        <v>14.33</v>
      </c>
      <c r="M48" s="1186">
        <v>14</v>
      </c>
      <c r="N48" s="1186">
        <v>1.1666666699999999</v>
      </c>
      <c r="O48" s="1186" t="s">
        <v>287</v>
      </c>
      <c r="P48" s="1186" t="s">
        <v>2212</v>
      </c>
      <c r="Q48" s="1186" t="s">
        <v>287</v>
      </c>
      <c r="R48" s="1186" t="s">
        <v>287</v>
      </c>
      <c r="S48" s="1186" t="s">
        <v>287</v>
      </c>
      <c r="T48" s="1186" t="s">
        <v>287</v>
      </c>
      <c r="U48" s="1186" t="s">
        <v>287</v>
      </c>
      <c r="V48" s="1186">
        <v>14.33</v>
      </c>
      <c r="W48" s="1186" t="s">
        <v>112</v>
      </c>
      <c r="X48" s="1186">
        <v>12.4</v>
      </c>
      <c r="Y48" s="1942" t="s">
        <v>287</v>
      </c>
    </row>
    <row r="49" spans="1:25" ht="16" x14ac:dyDescent="0.2">
      <c r="A49" s="1186" t="s">
        <v>1645</v>
      </c>
      <c r="B49" s="1186">
        <v>3</v>
      </c>
      <c r="C49" s="1186" t="s">
        <v>894</v>
      </c>
      <c r="D49" s="1186" t="s">
        <v>2213</v>
      </c>
      <c r="E49" s="1186" t="s">
        <v>112</v>
      </c>
      <c r="F49" s="1186" t="s">
        <v>663</v>
      </c>
      <c r="G49" s="1186" t="s">
        <v>1165</v>
      </c>
      <c r="H49" s="1186" t="s">
        <v>1493</v>
      </c>
      <c r="I49" s="1187">
        <v>44150</v>
      </c>
      <c r="J49" s="1186">
        <v>39</v>
      </c>
      <c r="K49" s="1187">
        <v>44580</v>
      </c>
      <c r="L49" s="1186">
        <v>14.33</v>
      </c>
      <c r="M49" s="1186">
        <v>14</v>
      </c>
      <c r="N49" s="1186">
        <v>1.1666666699999999</v>
      </c>
      <c r="O49" s="1186" t="s">
        <v>287</v>
      </c>
      <c r="P49" s="1186" t="s">
        <v>2214</v>
      </c>
      <c r="Q49" s="1186" t="s">
        <v>287</v>
      </c>
      <c r="R49" s="1186" t="s">
        <v>287</v>
      </c>
      <c r="S49" s="1186" t="s">
        <v>287</v>
      </c>
      <c r="T49" s="1186" t="s">
        <v>287</v>
      </c>
      <c r="U49" s="1186" t="s">
        <v>287</v>
      </c>
      <c r="V49" s="1186">
        <v>14.33</v>
      </c>
      <c r="W49" s="1186" t="s">
        <v>112</v>
      </c>
      <c r="X49" s="1186">
        <v>12.4</v>
      </c>
      <c r="Y49" s="1942" t="s">
        <v>287</v>
      </c>
    </row>
    <row r="50" spans="1:25" ht="16" x14ac:dyDescent="0.2">
      <c r="A50" s="1186" t="s">
        <v>1645</v>
      </c>
      <c r="B50" s="1186">
        <v>7</v>
      </c>
      <c r="C50" s="1186" t="s">
        <v>894</v>
      </c>
      <c r="D50" s="1186" t="s">
        <v>2215</v>
      </c>
      <c r="E50" s="1186" t="s">
        <v>112</v>
      </c>
      <c r="F50" s="1186" t="s">
        <v>667</v>
      </c>
      <c r="G50" s="1186" t="s">
        <v>1165</v>
      </c>
      <c r="H50" s="1186" t="s">
        <v>1493</v>
      </c>
      <c r="I50" s="1187">
        <v>44146</v>
      </c>
      <c r="J50" s="1186">
        <v>45</v>
      </c>
      <c r="K50" s="1187">
        <v>44581</v>
      </c>
      <c r="L50" s="1186">
        <v>14.5</v>
      </c>
      <c r="M50" s="1186">
        <v>15</v>
      </c>
      <c r="N50" s="1186">
        <v>1.25</v>
      </c>
      <c r="O50" s="1186" t="s">
        <v>287</v>
      </c>
      <c r="P50" s="1186" t="s">
        <v>2216</v>
      </c>
      <c r="Q50" s="1186" t="s">
        <v>287</v>
      </c>
      <c r="R50" s="1186" t="s">
        <v>287</v>
      </c>
      <c r="S50" s="1186" t="s">
        <v>287</v>
      </c>
      <c r="T50" s="1186" t="s">
        <v>287</v>
      </c>
      <c r="U50" s="1186" t="s">
        <v>287</v>
      </c>
      <c r="V50" s="1186">
        <v>14.5</v>
      </c>
      <c r="W50" s="1186" t="s">
        <v>112</v>
      </c>
      <c r="X50" s="1186">
        <v>12.533333300000001</v>
      </c>
      <c r="Y50" s="1942" t="s">
        <v>287</v>
      </c>
    </row>
    <row r="51" spans="1:25" ht="16" x14ac:dyDescent="0.2">
      <c r="A51" s="1186" t="s">
        <v>1645</v>
      </c>
      <c r="B51" s="1186">
        <v>8</v>
      </c>
      <c r="C51" s="1186" t="s">
        <v>894</v>
      </c>
      <c r="D51" s="1186" t="s">
        <v>2217</v>
      </c>
      <c r="E51" s="1186" t="s">
        <v>112</v>
      </c>
      <c r="F51" s="1186" t="s">
        <v>668</v>
      </c>
      <c r="G51" s="1186" t="s">
        <v>1165</v>
      </c>
      <c r="H51" s="1186" t="s">
        <v>1493</v>
      </c>
      <c r="I51" s="1187">
        <v>44146</v>
      </c>
      <c r="J51" s="1186">
        <v>33</v>
      </c>
      <c r="K51" s="1187">
        <v>44581</v>
      </c>
      <c r="L51" s="1186">
        <v>14.5</v>
      </c>
      <c r="M51" s="1186">
        <v>15</v>
      </c>
      <c r="N51" s="1186">
        <v>1.25</v>
      </c>
      <c r="O51" s="1186" t="s">
        <v>287</v>
      </c>
      <c r="P51" s="1186" t="s">
        <v>2218</v>
      </c>
      <c r="Q51" s="1186" t="s">
        <v>287</v>
      </c>
      <c r="R51" s="1186" t="s">
        <v>287</v>
      </c>
      <c r="S51" s="1186" t="s">
        <v>287</v>
      </c>
      <c r="T51" s="1186" t="s">
        <v>287</v>
      </c>
      <c r="U51" s="1186" t="s">
        <v>287</v>
      </c>
      <c r="V51" s="1186">
        <v>14.5</v>
      </c>
      <c r="W51" s="1186" t="s">
        <v>112</v>
      </c>
      <c r="X51" s="1186">
        <v>12.533333300000001</v>
      </c>
      <c r="Y51" s="1942" t="s">
        <v>287</v>
      </c>
    </row>
    <row r="52" spans="1:25" ht="16" x14ac:dyDescent="0.2">
      <c r="A52" s="1186" t="s">
        <v>1645</v>
      </c>
      <c r="B52" s="1186">
        <v>5</v>
      </c>
      <c r="C52" s="1186" t="s">
        <v>894</v>
      </c>
      <c r="D52" s="1186" t="s">
        <v>2219</v>
      </c>
      <c r="E52" s="1186" t="s">
        <v>112</v>
      </c>
      <c r="F52" s="1186" t="s">
        <v>665</v>
      </c>
      <c r="G52" s="1186" t="s">
        <v>1165</v>
      </c>
      <c r="H52" s="1186" t="s">
        <v>1493</v>
      </c>
      <c r="I52" s="1187">
        <v>44142</v>
      </c>
      <c r="J52" s="1186">
        <v>32</v>
      </c>
      <c r="K52" s="1187">
        <v>44580</v>
      </c>
      <c r="L52" s="1186">
        <v>14.6</v>
      </c>
      <c r="M52" s="1186">
        <v>15</v>
      </c>
      <c r="N52" s="1186">
        <v>1.25</v>
      </c>
      <c r="O52" s="1186" t="s">
        <v>287</v>
      </c>
      <c r="P52" s="1186" t="s">
        <v>2220</v>
      </c>
      <c r="Q52" s="1186" t="s">
        <v>287</v>
      </c>
      <c r="R52" s="1186" t="s">
        <v>287</v>
      </c>
      <c r="S52" s="1186" t="s">
        <v>287</v>
      </c>
      <c r="T52" s="1186" t="s">
        <v>287</v>
      </c>
      <c r="U52" s="1186" t="s">
        <v>287</v>
      </c>
      <c r="V52" s="1186">
        <v>14.6</v>
      </c>
      <c r="W52" s="1186" t="s">
        <v>112</v>
      </c>
      <c r="X52" s="1186">
        <v>12.6666667</v>
      </c>
      <c r="Y52" s="1942" t="s">
        <v>287</v>
      </c>
    </row>
    <row r="53" spans="1:25" ht="16" x14ac:dyDescent="0.2">
      <c r="A53" s="1186" t="s">
        <v>1645</v>
      </c>
      <c r="B53" s="1186">
        <v>6</v>
      </c>
      <c r="C53" s="1186" t="s">
        <v>894</v>
      </c>
      <c r="D53" s="1186" t="s">
        <v>2221</v>
      </c>
      <c r="E53" s="1186" t="s">
        <v>112</v>
      </c>
      <c r="F53" s="1186" t="s">
        <v>666</v>
      </c>
      <c r="G53" s="1186" t="s">
        <v>1165</v>
      </c>
      <c r="H53" s="1186" t="s">
        <v>1493</v>
      </c>
      <c r="I53" s="1187">
        <v>44142</v>
      </c>
      <c r="J53" s="1186">
        <v>38</v>
      </c>
      <c r="K53" s="1187">
        <v>44580</v>
      </c>
      <c r="L53" s="1186">
        <v>14.6</v>
      </c>
      <c r="M53" s="1186">
        <v>15</v>
      </c>
      <c r="N53" s="1186">
        <v>1.25</v>
      </c>
      <c r="O53" s="1186" t="s">
        <v>287</v>
      </c>
      <c r="P53" s="1186" t="s">
        <v>2222</v>
      </c>
      <c r="Q53" s="1186" t="s">
        <v>287</v>
      </c>
      <c r="R53" s="1186" t="s">
        <v>287</v>
      </c>
      <c r="S53" s="1186" t="s">
        <v>287</v>
      </c>
      <c r="T53" s="1186" t="s">
        <v>287</v>
      </c>
      <c r="U53" s="1186" t="s">
        <v>287</v>
      </c>
      <c r="V53" s="1186">
        <v>14.6</v>
      </c>
      <c r="W53" s="1186" t="s">
        <v>112</v>
      </c>
      <c r="X53" s="1186">
        <v>12.6666667</v>
      </c>
      <c r="Y53" s="1942" t="s">
        <v>287</v>
      </c>
    </row>
    <row r="54" spans="1:25" ht="16" x14ac:dyDescent="0.2">
      <c r="A54" s="1188" t="s">
        <v>1680</v>
      </c>
      <c r="B54" s="1188">
        <v>2</v>
      </c>
      <c r="C54" s="1188" t="s">
        <v>894</v>
      </c>
      <c r="D54" s="1189" t="s">
        <v>2223</v>
      </c>
      <c r="E54" s="1188" t="s">
        <v>112</v>
      </c>
      <c r="F54" s="1189" t="s">
        <v>693</v>
      </c>
      <c r="G54" s="1188" t="s">
        <v>1165</v>
      </c>
      <c r="H54" s="1188" t="s">
        <v>897</v>
      </c>
      <c r="I54" s="1190">
        <v>44202</v>
      </c>
      <c r="J54" s="1188">
        <v>39</v>
      </c>
      <c r="K54" s="1190">
        <v>44615</v>
      </c>
      <c r="L54" s="1188">
        <v>13.77</v>
      </c>
      <c r="M54" s="1188">
        <v>14</v>
      </c>
      <c r="N54" s="1188">
        <v>1.1666666699999999</v>
      </c>
      <c r="O54" s="1188" t="s">
        <v>287</v>
      </c>
      <c r="P54" s="1189" t="s">
        <v>2224</v>
      </c>
      <c r="Q54" s="1188" t="s">
        <v>287</v>
      </c>
      <c r="R54" s="1188" t="s">
        <v>287</v>
      </c>
      <c r="S54" s="1188" t="s">
        <v>287</v>
      </c>
      <c r="T54" s="1188" t="s">
        <v>287</v>
      </c>
      <c r="U54" s="1188" t="s">
        <v>287</v>
      </c>
      <c r="V54" s="1188">
        <v>13.77</v>
      </c>
      <c r="W54" s="1188" t="s">
        <v>112</v>
      </c>
      <c r="X54" s="1188">
        <v>12.3</v>
      </c>
      <c r="Y54" s="1943" t="s">
        <v>287</v>
      </c>
    </row>
    <row r="55" spans="1:25" ht="16" x14ac:dyDescent="0.2">
      <c r="A55" s="1188" t="s">
        <v>1680</v>
      </c>
      <c r="B55" s="1188">
        <v>3</v>
      </c>
      <c r="C55" s="1188" t="s">
        <v>894</v>
      </c>
      <c r="D55" s="1189" t="s">
        <v>2225</v>
      </c>
      <c r="E55" s="1188" t="s">
        <v>112</v>
      </c>
      <c r="F55" s="1189" t="s">
        <v>694</v>
      </c>
      <c r="G55" s="1188" t="s">
        <v>1165</v>
      </c>
      <c r="H55" s="1188" t="s">
        <v>897</v>
      </c>
      <c r="I55" s="1190">
        <v>44202</v>
      </c>
      <c r="J55" s="1188">
        <v>37</v>
      </c>
      <c r="K55" s="1190">
        <v>44615</v>
      </c>
      <c r="L55" s="1188">
        <v>13.77</v>
      </c>
      <c r="M55" s="1188">
        <v>14</v>
      </c>
      <c r="N55" s="1188">
        <v>1.1666666699999999</v>
      </c>
      <c r="O55" s="1188" t="s">
        <v>287</v>
      </c>
      <c r="P55" s="1189" t="s">
        <v>2226</v>
      </c>
      <c r="Q55" s="1188" t="s">
        <v>287</v>
      </c>
      <c r="R55" s="1188" t="s">
        <v>287</v>
      </c>
      <c r="S55" s="1188" t="s">
        <v>287</v>
      </c>
      <c r="T55" s="1188" t="s">
        <v>287</v>
      </c>
      <c r="U55" s="1188" t="s">
        <v>287</v>
      </c>
      <c r="V55" s="1188">
        <v>13.77</v>
      </c>
      <c r="W55" s="1188" t="s">
        <v>112</v>
      </c>
      <c r="X55" s="1188">
        <v>12.3</v>
      </c>
      <c r="Y55" s="1943" t="s">
        <v>287</v>
      </c>
    </row>
    <row r="56" spans="1:25" ht="16" x14ac:dyDescent="0.2">
      <c r="A56" s="1188" t="s">
        <v>1680</v>
      </c>
      <c r="B56" s="1188">
        <v>4</v>
      </c>
      <c r="C56" s="1188" t="s">
        <v>894</v>
      </c>
      <c r="D56" s="1189" t="s">
        <v>2227</v>
      </c>
      <c r="E56" s="1188" t="s">
        <v>112</v>
      </c>
      <c r="F56" s="1189" t="s">
        <v>695</v>
      </c>
      <c r="G56" s="1188" t="s">
        <v>1165</v>
      </c>
      <c r="H56" s="1188" t="s">
        <v>897</v>
      </c>
      <c r="I56" s="1190">
        <v>44202</v>
      </c>
      <c r="J56" s="1188">
        <v>48</v>
      </c>
      <c r="K56" s="1190">
        <v>44615</v>
      </c>
      <c r="L56" s="1188">
        <v>13.77</v>
      </c>
      <c r="M56" s="1188">
        <v>14</v>
      </c>
      <c r="N56" s="1188">
        <v>1.1666666699999999</v>
      </c>
      <c r="O56" s="1188" t="s">
        <v>287</v>
      </c>
      <c r="P56" s="1189" t="s">
        <v>2228</v>
      </c>
      <c r="Q56" s="1188" t="s">
        <v>287</v>
      </c>
      <c r="R56" s="1188" t="s">
        <v>287</v>
      </c>
      <c r="S56" s="1188" t="s">
        <v>287</v>
      </c>
      <c r="T56" s="1188" t="s">
        <v>287</v>
      </c>
      <c r="U56" s="1188" t="s">
        <v>287</v>
      </c>
      <c r="V56" s="1188">
        <v>13.77</v>
      </c>
      <c r="W56" s="1188" t="s">
        <v>112</v>
      </c>
      <c r="X56" s="1188">
        <v>12.3</v>
      </c>
      <c r="Y56" s="1943" t="s">
        <v>287</v>
      </c>
    </row>
    <row r="57" spans="1:25" ht="16" x14ac:dyDescent="0.2">
      <c r="A57" s="1188" t="s">
        <v>1572</v>
      </c>
      <c r="B57" s="1188">
        <v>4</v>
      </c>
      <c r="C57" s="1188" t="s">
        <v>894</v>
      </c>
      <c r="D57" s="1188" t="s">
        <v>2229</v>
      </c>
      <c r="E57" s="1188" t="s">
        <v>112</v>
      </c>
      <c r="F57" s="1188" t="s">
        <v>1576</v>
      </c>
      <c r="G57" s="1188" t="s">
        <v>1165</v>
      </c>
      <c r="H57" s="1188" t="s">
        <v>897</v>
      </c>
      <c r="I57" s="1190">
        <v>42597</v>
      </c>
      <c r="J57" s="1188">
        <v>34.700000000000003</v>
      </c>
      <c r="K57" s="1190">
        <v>43048</v>
      </c>
      <c r="L57" s="1188">
        <v>15.03</v>
      </c>
      <c r="M57" s="1188">
        <v>15</v>
      </c>
      <c r="N57" s="1188">
        <v>1.25</v>
      </c>
      <c r="O57" s="1188" t="s">
        <v>287</v>
      </c>
      <c r="P57" s="1188" t="s">
        <v>2230</v>
      </c>
      <c r="Q57" s="1188" t="s">
        <v>287</v>
      </c>
      <c r="R57" s="1188" t="s">
        <v>287</v>
      </c>
      <c r="S57" s="1188" t="s">
        <v>287</v>
      </c>
      <c r="T57" s="1188" t="s">
        <v>287</v>
      </c>
      <c r="U57" s="1188" t="s">
        <v>287</v>
      </c>
      <c r="V57" s="1188">
        <v>15.03</v>
      </c>
      <c r="W57" s="1188" t="s">
        <v>112</v>
      </c>
      <c r="X57" s="1188">
        <v>11.933333299999999</v>
      </c>
      <c r="Y57" s="1943" t="s">
        <v>287</v>
      </c>
    </row>
    <row r="58" spans="1:25" ht="16" x14ac:dyDescent="0.2">
      <c r="A58" s="1188" t="s">
        <v>1572</v>
      </c>
      <c r="B58" s="1188">
        <v>5</v>
      </c>
      <c r="C58" s="1188" t="s">
        <v>894</v>
      </c>
      <c r="D58" s="1188" t="s">
        <v>2231</v>
      </c>
      <c r="E58" s="1188" t="s">
        <v>112</v>
      </c>
      <c r="F58" s="1188" t="s">
        <v>1579</v>
      </c>
      <c r="G58" s="1188" t="s">
        <v>1165</v>
      </c>
      <c r="H58" s="1188" t="s">
        <v>897</v>
      </c>
      <c r="I58" s="1190">
        <v>42597</v>
      </c>
      <c r="J58" s="1188">
        <v>42</v>
      </c>
      <c r="K58" s="1190">
        <v>43048</v>
      </c>
      <c r="L58" s="1188">
        <v>15.03</v>
      </c>
      <c r="M58" s="1188">
        <v>15</v>
      </c>
      <c r="N58" s="1188">
        <v>1.25</v>
      </c>
      <c r="O58" s="1188" t="s">
        <v>287</v>
      </c>
      <c r="P58" s="1188" t="s">
        <v>2232</v>
      </c>
      <c r="Q58" s="1188" t="s">
        <v>287</v>
      </c>
      <c r="R58" s="1188" t="s">
        <v>287</v>
      </c>
      <c r="S58" s="1188" t="s">
        <v>287</v>
      </c>
      <c r="T58" s="1188" t="s">
        <v>287</v>
      </c>
      <c r="U58" s="1188" t="s">
        <v>287</v>
      </c>
      <c r="V58" s="1188">
        <v>15.03</v>
      </c>
      <c r="W58" s="1188" t="s">
        <v>112</v>
      </c>
      <c r="X58" s="1188">
        <v>11.933333299999999</v>
      </c>
      <c r="Y58" s="1943" t="s">
        <v>287</v>
      </c>
    </row>
    <row r="59" spans="1:25" ht="16" x14ac:dyDescent="0.2">
      <c r="A59" s="1188" t="s">
        <v>1572</v>
      </c>
      <c r="B59" s="1188">
        <v>6</v>
      </c>
      <c r="C59" s="1188" t="s">
        <v>894</v>
      </c>
      <c r="D59" s="1188" t="s">
        <v>2233</v>
      </c>
      <c r="E59" s="1188" t="s">
        <v>112</v>
      </c>
      <c r="F59" s="1188" t="s">
        <v>1582</v>
      </c>
      <c r="G59" s="1188" t="s">
        <v>1165</v>
      </c>
      <c r="H59" s="1188" t="s">
        <v>897</v>
      </c>
      <c r="I59" s="1190">
        <v>42597</v>
      </c>
      <c r="J59" s="1188">
        <v>30.9</v>
      </c>
      <c r="K59" s="1190">
        <v>43048</v>
      </c>
      <c r="L59" s="1188">
        <v>15.03</v>
      </c>
      <c r="M59" s="1188">
        <v>15</v>
      </c>
      <c r="N59" s="1188">
        <v>1.25</v>
      </c>
      <c r="O59" s="1188" t="s">
        <v>287</v>
      </c>
      <c r="P59" s="1188" t="s">
        <v>2234</v>
      </c>
      <c r="Q59" s="1188" t="s">
        <v>287</v>
      </c>
      <c r="R59" s="1188" t="s">
        <v>287</v>
      </c>
      <c r="S59" s="1188" t="s">
        <v>287</v>
      </c>
      <c r="T59" s="1188" t="s">
        <v>287</v>
      </c>
      <c r="U59" s="1188" t="s">
        <v>287</v>
      </c>
      <c r="V59" s="1188">
        <v>15.03</v>
      </c>
      <c r="W59" s="1188" t="s">
        <v>112</v>
      </c>
      <c r="X59" s="1188">
        <v>11.933333299999999</v>
      </c>
      <c r="Y59" s="1943" t="s">
        <v>287</v>
      </c>
    </row>
    <row r="60" spans="1:25" ht="16" x14ac:dyDescent="0.2">
      <c r="A60" s="1188" t="s">
        <v>1572</v>
      </c>
      <c r="B60" s="1188">
        <v>7</v>
      </c>
      <c r="C60" s="1188" t="s">
        <v>894</v>
      </c>
      <c r="D60" s="1188" t="s">
        <v>2235</v>
      </c>
      <c r="E60" s="1188" t="s">
        <v>112</v>
      </c>
      <c r="F60" s="1188" t="s">
        <v>1583</v>
      </c>
      <c r="G60" s="1188" t="s">
        <v>1165</v>
      </c>
      <c r="H60" s="1188" t="s">
        <v>897</v>
      </c>
      <c r="I60" s="1190">
        <v>42597</v>
      </c>
      <c r="J60" s="1188">
        <v>44.9</v>
      </c>
      <c r="K60" s="1190">
        <v>43048</v>
      </c>
      <c r="L60" s="1188">
        <v>15.03</v>
      </c>
      <c r="M60" s="1188">
        <v>15</v>
      </c>
      <c r="N60" s="1188">
        <v>1.25</v>
      </c>
      <c r="O60" s="1188" t="s">
        <v>287</v>
      </c>
      <c r="P60" s="1188" t="s">
        <v>2236</v>
      </c>
      <c r="Q60" s="1188" t="s">
        <v>287</v>
      </c>
      <c r="R60" s="1188" t="s">
        <v>287</v>
      </c>
      <c r="S60" s="1188" t="s">
        <v>287</v>
      </c>
      <c r="T60" s="1188" t="s">
        <v>287</v>
      </c>
      <c r="U60" s="1188" t="s">
        <v>287</v>
      </c>
      <c r="V60" s="1188">
        <v>15.03</v>
      </c>
      <c r="W60" s="1188" t="s">
        <v>112</v>
      </c>
      <c r="X60" s="1188">
        <v>11.933333299999999</v>
      </c>
      <c r="Y60" s="1943" t="s">
        <v>287</v>
      </c>
    </row>
    <row r="61" spans="1:25" ht="16" x14ac:dyDescent="0.2">
      <c r="A61" s="1188" t="s">
        <v>1444</v>
      </c>
      <c r="B61" s="1188">
        <v>26</v>
      </c>
      <c r="C61" s="1188" t="s">
        <v>894</v>
      </c>
      <c r="D61" s="1188" t="s">
        <v>545</v>
      </c>
      <c r="E61" s="1188" t="s">
        <v>112</v>
      </c>
      <c r="F61" s="1188" t="s">
        <v>1507</v>
      </c>
      <c r="G61" s="1188" t="s">
        <v>1165</v>
      </c>
      <c r="H61" s="1188" t="s">
        <v>897</v>
      </c>
      <c r="I61" s="1190">
        <v>42549</v>
      </c>
      <c r="J61" s="1188">
        <v>38.1</v>
      </c>
      <c r="K61" s="1190">
        <v>43012</v>
      </c>
      <c r="L61" s="1188">
        <v>15.43</v>
      </c>
      <c r="M61" s="1188">
        <v>15</v>
      </c>
      <c r="N61" s="1188">
        <v>1.25</v>
      </c>
      <c r="O61" s="1188" t="s">
        <v>287</v>
      </c>
      <c r="P61" s="1188" t="s">
        <v>2237</v>
      </c>
      <c r="Q61" s="1188" t="s">
        <v>287</v>
      </c>
      <c r="R61" s="1188" t="s">
        <v>287</v>
      </c>
      <c r="S61" s="1188" t="s">
        <v>287</v>
      </c>
      <c r="T61" s="1188" t="s">
        <v>287</v>
      </c>
      <c r="U61" s="1188" t="s">
        <v>287</v>
      </c>
      <c r="V61" s="1188">
        <v>15.43</v>
      </c>
      <c r="W61" s="1188" t="s">
        <v>112</v>
      </c>
      <c r="X61" s="1188">
        <v>11.6666667</v>
      </c>
      <c r="Y61" s="1943" t="s">
        <v>287</v>
      </c>
    </row>
    <row r="62" spans="1:25" ht="16" x14ac:dyDescent="0.2">
      <c r="A62" s="1188" t="s">
        <v>1444</v>
      </c>
      <c r="B62" s="1188">
        <v>27</v>
      </c>
      <c r="C62" s="1188" t="s">
        <v>894</v>
      </c>
      <c r="D62" s="1188" t="s">
        <v>548</v>
      </c>
      <c r="E62" s="1188" t="s">
        <v>112</v>
      </c>
      <c r="F62" s="1188" t="s">
        <v>1511</v>
      </c>
      <c r="G62" s="1188" t="s">
        <v>1165</v>
      </c>
      <c r="H62" s="1188" t="s">
        <v>897</v>
      </c>
      <c r="I62" s="1190">
        <v>42549</v>
      </c>
      <c r="J62" s="1188">
        <v>31.2</v>
      </c>
      <c r="K62" s="1190">
        <v>43012</v>
      </c>
      <c r="L62" s="1188">
        <v>15.43</v>
      </c>
      <c r="M62" s="1188">
        <v>15</v>
      </c>
      <c r="N62" s="1188">
        <v>1.25</v>
      </c>
      <c r="O62" s="1188" t="s">
        <v>287</v>
      </c>
      <c r="P62" s="1188" t="s">
        <v>2238</v>
      </c>
      <c r="Q62" s="1188" t="s">
        <v>287</v>
      </c>
      <c r="R62" s="1188" t="s">
        <v>287</v>
      </c>
      <c r="S62" s="1188" t="s">
        <v>287</v>
      </c>
      <c r="T62" s="1188" t="s">
        <v>287</v>
      </c>
      <c r="U62" s="1188" t="s">
        <v>287</v>
      </c>
      <c r="V62" s="1188">
        <v>15.43</v>
      </c>
      <c r="W62" s="1188" t="s">
        <v>112</v>
      </c>
      <c r="X62" s="1188">
        <v>11.6666667</v>
      </c>
      <c r="Y62" s="1943" t="s">
        <v>287</v>
      </c>
    </row>
    <row r="63" spans="1:25" ht="16" x14ac:dyDescent="0.2">
      <c r="A63" s="1188" t="s">
        <v>1680</v>
      </c>
      <c r="B63" s="1188">
        <v>1</v>
      </c>
      <c r="C63" s="1188" t="s">
        <v>894</v>
      </c>
      <c r="D63" s="1189" t="s">
        <v>2239</v>
      </c>
      <c r="E63" s="1188" t="s">
        <v>112</v>
      </c>
      <c r="F63" s="1189" t="s">
        <v>692</v>
      </c>
      <c r="G63" s="1188" t="s">
        <v>1165</v>
      </c>
      <c r="H63" s="1188" t="s">
        <v>897</v>
      </c>
      <c r="I63" s="1190">
        <v>44202</v>
      </c>
      <c r="J63" s="1188">
        <v>47</v>
      </c>
      <c r="K63" s="1190">
        <v>44615</v>
      </c>
      <c r="L63" s="1188">
        <v>13.77</v>
      </c>
      <c r="M63" s="1188">
        <v>14</v>
      </c>
      <c r="N63" s="1188">
        <v>1.1666666699999999</v>
      </c>
      <c r="O63" s="1188" t="s">
        <v>287</v>
      </c>
      <c r="P63" s="1189" t="s">
        <v>2240</v>
      </c>
      <c r="Q63" s="1188" t="s">
        <v>287</v>
      </c>
      <c r="R63" s="1188" t="s">
        <v>287</v>
      </c>
      <c r="S63" s="1188" t="s">
        <v>287</v>
      </c>
      <c r="T63" s="1188" t="s">
        <v>287</v>
      </c>
      <c r="U63" s="1188" t="s">
        <v>287</v>
      </c>
      <c r="V63" s="1188">
        <v>13.77</v>
      </c>
      <c r="W63" s="1188" t="s">
        <v>112</v>
      </c>
      <c r="X63" s="1188">
        <v>12.3</v>
      </c>
      <c r="Y63" s="1943" t="s">
        <v>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1B47-CF97-46E6-8BAB-F4A10A559FB6}">
  <sheetPr>
    <pageSetUpPr fitToPage="1"/>
  </sheetPr>
  <dimension ref="A1:AA83"/>
  <sheetViews>
    <sheetView topLeftCell="A72" workbookViewId="0">
      <selection activeCell="E87" sqref="E87"/>
    </sheetView>
  </sheetViews>
  <sheetFormatPr baseColWidth="10" defaultColWidth="12.5" defaultRowHeight="15" x14ac:dyDescent="0.2"/>
  <cols>
    <col min="19" max="21" width="0" hidden="1" customWidth="1"/>
  </cols>
  <sheetData>
    <row r="1" spans="1:24" x14ac:dyDescent="0.2">
      <c r="A1" s="672" t="s">
        <v>870</v>
      </c>
      <c r="B1" s="672" t="s">
        <v>871</v>
      </c>
      <c r="C1" s="672" t="s">
        <v>872</v>
      </c>
      <c r="D1" s="672" t="s">
        <v>237</v>
      </c>
      <c r="E1" s="672" t="s">
        <v>877</v>
      </c>
      <c r="F1" s="672" t="s">
        <v>878</v>
      </c>
      <c r="G1" s="672" t="s">
        <v>192</v>
      </c>
      <c r="H1" s="672" t="s">
        <v>189</v>
      </c>
      <c r="I1" s="672" t="s">
        <v>188</v>
      </c>
      <c r="J1" s="672" t="s">
        <v>880</v>
      </c>
      <c r="K1" s="672" t="s">
        <v>881</v>
      </c>
      <c r="L1" s="672" t="s">
        <v>882</v>
      </c>
      <c r="M1" s="672" t="s">
        <v>883</v>
      </c>
      <c r="N1" s="672" t="s">
        <v>884</v>
      </c>
      <c r="O1" s="672" t="s">
        <v>885</v>
      </c>
      <c r="P1" s="672" t="s">
        <v>886</v>
      </c>
      <c r="Q1" s="672" t="s">
        <v>7</v>
      </c>
      <c r="R1" s="672" t="s">
        <v>887</v>
      </c>
      <c r="S1" s="672" t="s">
        <v>888</v>
      </c>
      <c r="T1" s="672" t="s">
        <v>889</v>
      </c>
      <c r="U1" s="672" t="s">
        <v>890</v>
      </c>
      <c r="V1" s="672" t="s">
        <v>891</v>
      </c>
      <c r="W1" s="672" t="s">
        <v>191</v>
      </c>
      <c r="X1" s="672" t="s">
        <v>892</v>
      </c>
    </row>
    <row r="2" spans="1:24" x14ac:dyDescent="0.2">
      <c r="A2" s="1191" t="s">
        <v>1444</v>
      </c>
      <c r="B2" s="1191">
        <v>28</v>
      </c>
      <c r="C2" s="1191" t="s">
        <v>894</v>
      </c>
      <c r="D2" s="1191" t="s">
        <v>570</v>
      </c>
      <c r="E2" s="1191" t="s">
        <v>357</v>
      </c>
      <c r="F2" s="1191" t="s">
        <v>1513</v>
      </c>
      <c r="G2" s="1191" t="s">
        <v>1109</v>
      </c>
      <c r="H2" s="1191" t="s">
        <v>11</v>
      </c>
      <c r="I2" s="1192">
        <v>42536</v>
      </c>
      <c r="J2" s="1191">
        <v>26.7</v>
      </c>
      <c r="K2" s="1192">
        <v>43012</v>
      </c>
      <c r="L2" s="1191">
        <v>15.87</v>
      </c>
      <c r="M2" s="1191">
        <v>16</v>
      </c>
      <c r="N2" s="1191">
        <v>1.3333333300000001</v>
      </c>
      <c r="O2" s="1191" t="s">
        <v>287</v>
      </c>
      <c r="P2" s="1191" t="s">
        <v>2241</v>
      </c>
      <c r="Q2" s="1191" t="s">
        <v>287</v>
      </c>
      <c r="R2" s="1191" t="s">
        <v>287</v>
      </c>
      <c r="S2" s="1191" t="s">
        <v>287</v>
      </c>
      <c r="T2" s="1191" t="s">
        <v>287</v>
      </c>
      <c r="U2" s="1191" t="s">
        <v>287</v>
      </c>
      <c r="V2" s="1191">
        <v>15.87</v>
      </c>
      <c r="W2" s="1191" t="s">
        <v>357</v>
      </c>
      <c r="X2" s="1191">
        <v>12.1</v>
      </c>
    </row>
    <row r="3" spans="1:24" x14ac:dyDescent="0.2">
      <c r="A3" s="1191" t="s">
        <v>1444</v>
      </c>
      <c r="B3" s="1191">
        <v>29</v>
      </c>
      <c r="C3" s="1191" t="s">
        <v>894</v>
      </c>
      <c r="D3" s="1191" t="s">
        <v>573</v>
      </c>
      <c r="E3" s="1191" t="s">
        <v>357</v>
      </c>
      <c r="F3" s="1191" t="s">
        <v>1517</v>
      </c>
      <c r="G3" s="1191" t="s">
        <v>1109</v>
      </c>
      <c r="H3" s="1191" t="s">
        <v>11</v>
      </c>
      <c r="I3" s="1192">
        <v>42536</v>
      </c>
      <c r="J3" s="1191">
        <v>26.8</v>
      </c>
      <c r="K3" s="1192">
        <v>43012</v>
      </c>
      <c r="L3" s="1191">
        <v>15.87</v>
      </c>
      <c r="M3" s="1191">
        <v>16</v>
      </c>
      <c r="N3" s="1191">
        <v>1.3333333300000001</v>
      </c>
      <c r="O3" s="1191" t="s">
        <v>287</v>
      </c>
      <c r="P3" s="1191" t="s">
        <v>2242</v>
      </c>
      <c r="Q3" s="1191" t="s">
        <v>287</v>
      </c>
      <c r="R3" s="1191" t="s">
        <v>287</v>
      </c>
      <c r="S3" s="1191" t="s">
        <v>287</v>
      </c>
      <c r="T3" s="1191" t="s">
        <v>287</v>
      </c>
      <c r="U3" s="1191" t="s">
        <v>287</v>
      </c>
      <c r="V3" s="1191">
        <v>15.87</v>
      </c>
      <c r="W3" s="1191" t="s">
        <v>357</v>
      </c>
      <c r="X3" s="1191">
        <v>12.1</v>
      </c>
    </row>
    <row r="4" spans="1:24" x14ac:dyDescent="0.2">
      <c r="A4" s="1191" t="s">
        <v>1444</v>
      </c>
      <c r="B4" s="1191">
        <v>30</v>
      </c>
      <c r="C4" s="1191" t="s">
        <v>894</v>
      </c>
      <c r="D4" s="1191" t="s">
        <v>575</v>
      </c>
      <c r="E4" s="1191" t="s">
        <v>357</v>
      </c>
      <c r="F4" s="1191" t="s">
        <v>1521</v>
      </c>
      <c r="G4" s="1191" t="s">
        <v>1109</v>
      </c>
      <c r="H4" s="1191" t="s">
        <v>11</v>
      </c>
      <c r="I4" s="1192">
        <v>42536</v>
      </c>
      <c r="J4" s="1191">
        <v>28.7</v>
      </c>
      <c r="K4" s="1192">
        <v>43012</v>
      </c>
      <c r="L4" s="1191">
        <v>15.87</v>
      </c>
      <c r="M4" s="1191">
        <v>16</v>
      </c>
      <c r="N4" s="1191">
        <v>1.3333333300000001</v>
      </c>
      <c r="O4" s="1191" t="s">
        <v>287</v>
      </c>
      <c r="P4" s="1191" t="s">
        <v>2243</v>
      </c>
      <c r="Q4" s="1191" t="s">
        <v>287</v>
      </c>
      <c r="R4" s="1191" t="s">
        <v>287</v>
      </c>
      <c r="S4" s="1191" t="s">
        <v>287</v>
      </c>
      <c r="T4" s="1191" t="s">
        <v>287</v>
      </c>
      <c r="U4" s="1191" t="s">
        <v>287</v>
      </c>
      <c r="V4" s="1191">
        <v>15.87</v>
      </c>
      <c r="W4" s="1191" t="s">
        <v>357</v>
      </c>
      <c r="X4" s="1191">
        <v>12.1</v>
      </c>
    </row>
    <row r="5" spans="1:24" x14ac:dyDescent="0.2">
      <c r="A5" s="1191" t="s">
        <v>1444</v>
      </c>
      <c r="B5" s="1191">
        <v>31</v>
      </c>
      <c r="C5" s="1191" t="s">
        <v>894</v>
      </c>
      <c r="D5" s="1191" t="s">
        <v>577</v>
      </c>
      <c r="E5" s="1191" t="s">
        <v>357</v>
      </c>
      <c r="F5" s="1191" t="s">
        <v>1525</v>
      </c>
      <c r="G5" s="1191" t="s">
        <v>1109</v>
      </c>
      <c r="H5" s="1191" t="s">
        <v>11</v>
      </c>
      <c r="I5" s="1192">
        <v>42536</v>
      </c>
      <c r="J5" s="1191">
        <v>30</v>
      </c>
      <c r="K5" s="1192">
        <v>43012</v>
      </c>
      <c r="L5" s="1191">
        <v>15.87</v>
      </c>
      <c r="M5" s="1191">
        <v>16</v>
      </c>
      <c r="N5" s="1191">
        <v>1.3333333300000001</v>
      </c>
      <c r="O5" s="1191" t="s">
        <v>287</v>
      </c>
      <c r="P5" s="1191" t="s">
        <v>2244</v>
      </c>
      <c r="Q5" s="1191" t="s">
        <v>287</v>
      </c>
      <c r="R5" s="1191" t="s">
        <v>287</v>
      </c>
      <c r="S5" s="1191" t="s">
        <v>287</v>
      </c>
      <c r="T5" s="1191" t="s">
        <v>287</v>
      </c>
      <c r="U5" s="1191" t="s">
        <v>287</v>
      </c>
      <c r="V5" s="1191">
        <v>15.87</v>
      </c>
      <c r="W5" s="1191" t="s">
        <v>357</v>
      </c>
      <c r="X5" s="1191">
        <v>12.1</v>
      </c>
    </row>
    <row r="6" spans="1:24" x14ac:dyDescent="0.2">
      <c r="A6" s="1191" t="s">
        <v>1444</v>
      </c>
      <c r="B6" s="1191">
        <v>32</v>
      </c>
      <c r="C6" s="1191" t="s">
        <v>894</v>
      </c>
      <c r="D6" s="1191" t="s">
        <v>579</v>
      </c>
      <c r="E6" s="1191" t="s">
        <v>357</v>
      </c>
      <c r="F6" s="1191" t="s">
        <v>1528</v>
      </c>
      <c r="G6" s="1191" t="s">
        <v>1109</v>
      </c>
      <c r="H6" s="1191" t="s">
        <v>11</v>
      </c>
      <c r="I6" s="1192">
        <v>42536</v>
      </c>
      <c r="J6" s="1191">
        <v>34.299999999999997</v>
      </c>
      <c r="K6" s="1192">
        <v>43012</v>
      </c>
      <c r="L6" s="1191">
        <v>15.87</v>
      </c>
      <c r="M6" s="1191">
        <v>16</v>
      </c>
      <c r="N6" s="1191">
        <v>1.3333333300000001</v>
      </c>
      <c r="O6" s="1191" t="s">
        <v>287</v>
      </c>
      <c r="P6" s="1191" t="s">
        <v>2245</v>
      </c>
      <c r="Q6" s="1191" t="s">
        <v>287</v>
      </c>
      <c r="R6" s="1191" t="s">
        <v>287</v>
      </c>
      <c r="S6" s="1191" t="s">
        <v>287</v>
      </c>
      <c r="T6" s="1191" t="s">
        <v>287</v>
      </c>
      <c r="U6" s="1191" t="s">
        <v>287</v>
      </c>
      <c r="V6" s="1191">
        <v>15.87</v>
      </c>
      <c r="W6" s="1191" t="s">
        <v>357</v>
      </c>
      <c r="X6" s="1191">
        <v>12.1</v>
      </c>
    </row>
    <row r="7" spans="1:24" x14ac:dyDescent="0.2">
      <c r="A7" s="1191" t="s">
        <v>1572</v>
      </c>
      <c r="B7" s="1191">
        <v>3</v>
      </c>
      <c r="C7" s="1191" t="s">
        <v>894</v>
      </c>
      <c r="D7" s="1191" t="s">
        <v>2246</v>
      </c>
      <c r="E7" s="1191" t="s">
        <v>357</v>
      </c>
      <c r="F7" s="1191" t="s">
        <v>1575</v>
      </c>
      <c r="G7" s="1191" t="s">
        <v>1109</v>
      </c>
      <c r="H7" s="1191" t="s">
        <v>11</v>
      </c>
      <c r="I7" s="1192">
        <v>42615</v>
      </c>
      <c r="J7" s="1191">
        <v>30.1</v>
      </c>
      <c r="K7" s="1192">
        <v>43048</v>
      </c>
      <c r="L7" s="1191">
        <v>14.43</v>
      </c>
      <c r="M7" s="1191">
        <v>15</v>
      </c>
      <c r="N7" s="1191">
        <v>1.25</v>
      </c>
      <c r="O7" s="1191" t="s">
        <v>287</v>
      </c>
      <c r="P7" s="1191" t="s">
        <v>2247</v>
      </c>
      <c r="Q7" s="1191" t="s">
        <v>287</v>
      </c>
      <c r="R7" s="1191" t="s">
        <v>287</v>
      </c>
      <c r="S7" s="1191" t="s">
        <v>287</v>
      </c>
      <c r="T7" s="1191" t="s">
        <v>287</v>
      </c>
      <c r="U7" s="1191" t="s">
        <v>287</v>
      </c>
      <c r="V7" s="1191">
        <v>14.43</v>
      </c>
      <c r="W7" s="1191" t="s">
        <v>357</v>
      </c>
      <c r="X7" s="1191">
        <v>11.3333333</v>
      </c>
    </row>
    <row r="8" spans="1:24" x14ac:dyDescent="0.2">
      <c r="A8" s="1191" t="s">
        <v>1288</v>
      </c>
      <c r="B8" s="1191">
        <v>19</v>
      </c>
      <c r="C8" s="1191" t="s">
        <v>894</v>
      </c>
      <c r="D8" s="1191" t="s">
        <v>455</v>
      </c>
      <c r="E8" s="1191" t="s">
        <v>357</v>
      </c>
      <c r="F8" s="1191" t="s">
        <v>1335</v>
      </c>
      <c r="G8" s="1191" t="s">
        <v>1109</v>
      </c>
      <c r="H8" s="1191" t="s">
        <v>11</v>
      </c>
      <c r="I8" s="1192">
        <v>42438</v>
      </c>
      <c r="J8" s="1191">
        <v>29.8</v>
      </c>
      <c r="K8" s="1192">
        <v>42879</v>
      </c>
      <c r="L8" s="1191">
        <v>14.5</v>
      </c>
      <c r="M8" s="1191">
        <v>15</v>
      </c>
      <c r="N8" s="1191">
        <v>1.21</v>
      </c>
      <c r="O8" s="1191" t="b">
        <v>0</v>
      </c>
      <c r="P8" s="1191" t="s">
        <v>2248</v>
      </c>
      <c r="Q8" s="1191" t="s">
        <v>287</v>
      </c>
      <c r="R8" s="1191" t="s">
        <v>287</v>
      </c>
      <c r="S8" s="1191" t="s">
        <v>287</v>
      </c>
      <c r="T8" s="1191" t="s">
        <v>287</v>
      </c>
      <c r="U8" s="1191" t="s">
        <v>287</v>
      </c>
      <c r="V8" s="1191">
        <v>14.5</v>
      </c>
      <c r="W8" s="1191" t="s">
        <v>357</v>
      </c>
      <c r="X8" s="1191">
        <v>11.6333333</v>
      </c>
    </row>
    <row r="9" spans="1:24" x14ac:dyDescent="0.2">
      <c r="A9" s="1191" t="s">
        <v>1288</v>
      </c>
      <c r="B9" s="1191">
        <v>20</v>
      </c>
      <c r="C9" s="1191" t="s">
        <v>894</v>
      </c>
      <c r="D9" s="1191" t="s">
        <v>457</v>
      </c>
      <c r="E9" s="1191" t="s">
        <v>357</v>
      </c>
      <c r="F9" s="1191" t="s">
        <v>1337</v>
      </c>
      <c r="G9" s="1191" t="s">
        <v>1109</v>
      </c>
      <c r="H9" s="1191" t="s">
        <v>11</v>
      </c>
      <c r="I9" s="1192">
        <v>42438</v>
      </c>
      <c r="J9" s="1191">
        <v>28.9</v>
      </c>
      <c r="K9" s="1192">
        <v>42879</v>
      </c>
      <c r="L9" s="1191">
        <v>14.5</v>
      </c>
      <c r="M9" s="1191">
        <v>15</v>
      </c>
      <c r="N9" s="1191">
        <v>1.21</v>
      </c>
      <c r="O9" s="1191" t="b">
        <v>0</v>
      </c>
      <c r="P9" s="1191" t="s">
        <v>2249</v>
      </c>
      <c r="Q9" s="1191" t="s">
        <v>287</v>
      </c>
      <c r="R9" s="1191" t="s">
        <v>287</v>
      </c>
      <c r="S9" s="1191" t="s">
        <v>287</v>
      </c>
      <c r="T9" s="1191" t="s">
        <v>287</v>
      </c>
      <c r="U9" s="1191" t="s">
        <v>287</v>
      </c>
      <c r="V9" s="1191">
        <v>14.5</v>
      </c>
      <c r="W9" s="1191" t="s">
        <v>357</v>
      </c>
      <c r="X9" s="1191">
        <v>11.6333333</v>
      </c>
    </row>
    <row r="10" spans="1:24" x14ac:dyDescent="0.2">
      <c r="A10" s="1191" t="s">
        <v>1572</v>
      </c>
      <c r="B10" s="1191">
        <v>1</v>
      </c>
      <c r="C10" s="1191" t="s">
        <v>894</v>
      </c>
      <c r="D10" s="1191" t="s">
        <v>2250</v>
      </c>
      <c r="E10" s="1191" t="s">
        <v>357</v>
      </c>
      <c r="F10" s="1191" t="s">
        <v>1573</v>
      </c>
      <c r="G10" s="1191" t="s">
        <v>1109</v>
      </c>
      <c r="H10" s="1191" t="s">
        <v>11</v>
      </c>
      <c r="I10" s="1192">
        <v>42605</v>
      </c>
      <c r="J10" s="1191">
        <v>22.3</v>
      </c>
      <c r="K10" s="1192">
        <v>43048</v>
      </c>
      <c r="L10" s="1191">
        <v>14.77</v>
      </c>
      <c r="M10" s="1191">
        <v>15</v>
      </c>
      <c r="N10" s="1191">
        <v>1.25</v>
      </c>
      <c r="O10" s="1191" t="s">
        <v>287</v>
      </c>
      <c r="P10" s="1191" t="s">
        <v>2251</v>
      </c>
      <c r="Q10" s="1191" t="s">
        <v>287</v>
      </c>
      <c r="R10" s="1191" t="s">
        <v>287</v>
      </c>
      <c r="S10" s="1191" t="s">
        <v>287</v>
      </c>
      <c r="T10" s="1191" t="s">
        <v>287</v>
      </c>
      <c r="U10" s="1191" t="s">
        <v>287</v>
      </c>
      <c r="V10" s="1191">
        <v>14.77</v>
      </c>
      <c r="W10" s="1191" t="s">
        <v>357</v>
      </c>
      <c r="X10" s="1191">
        <v>11.6666667</v>
      </c>
    </row>
    <row r="11" spans="1:24" x14ac:dyDescent="0.2">
      <c r="A11" s="1191" t="s">
        <v>1572</v>
      </c>
      <c r="B11" s="1191">
        <v>2</v>
      </c>
      <c r="C11" s="1191" t="s">
        <v>894</v>
      </c>
      <c r="D11" s="1191" t="s">
        <v>2252</v>
      </c>
      <c r="E11" s="1191" t="s">
        <v>357</v>
      </c>
      <c r="F11" s="1191" t="s">
        <v>1574</v>
      </c>
      <c r="G11" s="1191" t="s">
        <v>1109</v>
      </c>
      <c r="H11" s="1191" t="s">
        <v>11</v>
      </c>
      <c r="I11" s="1192">
        <v>42605</v>
      </c>
      <c r="J11" s="1191">
        <v>24.4</v>
      </c>
      <c r="K11" s="1192">
        <v>43048</v>
      </c>
      <c r="L11" s="1191">
        <v>14.77</v>
      </c>
      <c r="M11" s="1191">
        <v>15</v>
      </c>
      <c r="N11" s="1191">
        <v>1.25</v>
      </c>
      <c r="O11" s="1191" t="s">
        <v>287</v>
      </c>
      <c r="P11" s="1191" t="s">
        <v>2253</v>
      </c>
      <c r="Q11" s="1191" t="s">
        <v>287</v>
      </c>
      <c r="R11" s="1191" t="s">
        <v>287</v>
      </c>
      <c r="S11" s="1191" t="s">
        <v>287</v>
      </c>
      <c r="T11" s="1191" t="s">
        <v>287</v>
      </c>
      <c r="U11" s="1191" t="s">
        <v>287</v>
      </c>
      <c r="V11" s="1191">
        <v>14.77</v>
      </c>
      <c r="W11" s="1191" t="s">
        <v>357</v>
      </c>
      <c r="X11" s="1191">
        <v>11.6666667</v>
      </c>
    </row>
    <row r="12" spans="1:24" x14ac:dyDescent="0.2">
      <c r="A12" s="1193" t="s">
        <v>1105</v>
      </c>
      <c r="B12" s="1193">
        <v>1</v>
      </c>
      <c r="C12" s="1193" t="s">
        <v>894</v>
      </c>
      <c r="D12" s="1193" t="s">
        <v>2254</v>
      </c>
      <c r="E12" s="1193" t="s">
        <v>357</v>
      </c>
      <c r="F12" s="1193" t="s">
        <v>1108</v>
      </c>
      <c r="G12" s="1193" t="s">
        <v>1109</v>
      </c>
      <c r="H12" s="1193" t="s">
        <v>897</v>
      </c>
      <c r="I12" s="1194">
        <v>42349</v>
      </c>
      <c r="J12" s="1193">
        <v>32</v>
      </c>
      <c r="K12" s="1194">
        <v>42657</v>
      </c>
      <c r="L12" s="1193">
        <v>10.1</v>
      </c>
      <c r="M12" s="1193">
        <v>10</v>
      </c>
      <c r="N12" s="1193">
        <v>0.84</v>
      </c>
      <c r="O12" s="1193" t="b">
        <v>0</v>
      </c>
      <c r="P12" s="1193" t="s">
        <v>2255</v>
      </c>
      <c r="Q12" s="1193" t="s">
        <v>1111</v>
      </c>
      <c r="R12" s="1193" t="s">
        <v>1112</v>
      </c>
      <c r="S12" s="1193">
        <v>99</v>
      </c>
      <c r="T12" s="1193">
        <v>24</v>
      </c>
      <c r="U12" s="1193">
        <v>10.1</v>
      </c>
      <c r="V12" s="1193">
        <v>10.1</v>
      </c>
      <c r="W12" s="1193" t="s">
        <v>357</v>
      </c>
      <c r="X12" s="1193" t="s">
        <v>287</v>
      </c>
    </row>
    <row r="13" spans="1:24" x14ac:dyDescent="0.2">
      <c r="A13" s="1193" t="s">
        <v>1288</v>
      </c>
      <c r="B13" s="1193">
        <v>21</v>
      </c>
      <c r="C13" s="1193" t="s">
        <v>894</v>
      </c>
      <c r="D13" s="1193" t="s">
        <v>459</v>
      </c>
      <c r="E13" s="1193" t="s">
        <v>357</v>
      </c>
      <c r="F13" s="1193" t="s">
        <v>1340</v>
      </c>
      <c r="G13" s="1193" t="s">
        <v>1109</v>
      </c>
      <c r="H13" s="1193" t="s">
        <v>897</v>
      </c>
      <c r="I13" s="1194">
        <v>42438</v>
      </c>
      <c r="J13" s="1193">
        <v>32.299999999999997</v>
      </c>
      <c r="K13" s="1194">
        <v>42879</v>
      </c>
      <c r="L13" s="1193">
        <v>14.5</v>
      </c>
      <c r="M13" s="1193">
        <v>15</v>
      </c>
      <c r="N13" s="1193">
        <v>1.21</v>
      </c>
      <c r="O13" s="1193" t="b">
        <v>0</v>
      </c>
      <c r="P13" s="1193" t="s">
        <v>2256</v>
      </c>
      <c r="Q13" s="1193" t="s">
        <v>287</v>
      </c>
      <c r="R13" s="1193" t="s">
        <v>287</v>
      </c>
      <c r="S13" s="1193" t="s">
        <v>287</v>
      </c>
      <c r="T13" s="1193" t="s">
        <v>287</v>
      </c>
      <c r="U13" s="1193" t="s">
        <v>287</v>
      </c>
      <c r="V13" s="1193">
        <v>14.5</v>
      </c>
      <c r="W13" s="1193" t="s">
        <v>357</v>
      </c>
      <c r="X13" s="1193">
        <v>11.6333333</v>
      </c>
    </row>
    <row r="14" spans="1:24" x14ac:dyDescent="0.2">
      <c r="A14" s="1193" t="s">
        <v>1288</v>
      </c>
      <c r="B14" s="1193">
        <v>22</v>
      </c>
      <c r="C14" s="1193" t="s">
        <v>894</v>
      </c>
      <c r="D14" s="1193" t="s">
        <v>461</v>
      </c>
      <c r="E14" s="1193" t="s">
        <v>357</v>
      </c>
      <c r="F14" s="1193" t="s">
        <v>1343</v>
      </c>
      <c r="G14" s="1193" t="s">
        <v>1109</v>
      </c>
      <c r="H14" s="1193" t="s">
        <v>897</v>
      </c>
      <c r="I14" s="1194">
        <v>42438</v>
      </c>
      <c r="J14" s="1193">
        <v>35.9</v>
      </c>
      <c r="K14" s="1194">
        <v>42879</v>
      </c>
      <c r="L14" s="1193">
        <v>14.5</v>
      </c>
      <c r="M14" s="1193">
        <v>15</v>
      </c>
      <c r="N14" s="1193">
        <v>1.21</v>
      </c>
      <c r="O14" s="1193" t="b">
        <v>0</v>
      </c>
      <c r="P14" s="1193" t="s">
        <v>2257</v>
      </c>
      <c r="Q14" s="1193" t="s">
        <v>287</v>
      </c>
      <c r="R14" s="1193" t="s">
        <v>287</v>
      </c>
      <c r="S14" s="1193" t="s">
        <v>287</v>
      </c>
      <c r="T14" s="1193" t="s">
        <v>287</v>
      </c>
      <c r="U14" s="1193" t="s">
        <v>287</v>
      </c>
      <c r="V14" s="1193">
        <v>14.5</v>
      </c>
      <c r="W14" s="1193" t="s">
        <v>357</v>
      </c>
      <c r="X14" s="1193">
        <v>11.6333333</v>
      </c>
    </row>
    <row r="15" spans="1:24" x14ac:dyDescent="0.2">
      <c r="A15" s="1193" t="s">
        <v>1288</v>
      </c>
      <c r="B15" s="1193">
        <v>23</v>
      </c>
      <c r="C15" s="1193" t="s">
        <v>894</v>
      </c>
      <c r="D15" s="1193" t="s">
        <v>463</v>
      </c>
      <c r="E15" s="1193" t="s">
        <v>357</v>
      </c>
      <c r="F15" s="1193" t="s">
        <v>1346</v>
      </c>
      <c r="G15" s="1193" t="s">
        <v>1109</v>
      </c>
      <c r="H15" s="1193" t="s">
        <v>897</v>
      </c>
      <c r="I15" s="1194">
        <v>42438</v>
      </c>
      <c r="J15" s="1193">
        <v>32.799999999999997</v>
      </c>
      <c r="K15" s="1194">
        <v>42879</v>
      </c>
      <c r="L15" s="1193">
        <v>14.5</v>
      </c>
      <c r="M15" s="1193">
        <v>15</v>
      </c>
      <c r="N15" s="1193">
        <v>1.21</v>
      </c>
      <c r="O15" s="1193" t="b">
        <v>0</v>
      </c>
      <c r="P15" s="1193" t="s">
        <v>2258</v>
      </c>
      <c r="Q15" s="1193" t="s">
        <v>287</v>
      </c>
      <c r="R15" s="1193" t="s">
        <v>287</v>
      </c>
      <c r="S15" s="1193" t="s">
        <v>287</v>
      </c>
      <c r="T15" s="1193" t="s">
        <v>287</v>
      </c>
      <c r="U15" s="1193" t="s">
        <v>287</v>
      </c>
      <c r="V15" s="1193">
        <v>14.5</v>
      </c>
      <c r="W15" s="1193" t="s">
        <v>357</v>
      </c>
      <c r="X15" s="1193">
        <v>11.6333333</v>
      </c>
    </row>
    <row r="16" spans="1:24" x14ac:dyDescent="0.2">
      <c r="A16" s="1193" t="s">
        <v>1288</v>
      </c>
      <c r="B16" s="1193">
        <v>24</v>
      </c>
      <c r="C16" s="1193" t="s">
        <v>894</v>
      </c>
      <c r="D16" s="1193" t="s">
        <v>465</v>
      </c>
      <c r="E16" s="1193" t="s">
        <v>357</v>
      </c>
      <c r="F16" s="1193" t="s">
        <v>1347</v>
      </c>
      <c r="G16" s="1193" t="s">
        <v>1109</v>
      </c>
      <c r="H16" s="1193" t="s">
        <v>897</v>
      </c>
      <c r="I16" s="1194">
        <v>42438</v>
      </c>
      <c r="J16" s="1193">
        <v>33.799999999999997</v>
      </c>
      <c r="K16" s="1194">
        <v>42879</v>
      </c>
      <c r="L16" s="1193">
        <v>14.5</v>
      </c>
      <c r="M16" s="1193">
        <v>15</v>
      </c>
      <c r="N16" s="1193">
        <v>1.21</v>
      </c>
      <c r="O16" s="1193" t="b">
        <v>0</v>
      </c>
      <c r="P16" s="1193" t="s">
        <v>2259</v>
      </c>
      <c r="Q16" s="1193" t="s">
        <v>287</v>
      </c>
      <c r="R16" s="1193" t="s">
        <v>287</v>
      </c>
      <c r="S16" s="1193" t="s">
        <v>287</v>
      </c>
      <c r="T16" s="1193" t="s">
        <v>287</v>
      </c>
      <c r="U16" s="1193" t="s">
        <v>287</v>
      </c>
      <c r="V16" s="1193">
        <v>14.5</v>
      </c>
      <c r="W16" s="1193" t="s">
        <v>357</v>
      </c>
      <c r="X16" s="1193">
        <v>11.6333333</v>
      </c>
    </row>
    <row r="17" spans="1:24" x14ac:dyDescent="0.2">
      <c r="A17" s="1193" t="s">
        <v>1444</v>
      </c>
      <c r="B17" s="1193">
        <v>33</v>
      </c>
      <c r="C17" s="1193" t="s">
        <v>894</v>
      </c>
      <c r="D17" s="1193" t="s">
        <v>589</v>
      </c>
      <c r="E17" s="1193" t="s">
        <v>357</v>
      </c>
      <c r="F17" s="1193" t="s">
        <v>1532</v>
      </c>
      <c r="G17" s="1193" t="s">
        <v>1109</v>
      </c>
      <c r="H17" s="1193" t="s">
        <v>897</v>
      </c>
      <c r="I17" s="1194">
        <v>42548</v>
      </c>
      <c r="J17" s="1193">
        <v>31.8</v>
      </c>
      <c r="K17" s="1194">
        <v>43012</v>
      </c>
      <c r="L17" s="1193">
        <v>15.47</v>
      </c>
      <c r="M17" s="1193">
        <v>15</v>
      </c>
      <c r="N17" s="1193">
        <v>1.25</v>
      </c>
      <c r="O17" s="1193" t="s">
        <v>287</v>
      </c>
      <c r="P17" s="1193" t="s">
        <v>2260</v>
      </c>
      <c r="Q17" s="1193" t="s">
        <v>287</v>
      </c>
      <c r="R17" s="1193" t="s">
        <v>287</v>
      </c>
      <c r="S17" s="1193" t="s">
        <v>287</v>
      </c>
      <c r="T17" s="1193" t="s">
        <v>287</v>
      </c>
      <c r="U17" s="1193" t="s">
        <v>287</v>
      </c>
      <c r="V17" s="1193">
        <v>15.47</v>
      </c>
      <c r="W17" s="1193" t="s">
        <v>357</v>
      </c>
      <c r="X17" s="1193">
        <v>11.7</v>
      </c>
    </row>
    <row r="18" spans="1:24" x14ac:dyDescent="0.2">
      <c r="A18" s="1193" t="s">
        <v>1444</v>
      </c>
      <c r="B18" s="1193">
        <v>34</v>
      </c>
      <c r="C18" s="1193" t="s">
        <v>894</v>
      </c>
      <c r="D18" s="1193" t="s">
        <v>592</v>
      </c>
      <c r="E18" s="1193" t="s">
        <v>357</v>
      </c>
      <c r="F18" s="1193" t="s">
        <v>1534</v>
      </c>
      <c r="G18" s="1193" t="s">
        <v>1109</v>
      </c>
      <c r="H18" s="1193" t="s">
        <v>897</v>
      </c>
      <c r="I18" s="1194">
        <v>42548</v>
      </c>
      <c r="J18" s="1193">
        <v>33.299999999999997</v>
      </c>
      <c r="K18" s="1194">
        <v>43012</v>
      </c>
      <c r="L18" s="1193">
        <v>15.47</v>
      </c>
      <c r="M18" s="1193">
        <v>15</v>
      </c>
      <c r="N18" s="1193">
        <v>1.25</v>
      </c>
      <c r="O18" s="1193" t="s">
        <v>287</v>
      </c>
      <c r="P18" s="1193" t="s">
        <v>2261</v>
      </c>
      <c r="Q18" s="1193" t="s">
        <v>287</v>
      </c>
      <c r="R18" s="1193" t="s">
        <v>287</v>
      </c>
      <c r="S18" s="1193" t="s">
        <v>287</v>
      </c>
      <c r="T18" s="1193" t="s">
        <v>287</v>
      </c>
      <c r="U18" s="1193" t="s">
        <v>287</v>
      </c>
      <c r="V18" s="1193">
        <v>15.47</v>
      </c>
      <c r="W18" s="1193" t="s">
        <v>357</v>
      </c>
      <c r="X18" s="1193">
        <v>11.7</v>
      </c>
    </row>
    <row r="19" spans="1:24" x14ac:dyDescent="0.2">
      <c r="A19" s="1193" t="s">
        <v>1444</v>
      </c>
      <c r="B19" s="1193">
        <v>35</v>
      </c>
      <c r="C19" s="1193" t="s">
        <v>894</v>
      </c>
      <c r="D19" s="1193" t="s">
        <v>594</v>
      </c>
      <c r="E19" s="1193" t="s">
        <v>357</v>
      </c>
      <c r="F19" s="1193" t="s">
        <v>1538</v>
      </c>
      <c r="G19" s="1193" t="s">
        <v>1109</v>
      </c>
      <c r="H19" s="1193" t="s">
        <v>897</v>
      </c>
      <c r="I19" s="1194">
        <v>42548</v>
      </c>
      <c r="J19" s="1193">
        <v>32</v>
      </c>
      <c r="K19" s="1194">
        <v>43012</v>
      </c>
      <c r="L19" s="1193">
        <v>15.47</v>
      </c>
      <c r="M19" s="1193">
        <v>15</v>
      </c>
      <c r="N19" s="1193">
        <v>1.25</v>
      </c>
      <c r="O19" s="1193" t="s">
        <v>287</v>
      </c>
      <c r="P19" s="1193" t="s">
        <v>2262</v>
      </c>
      <c r="Q19" s="1193" t="s">
        <v>287</v>
      </c>
      <c r="R19" s="1193" t="s">
        <v>287</v>
      </c>
      <c r="S19" s="1193" t="s">
        <v>287</v>
      </c>
      <c r="T19" s="1193" t="s">
        <v>287</v>
      </c>
      <c r="U19" s="1193" t="s">
        <v>287</v>
      </c>
      <c r="V19" s="1193">
        <v>15.47</v>
      </c>
      <c r="W19" s="1193" t="s">
        <v>357</v>
      </c>
      <c r="X19" s="1193">
        <v>11.7</v>
      </c>
    </row>
    <row r="20" spans="1:24" x14ac:dyDescent="0.2">
      <c r="A20" s="1193" t="s">
        <v>1444</v>
      </c>
      <c r="B20" s="1193">
        <v>36</v>
      </c>
      <c r="C20" s="1193" t="s">
        <v>894</v>
      </c>
      <c r="D20" s="1193" t="s">
        <v>596</v>
      </c>
      <c r="E20" s="1193" t="s">
        <v>357</v>
      </c>
      <c r="F20" s="1193" t="s">
        <v>1540</v>
      </c>
      <c r="G20" s="1193" t="s">
        <v>1109</v>
      </c>
      <c r="H20" s="1193" t="s">
        <v>897</v>
      </c>
      <c r="I20" s="1194">
        <v>42548</v>
      </c>
      <c r="J20" s="1193">
        <v>29.5</v>
      </c>
      <c r="K20" s="1194">
        <v>43012</v>
      </c>
      <c r="L20" s="1193">
        <v>15.47</v>
      </c>
      <c r="M20" s="1193">
        <v>15</v>
      </c>
      <c r="N20" s="1193">
        <v>1.25</v>
      </c>
      <c r="O20" s="1193" t="s">
        <v>287</v>
      </c>
      <c r="P20" s="1193" t="s">
        <v>2263</v>
      </c>
      <c r="Q20" s="1193" t="s">
        <v>287</v>
      </c>
      <c r="R20" s="1193" t="s">
        <v>287</v>
      </c>
      <c r="S20" s="1193" t="s">
        <v>287</v>
      </c>
      <c r="T20" s="1193" t="s">
        <v>287</v>
      </c>
      <c r="U20" s="1193" t="s">
        <v>287</v>
      </c>
      <c r="V20" s="1193">
        <v>15.47</v>
      </c>
      <c r="W20" s="1193" t="s">
        <v>357</v>
      </c>
      <c r="X20" s="1193">
        <v>11.7</v>
      </c>
    </row>
    <row r="21" spans="1:24" x14ac:dyDescent="0.2">
      <c r="A21" s="1193" t="s">
        <v>1444</v>
      </c>
      <c r="B21" s="1193">
        <v>16</v>
      </c>
      <c r="C21" s="1193" t="s">
        <v>894</v>
      </c>
      <c r="D21" s="1193" t="s">
        <v>213</v>
      </c>
      <c r="E21" s="1193" t="s">
        <v>357</v>
      </c>
      <c r="F21" s="1193" t="s">
        <v>1482</v>
      </c>
      <c r="G21" s="1193" t="s">
        <v>1109</v>
      </c>
      <c r="H21" s="1193" t="s">
        <v>897</v>
      </c>
      <c r="I21" s="1194">
        <v>42540</v>
      </c>
      <c r="J21" s="1193">
        <v>34.6</v>
      </c>
      <c r="K21" s="1194">
        <v>43013</v>
      </c>
      <c r="L21" s="1193">
        <v>15.77</v>
      </c>
      <c r="M21" s="1193">
        <v>16</v>
      </c>
      <c r="N21" s="1193">
        <v>1.3333333300000001</v>
      </c>
      <c r="O21" s="1193" t="s">
        <v>287</v>
      </c>
      <c r="P21" s="1193" t="s">
        <v>2264</v>
      </c>
      <c r="Q21" s="1193" t="s">
        <v>287</v>
      </c>
      <c r="R21" s="1193" t="s">
        <v>287</v>
      </c>
      <c r="S21" s="1193" t="s">
        <v>287</v>
      </c>
      <c r="T21" s="1193" t="s">
        <v>287</v>
      </c>
      <c r="U21" s="1193" t="s">
        <v>287</v>
      </c>
      <c r="V21" s="1193">
        <v>15.77</v>
      </c>
      <c r="W21" s="1193" t="s">
        <v>357</v>
      </c>
      <c r="X21" s="1193">
        <v>11.966666699999999</v>
      </c>
    </row>
    <row r="22" spans="1:24" x14ac:dyDescent="0.2">
      <c r="A22" s="1193" t="s">
        <v>1444</v>
      </c>
      <c r="B22" s="1193">
        <v>17</v>
      </c>
      <c r="C22" s="1193" t="s">
        <v>894</v>
      </c>
      <c r="D22" s="1193" t="s">
        <v>214</v>
      </c>
      <c r="E22" s="1193" t="s">
        <v>357</v>
      </c>
      <c r="F22" s="1193" t="s">
        <v>1484</v>
      </c>
      <c r="G22" s="1193" t="s">
        <v>1109</v>
      </c>
      <c r="H22" s="1193" t="s">
        <v>897</v>
      </c>
      <c r="I22" s="1194">
        <v>42540</v>
      </c>
      <c r="J22" s="1193">
        <v>33</v>
      </c>
      <c r="K22" s="1194">
        <v>43013</v>
      </c>
      <c r="L22" s="1193">
        <v>15.77</v>
      </c>
      <c r="M22" s="1193">
        <v>16</v>
      </c>
      <c r="N22" s="1193">
        <v>1.3333333300000001</v>
      </c>
      <c r="O22" s="1193" t="s">
        <v>287</v>
      </c>
      <c r="P22" s="1193" t="s">
        <v>2265</v>
      </c>
      <c r="Q22" s="1193" t="s">
        <v>287</v>
      </c>
      <c r="R22" s="1193" t="s">
        <v>287</v>
      </c>
      <c r="S22" s="1193" t="s">
        <v>287</v>
      </c>
      <c r="T22" s="1193" t="s">
        <v>287</v>
      </c>
      <c r="U22" s="1193" t="s">
        <v>287</v>
      </c>
      <c r="V22" s="1193">
        <v>15.77</v>
      </c>
      <c r="W22" s="1193" t="s">
        <v>357</v>
      </c>
      <c r="X22" s="1193">
        <v>11.966666699999999</v>
      </c>
    </row>
    <row r="23" spans="1:24" x14ac:dyDescent="0.2">
      <c r="A23" s="1193" t="s">
        <v>1444</v>
      </c>
      <c r="B23" s="1193">
        <v>18</v>
      </c>
      <c r="C23" s="1193" t="s">
        <v>894</v>
      </c>
      <c r="D23" s="1193" t="s">
        <v>584</v>
      </c>
      <c r="E23" s="1193" t="s">
        <v>357</v>
      </c>
      <c r="F23" s="1193" t="s">
        <v>1486</v>
      </c>
      <c r="G23" s="1193" t="s">
        <v>1109</v>
      </c>
      <c r="H23" s="1193" t="s">
        <v>897</v>
      </c>
      <c r="I23" s="1194">
        <v>42540</v>
      </c>
      <c r="J23" s="1193">
        <v>35</v>
      </c>
      <c r="K23" s="1194">
        <v>43013</v>
      </c>
      <c r="L23" s="1193">
        <v>15.77</v>
      </c>
      <c r="M23" s="1193">
        <v>16</v>
      </c>
      <c r="N23" s="1193">
        <v>1.3333333300000001</v>
      </c>
      <c r="O23" s="1193" t="s">
        <v>287</v>
      </c>
      <c r="P23" s="1193" t="s">
        <v>2266</v>
      </c>
      <c r="Q23" s="1193" t="s">
        <v>287</v>
      </c>
      <c r="R23" s="1193" t="s">
        <v>287</v>
      </c>
      <c r="S23" s="1193" t="s">
        <v>287</v>
      </c>
      <c r="T23" s="1193" t="s">
        <v>287</v>
      </c>
      <c r="U23" s="1193" t="s">
        <v>287</v>
      </c>
      <c r="V23" s="1193">
        <v>15.77</v>
      </c>
      <c r="W23" s="1193" t="s">
        <v>357</v>
      </c>
      <c r="X23" s="1193">
        <v>11.966666699999999</v>
      </c>
    </row>
    <row r="24" spans="1:24" x14ac:dyDescent="0.2">
      <c r="A24" s="1193" t="s">
        <v>1444</v>
      </c>
      <c r="B24" s="1193">
        <v>19</v>
      </c>
      <c r="C24" s="1193" t="s">
        <v>894</v>
      </c>
      <c r="D24" s="1193" t="s">
        <v>215</v>
      </c>
      <c r="E24" s="1193" t="s">
        <v>357</v>
      </c>
      <c r="F24" s="1193" t="s">
        <v>1488</v>
      </c>
      <c r="G24" s="1193" t="s">
        <v>1109</v>
      </c>
      <c r="H24" s="1193" t="s">
        <v>897</v>
      </c>
      <c r="I24" s="1194">
        <v>42540</v>
      </c>
      <c r="J24" s="1193">
        <v>32.799999999999997</v>
      </c>
      <c r="K24" s="1194">
        <v>43013</v>
      </c>
      <c r="L24" s="1193">
        <v>15.77</v>
      </c>
      <c r="M24" s="1193">
        <v>16</v>
      </c>
      <c r="N24" s="1193">
        <v>1.3333333300000001</v>
      </c>
      <c r="O24" s="1193" t="s">
        <v>287</v>
      </c>
      <c r="P24" s="1193" t="s">
        <v>2267</v>
      </c>
      <c r="Q24" s="1193" t="s">
        <v>287</v>
      </c>
      <c r="R24" s="1193" t="s">
        <v>287</v>
      </c>
      <c r="S24" s="1193" t="s">
        <v>287</v>
      </c>
      <c r="T24" s="1193" t="s">
        <v>287</v>
      </c>
      <c r="U24" s="1193" t="s">
        <v>287</v>
      </c>
      <c r="V24" s="1193">
        <v>15.77</v>
      </c>
      <c r="W24" s="1193" t="s">
        <v>357</v>
      </c>
      <c r="X24" s="1193">
        <v>11.966666699999999</v>
      </c>
    </row>
    <row r="25" spans="1:24" x14ac:dyDescent="0.2">
      <c r="A25" s="1193" t="s">
        <v>1444</v>
      </c>
      <c r="B25" s="1193">
        <v>20</v>
      </c>
      <c r="C25" s="1193" t="s">
        <v>894</v>
      </c>
      <c r="D25" s="1193" t="s">
        <v>587</v>
      </c>
      <c r="E25" s="1193" t="s">
        <v>357</v>
      </c>
      <c r="F25" s="1193" t="s">
        <v>1490</v>
      </c>
      <c r="G25" s="1193" t="s">
        <v>1109</v>
      </c>
      <c r="H25" s="1193" t="s">
        <v>897</v>
      </c>
      <c r="I25" s="1194">
        <v>42540</v>
      </c>
      <c r="J25" s="1193">
        <v>36.799999999999997</v>
      </c>
      <c r="K25" s="1194">
        <v>43013</v>
      </c>
      <c r="L25" s="1193">
        <v>15.77</v>
      </c>
      <c r="M25" s="1193">
        <v>16</v>
      </c>
      <c r="N25" s="1193">
        <v>1.3333333300000001</v>
      </c>
      <c r="O25" s="1193" t="s">
        <v>287</v>
      </c>
      <c r="P25" s="1193" t="s">
        <v>2268</v>
      </c>
      <c r="Q25" s="1193" t="s">
        <v>287</v>
      </c>
      <c r="R25" s="1193" t="s">
        <v>287</v>
      </c>
      <c r="S25" s="1193" t="s">
        <v>287</v>
      </c>
      <c r="T25" s="1193" t="s">
        <v>287</v>
      </c>
      <c r="U25" s="1193" t="s">
        <v>287</v>
      </c>
      <c r="V25" s="1193">
        <v>15.77</v>
      </c>
      <c r="W25" s="1193" t="s">
        <v>357</v>
      </c>
      <c r="X25" s="1193">
        <v>11.966666699999999</v>
      </c>
    </row>
    <row r="26" spans="1:24" x14ac:dyDescent="0.2">
      <c r="A26" s="1191" t="s">
        <v>1689</v>
      </c>
      <c r="B26" s="1191">
        <v>9</v>
      </c>
      <c r="C26" s="1191" t="s">
        <v>894</v>
      </c>
      <c r="D26" s="1191" t="s">
        <v>2269</v>
      </c>
      <c r="E26" s="1191" t="s">
        <v>357</v>
      </c>
      <c r="F26" s="1191" t="s">
        <v>715</v>
      </c>
      <c r="G26" s="1191" t="s">
        <v>1109</v>
      </c>
      <c r="H26" s="1191" t="s">
        <v>1493</v>
      </c>
      <c r="I26" s="1195">
        <v>44053</v>
      </c>
      <c r="J26" s="1191">
        <v>27</v>
      </c>
      <c r="K26" s="1192">
        <v>44657</v>
      </c>
      <c r="L26" s="1191">
        <v>20.13</v>
      </c>
      <c r="M26" s="1191">
        <v>20</v>
      </c>
      <c r="N26" s="1191">
        <v>1.6666666699999999</v>
      </c>
      <c r="O26" s="1191" t="s">
        <v>287</v>
      </c>
      <c r="P26" s="1191" t="s">
        <v>2270</v>
      </c>
      <c r="Q26" s="1191" t="s">
        <v>287</v>
      </c>
      <c r="R26" s="1191" t="s">
        <v>287</v>
      </c>
      <c r="S26" s="1191" t="s">
        <v>287</v>
      </c>
      <c r="T26" s="1191" t="s">
        <v>287</v>
      </c>
      <c r="U26" s="1191" t="s">
        <v>287</v>
      </c>
      <c r="V26" s="1191">
        <v>20.13</v>
      </c>
      <c r="W26" s="1191" t="s">
        <v>357</v>
      </c>
      <c r="X26" s="1191">
        <v>18.433333300000001</v>
      </c>
    </row>
    <row r="27" spans="1:24" x14ac:dyDescent="0.2">
      <c r="A27" s="1191" t="s">
        <v>1689</v>
      </c>
      <c r="B27" s="1191">
        <v>10</v>
      </c>
      <c r="C27" s="1191" t="s">
        <v>894</v>
      </c>
      <c r="D27" s="1191" t="s">
        <v>2271</v>
      </c>
      <c r="E27" s="1191" t="s">
        <v>357</v>
      </c>
      <c r="F27" s="1191" t="s">
        <v>716</v>
      </c>
      <c r="G27" s="1191" t="s">
        <v>1109</v>
      </c>
      <c r="H27" s="1191" t="s">
        <v>1493</v>
      </c>
      <c r="I27" s="1195">
        <v>44053</v>
      </c>
      <c r="J27" s="1191">
        <v>29</v>
      </c>
      <c r="K27" s="1192">
        <v>44657</v>
      </c>
      <c r="L27" s="1191">
        <v>20.13</v>
      </c>
      <c r="M27" s="1191">
        <v>20</v>
      </c>
      <c r="N27" s="1191">
        <v>1.6666666699999999</v>
      </c>
      <c r="O27" s="1191" t="s">
        <v>287</v>
      </c>
      <c r="P27" s="1191" t="s">
        <v>2272</v>
      </c>
      <c r="Q27" s="1191" t="s">
        <v>287</v>
      </c>
      <c r="R27" s="1191" t="s">
        <v>287</v>
      </c>
      <c r="S27" s="1191" t="s">
        <v>287</v>
      </c>
      <c r="T27" s="1191" t="s">
        <v>287</v>
      </c>
      <c r="U27" s="1191" t="s">
        <v>287</v>
      </c>
      <c r="V27" s="1191">
        <v>20.13</v>
      </c>
      <c r="W27" s="1191" t="s">
        <v>357</v>
      </c>
      <c r="X27" s="1191">
        <v>18.433333300000001</v>
      </c>
    </row>
    <row r="28" spans="1:24" x14ac:dyDescent="0.2">
      <c r="A28" s="1191" t="s">
        <v>1689</v>
      </c>
      <c r="B28" s="1191">
        <v>11</v>
      </c>
      <c r="C28" s="1191" t="s">
        <v>894</v>
      </c>
      <c r="D28" s="1191" t="s">
        <v>2273</v>
      </c>
      <c r="E28" s="1191" t="s">
        <v>357</v>
      </c>
      <c r="F28" s="1191" t="s">
        <v>717</v>
      </c>
      <c r="G28" s="1191" t="s">
        <v>1109</v>
      </c>
      <c r="H28" s="1191" t="s">
        <v>1493</v>
      </c>
      <c r="I28" s="1195">
        <v>44053</v>
      </c>
      <c r="J28" s="1191">
        <v>37</v>
      </c>
      <c r="K28" s="1192">
        <v>44657</v>
      </c>
      <c r="L28" s="1191">
        <v>20.13</v>
      </c>
      <c r="M28" s="1191">
        <v>20</v>
      </c>
      <c r="N28" s="1191">
        <v>1.6666666699999999</v>
      </c>
      <c r="O28" s="1191" t="s">
        <v>287</v>
      </c>
      <c r="P28" s="1191" t="s">
        <v>2274</v>
      </c>
      <c r="Q28" s="1191" t="s">
        <v>287</v>
      </c>
      <c r="R28" s="1191" t="s">
        <v>287</v>
      </c>
      <c r="S28" s="1191" t="s">
        <v>287</v>
      </c>
      <c r="T28" s="1191" t="s">
        <v>287</v>
      </c>
      <c r="U28" s="1191" t="s">
        <v>287</v>
      </c>
      <c r="V28" s="1191">
        <v>20.13</v>
      </c>
      <c r="W28" s="1191" t="s">
        <v>357</v>
      </c>
      <c r="X28" s="1191">
        <v>18.433333300000001</v>
      </c>
    </row>
    <row r="29" spans="1:24" x14ac:dyDescent="0.2">
      <c r="A29" s="1191" t="s">
        <v>1689</v>
      </c>
      <c r="B29" s="1191">
        <v>12</v>
      </c>
      <c r="C29" s="1191" t="s">
        <v>894</v>
      </c>
      <c r="D29" s="1191" t="s">
        <v>2275</v>
      </c>
      <c r="E29" s="1191" t="s">
        <v>357</v>
      </c>
      <c r="F29" s="1191" t="s">
        <v>718</v>
      </c>
      <c r="G29" s="1191" t="s">
        <v>1109</v>
      </c>
      <c r="H29" s="1191" t="s">
        <v>1493</v>
      </c>
      <c r="I29" s="1195">
        <v>44053</v>
      </c>
      <c r="J29" s="1191">
        <v>34</v>
      </c>
      <c r="K29" s="1192">
        <v>44657</v>
      </c>
      <c r="L29" s="1191">
        <v>20.13</v>
      </c>
      <c r="M29" s="1191">
        <v>20</v>
      </c>
      <c r="N29" s="1191">
        <v>1.6666666699999999</v>
      </c>
      <c r="O29" s="1191" t="s">
        <v>287</v>
      </c>
      <c r="P29" s="1191" t="s">
        <v>2276</v>
      </c>
      <c r="Q29" s="1191" t="s">
        <v>287</v>
      </c>
      <c r="R29" s="1191" t="s">
        <v>287</v>
      </c>
      <c r="S29" s="1191" t="s">
        <v>287</v>
      </c>
      <c r="T29" s="1191" t="s">
        <v>287</v>
      </c>
      <c r="U29" s="1191" t="s">
        <v>287</v>
      </c>
      <c r="V29" s="1191">
        <v>20.13</v>
      </c>
      <c r="W29" s="1191" t="s">
        <v>357</v>
      </c>
      <c r="X29" s="1191">
        <v>18.433333300000001</v>
      </c>
    </row>
    <row r="30" spans="1:24" x14ac:dyDescent="0.2">
      <c r="A30" s="1191" t="s">
        <v>1689</v>
      </c>
      <c r="B30" s="1191">
        <v>13</v>
      </c>
      <c r="C30" s="1191" t="s">
        <v>894</v>
      </c>
      <c r="D30" s="1191" t="s">
        <v>2277</v>
      </c>
      <c r="E30" s="1191" t="s">
        <v>357</v>
      </c>
      <c r="F30" s="1191" t="s">
        <v>719</v>
      </c>
      <c r="G30" s="1191" t="s">
        <v>1109</v>
      </c>
      <c r="H30" s="1191" t="s">
        <v>1493</v>
      </c>
      <c r="I30" s="1195">
        <v>44053</v>
      </c>
      <c r="J30" s="1191">
        <v>29</v>
      </c>
      <c r="K30" s="1192">
        <v>44657</v>
      </c>
      <c r="L30" s="1191">
        <v>20.13</v>
      </c>
      <c r="M30" s="1191">
        <v>20</v>
      </c>
      <c r="N30" s="1191">
        <v>1.6666666699999999</v>
      </c>
      <c r="O30" s="1191" t="s">
        <v>287</v>
      </c>
      <c r="P30" s="1191" t="s">
        <v>2278</v>
      </c>
      <c r="Q30" s="1191" t="s">
        <v>287</v>
      </c>
      <c r="R30" s="1191" t="s">
        <v>287</v>
      </c>
      <c r="S30" s="1191" t="s">
        <v>287</v>
      </c>
      <c r="T30" s="1191" t="s">
        <v>287</v>
      </c>
      <c r="U30" s="1191" t="s">
        <v>287</v>
      </c>
      <c r="V30" s="1191">
        <v>20.13</v>
      </c>
      <c r="W30" s="1191" t="s">
        <v>357</v>
      </c>
      <c r="X30" s="1191">
        <v>18.433333300000001</v>
      </c>
    </row>
    <row r="31" spans="1:24" x14ac:dyDescent="0.2">
      <c r="A31" s="1191" t="s">
        <v>1710</v>
      </c>
      <c r="B31" s="1191">
        <v>1</v>
      </c>
      <c r="C31" s="1191" t="s">
        <v>894</v>
      </c>
      <c r="D31" s="1191" t="s">
        <v>2279</v>
      </c>
      <c r="E31" s="1191" t="s">
        <v>357</v>
      </c>
      <c r="F31" s="1191" t="s">
        <v>732</v>
      </c>
      <c r="G31" s="1191" t="s">
        <v>1109</v>
      </c>
      <c r="H31" s="1191" t="s">
        <v>1493</v>
      </c>
      <c r="I31" s="1195">
        <v>44067</v>
      </c>
      <c r="J31" s="1191">
        <v>32</v>
      </c>
      <c r="K31" s="1192">
        <v>44692</v>
      </c>
      <c r="L31" s="1191">
        <v>20.83</v>
      </c>
      <c r="M31" s="1191">
        <v>21</v>
      </c>
      <c r="N31" s="1191">
        <v>1.75</v>
      </c>
      <c r="O31" s="1191" t="s">
        <v>287</v>
      </c>
      <c r="P31" s="1191" t="s">
        <v>2280</v>
      </c>
      <c r="Q31" s="1191" t="s">
        <v>287</v>
      </c>
      <c r="R31" s="1191" t="s">
        <v>287</v>
      </c>
      <c r="S31" s="1191" t="s">
        <v>287</v>
      </c>
      <c r="T31" s="1191" t="s">
        <v>287</v>
      </c>
      <c r="U31" s="1191" t="s">
        <v>287</v>
      </c>
      <c r="V31" s="1191">
        <v>20.8333333</v>
      </c>
      <c r="W31" s="1191" t="s">
        <v>357</v>
      </c>
      <c r="X31" s="1191">
        <v>18.899999999999999</v>
      </c>
    </row>
    <row r="32" spans="1:24" x14ac:dyDescent="0.2">
      <c r="A32" s="1191" t="s">
        <v>1710</v>
      </c>
      <c r="B32" s="1191">
        <v>2</v>
      </c>
      <c r="C32" s="1191" t="s">
        <v>894</v>
      </c>
      <c r="D32" s="1191" t="s">
        <v>2281</v>
      </c>
      <c r="E32" s="1191" t="s">
        <v>357</v>
      </c>
      <c r="F32" s="1191" t="s">
        <v>734</v>
      </c>
      <c r="G32" s="1191" t="s">
        <v>1109</v>
      </c>
      <c r="H32" s="1191" t="s">
        <v>1493</v>
      </c>
      <c r="I32" s="1195">
        <v>44067</v>
      </c>
      <c r="J32" s="1191">
        <v>26</v>
      </c>
      <c r="K32" s="1192">
        <v>44692</v>
      </c>
      <c r="L32" s="1191">
        <v>20.83</v>
      </c>
      <c r="M32" s="1191">
        <v>21</v>
      </c>
      <c r="N32" s="1191">
        <v>1.75</v>
      </c>
      <c r="O32" s="1191" t="s">
        <v>287</v>
      </c>
      <c r="P32" s="1191" t="s">
        <v>2282</v>
      </c>
      <c r="Q32" s="1191" t="s">
        <v>287</v>
      </c>
      <c r="R32" s="1191" t="s">
        <v>287</v>
      </c>
      <c r="S32" s="1191" t="s">
        <v>287</v>
      </c>
      <c r="T32" s="1191" t="s">
        <v>287</v>
      </c>
      <c r="U32" s="1191" t="s">
        <v>287</v>
      </c>
      <c r="V32" s="1191">
        <v>20.8333333</v>
      </c>
      <c r="W32" s="1191" t="s">
        <v>357</v>
      </c>
      <c r="X32" s="1191">
        <v>18.899999999999999</v>
      </c>
    </row>
    <row r="33" spans="1:24" ht="16" x14ac:dyDescent="0.2">
      <c r="A33" s="1191" t="s">
        <v>1710</v>
      </c>
      <c r="B33" s="1191">
        <v>3</v>
      </c>
      <c r="C33" s="1191" t="s">
        <v>894</v>
      </c>
      <c r="D33" s="1191" t="s">
        <v>2283</v>
      </c>
      <c r="E33" s="1191" t="s">
        <v>357</v>
      </c>
      <c r="F33" s="1191" t="s">
        <v>736</v>
      </c>
      <c r="G33" s="1191" t="s">
        <v>1109</v>
      </c>
      <c r="H33" s="1191" t="s">
        <v>1493</v>
      </c>
      <c r="I33" s="1195">
        <v>44067</v>
      </c>
      <c r="J33" s="1191">
        <v>26</v>
      </c>
      <c r="K33" s="1192">
        <v>44692</v>
      </c>
      <c r="L33" s="1191">
        <v>20.83</v>
      </c>
      <c r="M33" s="1191">
        <v>21</v>
      </c>
      <c r="N33" s="1191">
        <v>1.75</v>
      </c>
      <c r="O33" s="1196" t="s">
        <v>287</v>
      </c>
      <c r="P33" s="1191" t="s">
        <v>2284</v>
      </c>
      <c r="Q33" s="1196" t="s">
        <v>287</v>
      </c>
      <c r="R33" s="1191" t="s">
        <v>287</v>
      </c>
      <c r="S33" s="1197" t="s">
        <v>287</v>
      </c>
      <c r="T33" s="1191" t="s">
        <v>287</v>
      </c>
      <c r="U33" s="1191" t="s">
        <v>287</v>
      </c>
      <c r="V33" s="1191">
        <v>20.8333333</v>
      </c>
      <c r="W33" s="1191" t="s">
        <v>357</v>
      </c>
      <c r="X33" s="1191">
        <v>18.899999999999999</v>
      </c>
    </row>
    <row r="34" spans="1:24" x14ac:dyDescent="0.2">
      <c r="A34" s="1191" t="s">
        <v>1710</v>
      </c>
      <c r="B34" s="1191">
        <v>4</v>
      </c>
      <c r="C34" s="1191" t="s">
        <v>894</v>
      </c>
      <c r="D34" s="1191" t="s">
        <v>2285</v>
      </c>
      <c r="E34" s="1191" t="s">
        <v>357</v>
      </c>
      <c r="F34" s="1191" t="s">
        <v>737</v>
      </c>
      <c r="G34" s="1191" t="s">
        <v>1109</v>
      </c>
      <c r="H34" s="1191" t="s">
        <v>1493</v>
      </c>
      <c r="I34" s="1195">
        <v>44067</v>
      </c>
      <c r="J34" s="1191">
        <v>25</v>
      </c>
      <c r="K34" s="1192">
        <v>44692</v>
      </c>
      <c r="L34" s="1191">
        <v>20.83</v>
      </c>
      <c r="M34" s="1191">
        <v>21</v>
      </c>
      <c r="N34" s="1191">
        <v>1.75</v>
      </c>
      <c r="O34" s="1191" t="s">
        <v>287</v>
      </c>
      <c r="P34" s="1191" t="s">
        <v>2286</v>
      </c>
      <c r="Q34" s="1191" t="s">
        <v>287</v>
      </c>
      <c r="R34" s="1191" t="s">
        <v>287</v>
      </c>
      <c r="S34" s="1191" t="s">
        <v>287</v>
      </c>
      <c r="T34" s="1191" t="s">
        <v>287</v>
      </c>
      <c r="U34" s="1191" t="s">
        <v>287</v>
      </c>
      <c r="V34" s="1191">
        <v>20.8333333</v>
      </c>
      <c r="W34" s="1191" t="s">
        <v>357</v>
      </c>
      <c r="X34" s="1191">
        <v>18.899999999999999</v>
      </c>
    </row>
    <row r="35" spans="1:24" x14ac:dyDescent="0.2">
      <c r="A35" s="1193" t="s">
        <v>1689</v>
      </c>
      <c r="B35" s="1193">
        <v>22</v>
      </c>
      <c r="C35" s="1193" t="s">
        <v>894</v>
      </c>
      <c r="D35" s="1193" t="s">
        <v>2287</v>
      </c>
      <c r="E35" s="1193" t="s">
        <v>357</v>
      </c>
      <c r="F35" s="1193" t="s">
        <v>728</v>
      </c>
      <c r="G35" s="1193" t="s">
        <v>1109</v>
      </c>
      <c r="H35" s="1193" t="s">
        <v>897</v>
      </c>
      <c r="I35" s="1198">
        <v>44081</v>
      </c>
      <c r="J35" s="1193">
        <v>34</v>
      </c>
      <c r="K35" s="1194">
        <v>44665</v>
      </c>
      <c r="L35" s="1193">
        <v>19.47</v>
      </c>
      <c r="M35" s="1193">
        <v>19</v>
      </c>
      <c r="N35" s="1193">
        <v>1.5833333300000001</v>
      </c>
      <c r="O35" s="1193" t="s">
        <v>287</v>
      </c>
      <c r="P35" s="1193" t="s">
        <v>2288</v>
      </c>
      <c r="Q35" s="1193" t="s">
        <v>287</v>
      </c>
      <c r="R35" s="1193" t="s">
        <v>287</v>
      </c>
      <c r="S35" s="1193" t="s">
        <v>287</v>
      </c>
      <c r="T35" s="1193" t="s">
        <v>287</v>
      </c>
      <c r="U35" s="1193" t="s">
        <v>287</v>
      </c>
      <c r="V35" s="1193">
        <v>19.466666700000001</v>
      </c>
      <c r="W35" s="1193" t="s">
        <v>357</v>
      </c>
      <c r="X35" s="1193">
        <v>17.5</v>
      </c>
    </row>
    <row r="36" spans="1:24" x14ac:dyDescent="0.2">
      <c r="A36" s="1193" t="s">
        <v>1689</v>
      </c>
      <c r="B36" s="1193">
        <v>23</v>
      </c>
      <c r="C36" s="1193" t="s">
        <v>894</v>
      </c>
      <c r="D36" s="1193" t="s">
        <v>2289</v>
      </c>
      <c r="E36" s="1193" t="s">
        <v>357</v>
      </c>
      <c r="F36" s="1193" t="s">
        <v>729</v>
      </c>
      <c r="G36" s="1193" t="s">
        <v>1109</v>
      </c>
      <c r="H36" s="1193" t="s">
        <v>897</v>
      </c>
      <c r="I36" s="1198">
        <v>44081</v>
      </c>
      <c r="J36" s="1193">
        <v>32</v>
      </c>
      <c r="K36" s="1194">
        <v>44665</v>
      </c>
      <c r="L36" s="1193">
        <v>19.47</v>
      </c>
      <c r="M36" s="1193">
        <v>19</v>
      </c>
      <c r="N36" s="1193">
        <v>1.5833333300000001</v>
      </c>
      <c r="O36" s="1193" t="s">
        <v>287</v>
      </c>
      <c r="P36" s="1193" t="s">
        <v>2290</v>
      </c>
      <c r="Q36" s="1193" t="s">
        <v>287</v>
      </c>
      <c r="R36" s="1193" t="s">
        <v>287</v>
      </c>
      <c r="S36" s="1193" t="s">
        <v>287</v>
      </c>
      <c r="T36" s="1193" t="s">
        <v>287</v>
      </c>
      <c r="U36" s="1193" t="s">
        <v>287</v>
      </c>
      <c r="V36" s="1193">
        <v>19.466666700000001</v>
      </c>
      <c r="W36" s="1193" t="s">
        <v>357</v>
      </c>
      <c r="X36" s="1193">
        <v>17.5</v>
      </c>
    </row>
    <row r="37" spans="1:24" x14ac:dyDescent="0.2">
      <c r="A37" s="1193" t="s">
        <v>1689</v>
      </c>
      <c r="B37" s="1193">
        <v>19</v>
      </c>
      <c r="C37" s="1193" t="s">
        <v>894</v>
      </c>
      <c r="D37" s="1193" t="s">
        <v>2291</v>
      </c>
      <c r="E37" s="1193" t="s">
        <v>357</v>
      </c>
      <c r="F37" s="1193" t="s">
        <v>725</v>
      </c>
      <c r="G37" s="1193" t="s">
        <v>1109</v>
      </c>
      <c r="H37" s="1193" t="s">
        <v>897</v>
      </c>
      <c r="I37" s="1198">
        <v>44057</v>
      </c>
      <c r="J37" s="1193">
        <v>33</v>
      </c>
      <c r="K37" s="1194">
        <v>44665</v>
      </c>
      <c r="L37" s="1193">
        <v>20.27</v>
      </c>
      <c r="M37" s="1193">
        <v>20</v>
      </c>
      <c r="N37" s="1193">
        <v>1.6666666699999999</v>
      </c>
      <c r="O37" s="1193" t="s">
        <v>287</v>
      </c>
      <c r="P37" s="1193" t="s">
        <v>2292</v>
      </c>
      <c r="Q37" s="1193" t="s">
        <v>287</v>
      </c>
      <c r="R37" s="1193" t="s">
        <v>287</v>
      </c>
      <c r="S37" s="1193" t="s">
        <v>287</v>
      </c>
      <c r="T37" s="1193" t="s">
        <v>287</v>
      </c>
      <c r="U37" s="1193" t="s">
        <v>287</v>
      </c>
      <c r="V37" s="1193">
        <v>20.266666699999998</v>
      </c>
      <c r="W37" s="1193" t="s">
        <v>357</v>
      </c>
      <c r="X37" s="1193">
        <v>18.3</v>
      </c>
    </row>
    <row r="38" spans="1:24" x14ac:dyDescent="0.2">
      <c r="A38" s="1193" t="s">
        <v>1689</v>
      </c>
      <c r="B38" s="1193">
        <v>20</v>
      </c>
      <c r="C38" s="1193" t="s">
        <v>894</v>
      </c>
      <c r="D38" s="1193" t="s">
        <v>2293</v>
      </c>
      <c r="E38" s="1193" t="s">
        <v>357</v>
      </c>
      <c r="F38" s="1193" t="s">
        <v>726</v>
      </c>
      <c r="G38" s="1193" t="s">
        <v>1109</v>
      </c>
      <c r="H38" s="1193" t="s">
        <v>897</v>
      </c>
      <c r="I38" s="1198">
        <v>44057</v>
      </c>
      <c r="J38" s="1193">
        <v>38</v>
      </c>
      <c r="K38" s="1194">
        <v>44665</v>
      </c>
      <c r="L38" s="1193">
        <v>20.27</v>
      </c>
      <c r="M38" s="1193">
        <v>20</v>
      </c>
      <c r="N38" s="1193">
        <v>1.6666666699999999</v>
      </c>
      <c r="O38" s="1193" t="s">
        <v>287</v>
      </c>
      <c r="P38" s="1193" t="s">
        <v>2294</v>
      </c>
      <c r="Q38" s="1193" t="s">
        <v>287</v>
      </c>
      <c r="R38" s="1193" t="s">
        <v>287</v>
      </c>
      <c r="S38" s="1193" t="s">
        <v>287</v>
      </c>
      <c r="T38" s="1193" t="s">
        <v>287</v>
      </c>
      <c r="U38" s="1193" t="s">
        <v>287</v>
      </c>
      <c r="V38" s="1193">
        <v>20.266666699999998</v>
      </c>
      <c r="W38" s="1193" t="s">
        <v>357</v>
      </c>
      <c r="X38" s="1193">
        <v>18.3</v>
      </c>
    </row>
    <row r="39" spans="1:24" x14ac:dyDescent="0.2">
      <c r="A39" s="1193" t="s">
        <v>1689</v>
      </c>
      <c r="B39" s="1193">
        <v>21</v>
      </c>
      <c r="C39" s="1193" t="s">
        <v>894</v>
      </c>
      <c r="D39" s="1193" t="s">
        <v>2295</v>
      </c>
      <c r="E39" s="1193" t="s">
        <v>357</v>
      </c>
      <c r="F39" s="1193" t="s">
        <v>727</v>
      </c>
      <c r="G39" s="1193" t="s">
        <v>1109</v>
      </c>
      <c r="H39" s="1193" t="s">
        <v>897</v>
      </c>
      <c r="I39" s="1198">
        <v>44057</v>
      </c>
      <c r="J39" s="1193">
        <v>37</v>
      </c>
      <c r="K39" s="1194">
        <v>44665</v>
      </c>
      <c r="L39" s="1193">
        <v>20.27</v>
      </c>
      <c r="M39" s="1193">
        <v>20</v>
      </c>
      <c r="N39" s="1193">
        <v>1.6666666699999999</v>
      </c>
      <c r="O39" s="1193" t="s">
        <v>287</v>
      </c>
      <c r="P39" s="1193" t="s">
        <v>2296</v>
      </c>
      <c r="Q39" s="1193" t="s">
        <v>287</v>
      </c>
      <c r="R39" s="1193" t="s">
        <v>287</v>
      </c>
      <c r="S39" s="1193" t="s">
        <v>287</v>
      </c>
      <c r="T39" s="1193" t="s">
        <v>287</v>
      </c>
      <c r="U39" s="1193" t="s">
        <v>287</v>
      </c>
      <c r="V39" s="1193">
        <v>20.266666699999998</v>
      </c>
      <c r="W39" s="1193" t="s">
        <v>357</v>
      </c>
      <c r="X39" s="1193">
        <v>18.3</v>
      </c>
    </row>
    <row r="40" spans="1:24" x14ac:dyDescent="0.2">
      <c r="A40" s="1193" t="s">
        <v>1710</v>
      </c>
      <c r="B40" s="1193">
        <v>13</v>
      </c>
      <c r="C40" s="1193" t="s">
        <v>894</v>
      </c>
      <c r="D40" s="1193" t="s">
        <v>2297</v>
      </c>
      <c r="E40" s="1193" t="s">
        <v>357</v>
      </c>
      <c r="F40" s="1193" t="s">
        <v>746</v>
      </c>
      <c r="G40" s="1193" t="s">
        <v>1109</v>
      </c>
      <c r="H40" s="1193" t="s">
        <v>897</v>
      </c>
      <c r="I40" s="1198">
        <v>44053</v>
      </c>
      <c r="J40" s="1193">
        <v>33</v>
      </c>
      <c r="K40" s="1194">
        <v>44693</v>
      </c>
      <c r="L40" s="1193">
        <v>21.33</v>
      </c>
      <c r="M40" s="1193">
        <v>21</v>
      </c>
      <c r="N40" s="1193">
        <v>1.75</v>
      </c>
      <c r="O40" s="1193" t="s">
        <v>287</v>
      </c>
      <c r="P40" s="1193" t="s">
        <v>2298</v>
      </c>
      <c r="Q40" s="1193" t="s">
        <v>287</v>
      </c>
      <c r="R40" s="1193" t="s">
        <v>287</v>
      </c>
      <c r="S40" s="1193" t="s">
        <v>287</v>
      </c>
      <c r="T40" s="1193" t="s">
        <v>287</v>
      </c>
      <c r="U40" s="1193" t="s">
        <v>287</v>
      </c>
      <c r="V40" s="1193">
        <v>21.3333333</v>
      </c>
      <c r="W40" s="1193" t="s">
        <v>357</v>
      </c>
      <c r="X40" s="1193">
        <v>19.3666667</v>
      </c>
    </row>
    <row r="41" spans="1:24" x14ac:dyDescent="0.2">
      <c r="A41" s="1193" t="s">
        <v>1710</v>
      </c>
      <c r="B41" s="1193">
        <v>14</v>
      </c>
      <c r="C41" s="1193" t="s">
        <v>894</v>
      </c>
      <c r="D41" s="1193" t="s">
        <v>2299</v>
      </c>
      <c r="E41" s="1193" t="s">
        <v>357</v>
      </c>
      <c r="F41" s="1193" t="s">
        <v>747</v>
      </c>
      <c r="G41" s="1193" t="s">
        <v>1109</v>
      </c>
      <c r="H41" s="1193" t="s">
        <v>897</v>
      </c>
      <c r="I41" s="1198">
        <v>44053</v>
      </c>
      <c r="J41" s="1193">
        <v>32</v>
      </c>
      <c r="K41" s="1194">
        <v>44693</v>
      </c>
      <c r="L41" s="1193">
        <v>21.33</v>
      </c>
      <c r="M41" s="1193">
        <v>21</v>
      </c>
      <c r="N41" s="1193">
        <v>1.75</v>
      </c>
      <c r="O41" s="1193" t="s">
        <v>287</v>
      </c>
      <c r="P41" s="1193" t="s">
        <v>2300</v>
      </c>
      <c r="Q41" s="1193" t="s">
        <v>287</v>
      </c>
      <c r="R41" s="1193" t="s">
        <v>287</v>
      </c>
      <c r="S41" s="1193" t="s">
        <v>287</v>
      </c>
      <c r="T41" s="1193" t="s">
        <v>287</v>
      </c>
      <c r="U41" s="1193" t="s">
        <v>287</v>
      </c>
      <c r="V41" s="1193">
        <v>21.3333333</v>
      </c>
      <c r="W41" s="1193" t="s">
        <v>357</v>
      </c>
      <c r="X41" s="1193">
        <v>19.3666667</v>
      </c>
    </row>
    <row r="42" spans="1:24" x14ac:dyDescent="0.2">
      <c r="A42" s="1193" t="s">
        <v>1710</v>
      </c>
      <c r="B42" s="1193">
        <v>15</v>
      </c>
      <c r="C42" s="1193" t="s">
        <v>894</v>
      </c>
      <c r="D42" s="1193" t="s">
        <v>2301</v>
      </c>
      <c r="E42" s="1193" t="s">
        <v>357</v>
      </c>
      <c r="F42" s="1193" t="s">
        <v>748</v>
      </c>
      <c r="G42" s="1193" t="s">
        <v>1109</v>
      </c>
      <c r="H42" s="1193" t="s">
        <v>897</v>
      </c>
      <c r="I42" s="1198">
        <v>44053</v>
      </c>
      <c r="J42" s="1193">
        <v>33</v>
      </c>
      <c r="K42" s="1194">
        <v>44693</v>
      </c>
      <c r="L42" s="1193">
        <v>21.33</v>
      </c>
      <c r="M42" s="1193">
        <v>21</v>
      </c>
      <c r="N42" s="1193">
        <v>1.75</v>
      </c>
      <c r="O42" s="1193" t="s">
        <v>287</v>
      </c>
      <c r="P42" s="1193" t="s">
        <v>2302</v>
      </c>
      <c r="Q42" s="1193" t="s">
        <v>287</v>
      </c>
      <c r="R42" s="1193" t="s">
        <v>287</v>
      </c>
      <c r="S42" s="1193" t="s">
        <v>287</v>
      </c>
      <c r="T42" s="1193" t="s">
        <v>287</v>
      </c>
      <c r="U42" s="1193" t="s">
        <v>287</v>
      </c>
      <c r="V42" s="1193">
        <v>21.3333333</v>
      </c>
      <c r="W42" s="1193" t="s">
        <v>357</v>
      </c>
      <c r="X42" s="1193">
        <v>19.3666667</v>
      </c>
    </row>
    <row r="43" spans="1:24" x14ac:dyDescent="0.2">
      <c r="A43" s="1193" t="s">
        <v>1710</v>
      </c>
      <c r="B43" s="1193">
        <v>16</v>
      </c>
      <c r="C43" s="1193" t="s">
        <v>894</v>
      </c>
      <c r="D43" s="1193" t="s">
        <v>2303</v>
      </c>
      <c r="E43" s="1193" t="s">
        <v>357</v>
      </c>
      <c r="F43" s="1193" t="s">
        <v>749</v>
      </c>
      <c r="G43" s="1193" t="s">
        <v>1109</v>
      </c>
      <c r="H43" s="1193" t="s">
        <v>897</v>
      </c>
      <c r="I43" s="1198">
        <v>44053</v>
      </c>
      <c r="J43" s="1193">
        <v>32</v>
      </c>
      <c r="K43" s="1194">
        <v>44693</v>
      </c>
      <c r="L43" s="1193">
        <v>21.33</v>
      </c>
      <c r="M43" s="1193">
        <v>21</v>
      </c>
      <c r="N43" s="1193">
        <v>1.75</v>
      </c>
      <c r="O43" s="1193" t="s">
        <v>287</v>
      </c>
      <c r="P43" s="1193" t="s">
        <v>2304</v>
      </c>
      <c r="Q43" s="1193" t="s">
        <v>287</v>
      </c>
      <c r="R43" s="1193" t="s">
        <v>287</v>
      </c>
      <c r="S43" s="1193" t="s">
        <v>287</v>
      </c>
      <c r="T43" s="1193" t="s">
        <v>287</v>
      </c>
      <c r="U43" s="1193" t="s">
        <v>287</v>
      </c>
      <c r="V43" s="1193">
        <v>21.3333333</v>
      </c>
      <c r="W43" s="1193" t="s">
        <v>357</v>
      </c>
      <c r="X43" s="1193">
        <v>19.3666667</v>
      </c>
    </row>
    <row r="44" spans="1:24" x14ac:dyDescent="0.2">
      <c r="A44" s="672"/>
      <c r="B44" s="672"/>
      <c r="C44" s="672"/>
      <c r="D44" s="672"/>
      <c r="E44" s="672"/>
      <c r="F44" s="672"/>
      <c r="G44" s="672"/>
      <c r="H44" s="672"/>
      <c r="I44" s="1178"/>
      <c r="J44" s="672"/>
      <c r="K44" s="672"/>
      <c r="L44" s="672"/>
      <c r="M44" s="672"/>
      <c r="N44" s="672"/>
      <c r="O44" s="672"/>
      <c r="P44" s="672"/>
      <c r="Q44" s="672"/>
      <c r="R44" s="672"/>
      <c r="S44" s="672"/>
      <c r="T44" s="672"/>
      <c r="U44" s="672"/>
      <c r="V44" s="672"/>
      <c r="W44" s="672"/>
      <c r="X44" s="672"/>
    </row>
    <row r="45" spans="1:24" ht="16" x14ac:dyDescent="0.2">
      <c r="A45" s="1199" t="s">
        <v>1167</v>
      </c>
      <c r="B45" s="1199">
        <v>7</v>
      </c>
      <c r="C45" s="1199" t="s">
        <v>894</v>
      </c>
      <c r="D45" s="1199" t="s">
        <v>2305</v>
      </c>
      <c r="E45" s="1199" t="s">
        <v>112</v>
      </c>
      <c r="F45" s="1199" t="s">
        <v>2306</v>
      </c>
      <c r="G45" s="1199" t="s">
        <v>1109</v>
      </c>
      <c r="H45" s="1199" t="s">
        <v>11</v>
      </c>
      <c r="I45" s="1200">
        <v>42346</v>
      </c>
      <c r="J45" s="1199">
        <v>36.6</v>
      </c>
      <c r="K45" s="1200">
        <v>42795</v>
      </c>
      <c r="L45" s="1199">
        <v>14.77</v>
      </c>
      <c r="M45" s="1199">
        <v>15</v>
      </c>
      <c r="N45" s="1199">
        <v>1.23</v>
      </c>
      <c r="O45" s="1199" t="b">
        <v>0</v>
      </c>
      <c r="P45" s="1199" t="s">
        <v>2307</v>
      </c>
      <c r="Q45" s="1199" t="s">
        <v>1196</v>
      </c>
      <c r="R45" s="1199" t="s">
        <v>1197</v>
      </c>
      <c r="S45" s="1199">
        <v>106</v>
      </c>
      <c r="T45" s="1199">
        <v>26</v>
      </c>
      <c r="U45" s="1199">
        <v>14.77</v>
      </c>
      <c r="V45" s="1199">
        <v>14.77</v>
      </c>
      <c r="W45" s="1199" t="s">
        <v>112</v>
      </c>
      <c r="X45" s="1944">
        <v>13.07</v>
      </c>
    </row>
    <row r="46" spans="1:24" ht="16" x14ac:dyDescent="0.2">
      <c r="A46" s="1199" t="s">
        <v>1167</v>
      </c>
      <c r="B46" s="1199">
        <v>6</v>
      </c>
      <c r="C46" s="1199" t="s">
        <v>894</v>
      </c>
      <c r="D46" s="1199" t="s">
        <v>2308</v>
      </c>
      <c r="E46" s="1199" t="s">
        <v>112</v>
      </c>
      <c r="F46" s="1199" t="s">
        <v>2309</v>
      </c>
      <c r="G46" s="1199" t="s">
        <v>1109</v>
      </c>
      <c r="H46" s="1199" t="s">
        <v>11</v>
      </c>
      <c r="I46" s="1200">
        <v>42327</v>
      </c>
      <c r="J46" s="1199">
        <v>44.1</v>
      </c>
      <c r="K46" s="1200">
        <v>42795</v>
      </c>
      <c r="L46" s="1199">
        <v>15.4</v>
      </c>
      <c r="M46" s="1199">
        <v>15</v>
      </c>
      <c r="N46" s="1199">
        <v>1.28</v>
      </c>
      <c r="O46" s="1199" t="b">
        <v>0</v>
      </c>
      <c r="P46" s="1199" t="s">
        <v>2310</v>
      </c>
      <c r="Q46" s="1199" t="s">
        <v>1191</v>
      </c>
      <c r="R46" s="1199" t="s">
        <v>1192</v>
      </c>
      <c r="S46" s="1199">
        <v>106</v>
      </c>
      <c r="T46" s="1199">
        <v>26</v>
      </c>
      <c r="U46" s="1199">
        <v>15.4</v>
      </c>
      <c r="V46" s="1199">
        <v>15.4</v>
      </c>
      <c r="W46" s="1199" t="s">
        <v>112</v>
      </c>
      <c r="X46" s="1944">
        <v>13.7</v>
      </c>
    </row>
    <row r="47" spans="1:24" x14ac:dyDescent="0.2">
      <c r="A47" s="1199" t="s">
        <v>1384</v>
      </c>
      <c r="B47" s="1199">
        <v>17</v>
      </c>
      <c r="C47" s="1199" t="s">
        <v>894</v>
      </c>
      <c r="D47" s="1199" t="s">
        <v>399</v>
      </c>
      <c r="E47" s="1199" t="s">
        <v>112</v>
      </c>
      <c r="F47" s="1199" t="s">
        <v>400</v>
      </c>
      <c r="G47" s="1199" t="s">
        <v>1109</v>
      </c>
      <c r="H47" s="1199" t="s">
        <v>11</v>
      </c>
      <c r="I47" s="1200">
        <v>42488</v>
      </c>
      <c r="J47" s="1199">
        <v>52.2</v>
      </c>
      <c r="K47" s="1200">
        <v>42964</v>
      </c>
      <c r="L47" s="1199">
        <v>15.63</v>
      </c>
      <c r="M47" s="1199">
        <v>16</v>
      </c>
      <c r="N47" s="1199">
        <v>1.3</v>
      </c>
      <c r="O47" s="1199" t="b">
        <v>0</v>
      </c>
      <c r="P47" s="1199" t="s">
        <v>2311</v>
      </c>
      <c r="Q47" s="1199" t="s">
        <v>1429</v>
      </c>
      <c r="R47" s="1201" t="s">
        <v>1430</v>
      </c>
      <c r="S47" s="1199">
        <v>109</v>
      </c>
      <c r="T47" s="1199">
        <v>27</v>
      </c>
      <c r="U47" s="1199" t="s">
        <v>287</v>
      </c>
      <c r="V47" s="1199">
        <v>15.63</v>
      </c>
      <c r="W47" s="1199" t="s">
        <v>112</v>
      </c>
      <c r="X47" s="1199">
        <v>11.466666699999999</v>
      </c>
    </row>
    <row r="48" spans="1:24" x14ac:dyDescent="0.2">
      <c r="A48" s="1199" t="s">
        <v>1384</v>
      </c>
      <c r="B48" s="1199">
        <v>15</v>
      </c>
      <c r="C48" s="1199" t="s">
        <v>894</v>
      </c>
      <c r="D48" s="1199" t="s">
        <v>391</v>
      </c>
      <c r="E48" s="1199" t="s">
        <v>112</v>
      </c>
      <c r="F48" s="1199" t="s">
        <v>392</v>
      </c>
      <c r="G48" s="1199" t="s">
        <v>1109</v>
      </c>
      <c r="H48" s="1199" t="s">
        <v>11</v>
      </c>
      <c r="I48" s="1200">
        <v>42487</v>
      </c>
      <c r="J48" s="1199">
        <v>57.7</v>
      </c>
      <c r="K48" s="1200">
        <v>42964</v>
      </c>
      <c r="L48" s="1199">
        <v>15.67</v>
      </c>
      <c r="M48" s="1199">
        <v>16</v>
      </c>
      <c r="N48" s="1199">
        <v>1.31</v>
      </c>
      <c r="O48" s="1199" t="b">
        <v>0</v>
      </c>
      <c r="P48" s="1199" t="s">
        <v>2312</v>
      </c>
      <c r="Q48" s="1199" t="s">
        <v>1423</v>
      </c>
      <c r="R48" s="1199" t="s">
        <v>1424</v>
      </c>
      <c r="S48" s="1199">
        <v>107</v>
      </c>
      <c r="T48" s="1199">
        <v>26</v>
      </c>
      <c r="U48" s="1199" t="s">
        <v>287</v>
      </c>
      <c r="V48" s="1199">
        <v>15.67</v>
      </c>
      <c r="W48" s="1199" t="s">
        <v>112</v>
      </c>
      <c r="X48" s="1199">
        <v>11.466666699999999</v>
      </c>
    </row>
    <row r="49" spans="1:24" x14ac:dyDescent="0.2">
      <c r="A49" s="1199" t="s">
        <v>1444</v>
      </c>
      <c r="B49" s="1199">
        <v>21</v>
      </c>
      <c r="C49" s="1199" t="s">
        <v>894</v>
      </c>
      <c r="D49" s="1199" t="s">
        <v>560</v>
      </c>
      <c r="E49" s="1199" t="s">
        <v>112</v>
      </c>
      <c r="F49" s="1199" t="s">
        <v>1492</v>
      </c>
      <c r="G49" s="1199" t="s">
        <v>1109</v>
      </c>
      <c r="H49" s="1199" t="s">
        <v>1493</v>
      </c>
      <c r="I49" s="1200">
        <v>42540</v>
      </c>
      <c r="J49" s="1199">
        <v>44.8</v>
      </c>
      <c r="K49" s="1200">
        <v>43015</v>
      </c>
      <c r="L49" s="1199">
        <v>15.83</v>
      </c>
      <c r="M49" s="1199">
        <v>16</v>
      </c>
      <c r="N49" s="1199">
        <v>1.3333333300000001</v>
      </c>
      <c r="O49" s="1199" t="s">
        <v>287</v>
      </c>
      <c r="P49" s="1199" t="s">
        <v>2313</v>
      </c>
      <c r="Q49" s="1199" t="s">
        <v>1494</v>
      </c>
      <c r="R49" s="1199" t="s">
        <v>1495</v>
      </c>
      <c r="S49" s="1199">
        <v>111</v>
      </c>
      <c r="T49" s="1199">
        <v>26</v>
      </c>
      <c r="U49" s="1199" t="s">
        <v>287</v>
      </c>
      <c r="V49" s="1199">
        <v>15.83</v>
      </c>
      <c r="W49" s="1199" t="s">
        <v>112</v>
      </c>
      <c r="X49" s="1199">
        <v>11.966666699999999</v>
      </c>
    </row>
    <row r="50" spans="1:24" x14ac:dyDescent="0.2">
      <c r="A50" s="1199" t="s">
        <v>1444</v>
      </c>
      <c r="B50" s="1199">
        <v>22</v>
      </c>
      <c r="C50" s="1199" t="s">
        <v>894</v>
      </c>
      <c r="D50" s="1199" t="s">
        <v>563</v>
      </c>
      <c r="E50" s="1199" t="s">
        <v>112</v>
      </c>
      <c r="F50" s="1199" t="s">
        <v>1497</v>
      </c>
      <c r="G50" s="1199" t="s">
        <v>1109</v>
      </c>
      <c r="H50" s="1199" t="s">
        <v>1493</v>
      </c>
      <c r="I50" s="1200">
        <v>42540</v>
      </c>
      <c r="J50" s="1199">
        <v>53.8</v>
      </c>
      <c r="K50" s="1200">
        <v>43015</v>
      </c>
      <c r="L50" s="1199">
        <v>15.83</v>
      </c>
      <c r="M50" s="1199">
        <v>16</v>
      </c>
      <c r="N50" s="1199">
        <v>1.3333333300000001</v>
      </c>
      <c r="O50" s="1199" t="s">
        <v>287</v>
      </c>
      <c r="P50" s="1199" t="s">
        <v>2314</v>
      </c>
      <c r="Q50" s="1199" t="s">
        <v>287</v>
      </c>
      <c r="R50" s="1199" t="s">
        <v>287</v>
      </c>
      <c r="S50" s="1199" t="s">
        <v>287</v>
      </c>
      <c r="T50" s="1199" t="s">
        <v>287</v>
      </c>
      <c r="U50" s="1199" t="s">
        <v>287</v>
      </c>
      <c r="V50" s="1199">
        <v>15.83</v>
      </c>
      <c r="W50" s="1199" t="s">
        <v>112</v>
      </c>
      <c r="X50" s="1199">
        <v>11.966666699999999</v>
      </c>
    </row>
    <row r="51" spans="1:24" x14ac:dyDescent="0.2">
      <c r="A51" s="1199" t="s">
        <v>1444</v>
      </c>
      <c r="B51" s="1199">
        <v>23</v>
      </c>
      <c r="C51" s="1199" t="s">
        <v>894</v>
      </c>
      <c r="D51" s="1199" t="s">
        <v>565</v>
      </c>
      <c r="E51" s="1199" t="s">
        <v>112</v>
      </c>
      <c r="F51" s="1199" t="s">
        <v>1501</v>
      </c>
      <c r="G51" s="1199" t="s">
        <v>1109</v>
      </c>
      <c r="H51" s="1199" t="s">
        <v>1493</v>
      </c>
      <c r="I51" s="1200">
        <v>42540</v>
      </c>
      <c r="J51" s="1199">
        <v>46</v>
      </c>
      <c r="K51" s="1200">
        <v>43015</v>
      </c>
      <c r="L51" s="1199">
        <v>15.83</v>
      </c>
      <c r="M51" s="1199">
        <v>16</v>
      </c>
      <c r="N51" s="1199">
        <v>1.3333333300000001</v>
      </c>
      <c r="O51" s="1199" t="s">
        <v>287</v>
      </c>
      <c r="P51" s="1199" t="s">
        <v>2315</v>
      </c>
      <c r="Q51" s="1199" t="s">
        <v>287</v>
      </c>
      <c r="R51" s="1199" t="s">
        <v>287</v>
      </c>
      <c r="S51" s="1199" t="s">
        <v>287</v>
      </c>
      <c r="T51" s="1199" t="s">
        <v>287</v>
      </c>
      <c r="U51" s="1199" t="s">
        <v>287</v>
      </c>
      <c r="V51" s="1199">
        <v>15.83</v>
      </c>
      <c r="W51" s="1199" t="s">
        <v>112</v>
      </c>
      <c r="X51" s="1199">
        <v>11.966666699999999</v>
      </c>
    </row>
    <row r="52" spans="1:24" x14ac:dyDescent="0.2">
      <c r="A52" s="1199" t="s">
        <v>1444</v>
      </c>
      <c r="B52" s="1199">
        <v>24</v>
      </c>
      <c r="C52" s="1199" t="s">
        <v>894</v>
      </c>
      <c r="D52" s="1199" t="s">
        <v>219</v>
      </c>
      <c r="E52" s="1199" t="s">
        <v>112</v>
      </c>
      <c r="F52" s="1199" t="s">
        <v>1503</v>
      </c>
      <c r="G52" s="1199" t="s">
        <v>1109</v>
      </c>
      <c r="H52" s="1199" t="s">
        <v>1493</v>
      </c>
      <c r="I52" s="1200">
        <v>42540</v>
      </c>
      <c r="J52" s="1199">
        <v>47.1</v>
      </c>
      <c r="K52" s="1200">
        <v>43015</v>
      </c>
      <c r="L52" s="1199">
        <v>15.83</v>
      </c>
      <c r="M52" s="1199">
        <v>16</v>
      </c>
      <c r="N52" s="1199">
        <v>1.3333333300000001</v>
      </c>
      <c r="O52" s="1199" t="s">
        <v>287</v>
      </c>
      <c r="P52" s="1199" t="s">
        <v>2316</v>
      </c>
      <c r="Q52" s="1199" t="s">
        <v>287</v>
      </c>
      <c r="R52" s="1199" t="s">
        <v>287</v>
      </c>
      <c r="S52" s="1199" t="s">
        <v>287</v>
      </c>
      <c r="T52" s="1199" t="s">
        <v>287</v>
      </c>
      <c r="U52" s="1199" t="s">
        <v>287</v>
      </c>
      <c r="V52" s="1199">
        <v>15.83</v>
      </c>
      <c r="W52" s="1199" t="s">
        <v>112</v>
      </c>
      <c r="X52" s="1199">
        <v>11.966666699999999</v>
      </c>
    </row>
    <row r="53" spans="1:24" x14ac:dyDescent="0.2">
      <c r="A53" s="1199" t="s">
        <v>1444</v>
      </c>
      <c r="B53" s="1199">
        <v>25</v>
      </c>
      <c r="C53" s="1199" t="s">
        <v>894</v>
      </c>
      <c r="D53" s="1199" t="s">
        <v>568</v>
      </c>
      <c r="E53" s="1199" t="s">
        <v>112</v>
      </c>
      <c r="F53" s="1199" t="s">
        <v>1505</v>
      </c>
      <c r="G53" s="1199" t="s">
        <v>1109</v>
      </c>
      <c r="H53" s="1199" t="s">
        <v>1493</v>
      </c>
      <c r="I53" s="1200">
        <v>42540</v>
      </c>
      <c r="J53" s="1199">
        <v>52</v>
      </c>
      <c r="K53" s="1200">
        <v>43015</v>
      </c>
      <c r="L53" s="1199">
        <v>15.83</v>
      </c>
      <c r="M53" s="1199">
        <v>16</v>
      </c>
      <c r="N53" s="1199">
        <v>1.3333333300000001</v>
      </c>
      <c r="O53" s="1199" t="s">
        <v>287</v>
      </c>
      <c r="P53" s="1199" t="s">
        <v>2317</v>
      </c>
      <c r="Q53" s="1199" t="s">
        <v>287</v>
      </c>
      <c r="R53" s="1199" t="s">
        <v>287</v>
      </c>
      <c r="S53" s="1199" t="s">
        <v>287</v>
      </c>
      <c r="T53" s="1199" t="s">
        <v>287</v>
      </c>
      <c r="U53" s="1199" t="s">
        <v>287</v>
      </c>
      <c r="V53" s="1199">
        <v>15.83</v>
      </c>
      <c r="W53" s="1199" t="s">
        <v>112</v>
      </c>
      <c r="X53" s="1199">
        <v>11.966666699999999</v>
      </c>
    </row>
    <row r="54" spans="1:24" s="119" customFormat="1" x14ac:dyDescent="0.2">
      <c r="A54" s="1644" t="s">
        <v>1384</v>
      </c>
      <c r="B54" s="1644">
        <v>13</v>
      </c>
      <c r="C54" s="1644" t="s">
        <v>894</v>
      </c>
      <c r="D54" s="1644" t="s">
        <v>387</v>
      </c>
      <c r="E54" s="1644" t="s">
        <v>112</v>
      </c>
      <c r="F54" s="1644" t="s">
        <v>388</v>
      </c>
      <c r="G54" s="1644" t="s">
        <v>1109</v>
      </c>
      <c r="H54" s="1644" t="s">
        <v>897</v>
      </c>
      <c r="I54" s="1645">
        <v>42487</v>
      </c>
      <c r="J54" s="1644">
        <v>53.6</v>
      </c>
      <c r="K54" s="1645">
        <v>42965</v>
      </c>
      <c r="L54" s="1644">
        <v>15.7</v>
      </c>
      <c r="M54" s="1644">
        <v>16</v>
      </c>
      <c r="N54" s="1644">
        <v>1.31</v>
      </c>
      <c r="O54" s="1644" t="b">
        <v>0</v>
      </c>
      <c r="P54" s="1644" t="s">
        <v>2318</v>
      </c>
      <c r="Q54" s="1644" t="s">
        <v>1418</v>
      </c>
      <c r="R54" s="1644" t="s">
        <v>1419</v>
      </c>
      <c r="S54" s="1644">
        <v>110</v>
      </c>
      <c r="T54" s="1644">
        <v>26</v>
      </c>
      <c r="U54" s="1644" t="s">
        <v>287</v>
      </c>
      <c r="V54" s="1644">
        <v>15.7</v>
      </c>
      <c r="W54" s="1644" t="s">
        <v>112</v>
      </c>
      <c r="X54" s="1644">
        <v>11.466666699999999</v>
      </c>
    </row>
    <row r="55" spans="1:24" s="119" customFormat="1" x14ac:dyDescent="0.2">
      <c r="A55" s="1644" t="s">
        <v>1444</v>
      </c>
      <c r="B55" s="1644">
        <v>11</v>
      </c>
      <c r="C55" s="1644" t="s">
        <v>894</v>
      </c>
      <c r="D55" s="1644" t="s">
        <v>222</v>
      </c>
      <c r="E55" s="1644" t="s">
        <v>112</v>
      </c>
      <c r="F55" s="1644" t="s">
        <v>1467</v>
      </c>
      <c r="G55" s="1644" t="s">
        <v>1109</v>
      </c>
      <c r="H55" s="1644" t="s">
        <v>1468</v>
      </c>
      <c r="I55" s="1645">
        <v>42540</v>
      </c>
      <c r="J55" s="1644">
        <v>52.1</v>
      </c>
      <c r="K55" s="1645">
        <v>43013</v>
      </c>
      <c r="L55" s="1644">
        <v>15.77</v>
      </c>
      <c r="M55" s="1644">
        <v>16</v>
      </c>
      <c r="N55" s="1644">
        <v>1.3333333300000001</v>
      </c>
      <c r="O55" s="1644" t="s">
        <v>287</v>
      </c>
      <c r="P55" s="1644" t="s">
        <v>2319</v>
      </c>
      <c r="Q55" s="1644" t="s">
        <v>1469</v>
      </c>
      <c r="R55" s="1644" t="s">
        <v>1470</v>
      </c>
      <c r="S55" s="1644">
        <v>108</v>
      </c>
      <c r="T55" s="1644">
        <v>27</v>
      </c>
      <c r="U55" s="1644" t="s">
        <v>287</v>
      </c>
      <c r="V55" s="1644">
        <v>15.77</v>
      </c>
      <c r="W55" s="1644" t="s">
        <v>112</v>
      </c>
      <c r="X55" s="1644">
        <v>11.966666699999999</v>
      </c>
    </row>
    <row r="56" spans="1:24" s="119" customFormat="1" x14ac:dyDescent="0.2">
      <c r="A56" s="1644" t="s">
        <v>1444</v>
      </c>
      <c r="B56" s="1644">
        <v>12</v>
      </c>
      <c r="C56" s="1644" t="s">
        <v>894</v>
      </c>
      <c r="D56" s="1644" t="s">
        <v>552</v>
      </c>
      <c r="E56" s="1644" t="s">
        <v>112</v>
      </c>
      <c r="F56" s="1644" t="s">
        <v>1472</v>
      </c>
      <c r="G56" s="1644" t="s">
        <v>1109</v>
      </c>
      <c r="H56" s="1644" t="s">
        <v>1468</v>
      </c>
      <c r="I56" s="1645">
        <v>42540</v>
      </c>
      <c r="J56" s="1644">
        <v>47.3</v>
      </c>
      <c r="K56" s="1645">
        <v>43013</v>
      </c>
      <c r="L56" s="1644">
        <v>15.77</v>
      </c>
      <c r="M56" s="1644">
        <v>16</v>
      </c>
      <c r="N56" s="1644">
        <v>1.3333333300000001</v>
      </c>
      <c r="O56" s="1644" t="s">
        <v>287</v>
      </c>
      <c r="P56" s="1644" t="s">
        <v>2320</v>
      </c>
      <c r="Q56" s="1644" t="s">
        <v>1473</v>
      </c>
      <c r="R56" s="1644" t="s">
        <v>1474</v>
      </c>
      <c r="S56" s="1644">
        <v>106</v>
      </c>
      <c r="T56" s="1644">
        <v>26</v>
      </c>
      <c r="U56" s="1644" t="s">
        <v>287</v>
      </c>
      <c r="V56" s="1644">
        <v>15.77</v>
      </c>
      <c r="W56" s="1644" t="s">
        <v>112</v>
      </c>
      <c r="X56" s="1644">
        <v>11.966666699999999</v>
      </c>
    </row>
    <row r="57" spans="1:24" s="119" customFormat="1" x14ac:dyDescent="0.2">
      <c r="A57" s="1644" t="s">
        <v>1444</v>
      </c>
      <c r="B57" s="1644">
        <v>13</v>
      </c>
      <c r="C57" s="1644" t="s">
        <v>894</v>
      </c>
      <c r="D57" s="1644" t="s">
        <v>554</v>
      </c>
      <c r="E57" s="1644" t="s">
        <v>112</v>
      </c>
      <c r="F57" s="1644" t="s">
        <v>1476</v>
      </c>
      <c r="G57" s="1644" t="s">
        <v>1109</v>
      </c>
      <c r="H57" s="1644" t="s">
        <v>1468</v>
      </c>
      <c r="I57" s="1645">
        <v>42540</v>
      </c>
      <c r="J57" s="1644">
        <v>46.4</v>
      </c>
      <c r="K57" s="1645">
        <v>43013</v>
      </c>
      <c r="L57" s="1644">
        <v>15.77</v>
      </c>
      <c r="M57" s="1644">
        <v>16</v>
      </c>
      <c r="N57" s="1644">
        <v>1.3333333300000001</v>
      </c>
      <c r="O57" s="1644" t="s">
        <v>287</v>
      </c>
      <c r="P57" s="1644" t="s">
        <v>2321</v>
      </c>
      <c r="Q57" s="1644" t="s">
        <v>287</v>
      </c>
      <c r="R57" s="1644" t="s">
        <v>287</v>
      </c>
      <c r="S57" s="1644" t="s">
        <v>287</v>
      </c>
      <c r="T57" s="1644" t="s">
        <v>287</v>
      </c>
      <c r="U57" s="1644" t="s">
        <v>287</v>
      </c>
      <c r="V57" s="1644">
        <v>15.77</v>
      </c>
      <c r="W57" s="1644" t="s">
        <v>112</v>
      </c>
      <c r="X57" s="1644">
        <v>11.966666699999999</v>
      </c>
    </row>
    <row r="58" spans="1:24" s="119" customFormat="1" x14ac:dyDescent="0.2">
      <c r="A58" s="1644" t="s">
        <v>1444</v>
      </c>
      <c r="B58" s="1644">
        <v>14</v>
      </c>
      <c r="C58" s="1644" t="s">
        <v>894</v>
      </c>
      <c r="D58" s="1644" t="s">
        <v>556</v>
      </c>
      <c r="E58" s="1644" t="s">
        <v>112</v>
      </c>
      <c r="F58" s="1644" t="s">
        <v>1478</v>
      </c>
      <c r="G58" s="1644" t="s">
        <v>1109</v>
      </c>
      <c r="H58" s="1644" t="s">
        <v>1468</v>
      </c>
      <c r="I58" s="1645">
        <v>42540</v>
      </c>
      <c r="J58" s="1644">
        <v>45.2</v>
      </c>
      <c r="K58" s="1645">
        <v>43013</v>
      </c>
      <c r="L58" s="1644">
        <v>15.77</v>
      </c>
      <c r="M58" s="1644">
        <v>16</v>
      </c>
      <c r="N58" s="1644">
        <v>1.3333333300000001</v>
      </c>
      <c r="O58" s="1644" t="s">
        <v>287</v>
      </c>
      <c r="P58" s="1644" t="s">
        <v>2322</v>
      </c>
      <c r="Q58" s="1644" t="s">
        <v>287</v>
      </c>
      <c r="R58" s="1644" t="s">
        <v>287</v>
      </c>
      <c r="S58" s="1644" t="s">
        <v>287</v>
      </c>
      <c r="T58" s="1644" t="s">
        <v>287</v>
      </c>
      <c r="U58" s="1644" t="s">
        <v>287</v>
      </c>
      <c r="V58" s="1644">
        <v>15.77</v>
      </c>
      <c r="W58" s="1644" t="s">
        <v>112</v>
      </c>
      <c r="X58" s="1644">
        <v>11.966666699999999</v>
      </c>
    </row>
    <row r="59" spans="1:24" s="119" customFormat="1" x14ac:dyDescent="0.2">
      <c r="A59" s="1644" t="s">
        <v>1444</v>
      </c>
      <c r="B59" s="1644">
        <v>15</v>
      </c>
      <c r="C59" s="1644" t="s">
        <v>894</v>
      </c>
      <c r="D59" s="1644" t="s">
        <v>558</v>
      </c>
      <c r="E59" s="1644" t="s">
        <v>112</v>
      </c>
      <c r="F59" s="1644" t="s">
        <v>1480</v>
      </c>
      <c r="G59" s="1644" t="s">
        <v>1109</v>
      </c>
      <c r="H59" s="1644" t="s">
        <v>897</v>
      </c>
      <c r="I59" s="1645">
        <v>42540</v>
      </c>
      <c r="J59" s="1644">
        <v>47.1</v>
      </c>
      <c r="K59" s="1645">
        <v>43013</v>
      </c>
      <c r="L59" s="1644">
        <v>15.77</v>
      </c>
      <c r="M59" s="1644">
        <v>16</v>
      </c>
      <c r="N59" s="1644">
        <v>1.3333333300000001</v>
      </c>
      <c r="O59" s="1644" t="s">
        <v>287</v>
      </c>
      <c r="P59" s="1644" t="s">
        <v>2323</v>
      </c>
      <c r="Q59" s="1644" t="s">
        <v>287</v>
      </c>
      <c r="R59" s="1644" t="s">
        <v>287</v>
      </c>
      <c r="S59" s="1644" t="s">
        <v>287</v>
      </c>
      <c r="T59" s="1644" t="s">
        <v>287</v>
      </c>
      <c r="U59" s="1644" t="s">
        <v>287</v>
      </c>
      <c r="V59" s="1644">
        <v>15.77</v>
      </c>
      <c r="W59" s="1644" t="s">
        <v>112</v>
      </c>
      <c r="X59" s="1644">
        <v>11.966666699999999</v>
      </c>
    </row>
    <row r="60" spans="1:24" s="119" customFormat="1" x14ac:dyDescent="0.2">
      <c r="A60" s="1644" t="s">
        <v>1384</v>
      </c>
      <c r="B60" s="1644">
        <v>12</v>
      </c>
      <c r="C60" s="1644" t="s">
        <v>894</v>
      </c>
      <c r="D60" s="1644" t="s">
        <v>383</v>
      </c>
      <c r="E60" s="1644" t="s">
        <v>112</v>
      </c>
      <c r="F60" s="1644" t="s">
        <v>384</v>
      </c>
      <c r="G60" s="1644" t="s">
        <v>1109</v>
      </c>
      <c r="H60" s="1644" t="s">
        <v>897</v>
      </c>
      <c r="I60" s="1645">
        <v>42487</v>
      </c>
      <c r="J60" s="1644">
        <v>51.8</v>
      </c>
      <c r="K60" s="1645">
        <v>42964</v>
      </c>
      <c r="L60" s="1644">
        <v>15.67</v>
      </c>
      <c r="M60" s="1644">
        <v>16</v>
      </c>
      <c r="N60" s="1644">
        <v>1.31</v>
      </c>
      <c r="O60" s="1644" t="b">
        <v>0</v>
      </c>
      <c r="P60" s="1644" t="s">
        <v>2324</v>
      </c>
      <c r="Q60" s="1644" t="s">
        <v>1415</v>
      </c>
      <c r="R60" s="1644" t="s">
        <v>1416</v>
      </c>
      <c r="S60" s="1644">
        <v>107</v>
      </c>
      <c r="T60" s="1644">
        <v>27</v>
      </c>
      <c r="U60" s="1644" t="s">
        <v>287</v>
      </c>
      <c r="V60" s="1644">
        <v>15.67</v>
      </c>
      <c r="W60" s="1644" t="s">
        <v>112</v>
      </c>
      <c r="X60" s="1644">
        <v>11.466666699999999</v>
      </c>
    </row>
    <row r="61" spans="1:24" s="119" customFormat="1" x14ac:dyDescent="0.2">
      <c r="A61" s="1644" t="s">
        <v>1384</v>
      </c>
      <c r="B61" s="1644">
        <v>14</v>
      </c>
      <c r="C61" s="1644" t="s">
        <v>894</v>
      </c>
      <c r="D61" s="1644" t="s">
        <v>389</v>
      </c>
      <c r="E61" s="1644" t="s">
        <v>112</v>
      </c>
      <c r="F61" s="1644" t="s">
        <v>390</v>
      </c>
      <c r="G61" s="1644" t="s">
        <v>1109</v>
      </c>
      <c r="H61" s="1644" t="s">
        <v>897</v>
      </c>
      <c r="I61" s="1645">
        <v>42487</v>
      </c>
      <c r="J61" s="1644">
        <v>66.2</v>
      </c>
      <c r="K61" s="1645">
        <v>42964</v>
      </c>
      <c r="L61" s="1644">
        <v>15.67</v>
      </c>
      <c r="M61" s="1644">
        <v>16</v>
      </c>
      <c r="N61" s="1644">
        <v>1.31</v>
      </c>
      <c r="O61" s="1644" t="b">
        <v>0</v>
      </c>
      <c r="P61" s="1644" t="s">
        <v>2325</v>
      </c>
      <c r="Q61" s="1644" t="s">
        <v>1421</v>
      </c>
      <c r="R61" s="1644" t="s">
        <v>1422</v>
      </c>
      <c r="S61" s="1644">
        <v>109</v>
      </c>
      <c r="T61" s="1644">
        <v>26</v>
      </c>
      <c r="U61" s="1644" t="s">
        <v>287</v>
      </c>
      <c r="V61" s="1644">
        <v>15.67</v>
      </c>
      <c r="W61" s="1644" t="s">
        <v>112</v>
      </c>
      <c r="X61" s="1644">
        <v>11.466666699999999</v>
      </c>
    </row>
    <row r="62" spans="1:24" s="119" customFormat="1" ht="16" x14ac:dyDescent="0.2">
      <c r="A62" s="1644" t="s">
        <v>1167</v>
      </c>
      <c r="B62" s="1644">
        <v>8</v>
      </c>
      <c r="C62" s="1644" t="s">
        <v>894</v>
      </c>
      <c r="D62" s="1644" t="s">
        <v>2326</v>
      </c>
      <c r="E62" s="1644" t="s">
        <v>112</v>
      </c>
      <c r="F62" s="1644" t="s">
        <v>2327</v>
      </c>
      <c r="G62" s="1644" t="s">
        <v>1109</v>
      </c>
      <c r="H62" s="1644" t="s">
        <v>897</v>
      </c>
      <c r="I62" s="1645">
        <v>42419</v>
      </c>
      <c r="J62" s="1644">
        <v>31.4</v>
      </c>
      <c r="K62" s="1645">
        <v>42795</v>
      </c>
      <c r="L62" s="1644">
        <v>12.4</v>
      </c>
      <c r="M62" s="1644">
        <v>12</v>
      </c>
      <c r="N62" s="1644">
        <v>1.03</v>
      </c>
      <c r="O62" s="1644" t="b">
        <v>0</v>
      </c>
      <c r="P62" s="1644" t="s">
        <v>2328</v>
      </c>
      <c r="Q62" s="1644" t="s">
        <v>1200</v>
      </c>
      <c r="R62" s="1644" t="s">
        <v>1201</v>
      </c>
      <c r="S62" s="1644">
        <v>106</v>
      </c>
      <c r="T62" s="1644">
        <v>26</v>
      </c>
      <c r="U62" s="1644">
        <v>12.4</v>
      </c>
      <c r="V62" s="1644">
        <v>12.4</v>
      </c>
      <c r="W62" s="1644" t="s">
        <v>112</v>
      </c>
      <c r="X62" s="1646">
        <v>11.03</v>
      </c>
    </row>
    <row r="63" spans="1:24" x14ac:dyDescent="0.2">
      <c r="A63" s="1199" t="s">
        <v>1384</v>
      </c>
      <c r="B63" s="1199">
        <v>16</v>
      </c>
      <c r="C63" s="1199" t="s">
        <v>894</v>
      </c>
      <c r="D63" s="1199" t="s">
        <v>397</v>
      </c>
      <c r="E63" s="1199" t="s">
        <v>112</v>
      </c>
      <c r="F63" s="1199" t="s">
        <v>398</v>
      </c>
      <c r="G63" s="1199" t="s">
        <v>1109</v>
      </c>
      <c r="H63" s="1199" t="s">
        <v>11</v>
      </c>
      <c r="I63" s="1200">
        <v>42438</v>
      </c>
      <c r="J63" s="1199">
        <v>54.3</v>
      </c>
      <c r="K63" s="1200">
        <v>42964</v>
      </c>
      <c r="L63" s="1199">
        <v>17.27</v>
      </c>
      <c r="M63" s="1199">
        <v>17</v>
      </c>
      <c r="N63" s="1199">
        <v>1.44</v>
      </c>
      <c r="O63" s="1199" t="b">
        <v>1</v>
      </c>
      <c r="P63" s="1199" t="s">
        <v>2329</v>
      </c>
      <c r="Q63" s="1199" t="s">
        <v>1426</v>
      </c>
      <c r="R63" s="1199" t="s">
        <v>1427</v>
      </c>
      <c r="S63" s="1199">
        <v>108</v>
      </c>
      <c r="T63" s="1199">
        <v>26</v>
      </c>
      <c r="U63" s="1199" t="s">
        <v>287</v>
      </c>
      <c r="V63" s="1199">
        <v>17.27</v>
      </c>
      <c r="W63" s="1199" t="s">
        <v>112</v>
      </c>
      <c r="X63" s="1199">
        <v>13.066666700000001</v>
      </c>
    </row>
    <row r="64" spans="1:24" x14ac:dyDescent="0.2">
      <c r="A64" s="1199" t="s">
        <v>1689</v>
      </c>
      <c r="B64" s="1199">
        <v>14</v>
      </c>
      <c r="C64" s="1199" t="s">
        <v>894</v>
      </c>
      <c r="D64" s="1199" t="s">
        <v>2330</v>
      </c>
      <c r="E64" s="1199" t="s">
        <v>112</v>
      </c>
      <c r="F64" s="1199" t="s">
        <v>720</v>
      </c>
      <c r="G64" s="1199" t="s">
        <v>1109</v>
      </c>
      <c r="H64" s="1199" t="s">
        <v>1493</v>
      </c>
      <c r="I64" s="1202">
        <v>44053</v>
      </c>
      <c r="J64" s="1199">
        <v>58</v>
      </c>
      <c r="K64" s="1200">
        <v>44657</v>
      </c>
      <c r="L64" s="1199">
        <v>20.13</v>
      </c>
      <c r="M64" s="1199">
        <v>20</v>
      </c>
      <c r="N64" s="1199">
        <v>1.6666666699999999</v>
      </c>
      <c r="O64" s="1199" t="s">
        <v>287</v>
      </c>
      <c r="P64" s="1199" t="s">
        <v>2331</v>
      </c>
      <c r="Q64" s="1199" t="s">
        <v>287</v>
      </c>
      <c r="R64" s="1199" t="s">
        <v>287</v>
      </c>
      <c r="S64" s="1199" t="s">
        <v>287</v>
      </c>
      <c r="T64" s="1199" t="s">
        <v>287</v>
      </c>
      <c r="U64" s="1199" t="s">
        <v>287</v>
      </c>
      <c r="V64" s="1199">
        <v>20.13</v>
      </c>
      <c r="W64" s="1199" t="s">
        <v>112</v>
      </c>
      <c r="X64" s="1199">
        <v>18.433333300000001</v>
      </c>
    </row>
    <row r="65" spans="1:27" x14ac:dyDescent="0.2">
      <c r="A65" s="1199" t="s">
        <v>1689</v>
      </c>
      <c r="B65" s="1199">
        <v>15</v>
      </c>
      <c r="C65" s="1199" t="s">
        <v>894</v>
      </c>
      <c r="D65" s="1199" t="s">
        <v>2332</v>
      </c>
      <c r="E65" s="1199" t="s">
        <v>112</v>
      </c>
      <c r="F65" s="1199" t="s">
        <v>721</v>
      </c>
      <c r="G65" s="1199" t="s">
        <v>1109</v>
      </c>
      <c r="H65" s="1199" t="s">
        <v>1493</v>
      </c>
      <c r="I65" s="1202">
        <v>44053</v>
      </c>
      <c r="J65" s="1199">
        <v>51</v>
      </c>
      <c r="K65" s="1200">
        <v>44657</v>
      </c>
      <c r="L65" s="1199">
        <v>20.13</v>
      </c>
      <c r="M65" s="1199">
        <v>20</v>
      </c>
      <c r="N65" s="1199">
        <v>1.6666666699999999</v>
      </c>
      <c r="O65" s="1199" t="s">
        <v>287</v>
      </c>
      <c r="P65" s="1199" t="s">
        <v>2333</v>
      </c>
      <c r="Q65" s="1199" t="s">
        <v>287</v>
      </c>
      <c r="R65" s="1199" t="s">
        <v>287</v>
      </c>
      <c r="S65" s="1199" t="s">
        <v>287</v>
      </c>
      <c r="T65" s="1199" t="s">
        <v>287</v>
      </c>
      <c r="U65" s="1199" t="s">
        <v>287</v>
      </c>
      <c r="V65" s="1199">
        <v>20.13</v>
      </c>
      <c r="W65" s="1199" t="s">
        <v>112</v>
      </c>
      <c r="X65" s="1199">
        <v>18.433333300000001</v>
      </c>
    </row>
    <row r="66" spans="1:27" x14ac:dyDescent="0.2">
      <c r="A66" s="1199" t="s">
        <v>1689</v>
      </c>
      <c r="B66" s="1199">
        <v>16</v>
      </c>
      <c r="C66" s="1199" t="s">
        <v>894</v>
      </c>
      <c r="D66" s="1199" t="s">
        <v>2334</v>
      </c>
      <c r="E66" s="1199" t="s">
        <v>112</v>
      </c>
      <c r="F66" s="1199" t="s">
        <v>722</v>
      </c>
      <c r="G66" s="1199" t="s">
        <v>1109</v>
      </c>
      <c r="H66" s="1199" t="s">
        <v>1493</v>
      </c>
      <c r="I66" s="1202">
        <v>44053</v>
      </c>
      <c r="J66" s="1199">
        <v>56</v>
      </c>
      <c r="K66" s="1200">
        <v>44657</v>
      </c>
      <c r="L66" s="1199">
        <v>20.13</v>
      </c>
      <c r="M66" s="1199">
        <v>20</v>
      </c>
      <c r="N66" s="1199">
        <v>1.6666666699999999</v>
      </c>
      <c r="O66" s="1199" t="s">
        <v>287</v>
      </c>
      <c r="P66" s="1199" t="s">
        <v>2335</v>
      </c>
      <c r="Q66" s="1199" t="s">
        <v>287</v>
      </c>
      <c r="R66" s="1199" t="s">
        <v>287</v>
      </c>
      <c r="S66" s="1199" t="s">
        <v>287</v>
      </c>
      <c r="T66" s="1199" t="s">
        <v>287</v>
      </c>
      <c r="U66" s="1199" t="s">
        <v>287</v>
      </c>
      <c r="V66" s="1199">
        <v>20.13</v>
      </c>
      <c r="W66" s="1199" t="s">
        <v>112</v>
      </c>
      <c r="X66" s="1199">
        <v>18.433333300000001</v>
      </c>
    </row>
    <row r="67" spans="1:27" x14ac:dyDescent="0.2">
      <c r="A67" s="1199" t="s">
        <v>1689</v>
      </c>
      <c r="B67" s="1199">
        <v>17</v>
      </c>
      <c r="C67" s="1199" t="s">
        <v>894</v>
      </c>
      <c r="D67" s="1199" t="s">
        <v>2336</v>
      </c>
      <c r="E67" s="1199" t="s">
        <v>112</v>
      </c>
      <c r="F67" s="1199" t="s">
        <v>723</v>
      </c>
      <c r="G67" s="1199" t="s">
        <v>1109</v>
      </c>
      <c r="H67" s="1199" t="s">
        <v>1493</v>
      </c>
      <c r="I67" s="1202">
        <v>44053</v>
      </c>
      <c r="J67" s="1199">
        <v>50</v>
      </c>
      <c r="K67" s="1200">
        <v>44657</v>
      </c>
      <c r="L67" s="1199">
        <v>20.13</v>
      </c>
      <c r="M67" s="1199">
        <v>20</v>
      </c>
      <c r="N67" s="1199">
        <v>1.6666666699999999</v>
      </c>
      <c r="O67" s="1199" t="s">
        <v>287</v>
      </c>
      <c r="P67" s="1199" t="s">
        <v>2337</v>
      </c>
      <c r="Q67" s="1199" t="s">
        <v>287</v>
      </c>
      <c r="R67" s="1199" t="s">
        <v>287</v>
      </c>
      <c r="S67" s="1199" t="s">
        <v>287</v>
      </c>
      <c r="T67" s="1199" t="s">
        <v>287</v>
      </c>
      <c r="U67" s="1199" t="s">
        <v>287</v>
      </c>
      <c r="V67" s="1199">
        <v>20.13</v>
      </c>
      <c r="W67" s="1199" t="s">
        <v>112</v>
      </c>
      <c r="X67" s="1199">
        <v>18.433333300000001</v>
      </c>
    </row>
    <row r="68" spans="1:27" s="119" customFormat="1" x14ac:dyDescent="0.2">
      <c r="A68" s="1644" t="s">
        <v>1689</v>
      </c>
      <c r="B68" s="1644">
        <v>1</v>
      </c>
      <c r="C68" s="1644" t="s">
        <v>894</v>
      </c>
      <c r="D68" s="1644" t="s">
        <v>2338</v>
      </c>
      <c r="E68" s="1644" t="s">
        <v>112</v>
      </c>
      <c r="F68" s="1644" t="s">
        <v>707</v>
      </c>
      <c r="G68" s="1644" t="s">
        <v>1109</v>
      </c>
      <c r="H68" s="1644" t="s">
        <v>897</v>
      </c>
      <c r="I68" s="1647">
        <v>44053</v>
      </c>
      <c r="J68" s="1644">
        <v>48</v>
      </c>
      <c r="K68" s="1645">
        <v>44664</v>
      </c>
      <c r="L68" s="1644">
        <v>20.37</v>
      </c>
      <c r="M68" s="1644">
        <v>20</v>
      </c>
      <c r="N68" s="1644">
        <v>1.6666666699999999</v>
      </c>
      <c r="O68" s="1644" t="s">
        <v>287</v>
      </c>
      <c r="P68" s="1644" t="s">
        <v>2339</v>
      </c>
      <c r="Q68" s="1644" t="s">
        <v>287</v>
      </c>
      <c r="R68" s="1644" t="s">
        <v>287</v>
      </c>
      <c r="S68" s="1644" t="s">
        <v>287</v>
      </c>
      <c r="T68" s="1644" t="s">
        <v>287</v>
      </c>
      <c r="U68" s="1644" t="s">
        <v>287</v>
      </c>
      <c r="V68" s="1644">
        <v>20.3666667</v>
      </c>
      <c r="W68" s="1644" t="s">
        <v>112</v>
      </c>
      <c r="X68" s="1644">
        <v>18.433333300000001</v>
      </c>
    </row>
    <row r="69" spans="1:27" s="119" customFormat="1" x14ac:dyDescent="0.2">
      <c r="A69" s="1644" t="s">
        <v>1689</v>
      </c>
      <c r="B69" s="1644">
        <v>2</v>
      </c>
      <c r="C69" s="1644" t="s">
        <v>894</v>
      </c>
      <c r="D69" s="1644" t="s">
        <v>2340</v>
      </c>
      <c r="E69" s="1644" t="s">
        <v>112</v>
      </c>
      <c r="F69" s="1644" t="s">
        <v>708</v>
      </c>
      <c r="G69" s="1644" t="s">
        <v>1109</v>
      </c>
      <c r="H69" s="1644" t="s">
        <v>897</v>
      </c>
      <c r="I69" s="1647">
        <v>44053</v>
      </c>
      <c r="J69" s="1644">
        <v>38</v>
      </c>
      <c r="K69" s="1645">
        <v>44664</v>
      </c>
      <c r="L69" s="1644">
        <v>20.37</v>
      </c>
      <c r="M69" s="1644">
        <v>20</v>
      </c>
      <c r="N69" s="1644">
        <v>1.6666666699999999</v>
      </c>
      <c r="O69" s="1644" t="s">
        <v>287</v>
      </c>
      <c r="P69" s="1644" t="s">
        <v>2341</v>
      </c>
      <c r="Q69" s="1644" t="s">
        <v>287</v>
      </c>
      <c r="R69" s="1644" t="s">
        <v>287</v>
      </c>
      <c r="S69" s="1644" t="s">
        <v>287</v>
      </c>
      <c r="T69" s="1644" t="s">
        <v>287</v>
      </c>
      <c r="U69" s="1644" t="s">
        <v>287</v>
      </c>
      <c r="V69" s="1644">
        <v>20.3666667</v>
      </c>
      <c r="W69" s="1644" t="s">
        <v>112</v>
      </c>
      <c r="X69" s="1644">
        <v>18.433333300000001</v>
      </c>
    </row>
    <row r="70" spans="1:27" s="119" customFormat="1" x14ac:dyDescent="0.2">
      <c r="A70" s="1644" t="s">
        <v>1689</v>
      </c>
      <c r="B70" s="1644">
        <v>3</v>
      </c>
      <c r="C70" s="1644" t="s">
        <v>894</v>
      </c>
      <c r="D70" s="1644" t="s">
        <v>2342</v>
      </c>
      <c r="E70" s="1644" t="s">
        <v>112</v>
      </c>
      <c r="F70" s="1644" t="s">
        <v>709</v>
      </c>
      <c r="G70" s="1644" t="s">
        <v>1109</v>
      </c>
      <c r="H70" s="1644" t="s">
        <v>897</v>
      </c>
      <c r="I70" s="1647">
        <v>44053</v>
      </c>
      <c r="J70" s="1644">
        <v>34</v>
      </c>
      <c r="K70" s="1645">
        <v>44664</v>
      </c>
      <c r="L70" s="1644">
        <v>20.37</v>
      </c>
      <c r="M70" s="1644">
        <v>20</v>
      </c>
      <c r="N70" s="1644">
        <v>1.6666666699999999</v>
      </c>
      <c r="O70" s="1644" t="s">
        <v>287</v>
      </c>
      <c r="P70" s="1644" t="s">
        <v>2343</v>
      </c>
      <c r="Q70" s="1644" t="s">
        <v>287</v>
      </c>
      <c r="R70" s="1644" t="s">
        <v>287</v>
      </c>
      <c r="S70" s="1644" t="s">
        <v>287</v>
      </c>
      <c r="T70" s="1644" t="s">
        <v>287</v>
      </c>
      <c r="U70" s="1644" t="s">
        <v>287</v>
      </c>
      <c r="V70" s="1644">
        <v>20.3666667</v>
      </c>
      <c r="W70" s="1644" t="s">
        <v>112</v>
      </c>
      <c r="X70" s="1644">
        <v>18.433333300000001</v>
      </c>
    </row>
    <row r="71" spans="1:27" s="119" customFormat="1" x14ac:dyDescent="0.2">
      <c r="A71" s="1644" t="s">
        <v>1689</v>
      </c>
      <c r="B71" s="1644">
        <v>4</v>
      </c>
      <c r="C71" s="1644" t="s">
        <v>894</v>
      </c>
      <c r="D71" s="1644" t="s">
        <v>2344</v>
      </c>
      <c r="E71" s="1644" t="s">
        <v>112</v>
      </c>
      <c r="F71" s="1644" t="s">
        <v>710</v>
      </c>
      <c r="G71" s="1644" t="s">
        <v>1109</v>
      </c>
      <c r="H71" s="1644" t="s">
        <v>897</v>
      </c>
      <c r="I71" s="1647">
        <v>44053</v>
      </c>
      <c r="J71" s="1644">
        <v>42</v>
      </c>
      <c r="K71" s="1645">
        <v>44664</v>
      </c>
      <c r="L71" s="1644">
        <v>20.37</v>
      </c>
      <c r="M71" s="1644">
        <v>20</v>
      </c>
      <c r="N71" s="1644">
        <v>1.6666666699999999</v>
      </c>
      <c r="O71" s="1644" t="s">
        <v>287</v>
      </c>
      <c r="P71" s="1644" t="s">
        <v>2345</v>
      </c>
      <c r="Q71" s="1644" t="s">
        <v>287</v>
      </c>
      <c r="R71" s="1644" t="s">
        <v>287</v>
      </c>
      <c r="S71" s="1644" t="s">
        <v>287</v>
      </c>
      <c r="T71" s="1644" t="s">
        <v>287</v>
      </c>
      <c r="U71" s="1644" t="s">
        <v>287</v>
      </c>
      <c r="V71" s="1644">
        <v>20.3666667</v>
      </c>
      <c r="W71" s="1644" t="s">
        <v>112</v>
      </c>
      <c r="X71" s="1644">
        <v>18.433333300000001</v>
      </c>
    </row>
    <row r="72" spans="1:27" s="119" customFormat="1" x14ac:dyDescent="0.2">
      <c r="A72" s="1644" t="s">
        <v>1689</v>
      </c>
      <c r="B72" s="1644">
        <v>24</v>
      </c>
      <c r="C72" s="1644" t="s">
        <v>894</v>
      </c>
      <c r="D72" s="1644" t="s">
        <v>2346</v>
      </c>
      <c r="E72" s="1644" t="s">
        <v>112</v>
      </c>
      <c r="F72" s="1644" t="s">
        <v>730</v>
      </c>
      <c r="G72" s="1644" t="s">
        <v>1109</v>
      </c>
      <c r="H72" s="1644" t="s">
        <v>897</v>
      </c>
      <c r="I72" s="1647">
        <v>44063</v>
      </c>
      <c r="J72" s="1644">
        <v>33</v>
      </c>
      <c r="K72" s="1645">
        <v>44664</v>
      </c>
      <c r="L72" s="1644">
        <v>20.03</v>
      </c>
      <c r="M72" s="1644">
        <v>20</v>
      </c>
      <c r="N72" s="1644">
        <v>1.6666666699999999</v>
      </c>
      <c r="O72" s="1644" t="s">
        <v>287</v>
      </c>
      <c r="P72" s="1644" t="s">
        <v>2347</v>
      </c>
      <c r="Q72" s="1644" t="s">
        <v>287</v>
      </c>
      <c r="R72" s="1644" t="s">
        <v>287</v>
      </c>
      <c r="S72" s="1644" t="s">
        <v>287</v>
      </c>
      <c r="T72" s="1644" t="s">
        <v>287</v>
      </c>
      <c r="U72" s="1644" t="s">
        <v>287</v>
      </c>
      <c r="V72" s="1644">
        <v>20.033333299999999</v>
      </c>
      <c r="W72" s="1644" t="s">
        <v>112</v>
      </c>
      <c r="X72" s="1644">
        <v>18.100000000000001</v>
      </c>
    </row>
    <row r="73" spans="1:27" s="119" customFormat="1" x14ac:dyDescent="0.2">
      <c r="A73" s="1644" t="s">
        <v>1689</v>
      </c>
      <c r="B73" s="1644">
        <v>25</v>
      </c>
      <c r="C73" s="1644" t="s">
        <v>894</v>
      </c>
      <c r="D73" s="1644" t="s">
        <v>2348</v>
      </c>
      <c r="E73" s="1644" t="s">
        <v>112</v>
      </c>
      <c r="F73" s="1644" t="s">
        <v>731</v>
      </c>
      <c r="G73" s="1644" t="s">
        <v>1109</v>
      </c>
      <c r="H73" s="1644" t="s">
        <v>897</v>
      </c>
      <c r="I73" s="1647">
        <v>44063</v>
      </c>
      <c r="J73" s="1644">
        <v>32</v>
      </c>
      <c r="K73" s="1645">
        <v>44664</v>
      </c>
      <c r="L73" s="1644">
        <v>20.03</v>
      </c>
      <c r="M73" s="1644">
        <v>20</v>
      </c>
      <c r="N73" s="1644">
        <v>1.6666666699999999</v>
      </c>
      <c r="O73" s="1644" t="s">
        <v>287</v>
      </c>
      <c r="P73" s="1644" t="s">
        <v>2349</v>
      </c>
      <c r="Q73" s="1644" t="s">
        <v>287</v>
      </c>
      <c r="R73" s="1644" t="s">
        <v>287</v>
      </c>
      <c r="S73" s="1644" t="s">
        <v>287</v>
      </c>
      <c r="T73" s="1644" t="s">
        <v>287</v>
      </c>
      <c r="U73" s="1644" t="s">
        <v>287</v>
      </c>
      <c r="V73" s="1644">
        <v>20.033333299999999</v>
      </c>
      <c r="W73" s="1644" t="s">
        <v>112</v>
      </c>
      <c r="X73" s="1644">
        <v>18.100000000000001</v>
      </c>
    </row>
    <row r="78" spans="1:27" ht="40" x14ac:dyDescent="0.2">
      <c r="A78" s="1648">
        <v>84</v>
      </c>
      <c r="B78" s="1934">
        <v>84</v>
      </c>
      <c r="C78" s="1935">
        <v>80</v>
      </c>
      <c r="D78" s="1935">
        <v>20</v>
      </c>
      <c r="E78" s="1935" t="s">
        <v>894</v>
      </c>
      <c r="F78" s="1935" t="s">
        <v>457</v>
      </c>
      <c r="G78" s="1935" t="s">
        <v>1337</v>
      </c>
      <c r="H78" s="1935" t="s">
        <v>141</v>
      </c>
      <c r="I78" s="1936" t="s">
        <v>2350</v>
      </c>
      <c r="J78" s="1935">
        <v>28.9</v>
      </c>
      <c r="K78" s="1937" t="s">
        <v>2351</v>
      </c>
      <c r="L78" s="1938" t="s">
        <v>2249</v>
      </c>
      <c r="M78" s="1945" t="s">
        <v>1338</v>
      </c>
      <c r="N78" s="1945" t="s">
        <v>1339</v>
      </c>
      <c r="O78" s="1945">
        <v>94</v>
      </c>
      <c r="P78" s="1945">
        <v>32</v>
      </c>
      <c r="Q78" s="1649"/>
      <c r="R78" s="1649"/>
      <c r="S78" s="1649"/>
      <c r="T78" s="1649"/>
      <c r="U78" s="1649"/>
      <c r="V78" s="1649"/>
      <c r="W78" s="1649"/>
      <c r="X78" s="1649"/>
      <c r="Y78" s="1649"/>
      <c r="Z78" s="1649"/>
      <c r="AA78" s="1649"/>
    </row>
    <row r="79" spans="1:27" ht="40" x14ac:dyDescent="0.2">
      <c r="A79" s="1648">
        <v>85</v>
      </c>
      <c r="B79" s="1934">
        <v>85</v>
      </c>
      <c r="C79" s="1935">
        <v>81</v>
      </c>
      <c r="D79" s="1935">
        <v>21</v>
      </c>
      <c r="E79" s="1935" t="s">
        <v>894</v>
      </c>
      <c r="F79" s="1935" t="s">
        <v>459</v>
      </c>
      <c r="G79" s="1935" t="s">
        <v>1340</v>
      </c>
      <c r="H79" s="1935" t="s">
        <v>141</v>
      </c>
      <c r="I79" s="1936" t="s">
        <v>2352</v>
      </c>
      <c r="J79" s="1935">
        <v>32.299999999999997</v>
      </c>
      <c r="K79" s="1937" t="s">
        <v>2351</v>
      </c>
      <c r="L79" s="1938" t="s">
        <v>2256</v>
      </c>
      <c r="M79" s="1945" t="s">
        <v>1341</v>
      </c>
      <c r="N79" s="1945" t="s">
        <v>1342</v>
      </c>
      <c r="O79" s="1945">
        <v>93</v>
      </c>
      <c r="P79" s="1945">
        <v>30</v>
      </c>
      <c r="Q79" s="1649"/>
      <c r="R79" s="1649"/>
      <c r="S79" s="1649"/>
      <c r="T79" s="1649"/>
      <c r="U79" s="1649"/>
      <c r="V79" s="1649"/>
      <c r="W79" s="1649"/>
      <c r="X79" s="1649"/>
      <c r="Y79" s="1649"/>
      <c r="Z79" s="1649"/>
      <c r="AA79" s="1649"/>
    </row>
    <row r="80" spans="1:27" ht="40" x14ac:dyDescent="0.2">
      <c r="A80" s="1648">
        <v>86</v>
      </c>
      <c r="B80" s="1934">
        <v>86</v>
      </c>
      <c r="C80" s="1935">
        <v>82</v>
      </c>
      <c r="D80" s="1935">
        <v>22</v>
      </c>
      <c r="E80" s="1935" t="s">
        <v>894</v>
      </c>
      <c r="F80" s="1935" t="s">
        <v>461</v>
      </c>
      <c r="G80" s="1935" t="s">
        <v>1343</v>
      </c>
      <c r="H80" s="1935" t="s">
        <v>141</v>
      </c>
      <c r="I80" s="1936" t="s">
        <v>2352</v>
      </c>
      <c r="J80" s="1935">
        <v>35.9</v>
      </c>
      <c r="K80" s="1937" t="s">
        <v>2351</v>
      </c>
      <c r="L80" s="1938" t="s">
        <v>2257</v>
      </c>
      <c r="M80" s="1945" t="s">
        <v>1344</v>
      </c>
      <c r="N80" s="1945" t="s">
        <v>1345</v>
      </c>
      <c r="O80" s="1945">
        <v>94</v>
      </c>
      <c r="P80" s="1945">
        <v>29</v>
      </c>
      <c r="Q80" s="1649"/>
      <c r="R80" s="1649"/>
      <c r="S80" s="1649"/>
      <c r="T80" s="1649"/>
      <c r="U80" s="1649"/>
      <c r="V80" s="1649"/>
      <c r="W80" s="1649"/>
      <c r="X80" s="1649"/>
      <c r="Y80" s="1649"/>
      <c r="Z80" s="1649"/>
      <c r="AA80" s="1649"/>
    </row>
    <row r="81" spans="1:27" ht="40" x14ac:dyDescent="0.2">
      <c r="A81" s="1648">
        <v>88</v>
      </c>
      <c r="B81" s="1934">
        <v>88</v>
      </c>
      <c r="C81" s="1935">
        <v>84</v>
      </c>
      <c r="D81" s="1935">
        <v>24</v>
      </c>
      <c r="E81" s="1935" t="s">
        <v>894</v>
      </c>
      <c r="F81" s="1935" t="s">
        <v>465</v>
      </c>
      <c r="G81" s="1935" t="s">
        <v>1347</v>
      </c>
      <c r="H81" s="1935" t="s">
        <v>141</v>
      </c>
      <c r="I81" s="1936" t="s">
        <v>2352</v>
      </c>
      <c r="J81" s="1935">
        <v>33.799999999999997</v>
      </c>
      <c r="K81" s="1937" t="s">
        <v>2351</v>
      </c>
      <c r="L81" s="1938" t="s">
        <v>2259</v>
      </c>
      <c r="M81" s="1945" t="s">
        <v>1348</v>
      </c>
      <c r="N81" s="1945" t="s">
        <v>1349</v>
      </c>
    </row>
    <row r="82" spans="1:27" ht="40" x14ac:dyDescent="0.2">
      <c r="E82" s="1935" t="s">
        <v>894</v>
      </c>
      <c r="F82" s="1935" t="s">
        <v>570</v>
      </c>
      <c r="G82" s="1936" t="s">
        <v>2353</v>
      </c>
      <c r="H82" s="1935" t="s">
        <v>141</v>
      </c>
      <c r="I82" s="1936" t="s">
        <v>2354</v>
      </c>
      <c r="J82" s="1935">
        <v>26.7</v>
      </c>
      <c r="K82" s="1937" t="s">
        <v>2355</v>
      </c>
      <c r="L82" s="1938" t="s">
        <v>2241</v>
      </c>
      <c r="M82" s="1945" t="s">
        <v>1514</v>
      </c>
      <c r="N82" s="1945" t="s">
        <v>1515</v>
      </c>
      <c r="O82" s="1945">
        <v>96</v>
      </c>
      <c r="P82" s="1945">
        <v>31</v>
      </c>
      <c r="Q82" s="1649"/>
      <c r="R82" s="1649"/>
      <c r="S82" s="1649"/>
      <c r="T82" s="1649"/>
      <c r="U82" s="1649"/>
      <c r="V82" s="1649"/>
      <c r="W82" s="1649"/>
    </row>
    <row r="83" spans="1:27" ht="40" x14ac:dyDescent="0.2">
      <c r="A83" s="1648">
        <v>172</v>
      </c>
      <c r="B83" s="1934">
        <v>172</v>
      </c>
      <c r="C83" s="1935">
        <v>165</v>
      </c>
      <c r="D83" s="1935">
        <v>29</v>
      </c>
      <c r="E83" s="1935" t="s">
        <v>894</v>
      </c>
      <c r="F83" s="1935" t="s">
        <v>573</v>
      </c>
      <c r="G83" s="1936" t="s">
        <v>2356</v>
      </c>
      <c r="H83" s="1935" t="s">
        <v>141</v>
      </c>
      <c r="I83" s="1936" t="s">
        <v>2354</v>
      </c>
      <c r="J83" s="1935">
        <v>26.8</v>
      </c>
      <c r="K83" s="1937" t="s">
        <v>2355</v>
      </c>
      <c r="L83" s="1938" t="s">
        <v>2242</v>
      </c>
      <c r="M83" s="1945" t="s">
        <v>1518</v>
      </c>
      <c r="N83" s="1945" t="s">
        <v>1519</v>
      </c>
      <c r="O83" s="1945">
        <v>93</v>
      </c>
      <c r="P83" s="1945">
        <v>32</v>
      </c>
      <c r="Q83" s="1946"/>
      <c r="R83" s="1946"/>
      <c r="S83" s="1649"/>
      <c r="T83" s="1649"/>
      <c r="U83" s="1649"/>
      <c r="V83" s="1649"/>
      <c r="W83" s="1649"/>
      <c r="X83" s="1649"/>
      <c r="Y83" s="1649"/>
      <c r="Z83" s="1649"/>
      <c r="AA83" s="1649"/>
    </row>
  </sheetData>
  <pageMargins left="0.7" right="0.7" top="0.75" bottom="0.75" header="0.3" footer="0.3"/>
  <pageSetup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01A7-A2D8-47A6-BD10-F103F01CF917}">
  <dimension ref="A1:X53"/>
  <sheetViews>
    <sheetView topLeftCell="F1" workbookViewId="0">
      <selection activeCell="F1" sqref="F1"/>
    </sheetView>
  </sheetViews>
  <sheetFormatPr baseColWidth="10" defaultColWidth="12.5" defaultRowHeight="15" x14ac:dyDescent="0.2"/>
  <sheetData>
    <row r="1" spans="1:24" x14ac:dyDescent="0.2">
      <c r="A1" s="672" t="s">
        <v>870</v>
      </c>
      <c r="B1" s="672" t="s">
        <v>871</v>
      </c>
      <c r="C1" s="672" t="s">
        <v>872</v>
      </c>
      <c r="D1" s="672" t="s">
        <v>237</v>
      </c>
      <c r="E1" s="672" t="s">
        <v>877</v>
      </c>
      <c r="F1" s="672" t="s">
        <v>878</v>
      </c>
      <c r="G1" s="672" t="s">
        <v>192</v>
      </c>
      <c r="H1" s="672" t="s">
        <v>189</v>
      </c>
      <c r="I1" s="672" t="s">
        <v>188</v>
      </c>
      <c r="J1" s="672" t="s">
        <v>880</v>
      </c>
      <c r="K1" s="672" t="s">
        <v>881</v>
      </c>
      <c r="L1" s="672" t="s">
        <v>882</v>
      </c>
      <c r="M1" s="672" t="s">
        <v>883</v>
      </c>
      <c r="N1" s="672" t="s">
        <v>884</v>
      </c>
      <c r="O1" s="672" t="s">
        <v>885</v>
      </c>
      <c r="P1" s="672" t="s">
        <v>886</v>
      </c>
      <c r="Q1" s="672" t="s">
        <v>7</v>
      </c>
      <c r="R1" s="672" t="s">
        <v>887</v>
      </c>
      <c r="S1" s="672" t="s">
        <v>888</v>
      </c>
      <c r="T1" s="672" t="s">
        <v>889</v>
      </c>
      <c r="U1" s="672" t="s">
        <v>890</v>
      </c>
      <c r="V1" s="672" t="s">
        <v>891</v>
      </c>
      <c r="W1" s="672" t="s">
        <v>191</v>
      </c>
      <c r="X1" s="672" t="s">
        <v>892</v>
      </c>
    </row>
    <row r="2" spans="1:24" x14ac:dyDescent="0.2">
      <c r="A2" s="1186" t="s">
        <v>1572</v>
      </c>
      <c r="B2" s="1186">
        <v>38</v>
      </c>
      <c r="C2" s="1186" t="s">
        <v>894</v>
      </c>
      <c r="D2" s="1186" t="s">
        <v>2357</v>
      </c>
      <c r="E2" s="1186" t="s">
        <v>357</v>
      </c>
      <c r="F2" s="1186" t="s">
        <v>1635</v>
      </c>
      <c r="G2" s="1186" t="s">
        <v>1144</v>
      </c>
      <c r="H2" s="1186" t="s">
        <v>1493</v>
      </c>
      <c r="I2" s="1187">
        <v>42647</v>
      </c>
      <c r="J2" s="1186">
        <v>25.6</v>
      </c>
      <c r="K2" s="1187">
        <v>43069</v>
      </c>
      <c r="L2" s="1186">
        <v>14.07</v>
      </c>
      <c r="M2" s="1186">
        <v>14</v>
      </c>
      <c r="N2" s="1186">
        <v>1.1666666699999999</v>
      </c>
      <c r="O2" s="1186" t="s">
        <v>287</v>
      </c>
      <c r="P2" s="1186" t="s">
        <v>2358</v>
      </c>
      <c r="Q2" s="1186" t="s">
        <v>1636</v>
      </c>
      <c r="R2" s="1186" t="s">
        <v>1637</v>
      </c>
      <c r="S2" s="1186">
        <v>103</v>
      </c>
      <c r="T2" s="1186">
        <v>24</v>
      </c>
      <c r="U2" s="1186" t="s">
        <v>287</v>
      </c>
      <c r="V2" s="1186">
        <v>14.07</v>
      </c>
      <c r="W2" s="1186" t="s">
        <v>357</v>
      </c>
      <c r="X2" s="1186">
        <v>12.1333333</v>
      </c>
    </row>
    <row r="3" spans="1:24" x14ac:dyDescent="0.2">
      <c r="A3" s="1186" t="s">
        <v>1572</v>
      </c>
      <c r="B3" s="1186">
        <v>39</v>
      </c>
      <c r="C3" s="1186" t="s">
        <v>894</v>
      </c>
      <c r="D3" s="1186" t="s">
        <v>2359</v>
      </c>
      <c r="E3" s="1186" t="s">
        <v>357</v>
      </c>
      <c r="F3" s="1186" t="s">
        <v>1638</v>
      </c>
      <c r="G3" s="1186" t="s">
        <v>1144</v>
      </c>
      <c r="H3" s="1186" t="s">
        <v>1493</v>
      </c>
      <c r="I3" s="1187">
        <v>42647</v>
      </c>
      <c r="J3" s="1186">
        <v>27.4</v>
      </c>
      <c r="K3" s="1187">
        <v>43069</v>
      </c>
      <c r="L3" s="1186">
        <v>14.07</v>
      </c>
      <c r="M3" s="1186">
        <v>14</v>
      </c>
      <c r="N3" s="1186">
        <v>1.1666666699999999</v>
      </c>
      <c r="O3" s="1186" t="s">
        <v>287</v>
      </c>
      <c r="P3" s="1186" t="s">
        <v>2360</v>
      </c>
      <c r="Q3" s="1186" t="s">
        <v>287</v>
      </c>
      <c r="R3" s="1186" t="s">
        <v>287</v>
      </c>
      <c r="S3" s="1186" t="s">
        <v>287</v>
      </c>
      <c r="T3" s="1186" t="s">
        <v>287</v>
      </c>
      <c r="U3" s="1186" t="s">
        <v>287</v>
      </c>
      <c r="V3" s="1186">
        <v>14.07</v>
      </c>
      <c r="W3" s="1186" t="s">
        <v>357</v>
      </c>
      <c r="X3" s="1186">
        <v>12.1333333</v>
      </c>
    </row>
    <row r="4" spans="1:24" x14ac:dyDescent="0.2">
      <c r="A4" s="1186" t="s">
        <v>1572</v>
      </c>
      <c r="B4" s="1186">
        <v>40</v>
      </c>
      <c r="C4" s="1186" t="s">
        <v>894</v>
      </c>
      <c r="D4" s="1186" t="s">
        <v>2361</v>
      </c>
      <c r="E4" s="1186" t="s">
        <v>357</v>
      </c>
      <c r="F4" s="1186" t="s">
        <v>1641</v>
      </c>
      <c r="G4" s="1186" t="s">
        <v>1144</v>
      </c>
      <c r="H4" s="1186" t="s">
        <v>1493</v>
      </c>
      <c r="I4" s="1187">
        <v>42647</v>
      </c>
      <c r="J4" s="1186">
        <v>21.3</v>
      </c>
      <c r="K4" s="1187">
        <v>43070</v>
      </c>
      <c r="L4" s="1186">
        <v>14.1</v>
      </c>
      <c r="M4" s="1186">
        <v>14</v>
      </c>
      <c r="N4" s="1186">
        <v>1.1666666699999999</v>
      </c>
      <c r="O4" s="1186" t="s">
        <v>287</v>
      </c>
      <c r="P4" s="1186" t="s">
        <v>2362</v>
      </c>
      <c r="Q4" s="1186" t="s">
        <v>287</v>
      </c>
      <c r="R4" s="1186" t="s">
        <v>287</v>
      </c>
      <c r="S4" s="1186" t="s">
        <v>287</v>
      </c>
      <c r="T4" s="1186" t="s">
        <v>287</v>
      </c>
      <c r="U4" s="1186" t="s">
        <v>287</v>
      </c>
      <c r="V4" s="1186">
        <v>14.1</v>
      </c>
      <c r="W4" s="1186" t="s">
        <v>357</v>
      </c>
      <c r="X4" s="1186">
        <v>12.1333333</v>
      </c>
    </row>
    <row r="5" spans="1:24" x14ac:dyDescent="0.2">
      <c r="A5" s="1186" t="s">
        <v>1572</v>
      </c>
      <c r="B5" s="1186">
        <v>41</v>
      </c>
      <c r="C5" s="1186" t="s">
        <v>894</v>
      </c>
      <c r="D5" s="1186" t="s">
        <v>2363</v>
      </c>
      <c r="E5" s="1186" t="s">
        <v>357</v>
      </c>
      <c r="F5" s="1186" t="s">
        <v>1644</v>
      </c>
      <c r="G5" s="1186" t="s">
        <v>1144</v>
      </c>
      <c r="H5" s="1186" t="s">
        <v>1493</v>
      </c>
      <c r="I5" s="1187">
        <v>42647</v>
      </c>
      <c r="J5" s="1186">
        <v>22.8</v>
      </c>
      <c r="K5" s="1187">
        <v>43070</v>
      </c>
      <c r="L5" s="1186">
        <v>14.1</v>
      </c>
      <c r="M5" s="1186">
        <v>14</v>
      </c>
      <c r="N5" s="1186">
        <v>1.1666666699999999</v>
      </c>
      <c r="O5" s="1186" t="s">
        <v>287</v>
      </c>
      <c r="P5" s="1186" t="s">
        <v>2364</v>
      </c>
      <c r="Q5" s="1186" t="s">
        <v>287</v>
      </c>
      <c r="R5" s="1186" t="s">
        <v>287</v>
      </c>
      <c r="S5" s="1186" t="s">
        <v>287</v>
      </c>
      <c r="T5" s="1186" t="s">
        <v>287</v>
      </c>
      <c r="U5" s="1186" t="s">
        <v>287</v>
      </c>
      <c r="V5" s="1186">
        <v>14.1</v>
      </c>
      <c r="W5" s="1186" t="s">
        <v>357</v>
      </c>
      <c r="X5" s="1186">
        <v>12.1333333</v>
      </c>
    </row>
    <row r="6" spans="1:24" x14ac:dyDescent="0.2">
      <c r="A6" s="1186" t="s">
        <v>1384</v>
      </c>
      <c r="B6" s="1186">
        <v>11</v>
      </c>
      <c r="C6" s="1186" t="s">
        <v>894</v>
      </c>
      <c r="D6" s="1186" t="s">
        <v>380</v>
      </c>
      <c r="E6" s="1186" t="s">
        <v>357</v>
      </c>
      <c r="F6" s="1186" t="s">
        <v>381</v>
      </c>
      <c r="G6" s="1186" t="s">
        <v>1144</v>
      </c>
      <c r="H6" s="1186" t="s">
        <v>11</v>
      </c>
      <c r="I6" s="1187">
        <v>42488</v>
      </c>
      <c r="J6" s="1186">
        <v>25.5</v>
      </c>
      <c r="K6" s="1187">
        <v>42963</v>
      </c>
      <c r="L6" s="1186">
        <v>15.6</v>
      </c>
      <c r="M6" s="1186">
        <v>16</v>
      </c>
      <c r="N6" s="1186">
        <v>1.3</v>
      </c>
      <c r="O6" s="1186" t="b">
        <v>0</v>
      </c>
      <c r="P6" s="1186" t="s">
        <v>2365</v>
      </c>
      <c r="Q6" s="1186" t="s">
        <v>1413</v>
      </c>
      <c r="R6" s="1186" t="s">
        <v>1414</v>
      </c>
      <c r="S6" s="1186">
        <v>103</v>
      </c>
      <c r="T6" s="1186">
        <v>26</v>
      </c>
      <c r="U6" s="1186" t="s">
        <v>287</v>
      </c>
      <c r="V6" s="1186">
        <v>15.6</v>
      </c>
      <c r="W6" s="1186" t="s">
        <v>357</v>
      </c>
      <c r="X6" s="1186">
        <v>11.433333299999999</v>
      </c>
    </row>
    <row r="7" spans="1:24" x14ac:dyDescent="0.2">
      <c r="A7" s="1186" t="s">
        <v>1384</v>
      </c>
      <c r="B7" s="1186">
        <v>8</v>
      </c>
      <c r="C7" s="1186" t="s">
        <v>894</v>
      </c>
      <c r="D7" s="1186" t="s">
        <v>374</v>
      </c>
      <c r="E7" s="1186" t="s">
        <v>357</v>
      </c>
      <c r="F7" s="1186" t="s">
        <v>375</v>
      </c>
      <c r="G7" s="1186" t="s">
        <v>1144</v>
      </c>
      <c r="H7" s="1186" t="s">
        <v>11</v>
      </c>
      <c r="I7" s="1187">
        <v>42480</v>
      </c>
      <c r="J7" s="1186">
        <v>30.2</v>
      </c>
      <c r="K7" s="1187">
        <v>42963</v>
      </c>
      <c r="L7" s="1186">
        <v>15.87</v>
      </c>
      <c r="M7" s="1186">
        <v>16</v>
      </c>
      <c r="N7" s="1186">
        <v>1.32</v>
      </c>
      <c r="O7" s="1186" t="b">
        <v>0</v>
      </c>
      <c r="P7" s="1186" t="s">
        <v>2366</v>
      </c>
      <c r="Q7" s="1186" t="s">
        <v>1404</v>
      </c>
      <c r="R7" s="1186" t="s">
        <v>1405</v>
      </c>
      <c r="S7" s="1186">
        <v>109</v>
      </c>
      <c r="T7" s="1186">
        <v>28</v>
      </c>
      <c r="U7" s="1186" t="s">
        <v>287</v>
      </c>
      <c r="V7" s="1186">
        <v>15.87</v>
      </c>
      <c r="W7" s="1186" t="s">
        <v>357</v>
      </c>
      <c r="X7" s="1186">
        <v>11.7</v>
      </c>
    </row>
    <row r="8" spans="1:24" x14ac:dyDescent="0.2">
      <c r="A8" s="1186" t="s">
        <v>1384</v>
      </c>
      <c r="B8" s="1186">
        <v>9</v>
      </c>
      <c r="C8" s="1186" t="s">
        <v>894</v>
      </c>
      <c r="D8" s="1186" t="s">
        <v>376</v>
      </c>
      <c r="E8" s="1186" t="s">
        <v>357</v>
      </c>
      <c r="F8" s="1186" t="s">
        <v>377</v>
      </c>
      <c r="G8" s="1186" t="s">
        <v>1144</v>
      </c>
      <c r="H8" s="1186" t="s">
        <v>11</v>
      </c>
      <c r="I8" s="1187">
        <v>42480</v>
      </c>
      <c r="J8" s="1186">
        <v>26.5</v>
      </c>
      <c r="K8" s="1187">
        <v>42963</v>
      </c>
      <c r="L8" s="1186">
        <v>15.87</v>
      </c>
      <c r="M8" s="1186">
        <v>16</v>
      </c>
      <c r="N8" s="1186">
        <v>1.32</v>
      </c>
      <c r="O8" s="1186" t="b">
        <v>0</v>
      </c>
      <c r="P8" s="1186" t="s">
        <v>2367</v>
      </c>
      <c r="Q8" s="1186" t="s">
        <v>1407</v>
      </c>
      <c r="R8" s="1186" t="s">
        <v>1408</v>
      </c>
      <c r="S8" s="1186">
        <v>102</v>
      </c>
      <c r="T8" s="1186">
        <v>28</v>
      </c>
      <c r="U8" s="1186" t="s">
        <v>287</v>
      </c>
      <c r="V8" s="1186">
        <v>15.87</v>
      </c>
      <c r="W8" s="1186" t="s">
        <v>357</v>
      </c>
      <c r="X8" s="1186">
        <v>11.7</v>
      </c>
    </row>
    <row r="9" spans="1:24" x14ac:dyDescent="0.2">
      <c r="A9" s="1186" t="s">
        <v>1384</v>
      </c>
      <c r="B9" s="1186">
        <v>10</v>
      </c>
      <c r="C9" s="1186" t="s">
        <v>894</v>
      </c>
      <c r="D9" s="1186" t="s">
        <v>2368</v>
      </c>
      <c r="E9" s="1186" t="s">
        <v>357</v>
      </c>
      <c r="F9" s="1186" t="s">
        <v>379</v>
      </c>
      <c r="G9" s="1186" t="s">
        <v>1144</v>
      </c>
      <c r="H9" s="1186" t="s">
        <v>11</v>
      </c>
      <c r="I9" s="1187">
        <v>42480</v>
      </c>
      <c r="J9" s="1186">
        <v>25.5</v>
      </c>
      <c r="K9" s="1187">
        <v>42963</v>
      </c>
      <c r="L9" s="1186">
        <v>15.87</v>
      </c>
      <c r="M9" s="1186">
        <v>16</v>
      </c>
      <c r="N9" s="1186">
        <v>1.32</v>
      </c>
      <c r="O9" s="1186" t="b">
        <v>0</v>
      </c>
      <c r="P9" s="1186" t="s">
        <v>2369</v>
      </c>
      <c r="Q9" s="1186" t="s">
        <v>1410</v>
      </c>
      <c r="R9" s="1186" t="s">
        <v>1411</v>
      </c>
      <c r="S9" s="1186">
        <v>107</v>
      </c>
      <c r="T9" s="1186">
        <v>27</v>
      </c>
      <c r="U9" s="1186" t="s">
        <v>287</v>
      </c>
      <c r="V9" s="1186">
        <v>15.87</v>
      </c>
      <c r="W9" s="1186" t="s">
        <v>357</v>
      </c>
      <c r="X9" s="1186">
        <v>11.7</v>
      </c>
    </row>
    <row r="10" spans="1:24" x14ac:dyDescent="0.2">
      <c r="A10" s="1188" t="s">
        <v>1141</v>
      </c>
      <c r="B10" s="1188">
        <v>3</v>
      </c>
      <c r="C10" s="1188" t="s">
        <v>894</v>
      </c>
      <c r="D10" s="1188" t="s">
        <v>2370</v>
      </c>
      <c r="E10" s="1188" t="s">
        <v>357</v>
      </c>
      <c r="F10" s="1188" t="s">
        <v>2371</v>
      </c>
      <c r="G10" s="1188" t="s">
        <v>1144</v>
      </c>
      <c r="H10" s="1188" t="s">
        <v>897</v>
      </c>
      <c r="I10" s="1190">
        <v>42337</v>
      </c>
      <c r="J10" s="1188">
        <v>31.8</v>
      </c>
      <c r="K10" s="1190">
        <v>42749</v>
      </c>
      <c r="L10" s="1188">
        <v>13.5</v>
      </c>
      <c r="M10" s="1188">
        <v>14</v>
      </c>
      <c r="N10" s="1188">
        <v>1.1299999999999999</v>
      </c>
      <c r="O10" s="1188" t="b">
        <v>0</v>
      </c>
      <c r="P10" s="1188" t="s">
        <v>2372</v>
      </c>
      <c r="Q10" s="1188" t="s">
        <v>1155</v>
      </c>
      <c r="R10" s="1188" t="s">
        <v>1156</v>
      </c>
      <c r="S10" s="1188">
        <v>116</v>
      </c>
      <c r="T10" s="1188">
        <v>27</v>
      </c>
      <c r="U10" s="1188">
        <v>13.5</v>
      </c>
      <c r="V10" s="1188">
        <v>13.5</v>
      </c>
      <c r="W10" s="1188" t="s">
        <v>357</v>
      </c>
      <c r="X10" s="1188">
        <v>11.03</v>
      </c>
    </row>
    <row r="11" spans="1:24" x14ac:dyDescent="0.2">
      <c r="A11" s="1186" t="s">
        <v>287</v>
      </c>
      <c r="B11" s="1186" t="s">
        <v>287</v>
      </c>
      <c r="C11" s="1186" t="s">
        <v>287</v>
      </c>
      <c r="D11" s="1186" t="s">
        <v>287</v>
      </c>
      <c r="E11" s="1186" t="s">
        <v>287</v>
      </c>
      <c r="F11" s="1186" t="s">
        <v>287</v>
      </c>
      <c r="G11" s="1186" t="s">
        <v>287</v>
      </c>
      <c r="H11" s="1186" t="s">
        <v>287</v>
      </c>
      <c r="I11" s="1186" t="s">
        <v>287</v>
      </c>
      <c r="J11" s="1186" t="s">
        <v>287</v>
      </c>
      <c r="K11" s="1186" t="s">
        <v>287</v>
      </c>
      <c r="L11" s="1186" t="s">
        <v>287</v>
      </c>
      <c r="M11" s="1186" t="s">
        <v>287</v>
      </c>
      <c r="N11" s="1186" t="s">
        <v>287</v>
      </c>
      <c r="O11" s="1186" t="s">
        <v>287</v>
      </c>
      <c r="P11" s="1186" t="s">
        <v>287</v>
      </c>
      <c r="Q11" s="1186" t="s">
        <v>287</v>
      </c>
      <c r="R11" s="1186" t="s">
        <v>287</v>
      </c>
      <c r="S11" s="1186" t="s">
        <v>287</v>
      </c>
      <c r="T11" s="1186" t="s">
        <v>287</v>
      </c>
      <c r="U11" s="1186" t="s">
        <v>287</v>
      </c>
      <c r="V11" s="1186" t="s">
        <v>287</v>
      </c>
      <c r="W11" s="1186" t="s">
        <v>287</v>
      </c>
      <c r="X11" s="1186" t="s">
        <v>287</v>
      </c>
    </row>
    <row r="12" spans="1:24" x14ac:dyDescent="0.2">
      <c r="A12" s="1186" t="s">
        <v>1141</v>
      </c>
      <c r="B12" s="1186">
        <v>2</v>
      </c>
      <c r="C12" s="1186" t="s">
        <v>894</v>
      </c>
      <c r="D12" s="1186" t="s">
        <v>2373</v>
      </c>
      <c r="E12" s="1186" t="s">
        <v>357</v>
      </c>
      <c r="F12" s="1186" t="s">
        <v>2374</v>
      </c>
      <c r="G12" s="1186" t="s">
        <v>1144</v>
      </c>
      <c r="H12" s="1186" t="s">
        <v>11</v>
      </c>
      <c r="I12" s="1187">
        <v>42227</v>
      </c>
      <c r="J12" s="1186">
        <v>31</v>
      </c>
      <c r="K12" s="1187">
        <v>42749</v>
      </c>
      <c r="L12" s="1186">
        <v>17.100000000000001</v>
      </c>
      <c r="M12" s="1186">
        <v>17</v>
      </c>
      <c r="N12" s="1186">
        <v>1.43</v>
      </c>
      <c r="O12" s="1186" t="b">
        <v>1</v>
      </c>
      <c r="P12" s="1186" t="s">
        <v>2375</v>
      </c>
      <c r="Q12" s="1186" t="s">
        <v>1150</v>
      </c>
      <c r="R12" s="1186" t="s">
        <v>1151</v>
      </c>
      <c r="S12" s="1186">
        <v>107</v>
      </c>
      <c r="T12" s="1186">
        <v>26</v>
      </c>
      <c r="U12" s="1186">
        <v>17.100000000000001</v>
      </c>
      <c r="V12" s="1186">
        <v>17.100000000000001</v>
      </c>
      <c r="W12" s="1186" t="s">
        <v>357</v>
      </c>
      <c r="X12" s="1186">
        <v>14.7</v>
      </c>
    </row>
    <row r="13" spans="1:24" x14ac:dyDescent="0.2">
      <c r="A13" s="1186" t="s">
        <v>1141</v>
      </c>
      <c r="B13" s="1186">
        <v>1</v>
      </c>
      <c r="C13" s="1186" t="s">
        <v>894</v>
      </c>
      <c r="D13" s="1186" t="s">
        <v>2376</v>
      </c>
      <c r="E13" s="1186" t="s">
        <v>357</v>
      </c>
      <c r="F13" s="1186" t="s">
        <v>2377</v>
      </c>
      <c r="G13" s="1186" t="s">
        <v>1144</v>
      </c>
      <c r="H13" s="1186" t="s">
        <v>11</v>
      </c>
      <c r="I13" s="1187">
        <v>42122</v>
      </c>
      <c r="J13" s="1186">
        <v>28.4</v>
      </c>
      <c r="K13" s="1187">
        <v>42749</v>
      </c>
      <c r="L13" s="1186">
        <v>20.53</v>
      </c>
      <c r="M13" s="1186">
        <v>21</v>
      </c>
      <c r="N13" s="1186">
        <v>1.71</v>
      </c>
      <c r="O13" s="1186" t="b">
        <v>1</v>
      </c>
      <c r="P13" s="1186" t="s">
        <v>2378</v>
      </c>
      <c r="Q13" s="1186" t="s">
        <v>1146</v>
      </c>
      <c r="R13" s="1186" t="s">
        <v>1147</v>
      </c>
      <c r="S13" s="1186">
        <v>105</v>
      </c>
      <c r="T13" s="1186">
        <v>27</v>
      </c>
      <c r="U13" s="1186">
        <v>20.53</v>
      </c>
      <c r="V13" s="1186">
        <v>20.53</v>
      </c>
      <c r="W13" s="1186" t="s">
        <v>357</v>
      </c>
      <c r="X13" s="1186">
        <v>18.2</v>
      </c>
    </row>
    <row r="14" spans="1:24" x14ac:dyDescent="0.2">
      <c r="A14" s="1188" t="s">
        <v>1141</v>
      </c>
      <c r="B14" s="1188">
        <v>4</v>
      </c>
      <c r="C14" s="1188" t="s">
        <v>894</v>
      </c>
      <c r="D14" s="1188" t="s">
        <v>2379</v>
      </c>
      <c r="E14" s="1188" t="s">
        <v>357</v>
      </c>
      <c r="F14" s="1188" t="s">
        <v>2380</v>
      </c>
      <c r="G14" s="1188" t="s">
        <v>1144</v>
      </c>
      <c r="H14" s="1188" t="s">
        <v>897</v>
      </c>
      <c r="I14" s="1190">
        <v>42122</v>
      </c>
      <c r="J14" s="1188">
        <v>28</v>
      </c>
      <c r="K14" s="1190">
        <v>42749</v>
      </c>
      <c r="L14" s="1188">
        <v>20.53</v>
      </c>
      <c r="M14" s="1188">
        <v>21</v>
      </c>
      <c r="N14" s="1188">
        <v>1.71</v>
      </c>
      <c r="O14" s="1188" t="b">
        <v>1</v>
      </c>
      <c r="P14" s="1188" t="s">
        <v>2381</v>
      </c>
      <c r="Q14" s="1188" t="s">
        <v>1160</v>
      </c>
      <c r="R14" s="1188" t="s">
        <v>1161</v>
      </c>
      <c r="S14" s="1188">
        <v>111</v>
      </c>
      <c r="T14" s="1188">
        <v>27</v>
      </c>
      <c r="U14" s="1188">
        <v>20.53</v>
      </c>
      <c r="V14" s="1188">
        <v>20.53</v>
      </c>
      <c r="W14" s="1188" t="s">
        <v>357</v>
      </c>
      <c r="X14" s="1188">
        <v>18.2</v>
      </c>
    </row>
    <row r="15" spans="1:24" x14ac:dyDescent="0.2">
      <c r="A15" s="1188" t="s">
        <v>1384</v>
      </c>
      <c r="B15" s="1188">
        <v>3</v>
      </c>
      <c r="C15" s="1188" t="s">
        <v>894</v>
      </c>
      <c r="D15" s="1188" t="s">
        <v>354</v>
      </c>
      <c r="E15" s="1188" t="s">
        <v>357</v>
      </c>
      <c r="F15" s="1188" t="s">
        <v>355</v>
      </c>
      <c r="G15" s="1188" t="s">
        <v>1144</v>
      </c>
      <c r="H15" s="1188" t="s">
        <v>897</v>
      </c>
      <c r="I15" s="1190">
        <v>42474</v>
      </c>
      <c r="J15" s="1188">
        <v>28.4</v>
      </c>
      <c r="K15" s="1190">
        <v>42963</v>
      </c>
      <c r="L15" s="1188">
        <v>16.07</v>
      </c>
      <c r="M15" s="1188">
        <v>16</v>
      </c>
      <c r="N15" s="1188">
        <v>1.34</v>
      </c>
      <c r="O15" s="1188" t="b">
        <v>1</v>
      </c>
      <c r="P15" s="1188" t="s">
        <v>2382</v>
      </c>
      <c r="Q15" s="1188" t="s">
        <v>1390</v>
      </c>
      <c r="R15" s="1188" t="s">
        <v>1391</v>
      </c>
      <c r="S15" s="1188">
        <v>109</v>
      </c>
      <c r="T15" s="1188">
        <v>27</v>
      </c>
      <c r="U15" s="1188" t="s">
        <v>287</v>
      </c>
      <c r="V15" s="1188">
        <v>16.07</v>
      </c>
      <c r="W15" s="1188" t="s">
        <v>357</v>
      </c>
      <c r="X15" s="1188">
        <v>11.9</v>
      </c>
    </row>
    <row r="16" spans="1:24" x14ac:dyDescent="0.2">
      <c r="A16" s="1188" t="s">
        <v>1384</v>
      </c>
      <c r="B16" s="1188">
        <v>4</v>
      </c>
      <c r="C16" s="1188" t="s">
        <v>894</v>
      </c>
      <c r="D16" s="1188" t="s">
        <v>358</v>
      </c>
      <c r="E16" s="1188" t="s">
        <v>357</v>
      </c>
      <c r="F16" s="1188" t="s">
        <v>359</v>
      </c>
      <c r="G16" s="1188" t="s">
        <v>1144</v>
      </c>
      <c r="H16" s="1188" t="s">
        <v>897</v>
      </c>
      <c r="I16" s="1190">
        <v>42474</v>
      </c>
      <c r="J16" s="1188">
        <v>29.5</v>
      </c>
      <c r="K16" s="1190">
        <v>42963</v>
      </c>
      <c r="L16" s="1188">
        <v>16.07</v>
      </c>
      <c r="M16" s="1188">
        <v>16</v>
      </c>
      <c r="N16" s="1188">
        <v>1.34</v>
      </c>
      <c r="O16" s="1188" t="b">
        <v>1</v>
      </c>
      <c r="P16" s="1188" t="s">
        <v>2383</v>
      </c>
      <c r="Q16" s="1188" t="s">
        <v>1393</v>
      </c>
      <c r="R16" s="1188" t="s">
        <v>1394</v>
      </c>
      <c r="S16" s="1188">
        <v>111</v>
      </c>
      <c r="T16" s="1188">
        <v>28</v>
      </c>
      <c r="U16" s="1188" t="s">
        <v>287</v>
      </c>
      <c r="V16" s="1188">
        <v>16.07</v>
      </c>
      <c r="W16" s="1188" t="s">
        <v>357</v>
      </c>
      <c r="X16" s="1188">
        <v>11.9</v>
      </c>
    </row>
    <row r="17" spans="1:24" x14ac:dyDescent="0.2">
      <c r="A17" s="1188" t="s">
        <v>1384</v>
      </c>
      <c r="B17" s="1188">
        <v>5</v>
      </c>
      <c r="C17" s="1188" t="s">
        <v>894</v>
      </c>
      <c r="D17" s="1188" t="s">
        <v>360</v>
      </c>
      <c r="E17" s="1188" t="s">
        <v>357</v>
      </c>
      <c r="F17" s="1188" t="s">
        <v>361</v>
      </c>
      <c r="G17" s="1188" t="s">
        <v>1144</v>
      </c>
      <c r="H17" s="1188" t="s">
        <v>897</v>
      </c>
      <c r="I17" s="1190">
        <v>42474</v>
      </c>
      <c r="J17" s="1188">
        <v>33.4</v>
      </c>
      <c r="K17" s="1190">
        <v>42963</v>
      </c>
      <c r="L17" s="1188">
        <v>16.07</v>
      </c>
      <c r="M17" s="1188">
        <v>16</v>
      </c>
      <c r="N17" s="1188">
        <v>1.34</v>
      </c>
      <c r="O17" s="1188" t="b">
        <v>1</v>
      </c>
      <c r="P17" s="1188" t="s">
        <v>2384</v>
      </c>
      <c r="Q17" s="1188" t="s">
        <v>1396</v>
      </c>
      <c r="R17" s="1188" t="s">
        <v>1397</v>
      </c>
      <c r="S17" s="1188">
        <v>109</v>
      </c>
      <c r="T17" s="1188">
        <v>28</v>
      </c>
      <c r="U17" s="1188" t="s">
        <v>287</v>
      </c>
      <c r="V17" s="1188">
        <v>16.07</v>
      </c>
      <c r="W17" s="1188" t="s">
        <v>357</v>
      </c>
      <c r="X17" s="1188">
        <v>11.9</v>
      </c>
    </row>
    <row r="18" spans="1:24" x14ac:dyDescent="0.2">
      <c r="A18" s="1188" t="s">
        <v>1384</v>
      </c>
      <c r="B18" s="1188">
        <v>24</v>
      </c>
      <c r="C18" s="1188" t="s">
        <v>894</v>
      </c>
      <c r="D18" s="1188" t="s">
        <v>362</v>
      </c>
      <c r="E18" s="1188" t="s">
        <v>357</v>
      </c>
      <c r="F18" s="1188" t="s">
        <v>363</v>
      </c>
      <c r="G18" s="1188" t="s">
        <v>1144</v>
      </c>
      <c r="H18" s="1188" t="s">
        <v>897</v>
      </c>
      <c r="I18" s="1190">
        <v>42474</v>
      </c>
      <c r="J18" s="1188">
        <v>26.6</v>
      </c>
      <c r="K18" s="1190">
        <v>42964</v>
      </c>
      <c r="L18" s="1188">
        <v>16.100000000000001</v>
      </c>
      <c r="M18" s="1188">
        <v>16</v>
      </c>
      <c r="N18" s="1188">
        <v>1.34</v>
      </c>
      <c r="O18" s="1188" t="b">
        <v>1</v>
      </c>
      <c r="P18" s="1188" t="s">
        <v>2385</v>
      </c>
      <c r="Q18" s="1188" t="s">
        <v>1439</v>
      </c>
      <c r="R18" s="1188" t="s">
        <v>1440</v>
      </c>
      <c r="S18" s="1188">
        <v>105</v>
      </c>
      <c r="T18" s="1188">
        <v>26</v>
      </c>
      <c r="U18" s="1188" t="s">
        <v>287</v>
      </c>
      <c r="V18" s="1188">
        <v>16.100000000000001</v>
      </c>
      <c r="W18" s="1188" t="s">
        <v>357</v>
      </c>
      <c r="X18" s="1188">
        <v>11.9</v>
      </c>
    </row>
    <row r="19" spans="1:24" x14ac:dyDescent="0.2">
      <c r="A19" s="1188" t="s">
        <v>1572</v>
      </c>
      <c r="B19" s="1188">
        <v>31</v>
      </c>
      <c r="C19" s="1188" t="s">
        <v>894</v>
      </c>
      <c r="D19" s="1188" t="s">
        <v>2386</v>
      </c>
      <c r="E19" s="1188" t="s">
        <v>357</v>
      </c>
      <c r="F19" s="1188" t="s">
        <v>1626</v>
      </c>
      <c r="G19" s="1188" t="s">
        <v>1144</v>
      </c>
      <c r="H19" s="1188" t="s">
        <v>1468</v>
      </c>
      <c r="I19" s="1190">
        <v>42480</v>
      </c>
      <c r="J19" s="1188">
        <v>29.2</v>
      </c>
      <c r="K19" s="1190">
        <v>43055</v>
      </c>
      <c r="L19" s="1188">
        <v>19.170000000000002</v>
      </c>
      <c r="M19" s="1188">
        <v>19</v>
      </c>
      <c r="N19" s="1188">
        <v>1.5833333300000001</v>
      </c>
      <c r="O19" s="1188" t="s">
        <v>287</v>
      </c>
      <c r="P19" s="1188" t="s">
        <v>2387</v>
      </c>
      <c r="Q19" s="1188" t="s">
        <v>287</v>
      </c>
      <c r="R19" s="1188" t="s">
        <v>287</v>
      </c>
      <c r="S19" s="1188" t="s">
        <v>287</v>
      </c>
      <c r="T19" s="1188" t="s">
        <v>287</v>
      </c>
      <c r="U19" s="1188" t="s">
        <v>287</v>
      </c>
      <c r="V19" s="1188">
        <v>19.170000000000002</v>
      </c>
      <c r="W19" s="1188" t="s">
        <v>357</v>
      </c>
      <c r="X19" s="1188">
        <v>17.7</v>
      </c>
    </row>
    <row r="20" spans="1:24" x14ac:dyDescent="0.2">
      <c r="A20" s="672"/>
      <c r="B20" s="672"/>
      <c r="C20" s="672"/>
      <c r="D20" s="672"/>
      <c r="E20" s="672"/>
      <c r="F20" s="672"/>
      <c r="G20" s="672"/>
      <c r="H20" s="672"/>
      <c r="I20" s="672"/>
      <c r="J20" s="672"/>
      <c r="K20" s="672"/>
      <c r="L20" s="672"/>
      <c r="M20" s="672"/>
      <c r="N20" s="672"/>
      <c r="O20" s="672"/>
      <c r="P20" s="672"/>
      <c r="Q20" s="672"/>
      <c r="R20" s="672"/>
      <c r="S20" s="672"/>
      <c r="T20" s="672"/>
      <c r="U20" s="672"/>
      <c r="V20" s="672"/>
      <c r="W20" s="672"/>
      <c r="X20" s="672"/>
    </row>
    <row r="21" spans="1:24" ht="16" x14ac:dyDescent="0.2">
      <c r="A21" s="1203" t="s">
        <v>1167</v>
      </c>
      <c r="B21" s="1203">
        <v>4</v>
      </c>
      <c r="C21" s="1203" t="s">
        <v>894</v>
      </c>
      <c r="D21" s="1203" t="s">
        <v>2388</v>
      </c>
      <c r="E21" s="1203" t="s">
        <v>112</v>
      </c>
      <c r="F21" s="1203" t="s">
        <v>2389</v>
      </c>
      <c r="G21" s="1203" t="s">
        <v>1144</v>
      </c>
      <c r="H21" s="1203" t="s">
        <v>11</v>
      </c>
      <c r="I21" s="1204">
        <v>42362</v>
      </c>
      <c r="J21" s="1203">
        <v>41.2</v>
      </c>
      <c r="K21" s="1204">
        <v>42795</v>
      </c>
      <c r="L21" s="1203">
        <v>14.23</v>
      </c>
      <c r="M21" s="1203">
        <v>14</v>
      </c>
      <c r="N21" s="1203">
        <v>1.19</v>
      </c>
      <c r="O21" s="1203" t="b">
        <v>0</v>
      </c>
      <c r="P21" s="1203" t="s">
        <v>2390</v>
      </c>
      <c r="Q21" s="1203" t="s">
        <v>1183</v>
      </c>
      <c r="R21" s="1203" t="s">
        <v>1184</v>
      </c>
      <c r="S21" s="1203">
        <v>130</v>
      </c>
      <c r="T21" s="1203">
        <v>28</v>
      </c>
      <c r="U21" s="1203">
        <v>14.23</v>
      </c>
      <c r="V21" s="1203">
        <v>14.23</v>
      </c>
      <c r="W21" s="1203" t="s">
        <v>112</v>
      </c>
      <c r="X21" s="1947">
        <v>12.53</v>
      </c>
    </row>
    <row r="22" spans="1:24" ht="16" x14ac:dyDescent="0.2">
      <c r="A22" s="1203" t="s">
        <v>1167</v>
      </c>
      <c r="B22" s="1203">
        <v>5</v>
      </c>
      <c r="C22" s="1203" t="s">
        <v>894</v>
      </c>
      <c r="D22" s="1203" t="s">
        <v>2391</v>
      </c>
      <c r="E22" s="1203" t="s">
        <v>112</v>
      </c>
      <c r="F22" s="1203" t="s">
        <v>2392</v>
      </c>
      <c r="G22" s="1203" t="s">
        <v>1144</v>
      </c>
      <c r="H22" s="1203" t="s">
        <v>11</v>
      </c>
      <c r="I22" s="1204">
        <v>42362</v>
      </c>
      <c r="J22" s="1203">
        <v>34.5</v>
      </c>
      <c r="K22" s="1204">
        <v>42795</v>
      </c>
      <c r="L22" s="1203">
        <v>14.23</v>
      </c>
      <c r="M22" s="1203">
        <v>14</v>
      </c>
      <c r="N22" s="1203">
        <v>1.19</v>
      </c>
      <c r="O22" s="1203" t="b">
        <v>0</v>
      </c>
      <c r="P22" s="1203" t="s">
        <v>2393</v>
      </c>
      <c r="Q22" s="1203" t="s">
        <v>1187</v>
      </c>
      <c r="R22" s="1203" t="s">
        <v>1188</v>
      </c>
      <c r="S22" s="1203">
        <v>102</v>
      </c>
      <c r="T22" s="1203">
        <v>26</v>
      </c>
      <c r="U22" s="1203">
        <v>14.23</v>
      </c>
      <c r="V22" s="1203">
        <v>14.23</v>
      </c>
      <c r="W22" s="1203" t="s">
        <v>112</v>
      </c>
      <c r="X22" s="1947">
        <v>12.53</v>
      </c>
    </row>
    <row r="23" spans="1:24" ht="16" x14ac:dyDescent="0.2">
      <c r="A23" s="1203" t="s">
        <v>1167</v>
      </c>
      <c r="B23" s="1203">
        <v>11</v>
      </c>
      <c r="C23" s="1203" t="s">
        <v>894</v>
      </c>
      <c r="D23" s="1203" t="s">
        <v>2394</v>
      </c>
      <c r="E23" s="1203" t="s">
        <v>112</v>
      </c>
      <c r="F23" s="1203" t="s">
        <v>2395</v>
      </c>
      <c r="G23" s="1203" t="s">
        <v>1144</v>
      </c>
      <c r="H23" s="1203" t="s">
        <v>11</v>
      </c>
      <c r="I23" s="1204">
        <v>42362</v>
      </c>
      <c r="J23" s="1203">
        <v>38.799999999999997</v>
      </c>
      <c r="K23" s="1204">
        <v>42808</v>
      </c>
      <c r="L23" s="1203">
        <v>14.67</v>
      </c>
      <c r="M23" s="1203">
        <v>15</v>
      </c>
      <c r="N23" s="1203">
        <v>1.22</v>
      </c>
      <c r="O23" s="1203" t="b">
        <v>0</v>
      </c>
      <c r="P23" s="1203" t="s">
        <v>2396</v>
      </c>
      <c r="Q23" s="1203" t="s">
        <v>1215</v>
      </c>
      <c r="R23" s="1203" t="s">
        <v>1216</v>
      </c>
      <c r="S23" s="1203">
        <v>104</v>
      </c>
      <c r="T23" s="1203">
        <v>27</v>
      </c>
      <c r="U23" s="1203">
        <v>14.67</v>
      </c>
      <c r="V23" s="1203">
        <v>14.67</v>
      </c>
      <c r="W23" s="1203" t="s">
        <v>112</v>
      </c>
      <c r="X23" s="1947">
        <v>11.87</v>
      </c>
    </row>
    <row r="24" spans="1:24" ht="16" x14ac:dyDescent="0.2">
      <c r="A24" s="1203" t="s">
        <v>1167</v>
      </c>
      <c r="B24" s="1203">
        <v>12</v>
      </c>
      <c r="C24" s="1203" t="s">
        <v>894</v>
      </c>
      <c r="D24" s="1203" t="s">
        <v>2397</v>
      </c>
      <c r="E24" s="1203" t="s">
        <v>112</v>
      </c>
      <c r="F24" s="1203" t="s">
        <v>2398</v>
      </c>
      <c r="G24" s="1203" t="s">
        <v>1144</v>
      </c>
      <c r="H24" s="1203" t="s">
        <v>11</v>
      </c>
      <c r="I24" s="1204">
        <v>42362</v>
      </c>
      <c r="J24" s="1203">
        <v>39.799999999999997</v>
      </c>
      <c r="K24" s="1204">
        <v>42808</v>
      </c>
      <c r="L24" s="1203">
        <v>14.67</v>
      </c>
      <c r="M24" s="1203">
        <v>15</v>
      </c>
      <c r="N24" s="1203">
        <v>1.22</v>
      </c>
      <c r="O24" s="1203" t="b">
        <v>0</v>
      </c>
      <c r="P24" s="1203" t="s">
        <v>2399</v>
      </c>
      <c r="Q24" s="1203" t="s">
        <v>1220</v>
      </c>
      <c r="R24" s="1203" t="s">
        <v>1221</v>
      </c>
      <c r="S24" s="1203">
        <v>110</v>
      </c>
      <c r="T24" s="1203">
        <v>28</v>
      </c>
      <c r="U24" s="1203" t="s">
        <v>287</v>
      </c>
      <c r="V24" s="1203">
        <v>14.67</v>
      </c>
      <c r="W24" s="1203" t="s">
        <v>112</v>
      </c>
      <c r="X24" s="1947">
        <v>11.87</v>
      </c>
    </row>
    <row r="25" spans="1:24" ht="16" x14ac:dyDescent="0.2">
      <c r="A25" s="1203" t="s">
        <v>1167</v>
      </c>
      <c r="B25" s="1203">
        <v>13</v>
      </c>
      <c r="C25" s="1203" t="s">
        <v>894</v>
      </c>
      <c r="D25" s="1203" t="s">
        <v>2400</v>
      </c>
      <c r="E25" s="1203" t="s">
        <v>112</v>
      </c>
      <c r="F25" s="1203" t="s">
        <v>2401</v>
      </c>
      <c r="G25" s="1203" t="s">
        <v>1144</v>
      </c>
      <c r="H25" s="1203" t="s">
        <v>11</v>
      </c>
      <c r="I25" s="1204">
        <v>42362</v>
      </c>
      <c r="J25" s="1203">
        <v>39.700000000000003</v>
      </c>
      <c r="K25" s="1204">
        <v>42808</v>
      </c>
      <c r="L25" s="1203">
        <v>14.67</v>
      </c>
      <c r="M25" s="1203">
        <v>15</v>
      </c>
      <c r="N25" s="1203">
        <v>1.22</v>
      </c>
      <c r="O25" s="1203" t="b">
        <v>0</v>
      </c>
      <c r="P25" s="1203" t="s">
        <v>2402</v>
      </c>
      <c r="Q25" s="1203" t="s">
        <v>1225</v>
      </c>
      <c r="R25" s="1203" t="s">
        <v>1226</v>
      </c>
      <c r="S25" s="1203">
        <v>97</v>
      </c>
      <c r="T25" s="1203">
        <v>27</v>
      </c>
      <c r="U25" s="1203" t="s">
        <v>287</v>
      </c>
      <c r="V25" s="1203">
        <v>14.67</v>
      </c>
      <c r="W25" s="1203" t="s">
        <v>112</v>
      </c>
      <c r="X25" s="1947">
        <v>11.87</v>
      </c>
    </row>
    <row r="26" spans="1:24" ht="16" x14ac:dyDescent="0.2">
      <c r="A26" s="1203" t="s">
        <v>1167</v>
      </c>
      <c r="B26" s="1203">
        <v>14</v>
      </c>
      <c r="C26" s="1203" t="s">
        <v>894</v>
      </c>
      <c r="D26" s="1203" t="s">
        <v>2403</v>
      </c>
      <c r="E26" s="1203" t="s">
        <v>112</v>
      </c>
      <c r="F26" s="1203" t="s">
        <v>2404</v>
      </c>
      <c r="G26" s="1203" t="s">
        <v>1144</v>
      </c>
      <c r="H26" s="1203" t="s">
        <v>11</v>
      </c>
      <c r="I26" s="1204">
        <v>42362</v>
      </c>
      <c r="J26" s="1203">
        <v>32.799999999999997</v>
      </c>
      <c r="K26" s="1204">
        <v>42808</v>
      </c>
      <c r="L26" s="1203">
        <v>14.67</v>
      </c>
      <c r="M26" s="1203">
        <v>15</v>
      </c>
      <c r="N26" s="1203">
        <v>1.22</v>
      </c>
      <c r="O26" s="1203" t="b">
        <v>0</v>
      </c>
      <c r="P26" s="1203" t="s">
        <v>2405</v>
      </c>
      <c r="Q26" s="1203" t="s">
        <v>1230</v>
      </c>
      <c r="R26" s="1203" t="s">
        <v>1231</v>
      </c>
      <c r="S26" s="1203">
        <v>104</v>
      </c>
      <c r="T26" s="1203">
        <v>26</v>
      </c>
      <c r="U26" s="1203" t="s">
        <v>287</v>
      </c>
      <c r="V26" s="1203">
        <v>14.67</v>
      </c>
      <c r="W26" s="1203" t="s">
        <v>112</v>
      </c>
      <c r="X26" s="1947">
        <v>12.53</v>
      </c>
    </row>
    <row r="27" spans="1:24" ht="16" x14ac:dyDescent="0.2">
      <c r="A27" s="1203" t="s">
        <v>1167</v>
      </c>
      <c r="B27" s="1203">
        <v>15</v>
      </c>
      <c r="C27" s="1203" t="s">
        <v>894</v>
      </c>
      <c r="D27" s="1203" t="s">
        <v>2406</v>
      </c>
      <c r="E27" s="1203" t="s">
        <v>112</v>
      </c>
      <c r="F27" s="1203" t="s">
        <v>2407</v>
      </c>
      <c r="G27" s="1203" t="s">
        <v>1144</v>
      </c>
      <c r="H27" s="1203" t="s">
        <v>11</v>
      </c>
      <c r="I27" s="1204">
        <v>42362</v>
      </c>
      <c r="J27" s="1203">
        <v>31.9</v>
      </c>
      <c r="K27" s="1204">
        <v>42809</v>
      </c>
      <c r="L27" s="1203">
        <v>14.7</v>
      </c>
      <c r="M27" s="1203">
        <v>15</v>
      </c>
      <c r="N27" s="1203">
        <v>1.23</v>
      </c>
      <c r="O27" s="1203" t="b">
        <v>0</v>
      </c>
      <c r="P27" s="1203" t="s">
        <v>2408</v>
      </c>
      <c r="Q27" s="1203" t="s">
        <v>1234</v>
      </c>
      <c r="R27" s="1203" t="s">
        <v>1235</v>
      </c>
      <c r="S27" s="1203">
        <v>113</v>
      </c>
      <c r="T27" s="1203">
        <v>27</v>
      </c>
      <c r="U27" s="1203" t="s">
        <v>287</v>
      </c>
      <c r="V27" s="1203">
        <v>14.7</v>
      </c>
      <c r="W27" s="1203" t="s">
        <v>112</v>
      </c>
      <c r="X27" s="1947">
        <v>12.53</v>
      </c>
    </row>
    <row r="28" spans="1:24" x14ac:dyDescent="0.2">
      <c r="A28" s="1193" t="s">
        <v>1384</v>
      </c>
      <c r="B28" s="1193">
        <v>6</v>
      </c>
      <c r="C28" s="1193" t="s">
        <v>894</v>
      </c>
      <c r="D28" s="1193" t="s">
        <v>364</v>
      </c>
      <c r="E28" s="1193" t="s">
        <v>112</v>
      </c>
      <c r="F28" s="1193" t="s">
        <v>365</v>
      </c>
      <c r="G28" s="1193" t="s">
        <v>1144</v>
      </c>
      <c r="H28" s="1193" t="s">
        <v>897</v>
      </c>
      <c r="I28" s="1194">
        <v>42480</v>
      </c>
      <c r="J28" s="1193">
        <v>45.3</v>
      </c>
      <c r="K28" s="1194">
        <v>42963</v>
      </c>
      <c r="L28" s="1193">
        <v>15.87</v>
      </c>
      <c r="M28" s="1193">
        <v>16</v>
      </c>
      <c r="N28" s="1193">
        <v>1.32</v>
      </c>
      <c r="O28" s="1193" t="b">
        <v>0</v>
      </c>
      <c r="P28" s="1193" t="s">
        <v>2409</v>
      </c>
      <c r="Q28" s="1193" t="s">
        <v>1399</v>
      </c>
      <c r="R28" s="1193" t="s">
        <v>1400</v>
      </c>
      <c r="S28" s="1193">
        <v>117</v>
      </c>
      <c r="T28" s="1193">
        <v>28</v>
      </c>
      <c r="U28" s="1193" t="s">
        <v>287</v>
      </c>
      <c r="V28" s="1193">
        <v>15.87</v>
      </c>
      <c r="W28" s="1193" t="s">
        <v>112</v>
      </c>
      <c r="X28" s="1193">
        <v>11.7</v>
      </c>
    </row>
    <row r="29" spans="1:24" x14ac:dyDescent="0.2">
      <c r="A29" s="1193" t="s">
        <v>1384</v>
      </c>
      <c r="B29" s="1193">
        <v>7</v>
      </c>
      <c r="C29" s="1193" t="s">
        <v>894</v>
      </c>
      <c r="D29" s="1193" t="s">
        <v>368</v>
      </c>
      <c r="E29" s="1193" t="s">
        <v>112</v>
      </c>
      <c r="F29" s="1193" t="s">
        <v>369</v>
      </c>
      <c r="G29" s="1193" t="s">
        <v>1144</v>
      </c>
      <c r="H29" s="1193" t="s">
        <v>897</v>
      </c>
      <c r="I29" s="1194">
        <v>42480</v>
      </c>
      <c r="J29" s="1193">
        <v>51.1</v>
      </c>
      <c r="K29" s="1194">
        <v>42963</v>
      </c>
      <c r="L29" s="1193">
        <v>15.87</v>
      </c>
      <c r="M29" s="1193">
        <v>16</v>
      </c>
      <c r="N29" s="1193">
        <v>1.32</v>
      </c>
      <c r="O29" s="1193" t="b">
        <v>0</v>
      </c>
      <c r="P29" s="1193" t="s">
        <v>2410</v>
      </c>
      <c r="Q29" s="1193" t="s">
        <v>1401</v>
      </c>
      <c r="R29" s="1193" t="s">
        <v>1402</v>
      </c>
      <c r="S29" s="1193">
        <v>108</v>
      </c>
      <c r="T29" s="1193">
        <v>27</v>
      </c>
      <c r="U29" s="1193" t="s">
        <v>287</v>
      </c>
      <c r="V29" s="1193">
        <v>15.87</v>
      </c>
      <c r="W29" s="1193" t="s">
        <v>112</v>
      </c>
      <c r="X29" s="1193">
        <v>11.7</v>
      </c>
    </row>
    <row r="30" spans="1:24" x14ac:dyDescent="0.2">
      <c r="A30" s="1193" t="s">
        <v>1384</v>
      </c>
      <c r="B30" s="1193">
        <v>25</v>
      </c>
      <c r="C30" s="1193" t="s">
        <v>894</v>
      </c>
      <c r="D30" s="1193" t="s">
        <v>370</v>
      </c>
      <c r="E30" s="1193" t="s">
        <v>112</v>
      </c>
      <c r="F30" s="1193" t="s">
        <v>371</v>
      </c>
      <c r="G30" s="1193" t="s">
        <v>1144</v>
      </c>
      <c r="H30" s="1193" t="s">
        <v>897</v>
      </c>
      <c r="I30" s="1194">
        <v>42480</v>
      </c>
      <c r="J30" s="1193">
        <v>49.9</v>
      </c>
      <c r="K30" s="1194">
        <v>42965</v>
      </c>
      <c r="L30" s="1193">
        <v>15.93</v>
      </c>
      <c r="M30" s="1193">
        <v>16</v>
      </c>
      <c r="N30" s="1193">
        <v>1.33</v>
      </c>
      <c r="O30" s="1193" t="b">
        <v>0</v>
      </c>
      <c r="P30" s="1193" t="s">
        <v>2411</v>
      </c>
      <c r="Q30" s="1193" t="s">
        <v>1442</v>
      </c>
      <c r="R30" s="1193" t="s">
        <v>1443</v>
      </c>
      <c r="S30" s="1193">
        <v>109</v>
      </c>
      <c r="T30" s="1193">
        <v>26</v>
      </c>
      <c r="U30" s="1193" t="s">
        <v>287</v>
      </c>
      <c r="V30" s="1193">
        <v>15.93</v>
      </c>
      <c r="W30" s="1193" t="s">
        <v>112</v>
      </c>
      <c r="X30" s="1193">
        <v>11.7</v>
      </c>
    </row>
    <row r="31" spans="1:24" ht="16" x14ac:dyDescent="0.2">
      <c r="A31" s="1193" t="s">
        <v>1167</v>
      </c>
      <c r="B31" s="1193">
        <v>3</v>
      </c>
      <c r="C31" s="1193" t="s">
        <v>894</v>
      </c>
      <c r="D31" s="1193" t="s">
        <v>2412</v>
      </c>
      <c r="E31" s="1193" t="s">
        <v>112</v>
      </c>
      <c r="F31" s="1193" t="s">
        <v>2413</v>
      </c>
      <c r="G31" s="1193" t="s">
        <v>1144</v>
      </c>
      <c r="H31" s="1193" t="s">
        <v>897</v>
      </c>
      <c r="I31" s="1194">
        <v>42389</v>
      </c>
      <c r="J31" s="1193">
        <v>46.8</v>
      </c>
      <c r="K31" s="1194">
        <v>42795</v>
      </c>
      <c r="L31" s="1193">
        <v>13.37</v>
      </c>
      <c r="M31" s="1193">
        <v>13</v>
      </c>
      <c r="N31" s="1193">
        <v>1.1100000000000001</v>
      </c>
      <c r="O31" s="1193" t="b">
        <v>0</v>
      </c>
      <c r="P31" s="1193" t="s">
        <v>2414</v>
      </c>
      <c r="Q31" s="1193" t="s">
        <v>1179</v>
      </c>
      <c r="R31" s="1193" t="s">
        <v>1180</v>
      </c>
      <c r="S31" s="1193">
        <v>113</v>
      </c>
      <c r="T31" s="1193">
        <v>25</v>
      </c>
      <c r="U31" s="1193">
        <v>13.37</v>
      </c>
      <c r="V31" s="1193">
        <v>13.37</v>
      </c>
      <c r="W31" s="1193" t="s">
        <v>112</v>
      </c>
      <c r="X31" s="1948">
        <v>11.67</v>
      </c>
    </row>
    <row r="32" spans="1:24" ht="16" x14ac:dyDescent="0.2">
      <c r="A32" s="1193" t="s">
        <v>1167</v>
      </c>
      <c r="B32" s="1193">
        <v>1</v>
      </c>
      <c r="C32" s="1193" t="s">
        <v>894</v>
      </c>
      <c r="D32" s="1193" t="s">
        <v>2415</v>
      </c>
      <c r="E32" s="1193" t="s">
        <v>112</v>
      </c>
      <c r="F32" s="1193" t="s">
        <v>2416</v>
      </c>
      <c r="G32" s="1193" t="s">
        <v>1144</v>
      </c>
      <c r="H32" s="1193" t="s">
        <v>897</v>
      </c>
      <c r="I32" s="1194">
        <v>42383</v>
      </c>
      <c r="J32" s="1193">
        <v>36.4</v>
      </c>
      <c r="K32" s="1194">
        <v>42795</v>
      </c>
      <c r="L32" s="1193">
        <v>13.57</v>
      </c>
      <c r="M32" s="1193">
        <v>14</v>
      </c>
      <c r="N32" s="1193">
        <v>1.1299999999999999</v>
      </c>
      <c r="O32" s="1193" t="b">
        <v>0</v>
      </c>
      <c r="P32" s="1193" t="s">
        <v>2417</v>
      </c>
      <c r="Q32" s="1193" t="s">
        <v>1171</v>
      </c>
      <c r="R32" s="1193" t="s">
        <v>1172</v>
      </c>
      <c r="S32" s="1193">
        <v>102</v>
      </c>
      <c r="T32" s="1193">
        <v>26</v>
      </c>
      <c r="U32" s="1193">
        <v>13.57</v>
      </c>
      <c r="V32" s="1193">
        <v>13.57</v>
      </c>
      <c r="W32" s="1193" t="s">
        <v>112</v>
      </c>
      <c r="X32" s="1948">
        <v>11.87</v>
      </c>
    </row>
    <row r="33" spans="1:24" ht="16" x14ac:dyDescent="0.2">
      <c r="A33" s="1193" t="s">
        <v>1167</v>
      </c>
      <c r="B33" s="1193">
        <v>2</v>
      </c>
      <c r="C33" s="1193" t="s">
        <v>894</v>
      </c>
      <c r="D33" s="1193" t="s">
        <v>2418</v>
      </c>
      <c r="E33" s="1193" t="s">
        <v>112</v>
      </c>
      <c r="F33" s="1193" t="s">
        <v>2419</v>
      </c>
      <c r="G33" s="1193" t="s">
        <v>1144</v>
      </c>
      <c r="H33" s="1193" t="s">
        <v>897</v>
      </c>
      <c r="I33" s="1194">
        <v>42383</v>
      </c>
      <c r="J33" s="1193">
        <v>35.4</v>
      </c>
      <c r="K33" s="1194">
        <v>42795</v>
      </c>
      <c r="L33" s="1193">
        <v>13.57</v>
      </c>
      <c r="M33" s="1193">
        <v>14</v>
      </c>
      <c r="N33" s="1193">
        <v>1.1299999999999999</v>
      </c>
      <c r="O33" s="1193" t="b">
        <v>0</v>
      </c>
      <c r="P33" s="1193" t="s">
        <v>2420</v>
      </c>
      <c r="Q33" s="1193" t="s">
        <v>1175</v>
      </c>
      <c r="R33" s="1193" t="s">
        <v>1176</v>
      </c>
      <c r="S33" s="1193">
        <v>109</v>
      </c>
      <c r="T33" s="1193">
        <v>26</v>
      </c>
      <c r="U33" s="1193">
        <v>13.57</v>
      </c>
      <c r="V33" s="1193">
        <v>13.57</v>
      </c>
      <c r="W33" s="1193" t="s">
        <v>112</v>
      </c>
      <c r="X33" s="1948">
        <v>11.87</v>
      </c>
    </row>
    <row r="34" spans="1:24" x14ac:dyDescent="0.2">
      <c r="A34" s="1193" t="s">
        <v>1572</v>
      </c>
      <c r="B34" s="1193">
        <v>35</v>
      </c>
      <c r="C34" s="1193" t="s">
        <v>894</v>
      </c>
      <c r="D34" s="1193" t="s">
        <v>2421</v>
      </c>
      <c r="E34" s="1193" t="s">
        <v>112</v>
      </c>
      <c r="F34" s="1193" t="s">
        <v>1632</v>
      </c>
      <c r="G34" s="1193" t="s">
        <v>1144</v>
      </c>
      <c r="H34" s="1193" t="s">
        <v>897</v>
      </c>
      <c r="I34" s="1194">
        <v>42647</v>
      </c>
      <c r="J34" s="1193">
        <v>40.700000000000003</v>
      </c>
      <c r="K34" s="1194">
        <v>43069</v>
      </c>
      <c r="L34" s="1193">
        <v>14.07</v>
      </c>
      <c r="M34" s="1193">
        <v>14</v>
      </c>
      <c r="N34" s="1193">
        <v>1.1666666699999999</v>
      </c>
      <c r="O34" s="1193" t="s">
        <v>287</v>
      </c>
      <c r="P34" s="1193" t="s">
        <v>2422</v>
      </c>
      <c r="Q34" s="1193" t="s">
        <v>287</v>
      </c>
      <c r="R34" s="1193" t="s">
        <v>287</v>
      </c>
      <c r="S34" s="1193" t="s">
        <v>287</v>
      </c>
      <c r="T34" s="1193" t="s">
        <v>287</v>
      </c>
      <c r="U34" s="1193" t="s">
        <v>287</v>
      </c>
      <c r="V34" s="1193">
        <v>14.07</v>
      </c>
      <c r="W34" s="1193" t="s">
        <v>112</v>
      </c>
      <c r="X34" s="1193">
        <v>12.1333333</v>
      </c>
    </row>
    <row r="35" spans="1:24" x14ac:dyDescent="0.2">
      <c r="A35" s="1193" t="s">
        <v>1572</v>
      </c>
      <c r="B35" s="1193">
        <v>34</v>
      </c>
      <c r="C35" s="1193" t="s">
        <v>894</v>
      </c>
      <c r="D35" s="1193" t="s">
        <v>2423</v>
      </c>
      <c r="E35" s="1193" t="s">
        <v>112</v>
      </c>
      <c r="F35" s="1193" t="s">
        <v>1629</v>
      </c>
      <c r="G35" s="1193" t="s">
        <v>1144</v>
      </c>
      <c r="H35" s="1193" t="s">
        <v>1468</v>
      </c>
      <c r="I35" s="1194">
        <v>42647</v>
      </c>
      <c r="J35" s="1193">
        <v>43.1</v>
      </c>
      <c r="K35" s="1194">
        <v>43069</v>
      </c>
      <c r="L35" s="1193">
        <v>14.07</v>
      </c>
      <c r="M35" s="1193">
        <v>14</v>
      </c>
      <c r="N35" s="1193">
        <v>1.1666666699999999</v>
      </c>
      <c r="O35" s="1193" t="s">
        <v>287</v>
      </c>
      <c r="P35" s="1193" t="s">
        <v>2424</v>
      </c>
      <c r="Q35" s="1193" t="s">
        <v>1630</v>
      </c>
      <c r="R35" s="1193" t="s">
        <v>1631</v>
      </c>
      <c r="S35" s="1193">
        <v>105</v>
      </c>
      <c r="T35" s="1193">
        <v>24</v>
      </c>
      <c r="U35" s="1193" t="s">
        <v>287</v>
      </c>
      <c r="V35" s="1193">
        <v>14.07</v>
      </c>
      <c r="W35" s="1193" t="s">
        <v>112</v>
      </c>
      <c r="X35" s="1193">
        <v>12.1333333</v>
      </c>
    </row>
    <row r="36" spans="1:24" x14ac:dyDescent="0.2">
      <c r="A36" s="1193" t="s">
        <v>1572</v>
      </c>
      <c r="B36" s="1193">
        <v>36</v>
      </c>
      <c r="C36" s="1193" t="s">
        <v>894</v>
      </c>
      <c r="D36" s="1193" t="s">
        <v>2425</v>
      </c>
      <c r="E36" s="1193" t="s">
        <v>112</v>
      </c>
      <c r="F36" s="1193" t="s">
        <v>1633</v>
      </c>
      <c r="G36" s="1193" t="s">
        <v>1144</v>
      </c>
      <c r="H36" s="1193" t="s">
        <v>1468</v>
      </c>
      <c r="I36" s="1194">
        <v>42647</v>
      </c>
      <c r="J36" s="1193">
        <v>43.5</v>
      </c>
      <c r="K36" s="1194">
        <v>43069</v>
      </c>
      <c r="L36" s="1193">
        <v>14.07</v>
      </c>
      <c r="M36" s="1193">
        <v>14</v>
      </c>
      <c r="N36" s="1193">
        <v>1.1666666699999999</v>
      </c>
      <c r="O36" s="1193" t="s">
        <v>287</v>
      </c>
      <c r="P36" s="1193" t="s">
        <v>2426</v>
      </c>
      <c r="Q36" s="1193" t="s">
        <v>287</v>
      </c>
      <c r="R36" s="1193" t="s">
        <v>287</v>
      </c>
      <c r="S36" s="1193" t="s">
        <v>287</v>
      </c>
      <c r="T36" s="1193" t="s">
        <v>287</v>
      </c>
      <c r="U36" s="1193" t="s">
        <v>287</v>
      </c>
      <c r="V36" s="1193">
        <v>14.07</v>
      </c>
      <c r="W36" s="1193" t="s">
        <v>112</v>
      </c>
      <c r="X36" s="1193">
        <v>12.1333333</v>
      </c>
    </row>
    <row r="37" spans="1:24" x14ac:dyDescent="0.2">
      <c r="A37" s="1193" t="s">
        <v>1572</v>
      </c>
      <c r="B37" s="1193">
        <v>37</v>
      </c>
      <c r="C37" s="1193" t="s">
        <v>894</v>
      </c>
      <c r="D37" s="1193" t="s">
        <v>2427</v>
      </c>
      <c r="E37" s="1193" t="s">
        <v>112</v>
      </c>
      <c r="F37" s="1193" t="s">
        <v>1634</v>
      </c>
      <c r="G37" s="1193" t="s">
        <v>1144</v>
      </c>
      <c r="H37" s="1193" t="s">
        <v>1468</v>
      </c>
      <c r="I37" s="1194">
        <v>42647</v>
      </c>
      <c r="J37" s="1193">
        <v>45.3</v>
      </c>
      <c r="K37" s="1194">
        <v>43069</v>
      </c>
      <c r="L37" s="1193">
        <v>14.07</v>
      </c>
      <c r="M37" s="1193">
        <v>14</v>
      </c>
      <c r="N37" s="1193">
        <v>1.1666666699999999</v>
      </c>
      <c r="O37" s="1193" t="s">
        <v>287</v>
      </c>
      <c r="P37" s="1193" t="s">
        <v>2428</v>
      </c>
      <c r="Q37" s="1193" t="s">
        <v>287</v>
      </c>
      <c r="R37" s="1193" t="s">
        <v>287</v>
      </c>
      <c r="S37" s="1193" t="s">
        <v>287</v>
      </c>
      <c r="T37" s="1193" t="s">
        <v>287</v>
      </c>
      <c r="U37" s="1193" t="s">
        <v>287</v>
      </c>
      <c r="V37" s="1193">
        <v>14.07</v>
      </c>
      <c r="W37" s="1193" t="s">
        <v>112</v>
      </c>
      <c r="X37" s="1193">
        <v>12.1333333</v>
      </c>
    </row>
    <row r="38" spans="1:24" x14ac:dyDescent="0.2">
      <c r="A38" s="1203" t="s">
        <v>287</v>
      </c>
      <c r="B38" s="1203" t="s">
        <v>287</v>
      </c>
      <c r="C38" s="1203" t="s">
        <v>287</v>
      </c>
      <c r="D38" s="1203" t="s">
        <v>287</v>
      </c>
      <c r="E38" s="1203" t="s">
        <v>287</v>
      </c>
      <c r="F38" s="1203" t="s">
        <v>287</v>
      </c>
      <c r="G38" s="1203" t="s">
        <v>287</v>
      </c>
      <c r="H38" s="1203" t="s">
        <v>287</v>
      </c>
      <c r="I38" s="1203" t="s">
        <v>287</v>
      </c>
      <c r="J38" s="1203" t="s">
        <v>287</v>
      </c>
      <c r="K38" s="1203" t="s">
        <v>287</v>
      </c>
      <c r="L38" s="1203" t="s">
        <v>287</v>
      </c>
      <c r="M38" s="1203" t="s">
        <v>287</v>
      </c>
      <c r="N38" s="1203" t="s">
        <v>287</v>
      </c>
      <c r="O38" s="1203" t="s">
        <v>287</v>
      </c>
      <c r="P38" s="1203" t="s">
        <v>287</v>
      </c>
      <c r="Q38" s="1203" t="s">
        <v>287</v>
      </c>
      <c r="R38" s="1203" t="s">
        <v>287</v>
      </c>
      <c r="S38" s="1203" t="s">
        <v>287</v>
      </c>
      <c r="T38" s="1203" t="s">
        <v>287</v>
      </c>
      <c r="U38" s="1203" t="s">
        <v>287</v>
      </c>
      <c r="V38" s="1203" t="s">
        <v>287</v>
      </c>
      <c r="W38" s="1203" t="s">
        <v>287</v>
      </c>
      <c r="X38" s="1203" t="s">
        <v>287</v>
      </c>
    </row>
    <row r="39" spans="1:24" x14ac:dyDescent="0.2">
      <c r="A39" s="1203" t="s">
        <v>1384</v>
      </c>
      <c r="B39" s="1203">
        <v>2</v>
      </c>
      <c r="C39" s="1203" t="s">
        <v>894</v>
      </c>
      <c r="D39" s="1203" t="s">
        <v>352</v>
      </c>
      <c r="E39" s="1203" t="s">
        <v>112</v>
      </c>
      <c r="F39" s="1203" t="s">
        <v>353</v>
      </c>
      <c r="G39" s="1203" t="s">
        <v>1144</v>
      </c>
      <c r="H39" s="1203" t="s">
        <v>11</v>
      </c>
      <c r="I39" s="1204">
        <v>42465</v>
      </c>
      <c r="J39" s="1203">
        <v>52.6</v>
      </c>
      <c r="K39" s="1204">
        <v>42963</v>
      </c>
      <c r="L39" s="1203">
        <v>16.37</v>
      </c>
      <c r="M39" s="1203">
        <v>16</v>
      </c>
      <c r="N39" s="1203">
        <v>1.36</v>
      </c>
      <c r="O39" s="1203" t="b">
        <v>1</v>
      </c>
      <c r="P39" s="1203" t="s">
        <v>2429</v>
      </c>
      <c r="Q39" s="1203" t="s">
        <v>1387</v>
      </c>
      <c r="R39" s="1203" t="s">
        <v>1388</v>
      </c>
      <c r="S39" s="1203">
        <v>114</v>
      </c>
      <c r="T39" s="1203">
        <v>27</v>
      </c>
      <c r="U39" s="1203" t="s">
        <v>287</v>
      </c>
      <c r="V39" s="1203">
        <v>16.37</v>
      </c>
      <c r="W39" s="1203" t="s">
        <v>112</v>
      </c>
      <c r="X39" s="1203">
        <v>12.2</v>
      </c>
    </row>
    <row r="40" spans="1:24" x14ac:dyDescent="0.2">
      <c r="A40" s="1203" t="s">
        <v>1384</v>
      </c>
      <c r="B40" s="1203">
        <v>23</v>
      </c>
      <c r="C40" s="1203" t="s">
        <v>894</v>
      </c>
      <c r="D40" s="1203" t="s">
        <v>343</v>
      </c>
      <c r="E40" s="1203" t="s">
        <v>112</v>
      </c>
      <c r="F40" s="1203" t="s">
        <v>344</v>
      </c>
      <c r="G40" s="1203" t="s">
        <v>1144</v>
      </c>
      <c r="H40" s="1203" t="s">
        <v>11</v>
      </c>
      <c r="I40" s="1204">
        <v>42465</v>
      </c>
      <c r="J40" s="1203">
        <v>49.3</v>
      </c>
      <c r="K40" s="1204">
        <v>42965</v>
      </c>
      <c r="L40" s="1203">
        <v>16.43</v>
      </c>
      <c r="M40" s="1203">
        <v>16</v>
      </c>
      <c r="N40" s="1203">
        <v>1.37</v>
      </c>
      <c r="O40" s="1203" t="b">
        <v>1</v>
      </c>
      <c r="P40" s="1203" t="s">
        <v>2430</v>
      </c>
      <c r="Q40" s="1203" t="s">
        <v>287</v>
      </c>
      <c r="R40" s="1203" t="s">
        <v>287</v>
      </c>
      <c r="S40" s="1203" t="s">
        <v>287</v>
      </c>
      <c r="T40" s="1203" t="s">
        <v>287</v>
      </c>
      <c r="U40" s="1203" t="s">
        <v>287</v>
      </c>
      <c r="V40" s="1203">
        <v>16.43</v>
      </c>
      <c r="W40" s="1203" t="s">
        <v>112</v>
      </c>
      <c r="X40" s="1203">
        <v>12.2</v>
      </c>
    </row>
    <row r="41" spans="1:24" ht="16" x14ac:dyDescent="0.2">
      <c r="A41" s="1203" t="s">
        <v>1384</v>
      </c>
      <c r="B41" s="1203">
        <v>1</v>
      </c>
      <c r="C41" s="1203" t="s">
        <v>894</v>
      </c>
      <c r="D41" s="1203" t="s">
        <v>347</v>
      </c>
      <c r="E41" s="1203" t="s">
        <v>112</v>
      </c>
      <c r="F41" s="1203" t="s">
        <v>348</v>
      </c>
      <c r="G41" s="1203" t="s">
        <v>1144</v>
      </c>
      <c r="H41" s="1203" t="s">
        <v>11</v>
      </c>
      <c r="I41" s="1204">
        <v>42465</v>
      </c>
      <c r="J41" s="1203">
        <v>56.2</v>
      </c>
      <c r="K41" s="1203" t="s">
        <v>1385</v>
      </c>
      <c r="L41" s="1203"/>
      <c r="M41" s="1203">
        <v>0</v>
      </c>
      <c r="N41" s="1203" t="e">
        <v>#VALUE!</v>
      </c>
      <c r="O41" s="1203" t="s">
        <v>287</v>
      </c>
      <c r="P41" s="1203" t="s">
        <v>2431</v>
      </c>
      <c r="Q41" s="1203" t="s">
        <v>287</v>
      </c>
      <c r="R41" s="1203" t="s">
        <v>287</v>
      </c>
      <c r="S41" s="1203" t="s">
        <v>287</v>
      </c>
      <c r="T41" s="1203" t="s">
        <v>287</v>
      </c>
      <c r="U41" s="1203" t="s">
        <v>287</v>
      </c>
      <c r="V41" s="1203" t="e">
        <v>#VALUE!</v>
      </c>
      <c r="W41" s="1203" t="s">
        <v>112</v>
      </c>
      <c r="X41" s="1947">
        <v>12.2</v>
      </c>
    </row>
    <row r="42" spans="1:24" x14ac:dyDescent="0.2">
      <c r="I42" s="6"/>
    </row>
    <row r="43" spans="1:24" x14ac:dyDescent="0.2">
      <c r="I43" s="6"/>
      <c r="K43" s="6"/>
    </row>
    <row r="44" spans="1:24" x14ac:dyDescent="0.2">
      <c r="I44" s="6"/>
      <c r="K44" s="6"/>
    </row>
    <row r="49" spans="9:11" x14ac:dyDescent="0.2">
      <c r="I49" s="6"/>
      <c r="K49" s="6"/>
    </row>
    <row r="50" spans="9:11" x14ac:dyDescent="0.2">
      <c r="I50" s="6"/>
      <c r="K50" s="6"/>
    </row>
    <row r="52" spans="9:11" x14ac:dyDescent="0.2">
      <c r="I52" s="6"/>
      <c r="K52" s="6"/>
    </row>
    <row r="53" spans="9:11" x14ac:dyDescent="0.2">
      <c r="I53" s="6"/>
      <c r="K53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C6CD-D5CC-47D2-BFBF-0BF7AE83FA94}">
  <sheetPr>
    <tabColor rgb="FFFF0000"/>
  </sheetPr>
  <dimension ref="A1:AA222"/>
  <sheetViews>
    <sheetView workbookViewId="0">
      <selection activeCell="V44" sqref="V44"/>
    </sheetView>
  </sheetViews>
  <sheetFormatPr baseColWidth="10" defaultColWidth="8.83203125" defaultRowHeight="15" x14ac:dyDescent="0.2"/>
  <cols>
    <col min="2" max="2" width="14.83203125" customWidth="1"/>
    <col min="3" max="3" width="39.83203125" customWidth="1"/>
    <col min="4" max="4" width="14.33203125" customWidth="1"/>
    <col min="5" max="5" width="15.83203125" customWidth="1"/>
    <col min="6" max="6" width="19.5" customWidth="1"/>
    <col min="7" max="7" width="10.5" customWidth="1"/>
    <col min="8" max="8" width="19.5" style="119" customWidth="1"/>
    <col min="9" max="9" width="15.33203125" customWidth="1"/>
    <col min="10" max="10" width="16.5" customWidth="1"/>
    <col min="11" max="11" width="20.83203125" customWidth="1"/>
    <col min="12" max="12" width="16.5" customWidth="1"/>
    <col min="13" max="14" width="21" customWidth="1"/>
    <col min="15" max="15" width="33.5" customWidth="1"/>
    <col min="16" max="16" width="17.6640625" customWidth="1"/>
    <col min="26" max="26" width="17.33203125" customWidth="1"/>
  </cols>
  <sheetData>
    <row r="1" spans="1:27" ht="15" customHeight="1" x14ac:dyDescent="0.2">
      <c r="A1" s="169" t="s">
        <v>2432</v>
      </c>
      <c r="B1" s="169" t="s">
        <v>2433</v>
      </c>
      <c r="C1" s="169" t="s">
        <v>2434</v>
      </c>
      <c r="D1" s="169" t="s">
        <v>163</v>
      </c>
      <c r="E1" s="169" t="s">
        <v>238</v>
      </c>
      <c r="F1" s="169" t="s">
        <v>2435</v>
      </c>
      <c r="G1" s="14" t="s">
        <v>189</v>
      </c>
      <c r="H1" s="169" t="s">
        <v>192</v>
      </c>
      <c r="I1" s="169" t="s">
        <v>188</v>
      </c>
      <c r="J1" s="169" t="s">
        <v>2436</v>
      </c>
      <c r="K1" s="169" t="s">
        <v>2437</v>
      </c>
      <c r="L1" s="169" t="s">
        <v>2438</v>
      </c>
      <c r="M1" s="169" t="s">
        <v>2439</v>
      </c>
      <c r="N1" s="169" t="s">
        <v>246</v>
      </c>
      <c r="O1" s="169" t="s">
        <v>2440</v>
      </c>
      <c r="P1" s="247" t="s">
        <v>2441</v>
      </c>
      <c r="R1" t="s">
        <v>2442</v>
      </c>
      <c r="S1" t="s">
        <v>2443</v>
      </c>
      <c r="T1" t="s">
        <v>2444</v>
      </c>
      <c r="U1" t="s">
        <v>2445</v>
      </c>
      <c r="V1" t="s">
        <v>2446</v>
      </c>
      <c r="W1" t="s">
        <v>2447</v>
      </c>
      <c r="X1" t="s">
        <v>2448</v>
      </c>
      <c r="Z1" s="167"/>
    </row>
    <row r="2" spans="1:27" ht="19" x14ac:dyDescent="0.25">
      <c r="A2" s="172">
        <v>1</v>
      </c>
      <c r="B2" s="172">
        <v>10</v>
      </c>
      <c r="C2" s="172">
        <v>200302</v>
      </c>
      <c r="D2" s="182" t="s">
        <v>2449</v>
      </c>
      <c r="E2" s="172" t="s">
        <v>1018</v>
      </c>
      <c r="F2" s="172">
        <v>1206111</v>
      </c>
      <c r="G2" s="214" t="s">
        <v>113</v>
      </c>
      <c r="H2" s="243" t="s">
        <v>157</v>
      </c>
      <c r="I2" s="225">
        <v>43375</v>
      </c>
      <c r="J2" s="243">
        <v>18</v>
      </c>
      <c r="K2" s="352">
        <v>43878</v>
      </c>
      <c r="L2" s="381">
        <v>44005</v>
      </c>
      <c r="M2" s="391">
        <f t="shared" ref="M2:M24" si="0">_xlfn.DAYS(L2,I2)/30</f>
        <v>21</v>
      </c>
      <c r="N2" s="391">
        <f t="shared" ref="N2:N33" si="1">_xlfn.DAYS(K2,I2)/30</f>
        <v>16.766666666666666</v>
      </c>
      <c r="O2" s="352"/>
      <c r="P2" s="407" t="s">
        <v>2450</v>
      </c>
      <c r="Q2" s="161" t="s">
        <v>155</v>
      </c>
      <c r="Y2" s="1"/>
      <c r="Z2" s="304"/>
      <c r="AA2" s="1"/>
    </row>
    <row r="3" spans="1:27" ht="19" x14ac:dyDescent="0.25">
      <c r="A3" s="172">
        <v>2</v>
      </c>
      <c r="B3" s="172">
        <v>11</v>
      </c>
      <c r="C3" s="172">
        <v>200302</v>
      </c>
      <c r="D3" s="182" t="s">
        <v>2449</v>
      </c>
      <c r="E3" s="172" t="s">
        <v>1022</v>
      </c>
      <c r="F3" s="172">
        <v>1206111</v>
      </c>
      <c r="G3" s="211" t="s">
        <v>113</v>
      </c>
      <c r="H3" s="173" t="s">
        <v>157</v>
      </c>
      <c r="I3" s="222">
        <v>43375</v>
      </c>
      <c r="J3" s="173">
        <v>18</v>
      </c>
      <c r="K3" s="349">
        <v>43878</v>
      </c>
      <c r="L3" s="375">
        <v>44006</v>
      </c>
      <c r="M3" s="398">
        <f t="shared" si="0"/>
        <v>21.033333333333335</v>
      </c>
      <c r="N3" s="394">
        <f t="shared" si="1"/>
        <v>16.766666666666666</v>
      </c>
      <c r="O3" s="404"/>
      <c r="P3" s="407" t="s">
        <v>2450</v>
      </c>
      <c r="Q3" s="162" t="s">
        <v>124</v>
      </c>
      <c r="Y3" s="304"/>
      <c r="Z3" s="1"/>
      <c r="AA3" s="304"/>
    </row>
    <row r="4" spans="1:27" ht="17" x14ac:dyDescent="0.2">
      <c r="A4" s="172">
        <v>3</v>
      </c>
      <c r="B4" s="172">
        <v>12</v>
      </c>
      <c r="C4" s="172">
        <v>200302</v>
      </c>
      <c r="D4" s="182" t="s">
        <v>2449</v>
      </c>
      <c r="E4" s="172" t="s">
        <v>1026</v>
      </c>
      <c r="F4" s="172">
        <v>1206111</v>
      </c>
      <c r="G4" s="211" t="s">
        <v>113</v>
      </c>
      <c r="H4" s="173" t="s">
        <v>157</v>
      </c>
      <c r="I4" s="222">
        <v>43375</v>
      </c>
      <c r="J4" s="173">
        <v>18</v>
      </c>
      <c r="K4" s="349">
        <v>43878</v>
      </c>
      <c r="L4" s="375">
        <v>44006</v>
      </c>
      <c r="M4" s="398">
        <f t="shared" si="0"/>
        <v>21.033333333333335</v>
      </c>
      <c r="N4" s="394">
        <f t="shared" si="1"/>
        <v>16.766666666666666</v>
      </c>
      <c r="O4" s="404"/>
      <c r="P4" s="407" t="s">
        <v>2450</v>
      </c>
      <c r="Q4" s="163" t="s">
        <v>141</v>
      </c>
      <c r="Y4" s="167"/>
      <c r="Z4" s="167"/>
      <c r="AA4" s="167"/>
    </row>
    <row r="5" spans="1:27" ht="17" x14ac:dyDescent="0.2">
      <c r="A5" s="174">
        <v>4</v>
      </c>
      <c r="B5" s="174">
        <v>14</v>
      </c>
      <c r="C5" s="174">
        <v>200331</v>
      </c>
      <c r="D5" s="183" t="s">
        <v>2449</v>
      </c>
      <c r="E5" s="174" t="s">
        <v>994</v>
      </c>
      <c r="F5" s="174">
        <v>1198654</v>
      </c>
      <c r="G5" s="212" t="s">
        <v>113</v>
      </c>
      <c r="H5" s="175" t="s">
        <v>154</v>
      </c>
      <c r="I5" s="221">
        <v>43355</v>
      </c>
      <c r="J5" s="175">
        <v>19</v>
      </c>
      <c r="K5" s="348">
        <v>43907</v>
      </c>
      <c r="L5" s="348">
        <v>43976</v>
      </c>
      <c r="M5" s="395">
        <f t="shared" si="0"/>
        <v>20.7</v>
      </c>
      <c r="N5" s="395">
        <f t="shared" si="1"/>
        <v>18.399999999999999</v>
      </c>
      <c r="O5" s="348"/>
      <c r="P5" s="407" t="s">
        <v>2450</v>
      </c>
      <c r="Q5" s="164" t="s">
        <v>150</v>
      </c>
      <c r="Y5" s="1"/>
      <c r="Z5" s="1"/>
      <c r="AA5" s="1"/>
    </row>
    <row r="6" spans="1:27" ht="17" x14ac:dyDescent="0.2">
      <c r="A6" s="174">
        <v>5</v>
      </c>
      <c r="B6" s="174">
        <v>15</v>
      </c>
      <c r="C6" s="174">
        <v>200331</v>
      </c>
      <c r="D6" s="183" t="s">
        <v>2449</v>
      </c>
      <c r="E6" s="174" t="s">
        <v>998</v>
      </c>
      <c r="F6" s="174">
        <v>1198654</v>
      </c>
      <c r="G6" s="212" t="s">
        <v>113</v>
      </c>
      <c r="H6" s="175" t="s">
        <v>154</v>
      </c>
      <c r="I6" s="221">
        <v>43355</v>
      </c>
      <c r="J6" s="175">
        <v>19</v>
      </c>
      <c r="K6" s="348">
        <v>43907</v>
      </c>
      <c r="L6" s="348">
        <v>43976</v>
      </c>
      <c r="M6" s="395">
        <f t="shared" si="0"/>
        <v>20.7</v>
      </c>
      <c r="N6" s="395">
        <f t="shared" si="1"/>
        <v>18.399999999999999</v>
      </c>
      <c r="O6" s="348"/>
      <c r="P6" s="407" t="s">
        <v>2450</v>
      </c>
      <c r="Q6" s="165" t="s">
        <v>156</v>
      </c>
      <c r="Y6" s="1"/>
      <c r="Z6" s="1"/>
      <c r="AA6" s="1"/>
    </row>
    <row r="7" spans="1:27" ht="17" x14ac:dyDescent="0.2">
      <c r="A7" s="174">
        <v>6</v>
      </c>
      <c r="B7" s="174">
        <v>16</v>
      </c>
      <c r="C7" s="174">
        <v>200331</v>
      </c>
      <c r="D7" s="183" t="s">
        <v>2449</v>
      </c>
      <c r="E7" s="174" t="s">
        <v>1002</v>
      </c>
      <c r="F7" s="174">
        <v>1213232</v>
      </c>
      <c r="G7" s="212" t="s">
        <v>113</v>
      </c>
      <c r="H7" s="175" t="s">
        <v>154</v>
      </c>
      <c r="I7" s="221">
        <v>43410</v>
      </c>
      <c r="J7" s="175">
        <v>17</v>
      </c>
      <c r="K7" s="348">
        <v>43907</v>
      </c>
      <c r="L7" s="348">
        <v>43976</v>
      </c>
      <c r="M7" s="395">
        <f t="shared" si="0"/>
        <v>18.866666666666667</v>
      </c>
      <c r="N7" s="395">
        <f t="shared" si="1"/>
        <v>16.566666666666666</v>
      </c>
      <c r="O7" s="348"/>
      <c r="P7" s="407" t="s">
        <v>2450</v>
      </c>
      <c r="Q7" s="187" t="s">
        <v>154</v>
      </c>
      <c r="Y7" s="1"/>
      <c r="Z7" s="1"/>
      <c r="AA7" s="1"/>
    </row>
    <row r="8" spans="1:27" ht="17" x14ac:dyDescent="0.2">
      <c r="A8" s="174">
        <v>7</v>
      </c>
      <c r="B8" s="174">
        <v>17</v>
      </c>
      <c r="C8" s="174">
        <v>200331</v>
      </c>
      <c r="D8" s="183" t="s">
        <v>2449</v>
      </c>
      <c r="E8" s="174" t="s">
        <v>1006</v>
      </c>
      <c r="F8" s="174">
        <v>1213232</v>
      </c>
      <c r="G8" s="212" t="s">
        <v>115</v>
      </c>
      <c r="H8" s="175" t="s">
        <v>154</v>
      </c>
      <c r="I8" s="221">
        <v>43355</v>
      </c>
      <c r="J8" s="175">
        <v>19</v>
      </c>
      <c r="K8" s="348">
        <v>43907</v>
      </c>
      <c r="L8" s="348">
        <v>43976</v>
      </c>
      <c r="M8" s="395">
        <f t="shared" si="0"/>
        <v>20.7</v>
      </c>
      <c r="N8" s="395">
        <f t="shared" si="1"/>
        <v>18.399999999999999</v>
      </c>
      <c r="O8" s="348"/>
      <c r="P8" s="407" t="s">
        <v>2450</v>
      </c>
      <c r="Q8" s="186" t="s">
        <v>157</v>
      </c>
      <c r="Y8" s="1"/>
      <c r="Z8" s="1"/>
      <c r="AA8" s="1"/>
    </row>
    <row r="9" spans="1:27" ht="17" x14ac:dyDescent="0.2">
      <c r="A9" s="174">
        <v>8</v>
      </c>
      <c r="B9" s="174">
        <v>18</v>
      </c>
      <c r="C9" s="174">
        <v>200331</v>
      </c>
      <c r="D9" s="183" t="s">
        <v>2449</v>
      </c>
      <c r="E9" s="174" t="s">
        <v>1010</v>
      </c>
      <c r="F9" s="174">
        <v>1275949</v>
      </c>
      <c r="G9" s="212" t="s">
        <v>113</v>
      </c>
      <c r="H9" s="175" t="s">
        <v>154</v>
      </c>
      <c r="I9" s="221">
        <v>43355</v>
      </c>
      <c r="J9" s="175">
        <v>19</v>
      </c>
      <c r="K9" s="348">
        <v>43907</v>
      </c>
      <c r="L9" s="348">
        <v>43976</v>
      </c>
      <c r="M9" s="395">
        <f t="shared" si="0"/>
        <v>20.7</v>
      </c>
      <c r="N9" s="395">
        <f t="shared" si="1"/>
        <v>18.399999999999999</v>
      </c>
      <c r="O9" s="348"/>
      <c r="P9" s="407" t="s">
        <v>2450</v>
      </c>
      <c r="Q9" s="374" t="s">
        <v>158</v>
      </c>
      <c r="Y9" s="1"/>
      <c r="Z9" s="1"/>
      <c r="AA9" s="1"/>
    </row>
    <row r="10" spans="1:27" ht="17" x14ac:dyDescent="0.2">
      <c r="A10" s="174">
        <v>9</v>
      </c>
      <c r="B10" s="174">
        <v>19</v>
      </c>
      <c r="C10" s="174">
        <v>200331</v>
      </c>
      <c r="D10" s="183" t="s">
        <v>2449</v>
      </c>
      <c r="E10" s="174" t="s">
        <v>1014</v>
      </c>
      <c r="F10" s="174">
        <v>275954</v>
      </c>
      <c r="G10" s="212" t="s">
        <v>113</v>
      </c>
      <c r="H10" s="175" t="s">
        <v>154</v>
      </c>
      <c r="I10" s="221">
        <v>43355</v>
      </c>
      <c r="J10" s="175">
        <v>19</v>
      </c>
      <c r="K10" s="348">
        <v>43907</v>
      </c>
      <c r="L10" s="348">
        <v>43976</v>
      </c>
      <c r="M10" s="395">
        <f t="shared" si="0"/>
        <v>20.7</v>
      </c>
      <c r="N10" s="395">
        <f t="shared" si="1"/>
        <v>18.399999999999999</v>
      </c>
      <c r="O10" s="348"/>
      <c r="P10" s="407" t="s">
        <v>2450</v>
      </c>
      <c r="Q10" s="393" t="s">
        <v>159</v>
      </c>
      <c r="Y10" s="167"/>
      <c r="Z10" s="405"/>
      <c r="AA10" s="167"/>
    </row>
    <row r="11" spans="1:27" ht="16" x14ac:dyDescent="0.2">
      <c r="A11" s="179"/>
      <c r="B11" s="179"/>
      <c r="C11" s="179"/>
      <c r="D11" s="179"/>
      <c r="E11" s="179"/>
      <c r="F11" s="179"/>
      <c r="G11" s="213"/>
      <c r="H11" s="180"/>
      <c r="I11" s="200"/>
      <c r="J11" s="180"/>
      <c r="K11" s="213"/>
      <c r="L11" s="180"/>
      <c r="M11" s="397">
        <f t="shared" si="0"/>
        <v>0</v>
      </c>
      <c r="N11" s="397">
        <f t="shared" si="1"/>
        <v>0</v>
      </c>
      <c r="O11" s="213"/>
      <c r="P11" s="408"/>
      <c r="Y11" s="1"/>
      <c r="Z11" s="1"/>
      <c r="AA11" s="1"/>
    </row>
    <row r="12" spans="1:27" ht="17" x14ac:dyDescent="0.2">
      <c r="A12" s="172">
        <v>10</v>
      </c>
      <c r="B12" s="172">
        <v>3</v>
      </c>
      <c r="C12" s="172">
        <v>200302</v>
      </c>
      <c r="D12" s="182" t="s">
        <v>2449</v>
      </c>
      <c r="E12" s="172" t="s">
        <v>1031</v>
      </c>
      <c r="F12" s="172">
        <v>1177408</v>
      </c>
      <c r="G12" s="211" t="s">
        <v>113</v>
      </c>
      <c r="H12" s="173" t="s">
        <v>157</v>
      </c>
      <c r="I12" s="222">
        <v>43396</v>
      </c>
      <c r="J12" s="173">
        <v>18</v>
      </c>
      <c r="K12" s="349">
        <v>43878</v>
      </c>
      <c r="L12" s="375">
        <v>44008</v>
      </c>
      <c r="M12" s="394">
        <f t="shared" si="0"/>
        <v>20.399999999999999</v>
      </c>
      <c r="N12" s="394">
        <f t="shared" si="1"/>
        <v>16.066666666666666</v>
      </c>
      <c r="O12" s="349"/>
      <c r="P12" s="407" t="s">
        <v>2450</v>
      </c>
      <c r="Y12" s="1"/>
      <c r="Z12" s="1"/>
      <c r="AA12" s="1"/>
    </row>
    <row r="13" spans="1:27" ht="17" x14ac:dyDescent="0.2">
      <c r="A13" s="172">
        <v>11</v>
      </c>
      <c r="B13" s="172">
        <v>4</v>
      </c>
      <c r="C13" s="172">
        <v>200302</v>
      </c>
      <c r="D13" s="182" t="s">
        <v>2449</v>
      </c>
      <c r="E13" s="172" t="s">
        <v>1035</v>
      </c>
      <c r="F13" s="172">
        <v>1177408</v>
      </c>
      <c r="G13" s="211" t="s">
        <v>113</v>
      </c>
      <c r="H13" s="173" t="s">
        <v>157</v>
      </c>
      <c r="I13" s="222">
        <v>43396</v>
      </c>
      <c r="J13" s="173">
        <v>18</v>
      </c>
      <c r="K13" s="349">
        <v>43878</v>
      </c>
      <c r="L13" s="375">
        <v>44011</v>
      </c>
      <c r="M13" s="394">
        <f t="shared" si="0"/>
        <v>20.5</v>
      </c>
      <c r="N13" s="394">
        <f t="shared" si="1"/>
        <v>16.066666666666666</v>
      </c>
      <c r="O13" s="349"/>
      <c r="P13" s="407" t="s">
        <v>2450</v>
      </c>
      <c r="Y13" s="1"/>
      <c r="Z13" s="406"/>
      <c r="AA13" s="1"/>
    </row>
    <row r="14" spans="1:27" ht="17" x14ac:dyDescent="0.2">
      <c r="A14" s="172">
        <v>12</v>
      </c>
      <c r="B14" s="172">
        <v>5</v>
      </c>
      <c r="C14" s="172">
        <v>200302</v>
      </c>
      <c r="D14" s="182" t="s">
        <v>2449</v>
      </c>
      <c r="E14" s="172" t="s">
        <v>1039</v>
      </c>
      <c r="F14" s="172">
        <v>1177408</v>
      </c>
      <c r="G14" s="211" t="s">
        <v>113</v>
      </c>
      <c r="H14" s="173" t="s">
        <v>157</v>
      </c>
      <c r="I14" s="222">
        <v>43396</v>
      </c>
      <c r="J14" s="173">
        <v>18</v>
      </c>
      <c r="K14" s="349">
        <v>43878</v>
      </c>
      <c r="L14" s="375">
        <v>44012</v>
      </c>
      <c r="M14" s="394">
        <f t="shared" si="0"/>
        <v>20.533333333333335</v>
      </c>
      <c r="N14" s="394">
        <f t="shared" si="1"/>
        <v>16.066666666666666</v>
      </c>
      <c r="O14" s="349"/>
      <c r="P14" s="407" t="s">
        <v>2450</v>
      </c>
      <c r="Y14" s="1"/>
      <c r="Z14" s="1"/>
      <c r="AA14" s="1"/>
    </row>
    <row r="15" spans="1:27" ht="17" x14ac:dyDescent="0.2">
      <c r="A15" s="172">
        <v>13</v>
      </c>
      <c r="B15" s="172">
        <v>6</v>
      </c>
      <c r="C15" s="172">
        <v>200302</v>
      </c>
      <c r="D15" s="182" t="s">
        <v>2449</v>
      </c>
      <c r="E15" s="172" t="s">
        <v>1043</v>
      </c>
      <c r="F15" s="172">
        <v>1213228</v>
      </c>
      <c r="G15" s="211" t="s">
        <v>115</v>
      </c>
      <c r="H15" s="173" t="s">
        <v>157</v>
      </c>
      <c r="I15" s="222">
        <v>43396</v>
      </c>
      <c r="J15" s="173">
        <v>18</v>
      </c>
      <c r="K15" s="349">
        <v>43878</v>
      </c>
      <c r="L15" s="375">
        <v>44013</v>
      </c>
      <c r="M15" s="394">
        <f t="shared" si="0"/>
        <v>20.566666666666666</v>
      </c>
      <c r="N15" s="394">
        <f t="shared" si="1"/>
        <v>16.066666666666666</v>
      </c>
      <c r="O15" s="349"/>
      <c r="P15" s="407" t="s">
        <v>2450</v>
      </c>
      <c r="Y15" s="1"/>
      <c r="Z15" s="1"/>
      <c r="AA15" s="1"/>
    </row>
    <row r="16" spans="1:27" ht="17" x14ac:dyDescent="0.2">
      <c r="A16" s="172">
        <v>14</v>
      </c>
      <c r="B16" s="172">
        <v>7</v>
      </c>
      <c r="C16" s="172">
        <v>200302</v>
      </c>
      <c r="D16" s="182" t="s">
        <v>2449</v>
      </c>
      <c r="E16" s="172" t="s">
        <v>1047</v>
      </c>
      <c r="F16" s="172">
        <v>1213228</v>
      </c>
      <c r="G16" s="211" t="s">
        <v>115</v>
      </c>
      <c r="H16" s="173" t="s">
        <v>157</v>
      </c>
      <c r="I16" s="222">
        <v>43396</v>
      </c>
      <c r="J16" s="173">
        <v>18</v>
      </c>
      <c r="K16" s="349">
        <v>43878</v>
      </c>
      <c r="L16" s="375">
        <v>44025</v>
      </c>
      <c r="M16" s="394">
        <f t="shared" si="0"/>
        <v>20.966666666666665</v>
      </c>
      <c r="N16" s="394">
        <f t="shared" si="1"/>
        <v>16.066666666666666</v>
      </c>
      <c r="O16" s="349"/>
      <c r="P16" s="407" t="s">
        <v>2450</v>
      </c>
      <c r="Y16" s="167"/>
      <c r="Z16" s="405"/>
      <c r="AA16" s="167"/>
    </row>
    <row r="17" spans="1:27" ht="17" x14ac:dyDescent="0.2">
      <c r="A17" s="172">
        <v>15</v>
      </c>
      <c r="B17" s="172">
        <v>8</v>
      </c>
      <c r="C17" s="172">
        <v>200302</v>
      </c>
      <c r="D17" s="182" t="s">
        <v>2449</v>
      </c>
      <c r="E17" s="172" t="s">
        <v>1051</v>
      </c>
      <c r="F17" s="172">
        <v>1213228</v>
      </c>
      <c r="G17" s="211" t="s">
        <v>115</v>
      </c>
      <c r="H17" s="173" t="s">
        <v>157</v>
      </c>
      <c r="I17" s="222">
        <v>43396</v>
      </c>
      <c r="J17" s="173">
        <v>18</v>
      </c>
      <c r="K17" s="349">
        <v>43878</v>
      </c>
      <c r="L17" s="375">
        <v>44026</v>
      </c>
      <c r="M17" s="394">
        <f t="shared" si="0"/>
        <v>21</v>
      </c>
      <c r="N17" s="394">
        <f t="shared" si="1"/>
        <v>16.066666666666666</v>
      </c>
      <c r="O17" s="349"/>
      <c r="P17" s="407" t="s">
        <v>2450</v>
      </c>
      <c r="Y17" s="1"/>
      <c r="Z17" s="1"/>
      <c r="AA17" s="1"/>
    </row>
    <row r="18" spans="1:27" ht="17" x14ac:dyDescent="0.2">
      <c r="A18" s="172">
        <v>16</v>
      </c>
      <c r="B18" s="172">
        <v>9</v>
      </c>
      <c r="C18" s="172">
        <v>200302</v>
      </c>
      <c r="D18" s="182" t="s">
        <v>2449</v>
      </c>
      <c r="E18" s="172" t="s">
        <v>1055</v>
      </c>
      <c r="F18" s="172">
        <v>1213228</v>
      </c>
      <c r="G18" s="211" t="s">
        <v>115</v>
      </c>
      <c r="H18" s="173" t="s">
        <v>157</v>
      </c>
      <c r="I18" s="222">
        <v>43396</v>
      </c>
      <c r="J18" s="173">
        <v>18</v>
      </c>
      <c r="K18" s="349">
        <v>43878</v>
      </c>
      <c r="L18" s="375">
        <v>44027</v>
      </c>
      <c r="M18" s="394">
        <f t="shared" si="0"/>
        <v>21.033333333333335</v>
      </c>
      <c r="N18" s="394">
        <f t="shared" si="1"/>
        <v>16.066666666666666</v>
      </c>
      <c r="O18" s="349"/>
      <c r="P18" s="407" t="s">
        <v>2450</v>
      </c>
      <c r="Y18" s="1"/>
      <c r="Z18" s="1"/>
      <c r="AA18" s="1"/>
    </row>
    <row r="19" spans="1:27" ht="17" x14ac:dyDescent="0.2">
      <c r="A19" s="179" t="s">
        <v>287</v>
      </c>
      <c r="B19" s="179"/>
      <c r="C19" s="179"/>
      <c r="D19" s="179"/>
      <c r="E19" s="179"/>
      <c r="F19" s="179"/>
      <c r="G19" s="213"/>
      <c r="H19" s="180"/>
      <c r="I19" s="200"/>
      <c r="J19" s="180"/>
      <c r="K19" s="213"/>
      <c r="L19" s="180"/>
      <c r="M19" s="397">
        <f t="shared" si="0"/>
        <v>0</v>
      </c>
      <c r="N19" s="397">
        <f t="shared" si="1"/>
        <v>0</v>
      </c>
      <c r="O19" s="213"/>
      <c r="P19" s="408"/>
      <c r="Y19" s="1"/>
      <c r="Z19" s="1"/>
      <c r="AA19" s="1"/>
    </row>
    <row r="20" spans="1:27" ht="17" x14ac:dyDescent="0.2">
      <c r="A20" s="172">
        <v>17</v>
      </c>
      <c r="B20" s="172"/>
      <c r="C20" s="172">
        <v>200331</v>
      </c>
      <c r="D20" s="182" t="s">
        <v>2449</v>
      </c>
      <c r="E20" s="172" t="s">
        <v>1060</v>
      </c>
      <c r="F20" s="172">
        <v>1213236</v>
      </c>
      <c r="G20" s="211" t="s">
        <v>115</v>
      </c>
      <c r="H20" s="173" t="s">
        <v>157</v>
      </c>
      <c r="I20" s="222">
        <v>43428</v>
      </c>
      <c r="J20" s="173">
        <v>18</v>
      </c>
      <c r="K20" s="349">
        <v>43907</v>
      </c>
      <c r="L20" s="375">
        <v>44028</v>
      </c>
      <c r="M20" s="394">
        <f t="shared" si="0"/>
        <v>20</v>
      </c>
      <c r="N20" s="394">
        <f t="shared" si="1"/>
        <v>15.966666666666667</v>
      </c>
      <c r="O20" s="349"/>
      <c r="P20" s="407" t="s">
        <v>2450</v>
      </c>
      <c r="Y20" s="1"/>
      <c r="Z20" s="1"/>
      <c r="AA20" s="1"/>
    </row>
    <row r="21" spans="1:27" ht="17" x14ac:dyDescent="0.2">
      <c r="A21" s="172">
        <v>18</v>
      </c>
      <c r="B21" s="172"/>
      <c r="C21" s="172">
        <v>200331</v>
      </c>
      <c r="D21" s="182" t="s">
        <v>2449</v>
      </c>
      <c r="E21" s="172" t="s">
        <v>1064</v>
      </c>
      <c r="F21" s="172">
        <v>1213236</v>
      </c>
      <c r="G21" s="211" t="s">
        <v>115</v>
      </c>
      <c r="H21" s="173" t="s">
        <v>157</v>
      </c>
      <c r="I21" s="222">
        <v>43428</v>
      </c>
      <c r="J21" s="173">
        <v>18</v>
      </c>
      <c r="K21" s="349">
        <v>43907</v>
      </c>
      <c r="L21" s="375">
        <v>44029</v>
      </c>
      <c r="M21" s="394">
        <f t="shared" si="0"/>
        <v>20.033333333333335</v>
      </c>
      <c r="N21" s="394">
        <f t="shared" si="1"/>
        <v>15.966666666666667</v>
      </c>
      <c r="O21" s="349"/>
      <c r="P21" s="407" t="s">
        <v>2450</v>
      </c>
      <c r="Y21" s="1"/>
      <c r="Z21" s="1"/>
      <c r="AA21" s="1"/>
    </row>
    <row r="22" spans="1:27" ht="17" x14ac:dyDescent="0.2">
      <c r="A22" s="172">
        <v>19</v>
      </c>
      <c r="B22" s="172"/>
      <c r="C22" s="172">
        <v>200331</v>
      </c>
      <c r="D22" s="182" t="s">
        <v>2449</v>
      </c>
      <c r="E22" s="172" t="s">
        <v>1068</v>
      </c>
      <c r="F22" s="172">
        <v>1213236</v>
      </c>
      <c r="G22" s="211" t="s">
        <v>115</v>
      </c>
      <c r="H22" s="173" t="s">
        <v>157</v>
      </c>
      <c r="I22" s="222">
        <v>43428</v>
      </c>
      <c r="J22" s="173">
        <v>18</v>
      </c>
      <c r="K22" s="349">
        <v>43907</v>
      </c>
      <c r="L22" s="375">
        <v>44032</v>
      </c>
      <c r="M22" s="394">
        <f t="shared" si="0"/>
        <v>20.133333333333333</v>
      </c>
      <c r="N22" s="394">
        <f t="shared" si="1"/>
        <v>15.966666666666667</v>
      </c>
      <c r="O22" s="349"/>
      <c r="P22" s="407" t="s">
        <v>2450</v>
      </c>
      <c r="Y22" s="167"/>
      <c r="Z22" s="405"/>
      <c r="AA22" s="167"/>
    </row>
    <row r="23" spans="1:27" ht="17" x14ac:dyDescent="0.2">
      <c r="A23" s="172">
        <v>20</v>
      </c>
      <c r="B23" s="172"/>
      <c r="C23" s="172">
        <v>200331</v>
      </c>
      <c r="D23" s="182" t="s">
        <v>2449</v>
      </c>
      <c r="E23" s="172" t="s">
        <v>1070</v>
      </c>
      <c r="F23" s="172">
        <v>1213236</v>
      </c>
      <c r="G23" s="211" t="s">
        <v>115</v>
      </c>
      <c r="H23" s="173" t="s">
        <v>157</v>
      </c>
      <c r="I23" s="222">
        <v>43428</v>
      </c>
      <c r="J23" s="173">
        <v>18</v>
      </c>
      <c r="K23" s="349">
        <v>43907</v>
      </c>
      <c r="L23" s="375">
        <v>44033</v>
      </c>
      <c r="M23" s="394">
        <f t="shared" si="0"/>
        <v>20.166666666666668</v>
      </c>
      <c r="N23" s="394">
        <f t="shared" si="1"/>
        <v>15.966666666666667</v>
      </c>
      <c r="O23" s="349"/>
      <c r="P23" s="407" t="s">
        <v>2450</v>
      </c>
      <c r="Y23" s="1"/>
      <c r="Z23" s="1"/>
      <c r="AA23" s="1"/>
    </row>
    <row r="24" spans="1:27" ht="17" x14ac:dyDescent="0.2">
      <c r="A24" s="172">
        <v>21</v>
      </c>
      <c r="B24" s="172"/>
      <c r="C24" s="172">
        <v>200331</v>
      </c>
      <c r="D24" s="182" t="s">
        <v>2449</v>
      </c>
      <c r="E24" s="172" t="s">
        <v>1074</v>
      </c>
      <c r="F24" s="172">
        <v>1213236</v>
      </c>
      <c r="G24" s="211" t="s">
        <v>115</v>
      </c>
      <c r="H24" s="173" t="s">
        <v>157</v>
      </c>
      <c r="I24" s="222">
        <v>43428</v>
      </c>
      <c r="J24" s="173">
        <v>18</v>
      </c>
      <c r="K24" s="349">
        <v>43907</v>
      </c>
      <c r="L24" s="375">
        <v>44034</v>
      </c>
      <c r="M24" s="394">
        <f t="shared" si="0"/>
        <v>20.2</v>
      </c>
      <c r="N24" s="394">
        <f t="shared" si="1"/>
        <v>15.966666666666667</v>
      </c>
      <c r="O24" s="349"/>
      <c r="P24" s="407" t="s">
        <v>2450</v>
      </c>
      <c r="Y24" s="1"/>
      <c r="Z24" s="1"/>
      <c r="AA24" s="1"/>
    </row>
    <row r="25" spans="1:27" ht="17" x14ac:dyDescent="0.2">
      <c r="A25" s="172">
        <v>22</v>
      </c>
      <c r="B25" s="172"/>
      <c r="C25" s="172">
        <v>200331</v>
      </c>
      <c r="D25" s="182" t="s">
        <v>2449</v>
      </c>
      <c r="E25" s="172" t="s">
        <v>2451</v>
      </c>
      <c r="F25" s="172">
        <v>1213229</v>
      </c>
      <c r="G25" s="211" t="s">
        <v>115</v>
      </c>
      <c r="H25" s="173" t="s">
        <v>157</v>
      </c>
      <c r="I25" s="222">
        <v>43428</v>
      </c>
      <c r="J25" s="173">
        <v>18</v>
      </c>
      <c r="K25" s="349">
        <v>43907</v>
      </c>
      <c r="L25" s="173" t="s">
        <v>2452</v>
      </c>
      <c r="M25" s="394" t="s">
        <v>2453</v>
      </c>
      <c r="N25" s="394">
        <f t="shared" si="1"/>
        <v>15.966666666666667</v>
      </c>
      <c r="O25" s="211"/>
      <c r="P25" s="407" t="s">
        <v>2450</v>
      </c>
      <c r="Y25" s="1"/>
      <c r="Z25" s="406"/>
      <c r="AA25" s="1"/>
    </row>
    <row r="26" spans="1:27" ht="17" x14ac:dyDescent="0.2">
      <c r="A26" s="172">
        <v>23</v>
      </c>
      <c r="B26" s="172"/>
      <c r="C26" s="172">
        <v>200331</v>
      </c>
      <c r="D26" s="182" t="s">
        <v>2449</v>
      </c>
      <c r="E26" s="172" t="s">
        <v>1078</v>
      </c>
      <c r="F26" s="172">
        <v>1213229</v>
      </c>
      <c r="G26" s="211" t="s">
        <v>115</v>
      </c>
      <c r="H26" s="173" t="s">
        <v>157</v>
      </c>
      <c r="I26" s="222">
        <v>43428</v>
      </c>
      <c r="J26" s="173">
        <v>18</v>
      </c>
      <c r="K26" s="349">
        <v>43907</v>
      </c>
      <c r="L26" s="375">
        <v>44032</v>
      </c>
      <c r="M26" s="394">
        <f t="shared" ref="M26:M39" si="2">_xlfn.DAYS(L26,I26)/30</f>
        <v>20.133333333333333</v>
      </c>
      <c r="N26" s="394">
        <f t="shared" si="1"/>
        <v>15.966666666666667</v>
      </c>
      <c r="O26" s="349"/>
      <c r="P26" s="407" t="s">
        <v>2450</v>
      </c>
      <c r="Y26" s="1"/>
      <c r="Z26" s="1"/>
      <c r="AA26" s="1"/>
    </row>
    <row r="27" spans="1:27" ht="17" x14ac:dyDescent="0.2">
      <c r="A27" s="172">
        <v>24</v>
      </c>
      <c r="B27" s="172"/>
      <c r="C27" s="172">
        <v>200331</v>
      </c>
      <c r="D27" s="182" t="s">
        <v>2449</v>
      </c>
      <c r="E27" s="172" t="s">
        <v>1082</v>
      </c>
      <c r="F27" s="172">
        <v>1213229</v>
      </c>
      <c r="G27" s="211" t="s">
        <v>115</v>
      </c>
      <c r="H27" s="173" t="s">
        <v>157</v>
      </c>
      <c r="I27" s="222">
        <v>43428</v>
      </c>
      <c r="J27" s="173">
        <v>18</v>
      </c>
      <c r="K27" s="349">
        <v>43907</v>
      </c>
      <c r="L27" s="375">
        <v>44032</v>
      </c>
      <c r="M27" s="394">
        <f t="shared" si="2"/>
        <v>20.133333333333333</v>
      </c>
      <c r="N27" s="394">
        <f t="shared" si="1"/>
        <v>15.966666666666667</v>
      </c>
      <c r="O27" s="349"/>
      <c r="P27" s="407" t="s">
        <v>2450</v>
      </c>
      <c r="Y27" s="1"/>
      <c r="Z27" s="1"/>
      <c r="AA27" s="1"/>
    </row>
    <row r="28" spans="1:27" ht="17" x14ac:dyDescent="0.2">
      <c r="A28" s="172">
        <v>25</v>
      </c>
      <c r="B28" s="172"/>
      <c r="C28" s="172">
        <v>200331</v>
      </c>
      <c r="D28" s="182" t="s">
        <v>2449</v>
      </c>
      <c r="E28" s="172" t="s">
        <v>1086</v>
      </c>
      <c r="F28" s="172">
        <v>1213229</v>
      </c>
      <c r="G28" s="211" t="s">
        <v>115</v>
      </c>
      <c r="H28" s="173" t="s">
        <v>157</v>
      </c>
      <c r="I28" s="222">
        <v>43428</v>
      </c>
      <c r="J28" s="173">
        <v>18</v>
      </c>
      <c r="K28" s="349">
        <v>43907</v>
      </c>
      <c r="L28" s="375">
        <v>44032</v>
      </c>
      <c r="M28" s="394">
        <f t="shared" si="2"/>
        <v>20.133333333333333</v>
      </c>
      <c r="N28" s="394">
        <f t="shared" si="1"/>
        <v>15.966666666666667</v>
      </c>
      <c r="O28" s="349"/>
      <c r="P28" s="407" t="s">
        <v>2450</v>
      </c>
      <c r="Y28" s="167"/>
      <c r="Z28" s="405"/>
      <c r="AA28" s="167"/>
    </row>
    <row r="29" spans="1:27" ht="17" x14ac:dyDescent="0.2">
      <c r="A29" s="172">
        <v>26</v>
      </c>
      <c r="B29" s="172"/>
      <c r="C29" s="172">
        <v>200331</v>
      </c>
      <c r="D29" s="182" t="s">
        <v>2449</v>
      </c>
      <c r="E29" s="172" t="s">
        <v>1090</v>
      </c>
      <c r="F29" s="172">
        <v>1213229</v>
      </c>
      <c r="G29" s="211" t="s">
        <v>115</v>
      </c>
      <c r="H29" s="173" t="s">
        <v>157</v>
      </c>
      <c r="I29" s="222">
        <v>43428</v>
      </c>
      <c r="J29" s="173">
        <v>18</v>
      </c>
      <c r="K29" s="349">
        <v>43907</v>
      </c>
      <c r="L29" s="375">
        <v>44032</v>
      </c>
      <c r="M29" s="394">
        <f t="shared" si="2"/>
        <v>20.133333333333333</v>
      </c>
      <c r="N29" s="394">
        <f t="shared" si="1"/>
        <v>15.966666666666667</v>
      </c>
      <c r="O29" s="349"/>
      <c r="P29" s="407" t="s">
        <v>2450</v>
      </c>
      <c r="Y29" s="1"/>
      <c r="Z29" s="1"/>
      <c r="AA29" s="1"/>
    </row>
    <row r="30" spans="1:27" ht="17" x14ac:dyDescent="0.2">
      <c r="A30" s="172">
        <v>27</v>
      </c>
      <c r="B30" s="172"/>
      <c r="C30" s="172">
        <v>200331</v>
      </c>
      <c r="D30" s="182" t="s">
        <v>2449</v>
      </c>
      <c r="E30" s="172" t="s">
        <v>1094</v>
      </c>
      <c r="F30" s="172">
        <v>1213235</v>
      </c>
      <c r="G30" s="211" t="s">
        <v>113</v>
      </c>
      <c r="H30" s="173" t="s">
        <v>157</v>
      </c>
      <c r="I30" s="222">
        <v>43428</v>
      </c>
      <c r="J30" s="173">
        <v>18</v>
      </c>
      <c r="K30" s="349">
        <v>43907</v>
      </c>
      <c r="L30" s="375">
        <v>44032</v>
      </c>
      <c r="M30" s="394">
        <f t="shared" si="2"/>
        <v>20.133333333333333</v>
      </c>
      <c r="N30" s="394">
        <f t="shared" si="1"/>
        <v>15.966666666666667</v>
      </c>
      <c r="O30" s="349"/>
      <c r="P30" s="407" t="s">
        <v>2450</v>
      </c>
      <c r="Y30" s="1"/>
      <c r="Z30" s="1"/>
      <c r="AA30" s="1"/>
    </row>
    <row r="31" spans="1:27" ht="17" x14ac:dyDescent="0.2">
      <c r="A31" s="172">
        <v>28</v>
      </c>
      <c r="B31" s="172"/>
      <c r="C31" s="172">
        <v>200331</v>
      </c>
      <c r="D31" s="182" t="s">
        <v>2449</v>
      </c>
      <c r="E31" s="172" t="s">
        <v>1098</v>
      </c>
      <c r="F31" s="172">
        <v>1213235</v>
      </c>
      <c r="G31" s="211" t="s">
        <v>113</v>
      </c>
      <c r="H31" s="173" t="s">
        <v>157</v>
      </c>
      <c r="I31" s="222">
        <v>43428</v>
      </c>
      <c r="J31" s="173">
        <v>18</v>
      </c>
      <c r="K31" s="349">
        <v>43907</v>
      </c>
      <c r="L31" s="375">
        <v>44032</v>
      </c>
      <c r="M31" s="394">
        <f t="shared" si="2"/>
        <v>20.133333333333333</v>
      </c>
      <c r="N31" s="394">
        <f t="shared" si="1"/>
        <v>15.966666666666667</v>
      </c>
      <c r="O31" s="349"/>
      <c r="P31" s="407" t="s">
        <v>2450</v>
      </c>
      <c r="Y31" s="1"/>
      <c r="Z31" s="406"/>
      <c r="AA31" s="1"/>
    </row>
    <row r="32" spans="1:27" ht="17" x14ac:dyDescent="0.2">
      <c r="A32" s="172">
        <v>29</v>
      </c>
      <c r="B32" s="172"/>
      <c r="C32" s="172">
        <v>200331</v>
      </c>
      <c r="D32" s="182" t="s">
        <v>2449</v>
      </c>
      <c r="E32" s="172" t="s">
        <v>1102</v>
      </c>
      <c r="F32" s="172">
        <v>1213235</v>
      </c>
      <c r="G32" s="211" t="s">
        <v>113</v>
      </c>
      <c r="H32" s="173" t="s">
        <v>157</v>
      </c>
      <c r="I32" s="222">
        <v>43428</v>
      </c>
      <c r="J32" s="173">
        <v>18</v>
      </c>
      <c r="K32" s="349">
        <v>43907</v>
      </c>
      <c r="L32" s="375">
        <v>44032</v>
      </c>
      <c r="M32" s="394">
        <f t="shared" si="2"/>
        <v>20.133333333333333</v>
      </c>
      <c r="N32" s="394">
        <f t="shared" si="1"/>
        <v>15.966666666666667</v>
      </c>
      <c r="O32" s="349"/>
      <c r="P32" s="407" t="s">
        <v>2450</v>
      </c>
      <c r="Y32" s="1"/>
      <c r="Z32" s="1"/>
      <c r="AA32" s="1"/>
    </row>
    <row r="33" spans="1:27" ht="16" x14ac:dyDescent="0.2">
      <c r="A33" s="179"/>
      <c r="B33" s="179"/>
      <c r="C33" s="179"/>
      <c r="D33" s="179"/>
      <c r="E33" s="179"/>
      <c r="F33" s="179"/>
      <c r="G33" s="213"/>
      <c r="H33" s="180"/>
      <c r="I33" s="200"/>
      <c r="J33" s="180"/>
      <c r="K33" s="213"/>
      <c r="L33" s="180"/>
      <c r="M33" s="397">
        <f t="shared" si="2"/>
        <v>0</v>
      </c>
      <c r="N33" s="397">
        <f t="shared" si="1"/>
        <v>0</v>
      </c>
      <c r="O33" s="213"/>
      <c r="P33" s="408"/>
      <c r="Y33" s="1"/>
      <c r="Z33" s="1"/>
      <c r="AA33" s="1"/>
    </row>
    <row r="34" spans="1:27" ht="17" x14ac:dyDescent="0.2">
      <c r="A34" s="174">
        <v>30</v>
      </c>
      <c r="B34" s="174">
        <v>1</v>
      </c>
      <c r="C34" s="174">
        <v>190610</v>
      </c>
      <c r="D34" s="174" t="s">
        <v>2454</v>
      </c>
      <c r="E34" s="174" t="s">
        <v>2074</v>
      </c>
      <c r="F34" s="174"/>
      <c r="G34" s="212" t="s">
        <v>113</v>
      </c>
      <c r="H34" s="175" t="s">
        <v>154</v>
      </c>
      <c r="I34" s="221">
        <v>43193</v>
      </c>
      <c r="J34" s="175">
        <v>12</v>
      </c>
      <c r="K34" s="348">
        <v>43612</v>
      </c>
      <c r="L34" s="376">
        <v>43712</v>
      </c>
      <c r="M34" s="395">
        <f t="shared" si="2"/>
        <v>17.3</v>
      </c>
      <c r="N34" s="395">
        <f t="shared" ref="N34:N66" si="3">_xlfn.DAYS(K34,I34)/30</f>
        <v>13.966666666666667</v>
      </c>
      <c r="O34" s="348"/>
      <c r="P34" s="410" t="s">
        <v>2455</v>
      </c>
      <c r="Y34" s="167"/>
      <c r="Z34" s="405"/>
      <c r="AA34" s="167"/>
    </row>
    <row r="35" spans="1:27" ht="17" x14ac:dyDescent="0.2">
      <c r="A35" s="174">
        <v>31</v>
      </c>
      <c r="B35" s="174">
        <v>6</v>
      </c>
      <c r="C35" s="174">
        <v>190610</v>
      </c>
      <c r="D35" s="174" t="s">
        <v>2454</v>
      </c>
      <c r="E35" s="174" t="s">
        <v>2057</v>
      </c>
      <c r="F35" s="174"/>
      <c r="G35" s="212" t="s">
        <v>115</v>
      </c>
      <c r="H35" s="175" t="s">
        <v>154</v>
      </c>
      <c r="I35" s="221">
        <v>43193</v>
      </c>
      <c r="J35" s="175">
        <v>12</v>
      </c>
      <c r="K35" s="348">
        <v>43612</v>
      </c>
      <c r="L35" s="376">
        <v>43717</v>
      </c>
      <c r="M35" s="395">
        <f t="shared" si="2"/>
        <v>17.466666666666665</v>
      </c>
      <c r="N35" s="395">
        <f t="shared" si="3"/>
        <v>13.966666666666667</v>
      </c>
      <c r="O35" s="348"/>
      <c r="P35" s="410" t="s">
        <v>2455</v>
      </c>
      <c r="Y35" s="1"/>
      <c r="Z35" s="1"/>
      <c r="AA35" s="1"/>
    </row>
    <row r="36" spans="1:27" ht="17" x14ac:dyDescent="0.2">
      <c r="A36" s="174">
        <v>32</v>
      </c>
      <c r="B36" s="176">
        <v>2</v>
      </c>
      <c r="C36" s="174">
        <v>190610</v>
      </c>
      <c r="D36" s="174" t="s">
        <v>2454</v>
      </c>
      <c r="E36" s="174" t="s">
        <v>2075</v>
      </c>
      <c r="F36" s="176"/>
      <c r="G36" s="212" t="s">
        <v>113</v>
      </c>
      <c r="H36" s="175" t="s">
        <v>154</v>
      </c>
      <c r="I36" s="221">
        <v>43193</v>
      </c>
      <c r="J36" s="175">
        <v>12</v>
      </c>
      <c r="K36" s="348">
        <v>43612</v>
      </c>
      <c r="L36" s="376">
        <v>43718</v>
      </c>
      <c r="M36" s="395">
        <f t="shared" si="2"/>
        <v>17.5</v>
      </c>
      <c r="N36" s="395">
        <f t="shared" si="3"/>
        <v>13.966666666666667</v>
      </c>
      <c r="O36" s="348"/>
      <c r="P36" s="410" t="s">
        <v>2455</v>
      </c>
      <c r="Y36" s="1"/>
      <c r="Z36" s="1"/>
      <c r="AA36" s="1"/>
    </row>
    <row r="37" spans="1:27" ht="17" x14ac:dyDescent="0.2">
      <c r="A37" s="174">
        <v>33</v>
      </c>
      <c r="B37" s="176">
        <v>7</v>
      </c>
      <c r="C37" s="174">
        <v>190610</v>
      </c>
      <c r="D37" s="174" t="s">
        <v>2454</v>
      </c>
      <c r="E37" s="174" t="s">
        <v>2059</v>
      </c>
      <c r="F37" s="176"/>
      <c r="G37" s="212" t="s">
        <v>115</v>
      </c>
      <c r="H37" s="175" t="s">
        <v>154</v>
      </c>
      <c r="I37" s="221">
        <v>43193</v>
      </c>
      <c r="J37" s="175">
        <v>12</v>
      </c>
      <c r="K37" s="348">
        <v>43612</v>
      </c>
      <c r="L37" s="376">
        <v>43719</v>
      </c>
      <c r="M37" s="395">
        <f t="shared" si="2"/>
        <v>17.533333333333335</v>
      </c>
      <c r="N37" s="395">
        <f t="shared" si="3"/>
        <v>13.966666666666667</v>
      </c>
      <c r="O37" s="348"/>
      <c r="P37" s="410" t="s">
        <v>2455</v>
      </c>
      <c r="Y37" s="1"/>
      <c r="Z37" s="406"/>
      <c r="AA37" s="1"/>
    </row>
    <row r="38" spans="1:27" ht="17" x14ac:dyDescent="0.2">
      <c r="A38" s="174">
        <v>34</v>
      </c>
      <c r="B38" s="176">
        <v>3</v>
      </c>
      <c r="C38" s="174">
        <v>190610</v>
      </c>
      <c r="D38" s="174" t="s">
        <v>2454</v>
      </c>
      <c r="E38" s="174" t="s">
        <v>2077</v>
      </c>
      <c r="F38" s="176"/>
      <c r="G38" s="212" t="s">
        <v>113</v>
      </c>
      <c r="H38" s="175" t="s">
        <v>154</v>
      </c>
      <c r="I38" s="221">
        <v>43193</v>
      </c>
      <c r="J38" s="175">
        <v>12</v>
      </c>
      <c r="K38" s="348">
        <v>43612</v>
      </c>
      <c r="L38" s="376">
        <v>43720</v>
      </c>
      <c r="M38" s="395">
        <f t="shared" si="2"/>
        <v>17.566666666666666</v>
      </c>
      <c r="N38" s="395">
        <f t="shared" si="3"/>
        <v>13.966666666666667</v>
      </c>
      <c r="O38" s="348"/>
      <c r="P38" s="410" t="s">
        <v>2455</v>
      </c>
      <c r="Y38" s="1"/>
      <c r="Z38" s="1"/>
      <c r="AA38" s="1"/>
    </row>
    <row r="39" spans="1:27" ht="17" x14ac:dyDescent="0.2">
      <c r="A39" s="174">
        <v>35</v>
      </c>
      <c r="B39" s="176">
        <v>8</v>
      </c>
      <c r="C39" s="174">
        <v>190610</v>
      </c>
      <c r="D39" s="174" t="s">
        <v>2454</v>
      </c>
      <c r="E39" s="174" t="s">
        <v>2060</v>
      </c>
      <c r="F39" s="176"/>
      <c r="G39" s="212" t="s">
        <v>115</v>
      </c>
      <c r="H39" s="175" t="s">
        <v>154</v>
      </c>
      <c r="I39" s="221">
        <v>43193</v>
      </c>
      <c r="J39" s="175">
        <v>12</v>
      </c>
      <c r="K39" s="348">
        <v>43612</v>
      </c>
      <c r="L39" s="376">
        <v>43721</v>
      </c>
      <c r="M39" s="395">
        <f t="shared" si="2"/>
        <v>17.600000000000001</v>
      </c>
      <c r="N39" s="395">
        <f t="shared" si="3"/>
        <v>13.966666666666667</v>
      </c>
      <c r="O39" s="348"/>
      <c r="P39" s="410" t="s">
        <v>2455</v>
      </c>
      <c r="Y39" s="1"/>
      <c r="Z39" s="1"/>
      <c r="AA39" s="1"/>
    </row>
    <row r="40" spans="1:27" ht="17" x14ac:dyDescent="0.2">
      <c r="A40" s="177">
        <v>36</v>
      </c>
      <c r="B40" s="177">
        <v>7</v>
      </c>
      <c r="C40" s="172">
        <v>190715</v>
      </c>
      <c r="D40" s="182" t="s">
        <v>2449</v>
      </c>
      <c r="E40" s="172" t="s">
        <v>1864</v>
      </c>
      <c r="F40" s="177"/>
      <c r="G40" s="208" t="s">
        <v>115</v>
      </c>
      <c r="H40" s="173" t="s">
        <v>157</v>
      </c>
      <c r="I40" s="222">
        <v>43246</v>
      </c>
      <c r="J40" s="173">
        <v>12</v>
      </c>
      <c r="K40" s="349">
        <v>43647</v>
      </c>
      <c r="L40" s="561">
        <v>43721</v>
      </c>
      <c r="M40" s="394"/>
      <c r="N40" s="394">
        <f t="shared" si="3"/>
        <v>13.366666666666667</v>
      </c>
      <c r="O40" s="211"/>
      <c r="P40" s="410" t="s">
        <v>2455</v>
      </c>
      <c r="Y40" s="167"/>
      <c r="Z40" s="405"/>
      <c r="AA40" s="167"/>
    </row>
    <row r="41" spans="1:27" ht="17" x14ac:dyDescent="0.2">
      <c r="A41" s="177">
        <v>37</v>
      </c>
      <c r="B41" s="177">
        <v>6</v>
      </c>
      <c r="C41" s="172">
        <v>190715</v>
      </c>
      <c r="D41" s="182" t="s">
        <v>2449</v>
      </c>
      <c r="E41" s="172" t="s">
        <v>1874</v>
      </c>
      <c r="F41" s="177"/>
      <c r="G41" s="208" t="s">
        <v>113</v>
      </c>
      <c r="H41" s="173" t="s">
        <v>157</v>
      </c>
      <c r="I41" s="222">
        <v>43246</v>
      </c>
      <c r="J41" s="173">
        <v>12</v>
      </c>
      <c r="K41" s="349">
        <v>43647</v>
      </c>
      <c r="L41" s="561">
        <v>43721</v>
      </c>
      <c r="M41" s="394"/>
      <c r="N41" s="394">
        <f t="shared" si="3"/>
        <v>13.366666666666667</v>
      </c>
      <c r="O41" s="211"/>
      <c r="P41" s="410" t="s">
        <v>2455</v>
      </c>
      <c r="Y41" s="167"/>
      <c r="Z41" s="1"/>
      <c r="AA41" s="167"/>
    </row>
    <row r="42" spans="1:27" ht="17" x14ac:dyDescent="0.2">
      <c r="A42" s="177">
        <v>38</v>
      </c>
      <c r="B42" s="177">
        <v>8</v>
      </c>
      <c r="C42" s="172">
        <v>190715</v>
      </c>
      <c r="D42" s="182" t="s">
        <v>2449</v>
      </c>
      <c r="E42" s="172" t="s">
        <v>1867</v>
      </c>
      <c r="F42" s="177"/>
      <c r="G42" s="208" t="s">
        <v>115</v>
      </c>
      <c r="H42" s="173" t="s">
        <v>157</v>
      </c>
      <c r="I42" s="222">
        <v>43246</v>
      </c>
      <c r="J42" s="173">
        <v>12</v>
      </c>
      <c r="K42" s="349">
        <v>43647</v>
      </c>
      <c r="L42" s="1949"/>
      <c r="M42" s="394"/>
      <c r="N42" s="394">
        <f t="shared" si="3"/>
        <v>13.366666666666667</v>
      </c>
      <c r="O42" s="211"/>
      <c r="P42" s="410" t="s">
        <v>2455</v>
      </c>
      <c r="Y42" s="167"/>
      <c r="Z42" s="1"/>
      <c r="AA42" s="167"/>
    </row>
    <row r="43" spans="1:27" ht="17" x14ac:dyDescent="0.2">
      <c r="A43" s="177">
        <v>39</v>
      </c>
      <c r="B43" s="177">
        <v>9</v>
      </c>
      <c r="C43" s="172">
        <v>190715</v>
      </c>
      <c r="D43" s="182" t="s">
        <v>2449</v>
      </c>
      <c r="E43" s="172" t="s">
        <v>1877</v>
      </c>
      <c r="F43" s="177"/>
      <c r="G43" s="208" t="s">
        <v>113</v>
      </c>
      <c r="H43" s="173" t="s">
        <v>157</v>
      </c>
      <c r="I43" s="222">
        <v>43246</v>
      </c>
      <c r="J43" s="173">
        <v>12</v>
      </c>
      <c r="K43" s="349">
        <v>43647</v>
      </c>
      <c r="L43" s="561">
        <v>43721</v>
      </c>
      <c r="M43" s="394"/>
      <c r="N43" s="394">
        <f t="shared" si="3"/>
        <v>13.366666666666667</v>
      </c>
      <c r="O43" s="211"/>
      <c r="P43" s="410" t="s">
        <v>2455</v>
      </c>
      <c r="Y43" s="167"/>
      <c r="Z43" s="1"/>
      <c r="AA43" s="167"/>
    </row>
    <row r="44" spans="1:27" ht="17" x14ac:dyDescent="0.2">
      <c r="A44" s="177">
        <v>40</v>
      </c>
      <c r="B44" s="177">
        <v>10</v>
      </c>
      <c r="C44" s="172">
        <v>190715</v>
      </c>
      <c r="D44" s="182" t="s">
        <v>2449</v>
      </c>
      <c r="E44" s="172" t="s">
        <v>1916</v>
      </c>
      <c r="F44" s="177"/>
      <c r="G44" s="208" t="s">
        <v>113</v>
      </c>
      <c r="H44" s="173" t="s">
        <v>157</v>
      </c>
      <c r="I44" s="222">
        <v>43246</v>
      </c>
      <c r="J44" s="173">
        <v>12</v>
      </c>
      <c r="K44" s="349">
        <v>43647</v>
      </c>
      <c r="L44" s="561">
        <v>43721</v>
      </c>
      <c r="M44" s="394"/>
      <c r="N44" s="394">
        <f t="shared" si="3"/>
        <v>13.366666666666667</v>
      </c>
      <c r="O44" s="211"/>
      <c r="P44" s="410" t="s">
        <v>2455</v>
      </c>
      <c r="Y44" s="167"/>
      <c r="Z44" s="1"/>
      <c r="AA44" s="167"/>
    </row>
    <row r="45" spans="1:27" ht="17" x14ac:dyDescent="0.2">
      <c r="A45" s="176">
        <v>41</v>
      </c>
      <c r="B45" s="176">
        <v>4</v>
      </c>
      <c r="C45" s="174">
        <v>190610</v>
      </c>
      <c r="D45" s="174" t="s">
        <v>2454</v>
      </c>
      <c r="E45" s="174" t="s">
        <v>2078</v>
      </c>
      <c r="F45" s="176"/>
      <c r="G45" s="212" t="s">
        <v>113</v>
      </c>
      <c r="H45" s="175" t="s">
        <v>154</v>
      </c>
      <c r="I45" s="221">
        <v>43193</v>
      </c>
      <c r="J45" s="175">
        <v>12</v>
      </c>
      <c r="K45" s="348">
        <v>43612</v>
      </c>
      <c r="L45" s="1950"/>
      <c r="M45" s="395"/>
      <c r="N45" s="395">
        <f t="shared" si="3"/>
        <v>13.966666666666667</v>
      </c>
      <c r="O45" s="212"/>
      <c r="P45" s="410" t="s">
        <v>2455</v>
      </c>
      <c r="Z45" s="1"/>
    </row>
    <row r="46" spans="1:27" ht="17" x14ac:dyDescent="0.2">
      <c r="A46" s="176">
        <v>42</v>
      </c>
      <c r="B46" s="176">
        <v>9</v>
      </c>
      <c r="C46" s="174">
        <v>190610</v>
      </c>
      <c r="D46" s="174" t="s">
        <v>2454</v>
      </c>
      <c r="E46" s="174" t="s">
        <v>2061</v>
      </c>
      <c r="F46" s="176"/>
      <c r="G46" s="212" t="s">
        <v>115</v>
      </c>
      <c r="H46" s="175" t="s">
        <v>154</v>
      </c>
      <c r="I46" s="221">
        <v>43193</v>
      </c>
      <c r="J46" s="175">
        <v>12</v>
      </c>
      <c r="K46" s="348">
        <v>43612</v>
      </c>
      <c r="L46" s="1950"/>
      <c r="M46" s="395"/>
      <c r="N46" s="395">
        <f t="shared" si="3"/>
        <v>13.966666666666667</v>
      </c>
      <c r="O46" s="212"/>
      <c r="P46" s="410" t="s">
        <v>2455</v>
      </c>
      <c r="Z46" s="1"/>
    </row>
    <row r="47" spans="1:27" ht="17" x14ac:dyDescent="0.2">
      <c r="A47" s="176">
        <v>43</v>
      </c>
      <c r="B47" s="176">
        <v>5</v>
      </c>
      <c r="C47" s="174">
        <v>190610</v>
      </c>
      <c r="D47" s="174" t="s">
        <v>2454</v>
      </c>
      <c r="E47" s="174" t="s">
        <v>2081</v>
      </c>
      <c r="F47" s="176"/>
      <c r="G47" s="212" t="s">
        <v>113</v>
      </c>
      <c r="H47" s="175" t="s">
        <v>154</v>
      </c>
      <c r="I47" s="221">
        <v>43193</v>
      </c>
      <c r="J47" s="175">
        <v>12</v>
      </c>
      <c r="K47" s="348">
        <v>43612</v>
      </c>
      <c r="L47" s="1950"/>
      <c r="M47" s="395"/>
      <c r="N47" s="395">
        <f t="shared" si="3"/>
        <v>13.966666666666667</v>
      </c>
      <c r="O47" s="212"/>
      <c r="P47" s="410" t="s">
        <v>2455</v>
      </c>
      <c r="Z47" s="1"/>
    </row>
    <row r="48" spans="1:27" ht="17" x14ac:dyDescent="0.2">
      <c r="A48" s="176">
        <v>44</v>
      </c>
      <c r="B48" s="176">
        <v>10</v>
      </c>
      <c r="C48" s="174">
        <v>190610</v>
      </c>
      <c r="D48" s="174" t="s">
        <v>2454</v>
      </c>
      <c r="E48" s="174" t="s">
        <v>2064</v>
      </c>
      <c r="F48" s="176"/>
      <c r="G48" s="212" t="s">
        <v>115</v>
      </c>
      <c r="H48" s="175" t="s">
        <v>154</v>
      </c>
      <c r="I48" s="221">
        <v>43193</v>
      </c>
      <c r="J48" s="175">
        <v>12</v>
      </c>
      <c r="K48" s="348">
        <v>43612</v>
      </c>
      <c r="L48" s="1950"/>
      <c r="M48" s="395"/>
      <c r="N48" s="395">
        <f t="shared" si="3"/>
        <v>13.966666666666667</v>
      </c>
      <c r="O48" s="212"/>
      <c r="P48" s="410" t="s">
        <v>2455</v>
      </c>
      <c r="Z48" s="1"/>
    </row>
    <row r="49" spans="1:26" ht="17" x14ac:dyDescent="0.2">
      <c r="A49" s="178">
        <v>45</v>
      </c>
      <c r="B49" s="178">
        <v>1</v>
      </c>
      <c r="C49" s="170">
        <v>190715</v>
      </c>
      <c r="D49" s="181" t="s">
        <v>2449</v>
      </c>
      <c r="E49" s="170" t="s">
        <v>1974</v>
      </c>
      <c r="F49" s="178"/>
      <c r="G49" s="220" t="s">
        <v>113</v>
      </c>
      <c r="H49" s="171" t="s">
        <v>156</v>
      </c>
      <c r="I49" s="223">
        <v>43216</v>
      </c>
      <c r="J49" s="171">
        <v>12</v>
      </c>
      <c r="K49" s="350">
        <v>43647</v>
      </c>
      <c r="L49" s="1951"/>
      <c r="M49" s="399"/>
      <c r="N49" s="399">
        <f t="shared" si="3"/>
        <v>14.366666666666667</v>
      </c>
      <c r="O49" s="383"/>
      <c r="P49" s="410" t="s">
        <v>2455</v>
      </c>
      <c r="Z49" s="1"/>
    </row>
    <row r="50" spans="1:26" ht="17" x14ac:dyDescent="0.2">
      <c r="A50" s="178">
        <v>46</v>
      </c>
      <c r="B50" s="178">
        <v>2</v>
      </c>
      <c r="C50" s="170">
        <v>190715</v>
      </c>
      <c r="D50" s="181" t="s">
        <v>2449</v>
      </c>
      <c r="E50" s="170" t="s">
        <v>1977</v>
      </c>
      <c r="F50" s="178"/>
      <c r="G50" s="220" t="s">
        <v>113</v>
      </c>
      <c r="H50" s="171" t="s">
        <v>156</v>
      </c>
      <c r="I50" s="223">
        <v>43216</v>
      </c>
      <c r="J50" s="171">
        <v>12</v>
      </c>
      <c r="K50" s="350">
        <v>43647</v>
      </c>
      <c r="L50" s="1951"/>
      <c r="M50" s="399"/>
      <c r="N50" s="399">
        <f t="shared" si="3"/>
        <v>14.366666666666667</v>
      </c>
      <c r="O50" s="383"/>
      <c r="P50" s="410" t="s">
        <v>2455</v>
      </c>
      <c r="Z50" s="1"/>
    </row>
    <row r="51" spans="1:26" ht="17" x14ac:dyDescent="0.2">
      <c r="A51" s="178">
        <v>47</v>
      </c>
      <c r="B51" s="178">
        <v>3</v>
      </c>
      <c r="C51" s="170">
        <v>190715</v>
      </c>
      <c r="D51" s="181" t="s">
        <v>2449</v>
      </c>
      <c r="E51" s="170" t="s">
        <v>1979</v>
      </c>
      <c r="F51" s="178"/>
      <c r="G51" s="220" t="s">
        <v>113</v>
      </c>
      <c r="H51" s="171" t="s">
        <v>156</v>
      </c>
      <c r="I51" s="223">
        <v>43216</v>
      </c>
      <c r="J51" s="171">
        <v>12</v>
      </c>
      <c r="K51" s="350">
        <v>43647</v>
      </c>
      <c r="L51" s="171" t="s">
        <v>2453</v>
      </c>
      <c r="M51" s="399"/>
      <c r="N51" s="399">
        <f t="shared" si="3"/>
        <v>14.366666666666667</v>
      </c>
      <c r="O51" s="383"/>
      <c r="P51" s="410" t="s">
        <v>2455</v>
      </c>
      <c r="Z51" s="1"/>
    </row>
    <row r="52" spans="1:26" ht="17" x14ac:dyDescent="0.2">
      <c r="A52" s="177">
        <v>48</v>
      </c>
      <c r="B52" s="177">
        <v>5</v>
      </c>
      <c r="C52" s="172">
        <v>190715</v>
      </c>
      <c r="D52" s="182" t="s">
        <v>2449</v>
      </c>
      <c r="E52" s="172" t="s">
        <v>1919</v>
      </c>
      <c r="F52" s="177"/>
      <c r="G52" s="208" t="s">
        <v>113</v>
      </c>
      <c r="H52" s="173" t="s">
        <v>157</v>
      </c>
      <c r="I52" s="222">
        <v>43246</v>
      </c>
      <c r="J52" s="173">
        <v>12</v>
      </c>
      <c r="K52" s="349">
        <v>43647</v>
      </c>
      <c r="L52" s="173" t="s">
        <v>2453</v>
      </c>
      <c r="M52" s="394"/>
      <c r="N52" s="394">
        <f t="shared" si="3"/>
        <v>13.366666666666667</v>
      </c>
      <c r="O52" s="211"/>
      <c r="P52" s="410" t="s">
        <v>2455</v>
      </c>
      <c r="Z52" s="1"/>
    </row>
    <row r="53" spans="1:26" ht="17" x14ac:dyDescent="0.2">
      <c r="A53" s="184">
        <v>49</v>
      </c>
      <c r="B53" s="184">
        <v>4</v>
      </c>
      <c r="C53" s="185">
        <v>190715</v>
      </c>
      <c r="D53" s="185" t="s">
        <v>2449</v>
      </c>
      <c r="E53" s="185" t="s">
        <v>2456</v>
      </c>
      <c r="F53" s="184"/>
      <c r="G53" s="245" t="s">
        <v>2457</v>
      </c>
      <c r="H53" s="215" t="s">
        <v>158</v>
      </c>
      <c r="I53" s="224">
        <v>43180</v>
      </c>
      <c r="J53" s="215">
        <v>12</v>
      </c>
      <c r="K53" s="351">
        <v>43647</v>
      </c>
      <c r="L53" s="215" t="s">
        <v>2453</v>
      </c>
      <c r="M53" s="400"/>
      <c r="N53" s="400">
        <f t="shared" si="3"/>
        <v>15.566666666666666</v>
      </c>
      <c r="O53" s="384"/>
      <c r="P53" s="410" t="s">
        <v>2455</v>
      </c>
    </row>
    <row r="54" spans="1:26" ht="17" x14ac:dyDescent="0.2">
      <c r="A54" s="184">
        <v>50</v>
      </c>
      <c r="B54" s="184">
        <v>9</v>
      </c>
      <c r="C54" s="185">
        <v>190909</v>
      </c>
      <c r="D54" s="185" t="s">
        <v>2449</v>
      </c>
      <c r="E54" s="185" t="s">
        <v>2458</v>
      </c>
      <c r="F54" s="184"/>
      <c r="G54" s="245" t="s">
        <v>113</v>
      </c>
      <c r="H54" s="215" t="s">
        <v>158</v>
      </c>
      <c r="I54" s="224">
        <v>43180</v>
      </c>
      <c r="J54" s="215">
        <v>18</v>
      </c>
      <c r="K54" s="351">
        <v>43703</v>
      </c>
      <c r="L54" s="215" t="s">
        <v>2453</v>
      </c>
      <c r="M54" s="400"/>
      <c r="N54" s="400">
        <f t="shared" si="3"/>
        <v>17.433333333333334</v>
      </c>
      <c r="O54" s="384"/>
      <c r="P54" s="407" t="s">
        <v>2450</v>
      </c>
    </row>
    <row r="55" spans="1:26" ht="17" x14ac:dyDescent="0.2">
      <c r="A55" s="178">
        <v>51</v>
      </c>
      <c r="B55" s="178">
        <v>10</v>
      </c>
      <c r="C55" s="170">
        <v>190909</v>
      </c>
      <c r="D55" s="181" t="s">
        <v>2449</v>
      </c>
      <c r="E55" s="170" t="s">
        <v>1971</v>
      </c>
      <c r="F55" s="178"/>
      <c r="G55" s="220" t="s">
        <v>113</v>
      </c>
      <c r="H55" s="171" t="s">
        <v>156</v>
      </c>
      <c r="I55" s="223">
        <v>43216</v>
      </c>
      <c r="J55" s="171">
        <v>18</v>
      </c>
      <c r="K55" s="350">
        <v>43703</v>
      </c>
      <c r="L55" s="171" t="s">
        <v>2453</v>
      </c>
      <c r="M55" s="399"/>
      <c r="N55" s="399">
        <f t="shared" si="3"/>
        <v>16.233333333333334</v>
      </c>
      <c r="O55" s="383"/>
      <c r="P55" s="407" t="s">
        <v>2450</v>
      </c>
    </row>
    <row r="56" spans="1:26" ht="17" x14ac:dyDescent="0.2">
      <c r="A56" s="178">
        <v>52</v>
      </c>
      <c r="B56" s="178">
        <v>11</v>
      </c>
      <c r="C56" s="170">
        <v>190909</v>
      </c>
      <c r="D56" s="181" t="s">
        <v>2449</v>
      </c>
      <c r="E56" s="170" t="s">
        <v>1972</v>
      </c>
      <c r="F56" s="178"/>
      <c r="G56" s="220" t="s">
        <v>2457</v>
      </c>
      <c r="H56" s="171" t="s">
        <v>156</v>
      </c>
      <c r="I56" s="223">
        <v>43216</v>
      </c>
      <c r="J56" s="171">
        <v>18</v>
      </c>
      <c r="K56" s="350">
        <v>43703</v>
      </c>
      <c r="L56" s="171" t="s">
        <v>2453</v>
      </c>
      <c r="M56" s="399"/>
      <c r="N56" s="399">
        <f t="shared" si="3"/>
        <v>16.233333333333334</v>
      </c>
      <c r="O56" s="383"/>
      <c r="P56" s="407" t="s">
        <v>2450</v>
      </c>
    </row>
    <row r="57" spans="1:26" ht="17" x14ac:dyDescent="0.2">
      <c r="A57" s="178">
        <v>53</v>
      </c>
      <c r="B57" s="178">
        <v>12</v>
      </c>
      <c r="C57" s="170">
        <v>190909</v>
      </c>
      <c r="D57" s="181" t="s">
        <v>2449</v>
      </c>
      <c r="E57" s="170" t="s">
        <v>1973</v>
      </c>
      <c r="F57" s="178"/>
      <c r="G57" s="220" t="s">
        <v>2457</v>
      </c>
      <c r="H57" s="171" t="s">
        <v>156</v>
      </c>
      <c r="I57" s="223">
        <v>43216</v>
      </c>
      <c r="J57" s="171">
        <v>18</v>
      </c>
      <c r="K57" s="350">
        <v>43703</v>
      </c>
      <c r="L57" s="171" t="s">
        <v>2453</v>
      </c>
      <c r="M57" s="399"/>
      <c r="N57" s="399">
        <f t="shared" si="3"/>
        <v>16.233333333333334</v>
      </c>
      <c r="O57" s="383"/>
      <c r="P57" s="407" t="s">
        <v>2450</v>
      </c>
    </row>
    <row r="58" spans="1:26" ht="17" x14ac:dyDescent="0.2">
      <c r="A58" s="178">
        <v>54</v>
      </c>
      <c r="B58" s="178">
        <v>13</v>
      </c>
      <c r="C58" s="170">
        <v>190909</v>
      </c>
      <c r="D58" s="181" t="s">
        <v>2449</v>
      </c>
      <c r="E58" s="170" t="s">
        <v>1982</v>
      </c>
      <c r="F58" s="178"/>
      <c r="G58" s="220" t="s">
        <v>113</v>
      </c>
      <c r="H58" s="171" t="s">
        <v>156</v>
      </c>
      <c r="I58" s="223">
        <v>43216</v>
      </c>
      <c r="J58" s="171">
        <v>18</v>
      </c>
      <c r="K58" s="350">
        <v>43703</v>
      </c>
      <c r="L58" s="171" t="s">
        <v>2453</v>
      </c>
      <c r="M58" s="399"/>
      <c r="N58" s="399">
        <f t="shared" si="3"/>
        <v>16.233333333333334</v>
      </c>
      <c r="O58" s="383"/>
      <c r="P58" s="407" t="s">
        <v>2450</v>
      </c>
    </row>
    <row r="59" spans="1:26" ht="17" x14ac:dyDescent="0.2">
      <c r="A59" s="178">
        <v>55</v>
      </c>
      <c r="B59" s="178">
        <v>14</v>
      </c>
      <c r="C59" s="170">
        <v>190909</v>
      </c>
      <c r="D59" s="181" t="s">
        <v>2449</v>
      </c>
      <c r="E59" s="170" t="s">
        <v>1970</v>
      </c>
      <c r="F59" s="178"/>
      <c r="G59" s="220" t="s">
        <v>2457</v>
      </c>
      <c r="H59" s="171" t="s">
        <v>156</v>
      </c>
      <c r="I59" s="223">
        <v>43216</v>
      </c>
      <c r="J59" s="171">
        <v>18</v>
      </c>
      <c r="K59" s="350">
        <v>43703</v>
      </c>
      <c r="L59" s="171" t="s">
        <v>2453</v>
      </c>
      <c r="M59" s="399"/>
      <c r="N59" s="399">
        <f t="shared" si="3"/>
        <v>16.233333333333334</v>
      </c>
      <c r="O59" s="383"/>
      <c r="P59" s="407" t="s">
        <v>2450</v>
      </c>
    </row>
    <row r="60" spans="1:26" ht="17" x14ac:dyDescent="0.2">
      <c r="A60" s="177">
        <v>56</v>
      </c>
      <c r="B60" s="177">
        <v>7</v>
      </c>
      <c r="C60" s="172">
        <v>191028</v>
      </c>
      <c r="D60" s="172" t="s">
        <v>2454</v>
      </c>
      <c r="E60" s="172" t="s">
        <v>1880</v>
      </c>
      <c r="F60" s="177"/>
      <c r="G60" s="208" t="s">
        <v>113</v>
      </c>
      <c r="H60" s="173" t="s">
        <v>157</v>
      </c>
      <c r="I60" s="222">
        <v>43216</v>
      </c>
      <c r="J60" s="173">
        <v>18</v>
      </c>
      <c r="K60" s="349">
        <v>43752</v>
      </c>
      <c r="L60" s="173" t="s">
        <v>2453</v>
      </c>
      <c r="M60" s="394"/>
      <c r="N60" s="394">
        <f t="shared" si="3"/>
        <v>17.866666666666667</v>
      </c>
      <c r="O60" s="211"/>
      <c r="P60" s="407" t="s">
        <v>2450</v>
      </c>
    </row>
    <row r="61" spans="1:26" ht="17" x14ac:dyDescent="0.2">
      <c r="A61" s="177">
        <v>57</v>
      </c>
      <c r="B61" s="177">
        <v>3</v>
      </c>
      <c r="C61" s="172">
        <v>191028</v>
      </c>
      <c r="D61" s="172" t="s">
        <v>2454</v>
      </c>
      <c r="E61" s="172" t="s">
        <v>1870</v>
      </c>
      <c r="F61" s="177"/>
      <c r="G61" s="208" t="s">
        <v>115</v>
      </c>
      <c r="H61" s="173" t="s">
        <v>157</v>
      </c>
      <c r="I61" s="222">
        <v>43216</v>
      </c>
      <c r="J61" s="173">
        <v>18</v>
      </c>
      <c r="K61" s="349">
        <v>43752</v>
      </c>
      <c r="L61" s="173" t="s">
        <v>2453</v>
      </c>
      <c r="M61" s="394"/>
      <c r="N61" s="394">
        <f t="shared" si="3"/>
        <v>17.866666666666667</v>
      </c>
      <c r="O61" s="211"/>
      <c r="P61" s="407" t="s">
        <v>2450</v>
      </c>
    </row>
    <row r="62" spans="1:26" ht="17" x14ac:dyDescent="0.2">
      <c r="A62" s="177">
        <v>58</v>
      </c>
      <c r="B62" s="177">
        <v>6</v>
      </c>
      <c r="C62" s="172">
        <v>191028</v>
      </c>
      <c r="D62" s="172" t="s">
        <v>2454</v>
      </c>
      <c r="E62" s="172" t="s">
        <v>1881</v>
      </c>
      <c r="F62" s="177"/>
      <c r="G62" s="208" t="s">
        <v>113</v>
      </c>
      <c r="H62" s="173" t="s">
        <v>157</v>
      </c>
      <c r="I62" s="222">
        <v>43216</v>
      </c>
      <c r="J62" s="173">
        <v>18</v>
      </c>
      <c r="K62" s="349">
        <v>43752</v>
      </c>
      <c r="L62" s="173" t="s">
        <v>2453</v>
      </c>
      <c r="M62" s="394"/>
      <c r="N62" s="394">
        <f t="shared" si="3"/>
        <v>17.866666666666667</v>
      </c>
      <c r="O62" s="211"/>
      <c r="P62" s="407" t="s">
        <v>2450</v>
      </c>
    </row>
    <row r="63" spans="1:26" ht="17" x14ac:dyDescent="0.2">
      <c r="A63" s="177">
        <v>59</v>
      </c>
      <c r="B63" s="177">
        <v>4</v>
      </c>
      <c r="C63" s="172">
        <v>191028</v>
      </c>
      <c r="D63" s="172" t="s">
        <v>2454</v>
      </c>
      <c r="E63" s="172" t="s">
        <v>1871</v>
      </c>
      <c r="F63" s="177"/>
      <c r="G63" s="208" t="s">
        <v>115</v>
      </c>
      <c r="H63" s="173" t="s">
        <v>157</v>
      </c>
      <c r="I63" s="222">
        <v>43216</v>
      </c>
      <c r="J63" s="173">
        <v>18</v>
      </c>
      <c r="K63" s="349">
        <v>43752</v>
      </c>
      <c r="L63" s="173" t="s">
        <v>2453</v>
      </c>
      <c r="M63" s="394"/>
      <c r="N63" s="394">
        <f t="shared" si="3"/>
        <v>17.866666666666667</v>
      </c>
      <c r="O63" s="211"/>
      <c r="P63" s="407" t="s">
        <v>2450</v>
      </c>
    </row>
    <row r="64" spans="1:26" ht="17" x14ac:dyDescent="0.2">
      <c r="A64" s="177">
        <v>60</v>
      </c>
      <c r="B64" s="177">
        <v>5</v>
      </c>
      <c r="C64" s="172">
        <v>191028</v>
      </c>
      <c r="D64" s="172" t="s">
        <v>2454</v>
      </c>
      <c r="E64" s="172" t="s">
        <v>1872</v>
      </c>
      <c r="F64" s="177"/>
      <c r="G64" s="208" t="s">
        <v>115</v>
      </c>
      <c r="H64" s="173" t="s">
        <v>157</v>
      </c>
      <c r="I64" s="222">
        <v>43216</v>
      </c>
      <c r="J64" s="173">
        <v>18</v>
      </c>
      <c r="K64" s="349">
        <v>43752</v>
      </c>
      <c r="L64" s="173" t="s">
        <v>2453</v>
      </c>
      <c r="M64" s="394"/>
      <c r="N64" s="394">
        <f t="shared" si="3"/>
        <v>17.866666666666667</v>
      </c>
      <c r="O64" s="211"/>
      <c r="P64" s="407" t="s">
        <v>2450</v>
      </c>
    </row>
    <row r="65" spans="1:16" ht="16" x14ac:dyDescent="0.2">
      <c r="A65" s="190"/>
      <c r="B65" s="190"/>
      <c r="C65" s="190"/>
      <c r="D65" s="190"/>
      <c r="E65" s="190"/>
      <c r="F65" s="190"/>
      <c r="G65" s="201"/>
      <c r="H65" s="216"/>
      <c r="I65" s="201"/>
      <c r="J65" s="216"/>
      <c r="K65" s="336"/>
      <c r="L65" s="216"/>
      <c r="M65" s="396"/>
      <c r="N65" s="397">
        <f t="shared" si="3"/>
        <v>0</v>
      </c>
      <c r="O65" s="336"/>
      <c r="P65" s="408"/>
    </row>
    <row r="66" spans="1:16" ht="16" x14ac:dyDescent="0.2">
      <c r="A66" s="188">
        <v>61</v>
      </c>
      <c r="B66" s="188"/>
      <c r="C66" s="188" t="s">
        <v>106</v>
      </c>
      <c r="D66" s="188" t="s">
        <v>2449</v>
      </c>
      <c r="E66" s="188" t="s">
        <v>2459</v>
      </c>
      <c r="F66" s="248">
        <v>1253168</v>
      </c>
      <c r="G66" s="202" t="s">
        <v>115</v>
      </c>
      <c r="H66" s="189" t="s">
        <v>124</v>
      </c>
      <c r="I66" s="226">
        <v>43584</v>
      </c>
      <c r="J66" s="332">
        <v>18</v>
      </c>
      <c r="K66" s="339">
        <v>44130</v>
      </c>
      <c r="L66" s="377" t="s">
        <v>2460</v>
      </c>
      <c r="M66" s="401"/>
      <c r="N66" s="401">
        <f t="shared" si="3"/>
        <v>18.2</v>
      </c>
      <c r="O66" s="385"/>
      <c r="P66" s="407" t="s">
        <v>2450</v>
      </c>
    </row>
    <row r="67" spans="1:16" ht="16" x14ac:dyDescent="0.2">
      <c r="A67" s="188">
        <v>62</v>
      </c>
      <c r="B67" s="188"/>
      <c r="C67" s="188" t="s">
        <v>106</v>
      </c>
      <c r="D67" s="188" t="s">
        <v>2449</v>
      </c>
      <c r="E67" s="188" t="s">
        <v>2461</v>
      </c>
      <c r="F67" s="249">
        <v>1253168</v>
      </c>
      <c r="G67" s="202" t="s">
        <v>115</v>
      </c>
      <c r="H67" s="189" t="s">
        <v>124</v>
      </c>
      <c r="I67" s="227">
        <v>43689</v>
      </c>
      <c r="J67" s="332">
        <v>18</v>
      </c>
      <c r="K67" s="339">
        <v>44130</v>
      </c>
      <c r="L67" s="377" t="s">
        <v>2460</v>
      </c>
      <c r="M67" s="401"/>
      <c r="N67" s="401">
        <f t="shared" ref="N67:N130" si="4">_xlfn.DAYS(K67,I67)/30</f>
        <v>14.7</v>
      </c>
      <c r="O67" s="385"/>
      <c r="P67" s="407" t="s">
        <v>2450</v>
      </c>
    </row>
    <row r="68" spans="1:16" ht="16" x14ac:dyDescent="0.2">
      <c r="A68" s="188">
        <v>63</v>
      </c>
      <c r="B68" s="188"/>
      <c r="C68" s="188" t="s">
        <v>106</v>
      </c>
      <c r="D68" s="188" t="s">
        <v>2449</v>
      </c>
      <c r="E68" s="188" t="s">
        <v>2462</v>
      </c>
      <c r="F68" s="249">
        <v>1299775</v>
      </c>
      <c r="G68" s="202" t="s">
        <v>113</v>
      </c>
      <c r="H68" s="189" t="s">
        <v>124</v>
      </c>
      <c r="I68" s="227">
        <v>43799</v>
      </c>
      <c r="J68" s="332">
        <v>18</v>
      </c>
      <c r="K68" s="339">
        <v>44130</v>
      </c>
      <c r="L68" s="377" t="s">
        <v>2460</v>
      </c>
      <c r="M68" s="401"/>
      <c r="N68" s="401">
        <f t="shared" si="4"/>
        <v>11.033333333333333</v>
      </c>
      <c r="O68" s="385"/>
      <c r="P68" s="407" t="s">
        <v>2450</v>
      </c>
    </row>
    <row r="69" spans="1:16" ht="16" x14ac:dyDescent="0.2">
      <c r="A69" s="188">
        <v>64</v>
      </c>
      <c r="B69" s="188"/>
      <c r="C69" s="188" t="s">
        <v>106</v>
      </c>
      <c r="D69" s="188" t="s">
        <v>2449</v>
      </c>
      <c r="E69" s="188" t="s">
        <v>2463</v>
      </c>
      <c r="F69" s="249">
        <v>1299775</v>
      </c>
      <c r="G69" s="202" t="s">
        <v>113</v>
      </c>
      <c r="H69" s="189" t="s">
        <v>124</v>
      </c>
      <c r="I69" s="227">
        <v>43584</v>
      </c>
      <c r="J69" s="332">
        <v>18</v>
      </c>
      <c r="K69" s="339">
        <v>44130</v>
      </c>
      <c r="L69" s="377" t="s">
        <v>2460</v>
      </c>
      <c r="M69" s="401"/>
      <c r="N69" s="401">
        <f t="shared" si="4"/>
        <v>18.2</v>
      </c>
      <c r="O69" s="385"/>
      <c r="P69" s="407" t="s">
        <v>2450</v>
      </c>
    </row>
    <row r="70" spans="1:16" ht="16" x14ac:dyDescent="0.2">
      <c r="A70" s="188">
        <v>65</v>
      </c>
      <c r="B70" s="188"/>
      <c r="C70" s="188" t="s">
        <v>106</v>
      </c>
      <c r="D70" s="188" t="s">
        <v>2449</v>
      </c>
      <c r="E70" s="188" t="s">
        <v>2464</v>
      </c>
      <c r="F70" s="249">
        <v>1299782</v>
      </c>
      <c r="G70" s="202" t="s">
        <v>115</v>
      </c>
      <c r="H70" s="189" t="s">
        <v>2465</v>
      </c>
      <c r="I70" s="227">
        <v>43838</v>
      </c>
      <c r="J70" s="332">
        <v>18</v>
      </c>
      <c r="K70" s="339">
        <v>44130</v>
      </c>
      <c r="L70" s="377" t="s">
        <v>2460</v>
      </c>
      <c r="M70" s="401"/>
      <c r="N70" s="401">
        <f t="shared" si="4"/>
        <v>9.7333333333333325</v>
      </c>
      <c r="O70" s="385"/>
      <c r="P70" s="407" t="s">
        <v>2450</v>
      </c>
    </row>
    <row r="71" spans="1:16" ht="16" x14ac:dyDescent="0.2">
      <c r="A71" s="188">
        <v>66</v>
      </c>
      <c r="B71" s="188"/>
      <c r="C71" s="188" t="s">
        <v>106</v>
      </c>
      <c r="D71" s="188" t="s">
        <v>2449</v>
      </c>
      <c r="E71" s="188" t="s">
        <v>2466</v>
      </c>
      <c r="F71" s="250">
        <v>1299782</v>
      </c>
      <c r="G71" s="202" t="s">
        <v>115</v>
      </c>
      <c r="H71" s="189" t="s">
        <v>2465</v>
      </c>
      <c r="I71" s="228">
        <v>43838</v>
      </c>
      <c r="J71" s="332">
        <v>18</v>
      </c>
      <c r="K71" s="339">
        <v>44130</v>
      </c>
      <c r="L71" s="377" t="s">
        <v>2460</v>
      </c>
      <c r="M71" s="401"/>
      <c r="N71" s="401">
        <f t="shared" si="4"/>
        <v>9.7333333333333325</v>
      </c>
      <c r="O71" s="385"/>
      <c r="P71" s="407" t="s">
        <v>2450</v>
      </c>
    </row>
    <row r="72" spans="1:16" ht="16" x14ac:dyDescent="0.2">
      <c r="A72" s="190"/>
      <c r="B72" s="190"/>
      <c r="C72" s="190"/>
      <c r="D72" s="190"/>
      <c r="E72" s="190"/>
      <c r="F72" s="251"/>
      <c r="G72" s="203"/>
      <c r="H72" s="191"/>
      <c r="I72" s="229"/>
      <c r="J72" s="216"/>
      <c r="K72" s="336"/>
      <c r="L72" s="216"/>
      <c r="M72" s="396"/>
      <c r="N72" s="397">
        <f t="shared" si="4"/>
        <v>0</v>
      </c>
      <c r="O72" s="336"/>
      <c r="P72" s="408"/>
    </row>
    <row r="73" spans="1:16" ht="16" x14ac:dyDescent="0.2">
      <c r="A73" s="188">
        <v>67</v>
      </c>
      <c r="B73" s="188"/>
      <c r="C73" s="188" t="s">
        <v>111</v>
      </c>
      <c r="D73" s="188" t="s">
        <v>2449</v>
      </c>
      <c r="E73" s="192" t="s">
        <v>285</v>
      </c>
      <c r="F73" s="252">
        <v>1275958</v>
      </c>
      <c r="G73" s="202" t="s">
        <v>113</v>
      </c>
      <c r="H73" s="189" t="s">
        <v>124</v>
      </c>
      <c r="I73" s="230">
        <v>43845</v>
      </c>
      <c r="J73" s="332">
        <v>12</v>
      </c>
      <c r="K73" s="339">
        <v>44214</v>
      </c>
      <c r="L73" s="378" t="s">
        <v>2460</v>
      </c>
      <c r="M73" s="401"/>
      <c r="N73" s="401">
        <f t="shared" si="4"/>
        <v>12.3</v>
      </c>
      <c r="O73" s="386"/>
      <c r="P73" s="409" t="s">
        <v>112</v>
      </c>
    </row>
    <row r="74" spans="1:16" ht="16" x14ac:dyDescent="0.2">
      <c r="A74" s="188">
        <v>68</v>
      </c>
      <c r="B74" s="188"/>
      <c r="C74" s="188" t="s">
        <v>111</v>
      </c>
      <c r="D74" s="188" t="s">
        <v>2449</v>
      </c>
      <c r="E74" s="192" t="s">
        <v>289</v>
      </c>
      <c r="F74" s="249">
        <v>1275958</v>
      </c>
      <c r="G74" s="202" t="s">
        <v>113</v>
      </c>
      <c r="H74" s="189" t="s">
        <v>124</v>
      </c>
      <c r="I74" s="227">
        <v>43845</v>
      </c>
      <c r="J74" s="332">
        <v>12</v>
      </c>
      <c r="K74" s="339">
        <v>44214</v>
      </c>
      <c r="L74" s="378" t="s">
        <v>2460</v>
      </c>
      <c r="M74" s="401"/>
      <c r="N74" s="401">
        <f t="shared" si="4"/>
        <v>12.3</v>
      </c>
      <c r="O74" s="386"/>
      <c r="P74" s="409" t="s">
        <v>112</v>
      </c>
    </row>
    <row r="75" spans="1:16" ht="16" x14ac:dyDescent="0.2">
      <c r="A75" s="188">
        <v>69</v>
      </c>
      <c r="B75" s="188"/>
      <c r="C75" s="188" t="s">
        <v>111</v>
      </c>
      <c r="D75" s="188" t="s">
        <v>2449</v>
      </c>
      <c r="E75" s="192" t="s">
        <v>292</v>
      </c>
      <c r="F75" s="249">
        <v>1275958</v>
      </c>
      <c r="G75" s="202" t="s">
        <v>113</v>
      </c>
      <c r="H75" s="189" t="s">
        <v>124</v>
      </c>
      <c r="I75" s="227">
        <v>43851</v>
      </c>
      <c r="J75" s="332">
        <v>12</v>
      </c>
      <c r="K75" s="339">
        <v>44214</v>
      </c>
      <c r="L75" s="378" t="s">
        <v>2460</v>
      </c>
      <c r="M75" s="401"/>
      <c r="N75" s="401">
        <f t="shared" si="4"/>
        <v>12.1</v>
      </c>
      <c r="O75" s="386"/>
      <c r="P75" s="409" t="s">
        <v>112</v>
      </c>
    </row>
    <row r="76" spans="1:16" ht="16" x14ac:dyDescent="0.2">
      <c r="A76" s="188">
        <v>70</v>
      </c>
      <c r="B76" s="188"/>
      <c r="C76" s="188" t="s">
        <v>111</v>
      </c>
      <c r="D76" s="188" t="s">
        <v>2449</v>
      </c>
      <c r="E76" s="192" t="s">
        <v>295</v>
      </c>
      <c r="F76" s="249">
        <v>1275948</v>
      </c>
      <c r="G76" s="202" t="s">
        <v>115</v>
      </c>
      <c r="H76" s="189" t="s">
        <v>124</v>
      </c>
      <c r="I76" s="227">
        <v>43845</v>
      </c>
      <c r="J76" s="332">
        <v>12</v>
      </c>
      <c r="K76" s="339">
        <v>44214</v>
      </c>
      <c r="L76" s="378" t="s">
        <v>2460</v>
      </c>
      <c r="M76" s="401"/>
      <c r="N76" s="401">
        <f t="shared" si="4"/>
        <v>12.3</v>
      </c>
      <c r="O76" s="386"/>
      <c r="P76" s="409" t="s">
        <v>112</v>
      </c>
    </row>
    <row r="77" spans="1:16" ht="16" x14ac:dyDescent="0.2">
      <c r="A77" s="188">
        <v>71</v>
      </c>
      <c r="B77" s="188"/>
      <c r="C77" s="188" t="s">
        <v>111</v>
      </c>
      <c r="D77" s="188" t="s">
        <v>2449</v>
      </c>
      <c r="E77" s="192" t="s">
        <v>298</v>
      </c>
      <c r="F77" s="249">
        <v>1275948</v>
      </c>
      <c r="G77" s="202" t="s">
        <v>115</v>
      </c>
      <c r="H77" s="189" t="s">
        <v>124</v>
      </c>
      <c r="I77" s="227">
        <v>43845</v>
      </c>
      <c r="J77" s="332">
        <v>12</v>
      </c>
      <c r="K77" s="339">
        <v>44214</v>
      </c>
      <c r="L77" s="377" t="s">
        <v>2460</v>
      </c>
      <c r="M77" s="401"/>
      <c r="N77" s="401">
        <f t="shared" si="4"/>
        <v>12.3</v>
      </c>
      <c r="O77" s="385"/>
      <c r="P77" s="409" t="s">
        <v>112</v>
      </c>
    </row>
    <row r="78" spans="1:16" ht="16" x14ac:dyDescent="0.2">
      <c r="A78" s="188">
        <v>72</v>
      </c>
      <c r="B78" s="188"/>
      <c r="C78" s="188" t="s">
        <v>111</v>
      </c>
      <c r="D78" s="188" t="s">
        <v>2449</v>
      </c>
      <c r="E78" s="192" t="s">
        <v>301</v>
      </c>
      <c r="F78" s="249">
        <v>1275948</v>
      </c>
      <c r="G78" s="202" t="s">
        <v>115</v>
      </c>
      <c r="H78" s="189" t="s">
        <v>124</v>
      </c>
      <c r="I78" s="227">
        <v>43845</v>
      </c>
      <c r="J78" s="332">
        <v>12</v>
      </c>
      <c r="K78" s="339">
        <v>44214</v>
      </c>
      <c r="L78" s="377" t="s">
        <v>2460</v>
      </c>
      <c r="M78" s="401"/>
      <c r="N78" s="401">
        <f t="shared" si="4"/>
        <v>12.3</v>
      </c>
      <c r="O78" s="385"/>
      <c r="P78" s="409" t="s">
        <v>112</v>
      </c>
    </row>
    <row r="79" spans="1:16" ht="16" x14ac:dyDescent="0.2">
      <c r="A79" s="188">
        <v>73</v>
      </c>
      <c r="B79" s="188"/>
      <c r="C79" s="188" t="s">
        <v>111</v>
      </c>
      <c r="D79" s="188" t="s">
        <v>2449</v>
      </c>
      <c r="E79" s="192" t="s">
        <v>303</v>
      </c>
      <c r="F79" s="249">
        <v>1299774</v>
      </c>
      <c r="G79" s="202" t="s">
        <v>115</v>
      </c>
      <c r="H79" s="189" t="s">
        <v>124</v>
      </c>
      <c r="I79" s="227">
        <v>43824</v>
      </c>
      <c r="J79" s="332">
        <v>12</v>
      </c>
      <c r="K79" s="339">
        <v>44214</v>
      </c>
      <c r="L79" s="377" t="s">
        <v>2460</v>
      </c>
      <c r="M79" s="401"/>
      <c r="N79" s="401">
        <f t="shared" si="4"/>
        <v>13</v>
      </c>
      <c r="O79" s="385"/>
      <c r="P79" s="409" t="s">
        <v>112</v>
      </c>
    </row>
    <row r="80" spans="1:16" ht="16" x14ac:dyDescent="0.2">
      <c r="A80" s="188">
        <v>74</v>
      </c>
      <c r="B80" s="188"/>
      <c r="C80" s="188" t="s">
        <v>111</v>
      </c>
      <c r="D80" s="188" t="s">
        <v>2449</v>
      </c>
      <c r="E80" s="192" t="s">
        <v>305</v>
      </c>
      <c r="F80" s="249">
        <v>1299774</v>
      </c>
      <c r="G80" s="202" t="s">
        <v>115</v>
      </c>
      <c r="H80" s="189" t="s">
        <v>124</v>
      </c>
      <c r="I80" s="227">
        <v>43824</v>
      </c>
      <c r="J80" s="332">
        <v>12</v>
      </c>
      <c r="K80" s="339">
        <v>44214</v>
      </c>
      <c r="L80" s="377" t="s">
        <v>2460</v>
      </c>
      <c r="M80" s="401"/>
      <c r="N80" s="401">
        <f t="shared" si="4"/>
        <v>13</v>
      </c>
      <c r="O80" s="385"/>
      <c r="P80" s="409" t="s">
        <v>112</v>
      </c>
    </row>
    <row r="81" spans="1:16" ht="16" x14ac:dyDescent="0.2">
      <c r="A81" s="188">
        <v>75</v>
      </c>
      <c r="B81" s="188"/>
      <c r="C81" s="188" t="s">
        <v>111</v>
      </c>
      <c r="D81" s="188" t="s">
        <v>2449</v>
      </c>
      <c r="E81" s="192" t="s">
        <v>307</v>
      </c>
      <c r="F81" s="249">
        <v>1299774</v>
      </c>
      <c r="G81" s="202" t="s">
        <v>115</v>
      </c>
      <c r="H81" s="189" t="s">
        <v>124</v>
      </c>
      <c r="I81" s="227">
        <v>43824</v>
      </c>
      <c r="J81" s="332">
        <v>12</v>
      </c>
      <c r="K81" s="339">
        <v>44214</v>
      </c>
      <c r="L81" s="377" t="s">
        <v>2460</v>
      </c>
      <c r="M81" s="401"/>
      <c r="N81" s="401">
        <f t="shared" si="4"/>
        <v>13</v>
      </c>
      <c r="O81" s="385"/>
      <c r="P81" s="409" t="s">
        <v>112</v>
      </c>
    </row>
    <row r="82" spans="1:16" ht="16" x14ac:dyDescent="0.2">
      <c r="A82" s="188">
        <v>76</v>
      </c>
      <c r="B82" s="188"/>
      <c r="C82" s="188" t="s">
        <v>111</v>
      </c>
      <c r="D82" s="188" t="s">
        <v>2449</v>
      </c>
      <c r="E82" s="192" t="s">
        <v>309</v>
      </c>
      <c r="F82" s="249">
        <v>1299774</v>
      </c>
      <c r="G82" s="202" t="s">
        <v>115</v>
      </c>
      <c r="H82" s="189" t="s">
        <v>124</v>
      </c>
      <c r="I82" s="227">
        <v>43824</v>
      </c>
      <c r="J82" s="332">
        <v>12</v>
      </c>
      <c r="K82" s="339">
        <v>44214</v>
      </c>
      <c r="L82" s="377" t="s">
        <v>2460</v>
      </c>
      <c r="M82" s="401"/>
      <c r="N82" s="401">
        <f t="shared" si="4"/>
        <v>13</v>
      </c>
      <c r="O82" s="385"/>
      <c r="P82" s="409" t="s">
        <v>112</v>
      </c>
    </row>
    <row r="83" spans="1:16" ht="16" x14ac:dyDescent="0.2">
      <c r="A83" s="194">
        <v>77</v>
      </c>
      <c r="B83" s="194"/>
      <c r="C83" s="194" t="s">
        <v>111</v>
      </c>
      <c r="D83" s="194" t="s">
        <v>2449</v>
      </c>
      <c r="E83" s="193" t="s">
        <v>311</v>
      </c>
      <c r="F83" s="209">
        <v>1312798</v>
      </c>
      <c r="G83" s="246" t="s">
        <v>115</v>
      </c>
      <c r="H83" s="105" t="s">
        <v>141</v>
      </c>
      <c r="I83" s="231">
        <v>43789</v>
      </c>
      <c r="J83" s="105">
        <v>12</v>
      </c>
      <c r="K83" s="340">
        <v>44214</v>
      </c>
      <c r="L83" s="379" t="s">
        <v>2460</v>
      </c>
      <c r="M83" s="402"/>
      <c r="N83" s="402">
        <f t="shared" si="4"/>
        <v>14.166666666666666</v>
      </c>
      <c r="O83" s="387"/>
      <c r="P83" s="409" t="s">
        <v>112</v>
      </c>
    </row>
    <row r="84" spans="1:16" ht="16" x14ac:dyDescent="0.2">
      <c r="A84" s="194">
        <v>78</v>
      </c>
      <c r="B84" s="194"/>
      <c r="C84" s="194" t="s">
        <v>111</v>
      </c>
      <c r="D84" s="194" t="s">
        <v>2449</v>
      </c>
      <c r="E84" s="193" t="s">
        <v>313</v>
      </c>
      <c r="F84" s="209">
        <v>1312798</v>
      </c>
      <c r="G84" s="246" t="s">
        <v>115</v>
      </c>
      <c r="H84" s="105" t="s">
        <v>141</v>
      </c>
      <c r="I84" s="231">
        <v>43808</v>
      </c>
      <c r="J84" s="105">
        <v>12</v>
      </c>
      <c r="K84" s="340">
        <v>44214</v>
      </c>
      <c r="L84" s="379" t="s">
        <v>2460</v>
      </c>
      <c r="M84" s="402"/>
      <c r="N84" s="402">
        <f t="shared" si="4"/>
        <v>13.533333333333333</v>
      </c>
      <c r="O84" s="387"/>
      <c r="P84" s="409" t="s">
        <v>112</v>
      </c>
    </row>
    <row r="85" spans="1:16" ht="16" x14ac:dyDescent="0.2">
      <c r="A85" s="194">
        <v>79</v>
      </c>
      <c r="B85" s="194"/>
      <c r="C85" s="194" t="s">
        <v>111</v>
      </c>
      <c r="D85" s="194" t="s">
        <v>2449</v>
      </c>
      <c r="E85" s="193" t="s">
        <v>315</v>
      </c>
      <c r="F85" s="253">
        <v>1343433</v>
      </c>
      <c r="G85" s="246" t="s">
        <v>113</v>
      </c>
      <c r="H85" s="105" t="s">
        <v>141</v>
      </c>
      <c r="I85" s="232">
        <v>43871</v>
      </c>
      <c r="J85" s="105">
        <v>12</v>
      </c>
      <c r="K85" s="340">
        <v>44214</v>
      </c>
      <c r="L85" s="379" t="s">
        <v>2460</v>
      </c>
      <c r="M85" s="402"/>
      <c r="N85" s="402">
        <f t="shared" si="4"/>
        <v>11.433333333333334</v>
      </c>
      <c r="O85" s="387"/>
      <c r="P85" s="409" t="s">
        <v>112</v>
      </c>
    </row>
    <row r="86" spans="1:16" ht="16" x14ac:dyDescent="0.2">
      <c r="A86" s="194">
        <v>80</v>
      </c>
      <c r="B86" s="194"/>
      <c r="C86" s="194" t="s">
        <v>111</v>
      </c>
      <c r="D86" s="194" t="s">
        <v>2449</v>
      </c>
      <c r="E86" s="195" t="s">
        <v>316</v>
      </c>
      <c r="F86" s="253">
        <v>1343433</v>
      </c>
      <c r="G86" s="210" t="s">
        <v>113</v>
      </c>
      <c r="H86" s="103" t="s">
        <v>141</v>
      </c>
      <c r="I86" s="232">
        <v>43811</v>
      </c>
      <c r="J86" s="105">
        <v>12</v>
      </c>
      <c r="K86" s="340">
        <v>44214</v>
      </c>
      <c r="L86" s="379" t="s">
        <v>2460</v>
      </c>
      <c r="M86" s="402"/>
      <c r="N86" s="402">
        <f t="shared" si="4"/>
        <v>13.433333333333334</v>
      </c>
      <c r="O86" s="387"/>
      <c r="P86" s="409" t="s">
        <v>112</v>
      </c>
    </row>
    <row r="87" spans="1:16" ht="16" x14ac:dyDescent="0.2">
      <c r="A87" s="178">
        <v>81</v>
      </c>
      <c r="B87" s="178"/>
      <c r="C87" s="178" t="s">
        <v>111</v>
      </c>
      <c r="D87" s="178" t="s">
        <v>2449</v>
      </c>
      <c r="E87" s="196" t="s">
        <v>318</v>
      </c>
      <c r="F87" s="254">
        <v>1198647</v>
      </c>
      <c r="G87" s="204" t="s">
        <v>115</v>
      </c>
      <c r="H87" s="104" t="s">
        <v>156</v>
      </c>
      <c r="I87" s="233">
        <v>43831</v>
      </c>
      <c r="J87" s="149">
        <v>12</v>
      </c>
      <c r="K87" s="341">
        <v>44214</v>
      </c>
      <c r="L87" s="380" t="s">
        <v>2460</v>
      </c>
      <c r="M87" s="399"/>
      <c r="N87" s="399">
        <f t="shared" si="4"/>
        <v>12.766666666666667</v>
      </c>
      <c r="O87" s="388"/>
      <c r="P87" s="409" t="s">
        <v>112</v>
      </c>
    </row>
    <row r="88" spans="1:16" ht="16" x14ac:dyDescent="0.2">
      <c r="A88" s="178">
        <v>82</v>
      </c>
      <c r="B88" s="178"/>
      <c r="C88" s="178" t="s">
        <v>111</v>
      </c>
      <c r="D88" s="178" t="s">
        <v>2449</v>
      </c>
      <c r="E88" s="196" t="s">
        <v>320</v>
      </c>
      <c r="F88" s="254">
        <v>1198647</v>
      </c>
      <c r="G88" s="204" t="s">
        <v>115</v>
      </c>
      <c r="H88" s="104" t="s">
        <v>156</v>
      </c>
      <c r="I88" s="233">
        <v>43831</v>
      </c>
      <c r="J88" s="149">
        <v>12</v>
      </c>
      <c r="K88" s="341">
        <v>44214</v>
      </c>
      <c r="L88" s="380" t="s">
        <v>2460</v>
      </c>
      <c r="M88" s="399"/>
      <c r="N88" s="399">
        <f t="shared" si="4"/>
        <v>12.766666666666667</v>
      </c>
      <c r="O88" s="388"/>
      <c r="P88" s="409" t="s">
        <v>112</v>
      </c>
    </row>
    <row r="89" spans="1:16" ht="16" x14ac:dyDescent="0.2">
      <c r="A89" s="178">
        <v>83</v>
      </c>
      <c r="B89" s="178"/>
      <c r="C89" s="178" t="s">
        <v>111</v>
      </c>
      <c r="D89" s="178" t="s">
        <v>2449</v>
      </c>
      <c r="E89" s="196" t="s">
        <v>322</v>
      </c>
      <c r="F89" s="254">
        <v>1275960</v>
      </c>
      <c r="G89" s="204" t="s">
        <v>115</v>
      </c>
      <c r="H89" s="104" t="s">
        <v>156</v>
      </c>
      <c r="I89" s="233">
        <v>43831</v>
      </c>
      <c r="J89" s="149">
        <v>12</v>
      </c>
      <c r="K89" s="341">
        <v>44214</v>
      </c>
      <c r="L89" s="380" t="s">
        <v>2460</v>
      </c>
      <c r="M89" s="399"/>
      <c r="N89" s="399">
        <f t="shared" si="4"/>
        <v>12.766666666666667</v>
      </c>
      <c r="O89" s="388"/>
      <c r="P89" s="409" t="s">
        <v>112</v>
      </c>
    </row>
    <row r="90" spans="1:16" ht="16" x14ac:dyDescent="0.2">
      <c r="A90" s="178">
        <v>84</v>
      </c>
      <c r="B90" s="178"/>
      <c r="C90" s="178" t="s">
        <v>111</v>
      </c>
      <c r="D90" s="178" t="s">
        <v>2449</v>
      </c>
      <c r="E90" s="196" t="s">
        <v>324</v>
      </c>
      <c r="F90" s="254">
        <v>1275960</v>
      </c>
      <c r="G90" s="204" t="s">
        <v>115</v>
      </c>
      <c r="H90" s="104" t="s">
        <v>156</v>
      </c>
      <c r="I90" s="233">
        <v>43831</v>
      </c>
      <c r="J90" s="149">
        <v>12</v>
      </c>
      <c r="K90" s="341">
        <v>44214</v>
      </c>
      <c r="L90" s="380" t="s">
        <v>2460</v>
      </c>
      <c r="M90" s="399"/>
      <c r="N90" s="399">
        <f t="shared" si="4"/>
        <v>12.766666666666667</v>
      </c>
      <c r="O90" s="388"/>
      <c r="P90" s="409" t="s">
        <v>112</v>
      </c>
    </row>
    <row r="91" spans="1:16" ht="16" x14ac:dyDescent="0.2">
      <c r="A91" s="178">
        <v>85</v>
      </c>
      <c r="B91" s="178"/>
      <c r="C91" s="178" t="s">
        <v>111</v>
      </c>
      <c r="D91" s="178" t="s">
        <v>2449</v>
      </c>
      <c r="E91" s="196" t="s">
        <v>326</v>
      </c>
      <c r="F91" s="254">
        <v>1275960</v>
      </c>
      <c r="G91" s="204" t="s">
        <v>115</v>
      </c>
      <c r="H91" s="104" t="s">
        <v>156</v>
      </c>
      <c r="I91" s="233">
        <v>43832</v>
      </c>
      <c r="J91" s="149">
        <v>12</v>
      </c>
      <c r="K91" s="341">
        <v>44214</v>
      </c>
      <c r="L91" s="380" t="s">
        <v>2460</v>
      </c>
      <c r="M91" s="399"/>
      <c r="N91" s="399">
        <f t="shared" si="4"/>
        <v>12.733333333333333</v>
      </c>
      <c r="O91" s="388"/>
      <c r="P91" s="409" t="s">
        <v>112</v>
      </c>
    </row>
    <row r="92" spans="1:16" ht="16" x14ac:dyDescent="0.2">
      <c r="A92" s="178">
        <v>86</v>
      </c>
      <c r="B92" s="178"/>
      <c r="C92" s="178" t="s">
        <v>111</v>
      </c>
      <c r="D92" s="178" t="s">
        <v>2449</v>
      </c>
      <c r="E92" s="196" t="s">
        <v>328</v>
      </c>
      <c r="F92" s="254">
        <v>1275960</v>
      </c>
      <c r="G92" s="204" t="s">
        <v>115</v>
      </c>
      <c r="H92" s="104" t="s">
        <v>156</v>
      </c>
      <c r="I92" s="233">
        <v>43832</v>
      </c>
      <c r="J92" s="149">
        <v>12</v>
      </c>
      <c r="K92" s="341">
        <v>44214</v>
      </c>
      <c r="L92" s="380" t="s">
        <v>2460</v>
      </c>
      <c r="M92" s="399"/>
      <c r="N92" s="399">
        <f t="shared" si="4"/>
        <v>12.733333333333333</v>
      </c>
      <c r="O92" s="388"/>
      <c r="P92" s="409" t="s">
        <v>112</v>
      </c>
    </row>
    <row r="93" spans="1:16" ht="16" x14ac:dyDescent="0.2">
      <c r="A93" s="178">
        <v>87</v>
      </c>
      <c r="B93" s="178"/>
      <c r="C93" s="178" t="s">
        <v>111</v>
      </c>
      <c r="D93" s="178" t="s">
        <v>2449</v>
      </c>
      <c r="E93" s="196" t="s">
        <v>330</v>
      </c>
      <c r="F93" s="254">
        <v>1275960</v>
      </c>
      <c r="G93" s="204" t="s">
        <v>115</v>
      </c>
      <c r="H93" s="104" t="s">
        <v>156</v>
      </c>
      <c r="I93" s="233">
        <v>43832</v>
      </c>
      <c r="J93" s="149">
        <v>12</v>
      </c>
      <c r="K93" s="341">
        <v>44214</v>
      </c>
      <c r="L93" s="380" t="s">
        <v>2460</v>
      </c>
      <c r="M93" s="399"/>
      <c r="N93" s="399">
        <f t="shared" si="4"/>
        <v>12.733333333333333</v>
      </c>
      <c r="O93" s="388"/>
      <c r="P93" s="409" t="s">
        <v>112</v>
      </c>
    </row>
    <row r="94" spans="1:16" ht="16" x14ac:dyDescent="0.2">
      <c r="A94" s="178">
        <v>88</v>
      </c>
      <c r="B94" s="178"/>
      <c r="C94" s="178" t="s">
        <v>111</v>
      </c>
      <c r="D94" s="178" t="s">
        <v>2449</v>
      </c>
      <c r="E94" s="196" t="s">
        <v>332</v>
      </c>
      <c r="F94" s="254">
        <v>1253158</v>
      </c>
      <c r="G94" s="204" t="s">
        <v>113</v>
      </c>
      <c r="H94" s="104" t="s">
        <v>156</v>
      </c>
      <c r="I94" s="233">
        <v>43832</v>
      </c>
      <c r="J94" s="149">
        <v>12</v>
      </c>
      <c r="K94" s="341">
        <v>44214</v>
      </c>
      <c r="L94" s="380" t="s">
        <v>2460</v>
      </c>
      <c r="M94" s="399"/>
      <c r="N94" s="399">
        <f t="shared" si="4"/>
        <v>12.733333333333333</v>
      </c>
      <c r="O94" s="388"/>
      <c r="P94" s="409" t="s">
        <v>112</v>
      </c>
    </row>
    <row r="95" spans="1:16" ht="16" x14ac:dyDescent="0.2">
      <c r="A95" s="178">
        <v>89</v>
      </c>
      <c r="B95" s="178"/>
      <c r="C95" s="178" t="s">
        <v>111</v>
      </c>
      <c r="D95" s="178" t="s">
        <v>2449</v>
      </c>
      <c r="E95" s="196" t="s">
        <v>334</v>
      </c>
      <c r="F95" s="254">
        <v>1253158</v>
      </c>
      <c r="G95" s="204" t="s">
        <v>113</v>
      </c>
      <c r="H95" s="104" t="s">
        <v>156</v>
      </c>
      <c r="I95" s="233">
        <v>43832</v>
      </c>
      <c r="J95" s="149">
        <v>12</v>
      </c>
      <c r="K95" s="341">
        <v>44214</v>
      </c>
      <c r="L95" s="380" t="s">
        <v>2460</v>
      </c>
      <c r="M95" s="399"/>
      <c r="N95" s="399">
        <f t="shared" si="4"/>
        <v>12.733333333333333</v>
      </c>
      <c r="O95" s="388"/>
      <c r="P95" s="409" t="s">
        <v>112</v>
      </c>
    </row>
    <row r="96" spans="1:16" ht="16" x14ac:dyDescent="0.2">
      <c r="A96" s="178">
        <v>90</v>
      </c>
      <c r="B96" s="178"/>
      <c r="C96" s="178" t="s">
        <v>111</v>
      </c>
      <c r="D96" s="178" t="s">
        <v>2449</v>
      </c>
      <c r="E96" s="196" t="s">
        <v>336</v>
      </c>
      <c r="F96" s="254">
        <v>1253152</v>
      </c>
      <c r="G96" s="204" t="s">
        <v>113</v>
      </c>
      <c r="H96" s="104" t="s">
        <v>156</v>
      </c>
      <c r="I96" s="233">
        <v>43831</v>
      </c>
      <c r="J96" s="149">
        <v>12</v>
      </c>
      <c r="K96" s="341">
        <v>44214</v>
      </c>
      <c r="L96" s="380" t="s">
        <v>2460</v>
      </c>
      <c r="M96" s="399"/>
      <c r="N96" s="399">
        <f t="shared" si="4"/>
        <v>12.766666666666667</v>
      </c>
      <c r="O96" s="388"/>
      <c r="P96" s="409" t="s">
        <v>112</v>
      </c>
    </row>
    <row r="97" spans="1:16" ht="16" x14ac:dyDescent="0.2">
      <c r="A97" s="178">
        <v>91</v>
      </c>
      <c r="B97" s="178"/>
      <c r="C97" s="178" t="s">
        <v>111</v>
      </c>
      <c r="D97" s="178" t="s">
        <v>2449</v>
      </c>
      <c r="E97" s="196" t="s">
        <v>338</v>
      </c>
      <c r="F97" s="254">
        <v>1253152</v>
      </c>
      <c r="G97" s="204" t="s">
        <v>113</v>
      </c>
      <c r="H97" s="104" t="s">
        <v>156</v>
      </c>
      <c r="I97" s="233">
        <v>43831</v>
      </c>
      <c r="J97" s="149">
        <v>12</v>
      </c>
      <c r="K97" s="341">
        <v>44214</v>
      </c>
      <c r="L97" s="380" t="s">
        <v>2460</v>
      </c>
      <c r="M97" s="399"/>
      <c r="N97" s="399">
        <f t="shared" si="4"/>
        <v>12.766666666666667</v>
      </c>
      <c r="O97" s="388"/>
      <c r="P97" s="409" t="s">
        <v>112</v>
      </c>
    </row>
    <row r="98" spans="1:16" ht="16" x14ac:dyDescent="0.2">
      <c r="A98" s="178">
        <v>92</v>
      </c>
      <c r="B98" s="178"/>
      <c r="C98" s="178" t="s">
        <v>111</v>
      </c>
      <c r="D98" s="178" t="s">
        <v>2449</v>
      </c>
      <c r="E98" s="196" t="s">
        <v>340</v>
      </c>
      <c r="F98" s="254">
        <v>1253152</v>
      </c>
      <c r="G98" s="204" t="s">
        <v>113</v>
      </c>
      <c r="H98" s="104" t="s">
        <v>156</v>
      </c>
      <c r="I98" s="233">
        <v>43831</v>
      </c>
      <c r="J98" s="149">
        <v>12</v>
      </c>
      <c r="K98" s="341">
        <v>44214</v>
      </c>
      <c r="L98" s="380" t="s">
        <v>2460</v>
      </c>
      <c r="M98" s="399"/>
      <c r="N98" s="399">
        <f t="shared" si="4"/>
        <v>12.766666666666667</v>
      </c>
      <c r="O98" s="388"/>
      <c r="P98" s="409" t="s">
        <v>112</v>
      </c>
    </row>
    <row r="99" spans="1:16" ht="16" x14ac:dyDescent="0.2">
      <c r="A99" s="178">
        <v>93</v>
      </c>
      <c r="B99" s="178"/>
      <c r="C99" s="178" t="s">
        <v>111</v>
      </c>
      <c r="D99" s="178" t="s">
        <v>2449</v>
      </c>
      <c r="E99" s="196" t="s">
        <v>342</v>
      </c>
      <c r="F99" s="255">
        <v>1253152</v>
      </c>
      <c r="G99" s="204" t="s">
        <v>113</v>
      </c>
      <c r="H99" s="104" t="s">
        <v>156</v>
      </c>
      <c r="I99" s="234">
        <v>43831</v>
      </c>
      <c r="J99" s="149">
        <v>12</v>
      </c>
      <c r="K99" s="341">
        <v>44214</v>
      </c>
      <c r="L99" s="380" t="s">
        <v>2460</v>
      </c>
      <c r="M99" s="399"/>
      <c r="N99" s="399">
        <f t="shared" si="4"/>
        <v>12.766666666666667</v>
      </c>
      <c r="O99" s="388"/>
      <c r="P99" s="409" t="s">
        <v>112</v>
      </c>
    </row>
    <row r="100" spans="1:16" ht="16" x14ac:dyDescent="0.2">
      <c r="A100" s="190"/>
      <c r="B100" s="190"/>
      <c r="C100" s="190"/>
      <c r="D100" s="190"/>
      <c r="E100" s="190"/>
      <c r="F100" s="190"/>
      <c r="G100" s="201"/>
      <c r="H100" s="216"/>
      <c r="I100" s="201"/>
      <c r="J100" s="216"/>
      <c r="K100" s="336"/>
      <c r="L100" s="216"/>
      <c r="M100" s="396"/>
      <c r="N100" s="397">
        <f t="shared" si="4"/>
        <v>0</v>
      </c>
      <c r="O100" s="336"/>
      <c r="P100" s="408"/>
    </row>
    <row r="101" spans="1:16" ht="16" x14ac:dyDescent="0.2">
      <c r="A101" s="197">
        <v>94</v>
      </c>
      <c r="B101" s="197">
        <v>1</v>
      </c>
      <c r="C101" s="188" t="s">
        <v>121</v>
      </c>
      <c r="D101" s="188"/>
      <c r="E101" s="188" t="s">
        <v>344</v>
      </c>
      <c r="F101" s="256">
        <v>1362659</v>
      </c>
      <c r="G101" s="205" t="s">
        <v>115</v>
      </c>
      <c r="H101" s="16" t="s">
        <v>346</v>
      </c>
      <c r="I101" s="235">
        <v>43927</v>
      </c>
      <c r="J101" s="332">
        <v>12</v>
      </c>
      <c r="K101" s="339">
        <v>44298</v>
      </c>
      <c r="L101" s="332"/>
      <c r="M101" s="401"/>
      <c r="N101" s="401">
        <f t="shared" si="4"/>
        <v>12.366666666666667</v>
      </c>
      <c r="O101" s="277"/>
      <c r="P101" s="409" t="s">
        <v>112</v>
      </c>
    </row>
    <row r="102" spans="1:16" ht="16" x14ac:dyDescent="0.2">
      <c r="A102" s="197">
        <v>95</v>
      </c>
      <c r="B102" s="197">
        <f>1+B101</f>
        <v>2</v>
      </c>
      <c r="C102" s="188" t="s">
        <v>121</v>
      </c>
      <c r="D102" s="188"/>
      <c r="E102" s="188" t="s">
        <v>348</v>
      </c>
      <c r="F102" s="256">
        <v>1362659</v>
      </c>
      <c r="G102" s="205" t="s">
        <v>115</v>
      </c>
      <c r="H102" s="16" t="s">
        <v>346</v>
      </c>
      <c r="I102" s="235">
        <v>43927</v>
      </c>
      <c r="J102" s="332">
        <v>12</v>
      </c>
      <c r="K102" s="339">
        <v>44298</v>
      </c>
      <c r="L102" s="332"/>
      <c r="M102" s="401"/>
      <c r="N102" s="401">
        <f t="shared" si="4"/>
        <v>12.366666666666667</v>
      </c>
      <c r="O102" s="277"/>
      <c r="P102" s="409" t="s">
        <v>112</v>
      </c>
    </row>
    <row r="103" spans="1:16" ht="16" x14ac:dyDescent="0.2">
      <c r="A103" s="197">
        <v>96</v>
      </c>
      <c r="B103" s="197">
        <f t="shared" ref="B103:B129" si="5">1+B102</f>
        <v>3</v>
      </c>
      <c r="C103" s="188" t="s">
        <v>121</v>
      </c>
      <c r="D103" s="188"/>
      <c r="E103" s="188" t="s">
        <v>349</v>
      </c>
      <c r="F103" s="256" t="s">
        <v>350</v>
      </c>
      <c r="G103" s="205" t="s">
        <v>115</v>
      </c>
      <c r="H103" s="16" t="s">
        <v>346</v>
      </c>
      <c r="I103" s="235">
        <v>43950</v>
      </c>
      <c r="J103" s="332">
        <v>12</v>
      </c>
      <c r="K103" s="339">
        <v>44298</v>
      </c>
      <c r="L103" s="332"/>
      <c r="M103" s="401"/>
      <c r="N103" s="401">
        <f t="shared" si="4"/>
        <v>11.6</v>
      </c>
      <c r="O103" s="277"/>
      <c r="P103" s="409" t="s">
        <v>112</v>
      </c>
    </row>
    <row r="104" spans="1:16" ht="16" x14ac:dyDescent="0.2">
      <c r="A104" s="197">
        <v>97</v>
      </c>
      <c r="B104" s="197">
        <f t="shared" si="5"/>
        <v>4</v>
      </c>
      <c r="C104" s="188" t="s">
        <v>121</v>
      </c>
      <c r="D104" s="188"/>
      <c r="E104" s="188" t="s">
        <v>353</v>
      </c>
      <c r="F104" s="256" t="s">
        <v>350</v>
      </c>
      <c r="G104" s="205" t="s">
        <v>115</v>
      </c>
      <c r="H104" s="16" t="s">
        <v>346</v>
      </c>
      <c r="I104" s="235">
        <v>43927</v>
      </c>
      <c r="J104" s="332">
        <v>12</v>
      </c>
      <c r="K104" s="339">
        <v>44298</v>
      </c>
      <c r="L104" s="332"/>
      <c r="M104" s="401"/>
      <c r="N104" s="401">
        <f t="shared" si="4"/>
        <v>12.366666666666667</v>
      </c>
      <c r="O104" s="277"/>
      <c r="P104" s="409" t="s">
        <v>112</v>
      </c>
    </row>
    <row r="105" spans="1:16" ht="16" x14ac:dyDescent="0.2">
      <c r="A105" s="197">
        <v>98</v>
      </c>
      <c r="B105" s="197">
        <f t="shared" si="5"/>
        <v>5</v>
      </c>
      <c r="C105" s="188" t="s">
        <v>121</v>
      </c>
      <c r="D105" s="188"/>
      <c r="E105" s="188" t="s">
        <v>355</v>
      </c>
      <c r="F105" s="256">
        <v>1324361</v>
      </c>
      <c r="G105" s="205" t="s">
        <v>113</v>
      </c>
      <c r="H105" s="16" t="s">
        <v>346</v>
      </c>
      <c r="I105" s="235">
        <v>43936</v>
      </c>
      <c r="J105" s="332">
        <v>12</v>
      </c>
      <c r="K105" s="339">
        <v>44298</v>
      </c>
      <c r="L105" s="332"/>
      <c r="M105" s="401"/>
      <c r="N105" s="401">
        <f t="shared" si="4"/>
        <v>12.066666666666666</v>
      </c>
      <c r="O105" s="277"/>
      <c r="P105" s="410" t="s">
        <v>2455</v>
      </c>
    </row>
    <row r="106" spans="1:16" ht="16" x14ac:dyDescent="0.2">
      <c r="A106" s="197">
        <v>99</v>
      </c>
      <c r="B106" s="197">
        <f t="shared" si="5"/>
        <v>6</v>
      </c>
      <c r="C106" s="188" t="s">
        <v>121</v>
      </c>
      <c r="D106" s="188"/>
      <c r="E106" s="188" t="s">
        <v>359</v>
      </c>
      <c r="F106" s="256">
        <v>1324361</v>
      </c>
      <c r="G106" s="205" t="s">
        <v>113</v>
      </c>
      <c r="H106" s="16" t="s">
        <v>346</v>
      </c>
      <c r="I106" s="235">
        <v>43936</v>
      </c>
      <c r="J106" s="332">
        <v>12</v>
      </c>
      <c r="K106" s="339">
        <v>44298</v>
      </c>
      <c r="L106" s="332"/>
      <c r="M106" s="401"/>
      <c r="N106" s="401">
        <f t="shared" si="4"/>
        <v>12.066666666666666</v>
      </c>
      <c r="O106" s="277"/>
      <c r="P106" s="410" t="s">
        <v>2455</v>
      </c>
    </row>
    <row r="107" spans="1:16" ht="16" x14ac:dyDescent="0.2">
      <c r="A107" s="197">
        <v>100</v>
      </c>
      <c r="B107" s="197">
        <f t="shared" si="5"/>
        <v>7</v>
      </c>
      <c r="C107" s="188" t="s">
        <v>121</v>
      </c>
      <c r="D107" s="188"/>
      <c r="E107" s="188" t="s">
        <v>361</v>
      </c>
      <c r="F107" s="256">
        <v>1324361</v>
      </c>
      <c r="G107" s="205" t="s">
        <v>113</v>
      </c>
      <c r="H107" s="16" t="s">
        <v>346</v>
      </c>
      <c r="I107" s="235">
        <v>43936</v>
      </c>
      <c r="J107" s="332">
        <v>12</v>
      </c>
      <c r="K107" s="339">
        <v>44298</v>
      </c>
      <c r="L107" s="332"/>
      <c r="M107" s="401"/>
      <c r="N107" s="401">
        <f t="shared" si="4"/>
        <v>12.066666666666666</v>
      </c>
      <c r="O107" s="277"/>
      <c r="P107" s="410" t="s">
        <v>2455</v>
      </c>
    </row>
    <row r="108" spans="1:16" ht="16" x14ac:dyDescent="0.2">
      <c r="A108" s="197">
        <v>101</v>
      </c>
      <c r="B108" s="197">
        <f t="shared" si="5"/>
        <v>8</v>
      </c>
      <c r="C108" s="188" t="s">
        <v>121</v>
      </c>
      <c r="D108" s="188"/>
      <c r="E108" s="188" t="s">
        <v>363</v>
      </c>
      <c r="F108" s="256">
        <v>1324361</v>
      </c>
      <c r="G108" s="205" t="s">
        <v>113</v>
      </c>
      <c r="H108" s="16" t="s">
        <v>346</v>
      </c>
      <c r="I108" s="235">
        <v>43936</v>
      </c>
      <c r="J108" s="332">
        <v>12</v>
      </c>
      <c r="K108" s="339">
        <v>44298</v>
      </c>
      <c r="L108" s="332"/>
      <c r="M108" s="401"/>
      <c r="N108" s="401">
        <f t="shared" si="4"/>
        <v>12.066666666666666</v>
      </c>
      <c r="O108" s="277"/>
      <c r="P108" s="410" t="s">
        <v>2455</v>
      </c>
    </row>
    <row r="109" spans="1:16" ht="16" x14ac:dyDescent="0.2">
      <c r="A109" s="197">
        <v>102</v>
      </c>
      <c r="B109" s="197">
        <f t="shared" si="5"/>
        <v>9</v>
      </c>
      <c r="C109" s="188" t="s">
        <v>121</v>
      </c>
      <c r="D109" s="188"/>
      <c r="E109" s="188" t="s">
        <v>365</v>
      </c>
      <c r="F109" s="256">
        <v>1324349</v>
      </c>
      <c r="G109" s="205" t="s">
        <v>113</v>
      </c>
      <c r="H109" s="16" t="s">
        <v>346</v>
      </c>
      <c r="I109" s="235">
        <v>43942</v>
      </c>
      <c r="J109" s="332">
        <v>12</v>
      </c>
      <c r="K109" s="339">
        <v>44298</v>
      </c>
      <c r="L109" s="332"/>
      <c r="M109" s="401"/>
      <c r="N109" s="401">
        <f t="shared" si="4"/>
        <v>11.866666666666667</v>
      </c>
      <c r="O109" s="277"/>
      <c r="P109" s="409" t="s">
        <v>112</v>
      </c>
    </row>
    <row r="110" spans="1:16" ht="16" x14ac:dyDescent="0.2">
      <c r="A110" s="197">
        <v>103</v>
      </c>
      <c r="B110" s="197">
        <f t="shared" si="5"/>
        <v>10</v>
      </c>
      <c r="C110" s="188" t="s">
        <v>121</v>
      </c>
      <c r="D110" s="188"/>
      <c r="E110" s="188" t="s">
        <v>2467</v>
      </c>
      <c r="F110" s="256">
        <v>1324349</v>
      </c>
      <c r="G110" s="205" t="s">
        <v>113</v>
      </c>
      <c r="H110" s="16" t="s">
        <v>346</v>
      </c>
      <c r="I110" s="235">
        <v>43942</v>
      </c>
      <c r="J110" s="332">
        <v>12</v>
      </c>
      <c r="K110" s="339">
        <v>44298</v>
      </c>
      <c r="L110" s="332"/>
      <c r="M110" s="401"/>
      <c r="N110" s="401">
        <f t="shared" si="4"/>
        <v>11.866666666666667</v>
      </c>
      <c r="O110" s="277"/>
      <c r="P110" s="409" t="s">
        <v>112</v>
      </c>
    </row>
    <row r="111" spans="1:16" ht="16" x14ac:dyDescent="0.2">
      <c r="A111" s="197">
        <v>104</v>
      </c>
      <c r="B111" s="197">
        <f t="shared" si="5"/>
        <v>11</v>
      </c>
      <c r="C111" s="188" t="s">
        <v>121</v>
      </c>
      <c r="D111" s="188"/>
      <c r="E111" s="188" t="s">
        <v>369</v>
      </c>
      <c r="F111" s="256">
        <v>1324349</v>
      </c>
      <c r="G111" s="205" t="s">
        <v>113</v>
      </c>
      <c r="H111" s="16" t="s">
        <v>346</v>
      </c>
      <c r="I111" s="235">
        <v>43942</v>
      </c>
      <c r="J111" s="332">
        <v>12</v>
      </c>
      <c r="K111" s="339">
        <v>44298</v>
      </c>
      <c r="L111" s="332"/>
      <c r="M111" s="401"/>
      <c r="N111" s="401">
        <f t="shared" si="4"/>
        <v>11.866666666666667</v>
      </c>
      <c r="O111" s="277"/>
      <c r="P111" s="409" t="s">
        <v>112</v>
      </c>
    </row>
    <row r="112" spans="1:16" ht="16" x14ac:dyDescent="0.2">
      <c r="A112" s="197">
        <v>105</v>
      </c>
      <c r="B112" s="197">
        <f t="shared" si="5"/>
        <v>12</v>
      </c>
      <c r="C112" s="188" t="s">
        <v>121</v>
      </c>
      <c r="D112" s="188"/>
      <c r="E112" s="188" t="s">
        <v>371</v>
      </c>
      <c r="F112" s="256">
        <v>1324349</v>
      </c>
      <c r="G112" s="205" t="s">
        <v>113</v>
      </c>
      <c r="H112" s="16" t="s">
        <v>346</v>
      </c>
      <c r="I112" s="235">
        <v>43942</v>
      </c>
      <c r="J112" s="332">
        <v>12</v>
      </c>
      <c r="K112" s="339">
        <v>44298</v>
      </c>
      <c r="L112" s="332"/>
      <c r="M112" s="401"/>
      <c r="N112" s="401">
        <f t="shared" si="4"/>
        <v>11.866666666666667</v>
      </c>
      <c r="O112" s="277"/>
      <c r="P112" s="409" t="s">
        <v>112</v>
      </c>
    </row>
    <row r="113" spans="1:16" ht="16" x14ac:dyDescent="0.2">
      <c r="A113" s="197">
        <v>106</v>
      </c>
      <c r="B113" s="197">
        <f t="shared" si="5"/>
        <v>13</v>
      </c>
      <c r="C113" s="188" t="s">
        <v>121</v>
      </c>
      <c r="D113" s="188"/>
      <c r="E113" s="188" t="s">
        <v>372</v>
      </c>
      <c r="F113" s="256">
        <v>1324350</v>
      </c>
      <c r="G113" s="205" t="s">
        <v>115</v>
      </c>
      <c r="H113" s="16" t="s">
        <v>346</v>
      </c>
      <c r="I113" s="235">
        <v>43942</v>
      </c>
      <c r="J113" s="332">
        <v>12</v>
      </c>
      <c r="K113" s="339">
        <v>44298</v>
      </c>
      <c r="L113" s="332"/>
      <c r="M113" s="401"/>
      <c r="N113" s="401">
        <f t="shared" si="4"/>
        <v>11.866666666666667</v>
      </c>
      <c r="O113" s="277"/>
      <c r="P113" s="407" t="s">
        <v>2455</v>
      </c>
    </row>
    <row r="114" spans="1:16" ht="16" x14ac:dyDescent="0.2">
      <c r="A114" s="197">
        <v>107</v>
      </c>
      <c r="B114" s="197">
        <f t="shared" si="5"/>
        <v>14</v>
      </c>
      <c r="C114" s="188" t="s">
        <v>121</v>
      </c>
      <c r="D114" s="188"/>
      <c r="E114" s="188" t="s">
        <v>375</v>
      </c>
      <c r="F114" s="256">
        <v>1324350</v>
      </c>
      <c r="G114" s="205" t="s">
        <v>115</v>
      </c>
      <c r="H114" s="16" t="s">
        <v>346</v>
      </c>
      <c r="I114" s="235">
        <v>43942</v>
      </c>
      <c r="J114" s="332">
        <v>12</v>
      </c>
      <c r="K114" s="339">
        <v>44298</v>
      </c>
      <c r="L114" s="332"/>
      <c r="M114" s="401"/>
      <c r="N114" s="401">
        <f t="shared" si="4"/>
        <v>11.866666666666667</v>
      </c>
      <c r="O114" s="277"/>
      <c r="P114" s="407" t="s">
        <v>2455</v>
      </c>
    </row>
    <row r="115" spans="1:16" ht="16" x14ac:dyDescent="0.2">
      <c r="A115" s="197">
        <v>108</v>
      </c>
      <c r="B115" s="197">
        <f t="shared" si="5"/>
        <v>15</v>
      </c>
      <c r="C115" s="188" t="s">
        <v>121</v>
      </c>
      <c r="D115" s="188"/>
      <c r="E115" s="188" t="s">
        <v>377</v>
      </c>
      <c r="F115" s="256">
        <v>1324350</v>
      </c>
      <c r="G115" s="205" t="s">
        <v>115</v>
      </c>
      <c r="H115" s="16" t="s">
        <v>346</v>
      </c>
      <c r="I115" s="235">
        <v>43942</v>
      </c>
      <c r="J115" s="332">
        <v>12</v>
      </c>
      <c r="K115" s="339">
        <v>44298</v>
      </c>
      <c r="L115" s="332"/>
      <c r="M115" s="401"/>
      <c r="N115" s="401">
        <f t="shared" si="4"/>
        <v>11.866666666666667</v>
      </c>
      <c r="O115" s="277"/>
      <c r="P115" s="407" t="s">
        <v>2455</v>
      </c>
    </row>
    <row r="116" spans="1:16" ht="16" x14ac:dyDescent="0.2">
      <c r="A116" s="197">
        <v>109</v>
      </c>
      <c r="B116" s="197">
        <f t="shared" si="5"/>
        <v>16</v>
      </c>
      <c r="C116" s="188" t="s">
        <v>121</v>
      </c>
      <c r="D116" s="188"/>
      <c r="E116" s="188" t="s">
        <v>379</v>
      </c>
      <c r="F116" s="256">
        <v>1324350</v>
      </c>
      <c r="G116" s="205" t="s">
        <v>115</v>
      </c>
      <c r="H116" s="16" t="s">
        <v>346</v>
      </c>
      <c r="I116" s="235">
        <v>43942</v>
      </c>
      <c r="J116" s="332">
        <v>12</v>
      </c>
      <c r="K116" s="339">
        <v>44298</v>
      </c>
      <c r="L116" s="332"/>
      <c r="M116" s="401"/>
      <c r="N116" s="401">
        <f t="shared" si="4"/>
        <v>11.866666666666667</v>
      </c>
      <c r="O116" s="277"/>
      <c r="P116" s="407" t="s">
        <v>2455</v>
      </c>
    </row>
    <row r="117" spans="1:16" ht="16" x14ac:dyDescent="0.2">
      <c r="A117" s="197">
        <v>110</v>
      </c>
      <c r="B117" s="197">
        <f t="shared" si="5"/>
        <v>17</v>
      </c>
      <c r="C117" s="188" t="s">
        <v>121</v>
      </c>
      <c r="D117" s="188"/>
      <c r="E117" s="188" t="s">
        <v>381</v>
      </c>
      <c r="F117" s="256">
        <v>1324350</v>
      </c>
      <c r="G117" s="205" t="s">
        <v>115</v>
      </c>
      <c r="H117" s="16" t="s">
        <v>346</v>
      </c>
      <c r="I117" s="235">
        <v>43950</v>
      </c>
      <c r="J117" s="332">
        <v>12</v>
      </c>
      <c r="K117" s="339">
        <v>44298</v>
      </c>
      <c r="L117" s="332"/>
      <c r="M117" s="401"/>
      <c r="N117" s="401">
        <f t="shared" si="4"/>
        <v>11.6</v>
      </c>
      <c r="O117" s="277"/>
      <c r="P117" s="407" t="s">
        <v>2455</v>
      </c>
    </row>
    <row r="118" spans="1:16" ht="16" x14ac:dyDescent="0.2">
      <c r="A118" s="198">
        <v>111</v>
      </c>
      <c r="B118" s="198">
        <f t="shared" si="5"/>
        <v>18</v>
      </c>
      <c r="C118" s="194" t="s">
        <v>121</v>
      </c>
      <c r="D118" s="194"/>
      <c r="E118" s="194" t="s">
        <v>384</v>
      </c>
      <c r="F118" s="195">
        <v>1299771</v>
      </c>
      <c r="G118" s="206" t="s">
        <v>113</v>
      </c>
      <c r="H118" s="90" t="s">
        <v>141</v>
      </c>
      <c r="I118" s="236">
        <v>43949</v>
      </c>
      <c r="J118" s="105">
        <v>12</v>
      </c>
      <c r="K118" s="340">
        <v>44298</v>
      </c>
      <c r="L118" s="105"/>
      <c r="M118" s="402"/>
      <c r="N118" s="402">
        <f t="shared" si="4"/>
        <v>11.633333333333333</v>
      </c>
      <c r="O118" s="163"/>
      <c r="P118" s="409" t="s">
        <v>112</v>
      </c>
    </row>
    <row r="119" spans="1:16" ht="16" x14ac:dyDescent="0.2">
      <c r="A119" s="198">
        <v>112</v>
      </c>
      <c r="B119" s="198">
        <f t="shared" si="5"/>
        <v>19</v>
      </c>
      <c r="C119" s="194" t="s">
        <v>121</v>
      </c>
      <c r="D119" s="194"/>
      <c r="E119" s="194" t="s">
        <v>388</v>
      </c>
      <c r="F119" s="195">
        <v>1299771</v>
      </c>
      <c r="G119" s="206" t="s">
        <v>113</v>
      </c>
      <c r="H119" s="90" t="s">
        <v>141</v>
      </c>
      <c r="I119" s="236">
        <v>43949</v>
      </c>
      <c r="J119" s="105">
        <v>12</v>
      </c>
      <c r="K119" s="340">
        <v>44298</v>
      </c>
      <c r="L119" s="105"/>
      <c r="M119" s="402"/>
      <c r="N119" s="402">
        <f t="shared" si="4"/>
        <v>11.633333333333333</v>
      </c>
      <c r="O119" s="163"/>
      <c r="P119" s="409" t="s">
        <v>112</v>
      </c>
    </row>
    <row r="120" spans="1:16" ht="16" x14ac:dyDescent="0.2">
      <c r="A120" s="198">
        <v>113</v>
      </c>
      <c r="B120" s="198">
        <f t="shared" si="5"/>
        <v>20</v>
      </c>
      <c r="C120" s="194" t="s">
        <v>121</v>
      </c>
      <c r="D120" s="194"/>
      <c r="E120" s="194" t="s">
        <v>390</v>
      </c>
      <c r="F120" s="195">
        <v>1299771</v>
      </c>
      <c r="G120" s="206" t="s">
        <v>113</v>
      </c>
      <c r="H120" s="90" t="s">
        <v>141</v>
      </c>
      <c r="I120" s="236">
        <v>43949</v>
      </c>
      <c r="J120" s="105">
        <v>12</v>
      </c>
      <c r="K120" s="340">
        <v>44298</v>
      </c>
      <c r="L120" s="105"/>
      <c r="M120" s="402"/>
      <c r="N120" s="402">
        <f t="shared" si="4"/>
        <v>11.633333333333333</v>
      </c>
      <c r="O120" s="163"/>
      <c r="P120" s="409" t="s">
        <v>112</v>
      </c>
    </row>
    <row r="121" spans="1:16" ht="16" x14ac:dyDescent="0.2">
      <c r="A121" s="198">
        <v>114</v>
      </c>
      <c r="B121" s="198">
        <f t="shared" si="5"/>
        <v>21</v>
      </c>
      <c r="C121" s="194" t="s">
        <v>121</v>
      </c>
      <c r="D121" s="194"/>
      <c r="E121" s="194" t="s">
        <v>392</v>
      </c>
      <c r="F121" s="195">
        <v>1343452</v>
      </c>
      <c r="G121" s="206" t="s">
        <v>115</v>
      </c>
      <c r="H121" s="90" t="s">
        <v>141</v>
      </c>
      <c r="I121" s="236">
        <v>43949</v>
      </c>
      <c r="J121" s="105">
        <v>12</v>
      </c>
      <c r="K121" s="340">
        <v>44298</v>
      </c>
      <c r="L121" s="105"/>
      <c r="M121" s="402"/>
      <c r="N121" s="402">
        <f t="shared" si="4"/>
        <v>11.633333333333333</v>
      </c>
      <c r="O121" s="163"/>
      <c r="P121" s="409" t="s">
        <v>112</v>
      </c>
    </row>
    <row r="122" spans="1:16" ht="16" x14ac:dyDescent="0.2">
      <c r="A122" s="198">
        <v>115</v>
      </c>
      <c r="B122" s="198">
        <f t="shared" si="5"/>
        <v>22</v>
      </c>
      <c r="C122" s="194" t="s">
        <v>121</v>
      </c>
      <c r="D122" s="194"/>
      <c r="E122" s="194" t="s">
        <v>394</v>
      </c>
      <c r="F122" s="195">
        <v>1343452</v>
      </c>
      <c r="G122" s="206" t="s">
        <v>115</v>
      </c>
      <c r="H122" s="90" t="s">
        <v>141</v>
      </c>
      <c r="I122" s="236">
        <v>43900</v>
      </c>
      <c r="J122" s="105">
        <v>12</v>
      </c>
      <c r="K122" s="340">
        <v>44298</v>
      </c>
      <c r="L122" s="105"/>
      <c r="M122" s="402"/>
      <c r="N122" s="402">
        <f t="shared" si="4"/>
        <v>13.266666666666667</v>
      </c>
      <c r="O122" s="163"/>
      <c r="P122" s="409" t="s">
        <v>112</v>
      </c>
    </row>
    <row r="123" spans="1:16" ht="16" x14ac:dyDescent="0.2">
      <c r="A123" s="198">
        <v>116</v>
      </c>
      <c r="B123" s="198">
        <f t="shared" si="5"/>
        <v>23</v>
      </c>
      <c r="C123" s="194" t="s">
        <v>121</v>
      </c>
      <c r="D123" s="194"/>
      <c r="E123" s="194" t="s">
        <v>398</v>
      </c>
      <c r="F123" s="195">
        <v>1343452</v>
      </c>
      <c r="G123" s="206" t="s">
        <v>115</v>
      </c>
      <c r="H123" s="90" t="s">
        <v>141</v>
      </c>
      <c r="I123" s="236">
        <v>43900</v>
      </c>
      <c r="J123" s="105">
        <v>12</v>
      </c>
      <c r="K123" s="340">
        <v>44298</v>
      </c>
      <c r="L123" s="105"/>
      <c r="M123" s="402"/>
      <c r="N123" s="402">
        <f t="shared" si="4"/>
        <v>13.266666666666667</v>
      </c>
      <c r="O123" s="163"/>
      <c r="P123" s="409" t="s">
        <v>112</v>
      </c>
    </row>
    <row r="124" spans="1:16" ht="16" x14ac:dyDescent="0.2">
      <c r="A124" s="198">
        <v>117</v>
      </c>
      <c r="B124" s="198">
        <f t="shared" si="5"/>
        <v>24</v>
      </c>
      <c r="C124" s="194" t="s">
        <v>121</v>
      </c>
      <c r="D124" s="194"/>
      <c r="E124" s="194" t="s">
        <v>400</v>
      </c>
      <c r="F124" s="195">
        <v>1343452</v>
      </c>
      <c r="G124" s="206" t="s">
        <v>115</v>
      </c>
      <c r="H124" s="90" t="s">
        <v>141</v>
      </c>
      <c r="I124" s="236">
        <v>43949</v>
      </c>
      <c r="J124" s="105">
        <v>12</v>
      </c>
      <c r="K124" s="340">
        <v>44298</v>
      </c>
      <c r="L124" s="105"/>
      <c r="M124" s="402"/>
      <c r="N124" s="402">
        <f t="shared" si="4"/>
        <v>11.633333333333333</v>
      </c>
      <c r="O124" s="163"/>
      <c r="P124" s="409" t="s">
        <v>112</v>
      </c>
    </row>
    <row r="125" spans="1:16" ht="16" x14ac:dyDescent="0.2">
      <c r="A125" s="91">
        <v>118</v>
      </c>
      <c r="B125" s="91">
        <f t="shared" si="5"/>
        <v>25</v>
      </c>
      <c r="C125" s="176" t="s">
        <v>121</v>
      </c>
      <c r="D125" s="176"/>
      <c r="E125" s="176" t="s">
        <v>402</v>
      </c>
      <c r="F125" s="91">
        <v>1324359</v>
      </c>
      <c r="G125" s="187" t="s">
        <v>113</v>
      </c>
      <c r="H125" s="92" t="s">
        <v>154</v>
      </c>
      <c r="I125" s="237">
        <v>43927</v>
      </c>
      <c r="J125" s="333">
        <v>12</v>
      </c>
      <c r="K125" s="342">
        <v>44298</v>
      </c>
      <c r="L125" s="333"/>
      <c r="M125" s="395"/>
      <c r="N125" s="395">
        <f t="shared" si="4"/>
        <v>12.366666666666667</v>
      </c>
      <c r="O125" s="279"/>
      <c r="P125" s="409" t="s">
        <v>112</v>
      </c>
    </row>
    <row r="126" spans="1:16" ht="16" x14ac:dyDescent="0.2">
      <c r="A126" s="91">
        <v>119</v>
      </c>
      <c r="B126" s="91">
        <f t="shared" si="5"/>
        <v>26</v>
      </c>
      <c r="C126" s="176" t="s">
        <v>121</v>
      </c>
      <c r="D126" s="176"/>
      <c r="E126" s="176" t="s">
        <v>405</v>
      </c>
      <c r="F126" s="91">
        <v>1324359</v>
      </c>
      <c r="G126" s="187" t="s">
        <v>113</v>
      </c>
      <c r="H126" s="92" t="s">
        <v>154</v>
      </c>
      <c r="I126" s="237">
        <v>43927</v>
      </c>
      <c r="J126" s="333">
        <v>12</v>
      </c>
      <c r="K126" s="342">
        <v>44298</v>
      </c>
      <c r="L126" s="333"/>
      <c r="M126" s="395"/>
      <c r="N126" s="395">
        <f t="shared" si="4"/>
        <v>12.366666666666667</v>
      </c>
      <c r="O126" s="279"/>
      <c r="P126" s="409" t="s">
        <v>112</v>
      </c>
    </row>
    <row r="127" spans="1:16" ht="16" x14ac:dyDescent="0.2">
      <c r="A127" s="91">
        <v>120</v>
      </c>
      <c r="B127" s="91">
        <f t="shared" si="5"/>
        <v>27</v>
      </c>
      <c r="C127" s="176" t="s">
        <v>121</v>
      </c>
      <c r="D127" s="176"/>
      <c r="E127" s="176" t="s">
        <v>406</v>
      </c>
      <c r="F127" s="91">
        <v>1324352</v>
      </c>
      <c r="G127" s="187" t="s">
        <v>115</v>
      </c>
      <c r="H127" s="92" t="s">
        <v>154</v>
      </c>
      <c r="I127" s="237">
        <v>43927</v>
      </c>
      <c r="J127" s="333">
        <v>12</v>
      </c>
      <c r="K127" s="342">
        <v>44298</v>
      </c>
      <c r="L127" s="333"/>
      <c r="M127" s="395"/>
      <c r="N127" s="395">
        <f t="shared" si="4"/>
        <v>12.366666666666667</v>
      </c>
      <c r="O127" s="279"/>
      <c r="P127" s="409" t="s">
        <v>112</v>
      </c>
    </row>
    <row r="128" spans="1:16" ht="16" x14ac:dyDescent="0.2">
      <c r="A128" s="91">
        <v>121</v>
      </c>
      <c r="B128" s="91">
        <f t="shared" si="5"/>
        <v>28</v>
      </c>
      <c r="C128" s="176" t="s">
        <v>121</v>
      </c>
      <c r="D128" s="176"/>
      <c r="E128" s="176" t="s">
        <v>409</v>
      </c>
      <c r="F128" s="91">
        <v>1324352</v>
      </c>
      <c r="G128" s="187" t="s">
        <v>115</v>
      </c>
      <c r="H128" s="92" t="s">
        <v>154</v>
      </c>
      <c r="I128" s="237">
        <v>43927</v>
      </c>
      <c r="J128" s="333">
        <v>12</v>
      </c>
      <c r="K128" s="342">
        <v>44298</v>
      </c>
      <c r="L128" s="333"/>
      <c r="M128" s="395"/>
      <c r="N128" s="395">
        <f t="shared" si="4"/>
        <v>12.366666666666667</v>
      </c>
      <c r="O128" s="279"/>
      <c r="P128" s="409" t="s">
        <v>112</v>
      </c>
    </row>
    <row r="129" spans="1:16" ht="16" x14ac:dyDescent="0.2">
      <c r="A129" s="91">
        <v>122</v>
      </c>
      <c r="B129" s="91">
        <f t="shared" si="5"/>
        <v>29</v>
      </c>
      <c r="C129" s="176" t="s">
        <v>121</v>
      </c>
      <c r="D129" s="176"/>
      <c r="E129" s="176" t="s">
        <v>411</v>
      </c>
      <c r="F129" s="91">
        <v>1324352</v>
      </c>
      <c r="G129" s="187" t="s">
        <v>115</v>
      </c>
      <c r="H129" s="92" t="s">
        <v>154</v>
      </c>
      <c r="I129" s="237">
        <v>43937</v>
      </c>
      <c r="J129" s="333">
        <v>12</v>
      </c>
      <c r="K129" s="342">
        <v>44298</v>
      </c>
      <c r="L129" s="333"/>
      <c r="M129" s="395"/>
      <c r="N129" s="395">
        <f t="shared" si="4"/>
        <v>12.033333333333333</v>
      </c>
      <c r="O129" s="279"/>
      <c r="P129" s="409" t="s">
        <v>112</v>
      </c>
    </row>
    <row r="130" spans="1:16" ht="16" x14ac:dyDescent="0.2">
      <c r="A130" s="190"/>
      <c r="B130" s="190"/>
      <c r="C130" s="190"/>
      <c r="D130" s="190"/>
      <c r="E130" s="190"/>
      <c r="F130" s="190"/>
      <c r="G130" s="201"/>
      <c r="H130" s="216"/>
      <c r="I130" s="201"/>
      <c r="J130" s="216"/>
      <c r="K130" s="336"/>
      <c r="L130" s="216"/>
      <c r="M130" s="396"/>
      <c r="N130" s="397">
        <f t="shared" si="4"/>
        <v>0</v>
      </c>
      <c r="O130" s="336"/>
      <c r="P130" s="408"/>
    </row>
    <row r="131" spans="1:16" ht="16" x14ac:dyDescent="0.2">
      <c r="A131" s="178">
        <v>123</v>
      </c>
      <c r="B131" s="178">
        <v>1</v>
      </c>
      <c r="C131" s="178" t="s">
        <v>125</v>
      </c>
      <c r="D131" s="178"/>
      <c r="E131" s="178" t="s">
        <v>412</v>
      </c>
      <c r="F131" s="257">
        <v>1253165</v>
      </c>
      <c r="G131" s="204" t="s">
        <v>115</v>
      </c>
      <c r="H131" s="104" t="s">
        <v>156</v>
      </c>
      <c r="I131" s="233">
        <v>43832</v>
      </c>
      <c r="J131" s="149">
        <v>12</v>
      </c>
      <c r="K131" s="341">
        <v>44228</v>
      </c>
      <c r="L131" s="149"/>
      <c r="M131" s="399"/>
      <c r="N131" s="399">
        <f t="shared" ref="N131:N217" si="6">_xlfn.DAYS(K131,I131)/30</f>
        <v>13.2</v>
      </c>
      <c r="O131" s="220"/>
      <c r="P131" s="407" t="s">
        <v>2455</v>
      </c>
    </row>
    <row r="132" spans="1:16" ht="16" x14ac:dyDescent="0.2">
      <c r="A132" s="178">
        <v>124</v>
      </c>
      <c r="B132" s="178">
        <v>2</v>
      </c>
      <c r="C132" s="178" t="s">
        <v>125</v>
      </c>
      <c r="D132" s="178"/>
      <c r="E132" s="178" t="s">
        <v>415</v>
      </c>
      <c r="F132" s="257">
        <v>1253165</v>
      </c>
      <c r="G132" s="204" t="s">
        <v>115</v>
      </c>
      <c r="H132" s="104" t="s">
        <v>156</v>
      </c>
      <c r="I132" s="233">
        <v>43832</v>
      </c>
      <c r="J132" s="149">
        <v>12</v>
      </c>
      <c r="K132" s="341">
        <v>44228</v>
      </c>
      <c r="L132" s="149"/>
      <c r="M132" s="399"/>
      <c r="N132" s="399">
        <f t="shared" si="6"/>
        <v>13.2</v>
      </c>
      <c r="O132" s="220"/>
      <c r="P132" s="407" t="s">
        <v>2455</v>
      </c>
    </row>
    <row r="133" spans="1:16" ht="16" x14ac:dyDescent="0.2">
      <c r="A133" s="178">
        <v>125</v>
      </c>
      <c r="B133" s="178">
        <v>3</v>
      </c>
      <c r="C133" s="178" t="s">
        <v>125</v>
      </c>
      <c r="D133" s="178"/>
      <c r="E133" s="178" t="s">
        <v>417</v>
      </c>
      <c r="F133" s="257">
        <v>1253165</v>
      </c>
      <c r="G133" s="204" t="s">
        <v>115</v>
      </c>
      <c r="H133" s="104" t="s">
        <v>156</v>
      </c>
      <c r="I133" s="233">
        <v>43832</v>
      </c>
      <c r="J133" s="149">
        <v>12</v>
      </c>
      <c r="K133" s="341">
        <v>44228</v>
      </c>
      <c r="L133" s="149"/>
      <c r="M133" s="399"/>
      <c r="N133" s="399">
        <f t="shared" si="6"/>
        <v>13.2</v>
      </c>
      <c r="O133" s="220"/>
      <c r="P133" s="407" t="s">
        <v>2455</v>
      </c>
    </row>
    <row r="134" spans="1:16" ht="16" x14ac:dyDescent="0.2">
      <c r="A134" s="178">
        <v>126</v>
      </c>
      <c r="B134" s="178">
        <v>4</v>
      </c>
      <c r="C134" s="178" t="s">
        <v>125</v>
      </c>
      <c r="D134" s="178"/>
      <c r="E134" s="178" t="s">
        <v>419</v>
      </c>
      <c r="F134" s="257">
        <v>1253165</v>
      </c>
      <c r="G134" s="204" t="s">
        <v>115</v>
      </c>
      <c r="H134" s="104" t="s">
        <v>156</v>
      </c>
      <c r="I134" s="233">
        <v>43832</v>
      </c>
      <c r="J134" s="149">
        <v>12</v>
      </c>
      <c r="K134" s="341">
        <v>44228</v>
      </c>
      <c r="L134" s="149"/>
      <c r="M134" s="399"/>
      <c r="N134" s="399">
        <f t="shared" si="6"/>
        <v>13.2</v>
      </c>
      <c r="O134" s="220"/>
      <c r="P134" s="407" t="s">
        <v>2455</v>
      </c>
    </row>
    <row r="135" spans="1:16" ht="16" x14ac:dyDescent="0.2">
      <c r="A135" s="178">
        <v>127</v>
      </c>
      <c r="B135" s="178">
        <v>5</v>
      </c>
      <c r="C135" s="178" t="s">
        <v>125</v>
      </c>
      <c r="D135" s="178"/>
      <c r="E135" s="178" t="s">
        <v>421</v>
      </c>
      <c r="F135" s="257">
        <v>1253165</v>
      </c>
      <c r="G135" s="204" t="s">
        <v>115</v>
      </c>
      <c r="H135" s="104" t="s">
        <v>156</v>
      </c>
      <c r="I135" s="233">
        <v>43832</v>
      </c>
      <c r="J135" s="149">
        <v>12</v>
      </c>
      <c r="K135" s="341">
        <v>44228</v>
      </c>
      <c r="L135" s="149"/>
      <c r="M135" s="399"/>
      <c r="N135" s="399">
        <f t="shared" si="6"/>
        <v>13.2</v>
      </c>
      <c r="O135" s="220"/>
      <c r="P135" s="407" t="s">
        <v>2455</v>
      </c>
    </row>
    <row r="136" spans="1:16" ht="16" x14ac:dyDescent="0.2">
      <c r="A136" s="199">
        <v>128</v>
      </c>
      <c r="B136" s="199">
        <v>6</v>
      </c>
      <c r="C136" s="199" t="s">
        <v>125</v>
      </c>
      <c r="D136" s="199"/>
      <c r="E136" s="199" t="s">
        <v>423</v>
      </c>
      <c r="F136" s="258">
        <v>1275963</v>
      </c>
      <c r="G136" s="207" t="s">
        <v>115</v>
      </c>
      <c r="H136" s="217" t="s">
        <v>154</v>
      </c>
      <c r="I136" s="238">
        <v>43894</v>
      </c>
      <c r="J136" s="334">
        <v>12</v>
      </c>
      <c r="K136" s="343">
        <v>44228</v>
      </c>
      <c r="L136" s="334"/>
      <c r="M136" s="395"/>
      <c r="N136" s="395">
        <f t="shared" si="6"/>
        <v>11.133333333333333</v>
      </c>
      <c r="O136" s="389"/>
      <c r="P136" s="407" t="s">
        <v>2455</v>
      </c>
    </row>
    <row r="137" spans="1:16" ht="16" x14ac:dyDescent="0.2">
      <c r="A137" s="199">
        <v>129</v>
      </c>
      <c r="B137" s="199">
        <v>7</v>
      </c>
      <c r="C137" s="199" t="s">
        <v>125</v>
      </c>
      <c r="D137" s="199"/>
      <c r="E137" s="199" t="s">
        <v>426</v>
      </c>
      <c r="F137" s="258">
        <v>1275963</v>
      </c>
      <c r="G137" s="207" t="s">
        <v>115</v>
      </c>
      <c r="H137" s="217" t="s">
        <v>154</v>
      </c>
      <c r="I137" s="238">
        <v>43894</v>
      </c>
      <c r="J137" s="334">
        <v>12</v>
      </c>
      <c r="K137" s="343">
        <v>44228</v>
      </c>
      <c r="L137" s="334"/>
      <c r="M137" s="395"/>
      <c r="N137" s="395">
        <f t="shared" si="6"/>
        <v>11.133333333333333</v>
      </c>
      <c r="O137" s="389"/>
      <c r="P137" s="407" t="s">
        <v>2455</v>
      </c>
    </row>
    <row r="138" spans="1:16" ht="16" x14ac:dyDescent="0.2">
      <c r="A138" s="199">
        <v>130</v>
      </c>
      <c r="B138" s="199">
        <v>8</v>
      </c>
      <c r="C138" s="199" t="s">
        <v>125</v>
      </c>
      <c r="D138" s="199"/>
      <c r="E138" s="199" t="s">
        <v>428</v>
      </c>
      <c r="F138" s="258">
        <v>1275963</v>
      </c>
      <c r="G138" s="207" t="s">
        <v>115</v>
      </c>
      <c r="H138" s="217" t="s">
        <v>154</v>
      </c>
      <c r="I138" s="238">
        <v>43894</v>
      </c>
      <c r="J138" s="334">
        <v>12</v>
      </c>
      <c r="K138" s="343">
        <v>44228</v>
      </c>
      <c r="L138" s="334"/>
      <c r="M138" s="395"/>
      <c r="N138" s="395">
        <f t="shared" si="6"/>
        <v>11.133333333333333</v>
      </c>
      <c r="O138" s="389"/>
      <c r="P138" s="407" t="s">
        <v>2455</v>
      </c>
    </row>
    <row r="139" spans="1:16" ht="16" x14ac:dyDescent="0.2">
      <c r="A139" s="199">
        <v>131</v>
      </c>
      <c r="B139" s="199">
        <v>9</v>
      </c>
      <c r="C139" s="199" t="s">
        <v>125</v>
      </c>
      <c r="D139" s="199"/>
      <c r="E139" s="199" t="s">
        <v>430</v>
      </c>
      <c r="F139" s="258">
        <v>1275963</v>
      </c>
      <c r="G139" s="207" t="s">
        <v>115</v>
      </c>
      <c r="H139" s="217" t="s">
        <v>154</v>
      </c>
      <c r="I139" s="238">
        <v>43894</v>
      </c>
      <c r="J139" s="334">
        <v>12</v>
      </c>
      <c r="K139" s="343">
        <v>44228</v>
      </c>
      <c r="L139" s="334"/>
      <c r="M139" s="395"/>
      <c r="N139" s="395">
        <f t="shared" si="6"/>
        <v>11.133333333333333</v>
      </c>
      <c r="O139" s="389"/>
      <c r="P139" s="407" t="s">
        <v>2455</v>
      </c>
    </row>
    <row r="140" spans="1:16" ht="16" x14ac:dyDescent="0.2">
      <c r="A140" s="199">
        <v>132</v>
      </c>
      <c r="B140" s="199">
        <v>10</v>
      </c>
      <c r="C140" s="199" t="s">
        <v>125</v>
      </c>
      <c r="D140" s="199"/>
      <c r="E140" s="199" t="s">
        <v>432</v>
      </c>
      <c r="F140" s="258">
        <v>1275963</v>
      </c>
      <c r="G140" s="207" t="s">
        <v>115</v>
      </c>
      <c r="H140" s="217" t="s">
        <v>154</v>
      </c>
      <c r="I140" s="238">
        <v>43894</v>
      </c>
      <c r="J140" s="334">
        <v>12</v>
      </c>
      <c r="K140" s="343">
        <v>44228</v>
      </c>
      <c r="L140" s="334"/>
      <c r="M140" s="395"/>
      <c r="N140" s="395">
        <f t="shared" si="6"/>
        <v>11.133333333333333</v>
      </c>
      <c r="O140" s="389"/>
      <c r="P140" s="407" t="s">
        <v>2455</v>
      </c>
    </row>
    <row r="141" spans="1:16" ht="16" x14ac:dyDescent="0.2">
      <c r="A141" s="199">
        <v>133</v>
      </c>
      <c r="B141" s="199">
        <v>11</v>
      </c>
      <c r="C141" s="199" t="s">
        <v>125</v>
      </c>
      <c r="D141" s="199"/>
      <c r="E141" s="199" t="s">
        <v>434</v>
      </c>
      <c r="F141" s="258">
        <v>1324357</v>
      </c>
      <c r="G141" s="207" t="s">
        <v>113</v>
      </c>
      <c r="H141" s="217" t="s">
        <v>154</v>
      </c>
      <c r="I141" s="238">
        <v>43908</v>
      </c>
      <c r="J141" s="334">
        <v>12</v>
      </c>
      <c r="K141" s="343">
        <v>44228</v>
      </c>
      <c r="L141" s="334"/>
      <c r="M141" s="395"/>
      <c r="N141" s="395">
        <f t="shared" si="6"/>
        <v>10.666666666666666</v>
      </c>
      <c r="O141" s="389"/>
      <c r="P141" s="407" t="s">
        <v>2455</v>
      </c>
    </row>
    <row r="142" spans="1:16" ht="16" x14ac:dyDescent="0.2">
      <c r="A142" s="199">
        <v>134</v>
      </c>
      <c r="B142" s="199">
        <v>12</v>
      </c>
      <c r="C142" s="199" t="s">
        <v>125</v>
      </c>
      <c r="D142" s="199"/>
      <c r="E142" s="199" t="s">
        <v>437</v>
      </c>
      <c r="F142" s="258">
        <v>1324357</v>
      </c>
      <c r="G142" s="207" t="s">
        <v>113</v>
      </c>
      <c r="H142" s="217" t="s">
        <v>154</v>
      </c>
      <c r="I142" s="238">
        <v>43908</v>
      </c>
      <c r="J142" s="334">
        <v>12</v>
      </c>
      <c r="K142" s="343">
        <v>44228</v>
      </c>
      <c r="L142" s="334"/>
      <c r="M142" s="395"/>
      <c r="N142" s="395">
        <f t="shared" si="6"/>
        <v>10.666666666666666</v>
      </c>
      <c r="O142" s="389"/>
      <c r="P142" s="407" t="s">
        <v>2455</v>
      </c>
    </row>
    <row r="143" spans="1:16" ht="16" x14ac:dyDescent="0.2">
      <c r="A143" s="199">
        <v>135</v>
      </c>
      <c r="B143" s="199">
        <v>13</v>
      </c>
      <c r="C143" s="199" t="s">
        <v>125</v>
      </c>
      <c r="D143" s="199"/>
      <c r="E143" s="199" t="s">
        <v>439</v>
      </c>
      <c r="F143" s="258">
        <v>1324357</v>
      </c>
      <c r="G143" s="207" t="s">
        <v>113</v>
      </c>
      <c r="H143" s="217" t="s">
        <v>154</v>
      </c>
      <c r="I143" s="238">
        <v>43908</v>
      </c>
      <c r="J143" s="334">
        <v>12</v>
      </c>
      <c r="K143" s="343">
        <v>44228</v>
      </c>
      <c r="L143" s="334"/>
      <c r="M143" s="395"/>
      <c r="N143" s="395">
        <f t="shared" si="6"/>
        <v>10.666666666666666</v>
      </c>
      <c r="O143" s="389"/>
      <c r="P143" s="407" t="s">
        <v>2455</v>
      </c>
    </row>
    <row r="144" spans="1:16" ht="16" x14ac:dyDescent="0.2">
      <c r="A144" s="199">
        <v>136</v>
      </c>
      <c r="B144" s="199">
        <v>14</v>
      </c>
      <c r="C144" s="199" t="s">
        <v>125</v>
      </c>
      <c r="D144" s="199"/>
      <c r="E144" s="199" t="s">
        <v>441</v>
      </c>
      <c r="F144" s="258">
        <v>1324355</v>
      </c>
      <c r="G144" s="207" t="s">
        <v>113</v>
      </c>
      <c r="H144" s="217" t="s">
        <v>154</v>
      </c>
      <c r="I144" s="238">
        <v>43894</v>
      </c>
      <c r="J144" s="334">
        <v>12</v>
      </c>
      <c r="K144" s="343">
        <v>44228</v>
      </c>
      <c r="L144" s="334"/>
      <c r="M144" s="395"/>
      <c r="N144" s="395">
        <f t="shared" si="6"/>
        <v>11.133333333333333</v>
      </c>
      <c r="O144" s="389"/>
      <c r="P144" s="407" t="s">
        <v>2455</v>
      </c>
    </row>
    <row r="145" spans="1:16" ht="16" x14ac:dyDescent="0.2">
      <c r="A145" s="199">
        <v>137</v>
      </c>
      <c r="B145" s="199">
        <v>15</v>
      </c>
      <c r="C145" s="199" t="s">
        <v>125</v>
      </c>
      <c r="D145" s="199"/>
      <c r="E145" s="199" t="s">
        <v>444</v>
      </c>
      <c r="F145" s="258">
        <v>1324355</v>
      </c>
      <c r="G145" s="207" t="s">
        <v>113</v>
      </c>
      <c r="H145" s="217" t="s">
        <v>154</v>
      </c>
      <c r="I145" s="238">
        <v>43894</v>
      </c>
      <c r="J145" s="334">
        <v>12</v>
      </c>
      <c r="K145" s="343">
        <v>44228</v>
      </c>
      <c r="L145" s="334"/>
      <c r="M145" s="395"/>
      <c r="N145" s="395">
        <f t="shared" si="6"/>
        <v>11.133333333333333</v>
      </c>
      <c r="O145" s="389"/>
      <c r="P145" s="407" t="s">
        <v>2455</v>
      </c>
    </row>
    <row r="146" spans="1:16" ht="16" x14ac:dyDescent="0.2">
      <c r="A146" s="199">
        <v>138</v>
      </c>
      <c r="B146" s="199">
        <v>16</v>
      </c>
      <c r="C146" s="199" t="s">
        <v>125</v>
      </c>
      <c r="D146" s="199"/>
      <c r="E146" s="199" t="s">
        <v>446</v>
      </c>
      <c r="F146" s="258">
        <v>1324355</v>
      </c>
      <c r="G146" s="207" t="s">
        <v>113</v>
      </c>
      <c r="H146" s="217" t="s">
        <v>154</v>
      </c>
      <c r="I146" s="238">
        <v>43894</v>
      </c>
      <c r="J146" s="334">
        <v>12</v>
      </c>
      <c r="K146" s="343">
        <v>44228</v>
      </c>
      <c r="L146" s="334"/>
      <c r="M146" s="395"/>
      <c r="N146" s="395">
        <f t="shared" si="6"/>
        <v>11.133333333333333</v>
      </c>
      <c r="O146" s="389"/>
      <c r="P146" s="407" t="s">
        <v>2455</v>
      </c>
    </row>
    <row r="147" spans="1:16" ht="16" x14ac:dyDescent="0.2">
      <c r="A147" s="199">
        <v>139</v>
      </c>
      <c r="B147" s="199">
        <v>17</v>
      </c>
      <c r="C147" s="199" t="s">
        <v>125</v>
      </c>
      <c r="D147" s="199"/>
      <c r="E147" s="199" t="s">
        <v>448</v>
      </c>
      <c r="F147" s="258">
        <v>1253156</v>
      </c>
      <c r="G147" s="207" t="s">
        <v>113</v>
      </c>
      <c r="H147" s="217" t="s">
        <v>154</v>
      </c>
      <c r="I147" s="238">
        <v>43838</v>
      </c>
      <c r="J147" s="334">
        <v>12</v>
      </c>
      <c r="K147" s="343">
        <v>44228</v>
      </c>
      <c r="L147" s="334"/>
      <c r="M147" s="395"/>
      <c r="N147" s="395">
        <f t="shared" si="6"/>
        <v>13</v>
      </c>
      <c r="O147" s="389"/>
      <c r="P147" s="407" t="s">
        <v>2455</v>
      </c>
    </row>
    <row r="148" spans="1:16" ht="16" x14ac:dyDescent="0.2">
      <c r="A148" s="199">
        <v>140</v>
      </c>
      <c r="B148" s="199">
        <v>18</v>
      </c>
      <c r="C148" s="199" t="s">
        <v>125</v>
      </c>
      <c r="D148" s="199"/>
      <c r="E148" s="199" t="s">
        <v>451</v>
      </c>
      <c r="F148" s="258">
        <v>1253156</v>
      </c>
      <c r="G148" s="207" t="s">
        <v>113</v>
      </c>
      <c r="H148" s="217" t="s">
        <v>154</v>
      </c>
      <c r="I148" s="238">
        <v>43838</v>
      </c>
      <c r="J148" s="334">
        <v>12</v>
      </c>
      <c r="K148" s="343">
        <v>44228</v>
      </c>
      <c r="L148" s="334"/>
      <c r="M148" s="395"/>
      <c r="N148" s="395">
        <f t="shared" si="6"/>
        <v>13</v>
      </c>
      <c r="O148" s="389"/>
      <c r="P148" s="407" t="s">
        <v>2455</v>
      </c>
    </row>
    <row r="149" spans="1:16" ht="16" x14ac:dyDescent="0.2">
      <c r="A149" s="274">
        <v>141</v>
      </c>
      <c r="B149" s="274">
        <v>19</v>
      </c>
      <c r="C149" s="274" t="s">
        <v>125</v>
      </c>
      <c r="D149" s="274"/>
      <c r="E149" s="274" t="s">
        <v>453</v>
      </c>
      <c r="F149" s="275">
        <v>1385322</v>
      </c>
      <c r="G149" s="164" t="s">
        <v>113</v>
      </c>
      <c r="H149" s="124" t="s">
        <v>150</v>
      </c>
      <c r="I149" s="276">
        <v>43905</v>
      </c>
      <c r="J149" s="335">
        <v>12</v>
      </c>
      <c r="K149" s="344">
        <v>44228</v>
      </c>
      <c r="L149" s="335"/>
      <c r="M149" s="403"/>
      <c r="N149" s="403">
        <f t="shared" si="6"/>
        <v>10.766666666666667</v>
      </c>
      <c r="O149" s="337"/>
      <c r="P149" s="407" t="s">
        <v>2455</v>
      </c>
    </row>
    <row r="150" spans="1:16" ht="16" x14ac:dyDescent="0.2">
      <c r="A150" s="190"/>
      <c r="B150" s="190"/>
      <c r="C150" s="190"/>
      <c r="D150" s="190"/>
      <c r="E150" s="190"/>
      <c r="F150" s="190"/>
      <c r="G150" s="201"/>
      <c r="H150" s="216"/>
      <c r="I150" s="201"/>
      <c r="J150" s="216"/>
      <c r="K150" s="336"/>
      <c r="L150" s="216"/>
      <c r="M150" s="396"/>
      <c r="N150" s="397">
        <f t="shared" si="6"/>
        <v>0</v>
      </c>
      <c r="O150" s="336"/>
      <c r="P150" s="408"/>
    </row>
    <row r="151" spans="1:16" ht="16" x14ac:dyDescent="0.2">
      <c r="A151" s="194">
        <v>142</v>
      </c>
      <c r="B151" s="194">
        <v>1</v>
      </c>
      <c r="C151" s="194" t="s">
        <v>128</v>
      </c>
      <c r="D151" s="194"/>
      <c r="E151" s="194" t="s">
        <v>456</v>
      </c>
      <c r="F151" s="198">
        <v>1324347</v>
      </c>
      <c r="G151" s="163" t="s">
        <v>115</v>
      </c>
      <c r="H151" s="103" t="s">
        <v>141</v>
      </c>
      <c r="I151" s="239">
        <v>43900</v>
      </c>
      <c r="J151" s="105">
        <v>12</v>
      </c>
      <c r="K151" s="340">
        <v>44249</v>
      </c>
      <c r="L151" s="105"/>
      <c r="M151" s="402"/>
      <c r="N151" s="402">
        <f t="shared" si="6"/>
        <v>11.633333333333333</v>
      </c>
      <c r="O151" s="163"/>
      <c r="P151" s="407" t="s">
        <v>2455</v>
      </c>
    </row>
    <row r="152" spans="1:16" ht="16" x14ac:dyDescent="0.2">
      <c r="A152" s="194">
        <v>143</v>
      </c>
      <c r="B152" s="194">
        <v>2</v>
      </c>
      <c r="C152" s="194" t="s">
        <v>128</v>
      </c>
      <c r="D152" s="194"/>
      <c r="E152" s="194" t="s">
        <v>458</v>
      </c>
      <c r="F152" s="198">
        <v>1324347</v>
      </c>
      <c r="G152" s="163" t="s">
        <v>115</v>
      </c>
      <c r="H152" s="103" t="s">
        <v>141</v>
      </c>
      <c r="I152" s="239">
        <v>43900</v>
      </c>
      <c r="J152" s="105">
        <v>12</v>
      </c>
      <c r="K152" s="340">
        <v>44249</v>
      </c>
      <c r="L152" s="105"/>
      <c r="M152" s="402"/>
      <c r="N152" s="402">
        <f t="shared" si="6"/>
        <v>11.633333333333333</v>
      </c>
      <c r="O152" s="163"/>
      <c r="P152" s="407" t="s">
        <v>2455</v>
      </c>
    </row>
    <row r="153" spans="1:16" ht="16" x14ac:dyDescent="0.2">
      <c r="A153" s="194">
        <v>144</v>
      </c>
      <c r="B153" s="194">
        <v>3</v>
      </c>
      <c r="C153" s="194" t="s">
        <v>128</v>
      </c>
      <c r="D153" s="194"/>
      <c r="E153" s="194" t="s">
        <v>460</v>
      </c>
      <c r="F153" s="198">
        <v>1299777</v>
      </c>
      <c r="G153" s="163" t="s">
        <v>113</v>
      </c>
      <c r="H153" s="103" t="s">
        <v>141</v>
      </c>
      <c r="I153" s="239">
        <v>43900</v>
      </c>
      <c r="J153" s="105">
        <v>12</v>
      </c>
      <c r="K153" s="340">
        <v>44249</v>
      </c>
      <c r="L153" s="105"/>
      <c r="M153" s="402"/>
      <c r="N153" s="402">
        <f t="shared" si="6"/>
        <v>11.633333333333333</v>
      </c>
      <c r="O153" s="163"/>
      <c r="P153" s="407" t="s">
        <v>2455</v>
      </c>
    </row>
    <row r="154" spans="1:16" ht="16" x14ac:dyDescent="0.2">
      <c r="A154" s="194">
        <v>145</v>
      </c>
      <c r="B154" s="194">
        <v>4</v>
      </c>
      <c r="C154" s="194" t="s">
        <v>128</v>
      </c>
      <c r="D154" s="194"/>
      <c r="E154" s="194" t="s">
        <v>462</v>
      </c>
      <c r="F154" s="198">
        <v>1299777</v>
      </c>
      <c r="G154" s="163" t="s">
        <v>113</v>
      </c>
      <c r="H154" s="103" t="s">
        <v>141</v>
      </c>
      <c r="I154" s="239">
        <v>43900</v>
      </c>
      <c r="J154" s="105">
        <v>12</v>
      </c>
      <c r="K154" s="340">
        <v>44249</v>
      </c>
      <c r="L154" s="105"/>
      <c r="M154" s="402"/>
      <c r="N154" s="402">
        <f t="shared" si="6"/>
        <v>11.633333333333333</v>
      </c>
      <c r="O154" s="163"/>
      <c r="P154" s="407" t="s">
        <v>2455</v>
      </c>
    </row>
    <row r="155" spans="1:16" ht="16" x14ac:dyDescent="0.2">
      <c r="A155" s="194">
        <v>146</v>
      </c>
      <c r="B155" s="194">
        <v>5</v>
      </c>
      <c r="C155" s="194" t="s">
        <v>128</v>
      </c>
      <c r="D155" s="194"/>
      <c r="E155" s="194" t="s">
        <v>464</v>
      </c>
      <c r="F155" s="198">
        <v>1299777</v>
      </c>
      <c r="G155" s="163" t="s">
        <v>113</v>
      </c>
      <c r="H155" s="103" t="s">
        <v>141</v>
      </c>
      <c r="I155" s="239">
        <v>43900</v>
      </c>
      <c r="J155" s="105">
        <v>12</v>
      </c>
      <c r="K155" s="340">
        <v>44249</v>
      </c>
      <c r="L155" s="105"/>
      <c r="M155" s="402"/>
      <c r="N155" s="402">
        <f t="shared" si="6"/>
        <v>11.633333333333333</v>
      </c>
      <c r="O155" s="163"/>
      <c r="P155" s="407" t="s">
        <v>2455</v>
      </c>
    </row>
    <row r="156" spans="1:16" ht="16" x14ac:dyDescent="0.2">
      <c r="A156" s="194">
        <v>147</v>
      </c>
      <c r="B156" s="194">
        <v>6</v>
      </c>
      <c r="C156" s="194" t="s">
        <v>128</v>
      </c>
      <c r="D156" s="194"/>
      <c r="E156" s="194" t="s">
        <v>466</v>
      </c>
      <c r="F156" s="198">
        <v>1299777</v>
      </c>
      <c r="G156" s="163" t="s">
        <v>113</v>
      </c>
      <c r="H156" s="103" t="s">
        <v>141</v>
      </c>
      <c r="I156" s="239">
        <v>43900</v>
      </c>
      <c r="J156" s="105">
        <v>12</v>
      </c>
      <c r="K156" s="340">
        <v>44249</v>
      </c>
      <c r="L156" s="105"/>
      <c r="M156" s="402"/>
      <c r="N156" s="402">
        <f t="shared" si="6"/>
        <v>11.633333333333333</v>
      </c>
      <c r="O156" s="163"/>
      <c r="P156" s="407" t="s">
        <v>2455</v>
      </c>
    </row>
    <row r="157" spans="1:16" ht="16" x14ac:dyDescent="0.2">
      <c r="A157" s="178">
        <v>148</v>
      </c>
      <c r="B157" s="178">
        <v>7</v>
      </c>
      <c r="C157" s="178" t="s">
        <v>128</v>
      </c>
      <c r="D157" s="178"/>
      <c r="E157" s="178" t="s">
        <v>468</v>
      </c>
      <c r="F157" s="257">
        <v>1299779</v>
      </c>
      <c r="G157" s="204" t="s">
        <v>115</v>
      </c>
      <c r="H157" s="104" t="s">
        <v>156</v>
      </c>
      <c r="I157" s="240">
        <v>43884</v>
      </c>
      <c r="J157" s="149">
        <v>12</v>
      </c>
      <c r="K157" s="341">
        <v>44249</v>
      </c>
      <c r="L157" s="149"/>
      <c r="M157" s="399"/>
      <c r="N157" s="399">
        <f t="shared" si="6"/>
        <v>12.166666666666666</v>
      </c>
      <c r="O157" s="220"/>
      <c r="P157" s="407" t="s">
        <v>2455</v>
      </c>
    </row>
    <row r="158" spans="1:16" ht="16" x14ac:dyDescent="0.2">
      <c r="A158" s="178">
        <v>149</v>
      </c>
      <c r="B158" s="178">
        <v>8</v>
      </c>
      <c r="C158" s="178" t="s">
        <v>128</v>
      </c>
      <c r="D158" s="178"/>
      <c r="E158" s="178" t="s">
        <v>470</v>
      </c>
      <c r="F158" s="257">
        <v>1299779</v>
      </c>
      <c r="G158" s="204" t="s">
        <v>115</v>
      </c>
      <c r="H158" s="104" t="s">
        <v>156</v>
      </c>
      <c r="I158" s="240">
        <v>43884</v>
      </c>
      <c r="J158" s="149">
        <v>12</v>
      </c>
      <c r="K158" s="341">
        <v>44249</v>
      </c>
      <c r="L158" s="149"/>
      <c r="M158" s="399"/>
      <c r="N158" s="399">
        <f t="shared" si="6"/>
        <v>12.166666666666666</v>
      </c>
      <c r="O158" s="220"/>
      <c r="P158" s="407" t="s">
        <v>2455</v>
      </c>
    </row>
    <row r="159" spans="1:16" ht="16" x14ac:dyDescent="0.2">
      <c r="A159" s="178">
        <v>150</v>
      </c>
      <c r="B159" s="178">
        <v>9</v>
      </c>
      <c r="C159" s="178" t="s">
        <v>128</v>
      </c>
      <c r="D159" s="178"/>
      <c r="E159" s="178" t="s">
        <v>472</v>
      </c>
      <c r="F159" s="257">
        <v>1299779</v>
      </c>
      <c r="G159" s="204" t="s">
        <v>115</v>
      </c>
      <c r="H159" s="104" t="s">
        <v>156</v>
      </c>
      <c r="I159" s="240">
        <v>43884</v>
      </c>
      <c r="J159" s="149">
        <v>12</v>
      </c>
      <c r="K159" s="341">
        <v>44249</v>
      </c>
      <c r="L159" s="149"/>
      <c r="M159" s="399"/>
      <c r="N159" s="399">
        <f t="shared" si="6"/>
        <v>12.166666666666666</v>
      </c>
      <c r="O159" s="220"/>
      <c r="P159" s="407" t="s">
        <v>2455</v>
      </c>
    </row>
    <row r="160" spans="1:16" ht="16" x14ac:dyDescent="0.2">
      <c r="A160" s="178">
        <v>151</v>
      </c>
      <c r="B160" s="178">
        <v>10</v>
      </c>
      <c r="C160" s="178" t="s">
        <v>128</v>
      </c>
      <c r="D160" s="178"/>
      <c r="E160" s="178" t="s">
        <v>474</v>
      </c>
      <c r="F160" s="257">
        <v>1324351</v>
      </c>
      <c r="G160" s="204" t="s">
        <v>115</v>
      </c>
      <c r="H160" s="104" t="s">
        <v>156</v>
      </c>
      <c r="I160" s="240">
        <v>43898</v>
      </c>
      <c r="J160" s="149">
        <v>12</v>
      </c>
      <c r="K160" s="341">
        <v>44249</v>
      </c>
      <c r="L160" s="149"/>
      <c r="M160" s="399"/>
      <c r="N160" s="399">
        <f t="shared" si="6"/>
        <v>11.7</v>
      </c>
      <c r="O160" s="220"/>
      <c r="P160" s="407" t="s">
        <v>2455</v>
      </c>
    </row>
    <row r="161" spans="1:16" ht="16" x14ac:dyDescent="0.2">
      <c r="A161" s="178">
        <v>152</v>
      </c>
      <c r="B161" s="178">
        <v>11</v>
      </c>
      <c r="C161" s="178" t="s">
        <v>128</v>
      </c>
      <c r="D161" s="178"/>
      <c r="E161" s="178" t="s">
        <v>476</v>
      </c>
      <c r="F161" s="257">
        <v>1324351</v>
      </c>
      <c r="G161" s="204" t="s">
        <v>115</v>
      </c>
      <c r="H161" s="104" t="s">
        <v>156</v>
      </c>
      <c r="I161" s="240">
        <v>43898</v>
      </c>
      <c r="J161" s="149">
        <v>12</v>
      </c>
      <c r="K161" s="341">
        <v>44249</v>
      </c>
      <c r="L161" s="149"/>
      <c r="M161" s="399"/>
      <c r="N161" s="399">
        <f t="shared" si="6"/>
        <v>11.7</v>
      </c>
      <c r="O161" s="220"/>
      <c r="P161" s="407" t="s">
        <v>2455</v>
      </c>
    </row>
    <row r="162" spans="1:16" ht="16" x14ac:dyDescent="0.2">
      <c r="A162" s="178">
        <v>153</v>
      </c>
      <c r="B162" s="178">
        <v>12</v>
      </c>
      <c r="C162" s="178" t="s">
        <v>128</v>
      </c>
      <c r="D162" s="178"/>
      <c r="E162" s="178" t="s">
        <v>478</v>
      </c>
      <c r="F162" s="257">
        <v>1324351</v>
      </c>
      <c r="G162" s="204" t="s">
        <v>115</v>
      </c>
      <c r="H162" s="104" t="s">
        <v>156</v>
      </c>
      <c r="I162" s="240">
        <v>43898</v>
      </c>
      <c r="J162" s="149">
        <v>12</v>
      </c>
      <c r="K162" s="341">
        <v>44249</v>
      </c>
      <c r="L162" s="149"/>
      <c r="M162" s="399"/>
      <c r="N162" s="399">
        <f t="shared" si="6"/>
        <v>11.7</v>
      </c>
      <c r="O162" s="220"/>
      <c r="P162" s="407" t="s">
        <v>2455</v>
      </c>
    </row>
    <row r="163" spans="1:16" ht="16" x14ac:dyDescent="0.2">
      <c r="A163" s="178">
        <v>154</v>
      </c>
      <c r="B163" s="178">
        <v>13</v>
      </c>
      <c r="C163" s="178" t="s">
        <v>128</v>
      </c>
      <c r="D163" s="178"/>
      <c r="E163" s="178" t="s">
        <v>480</v>
      </c>
      <c r="F163" s="257">
        <v>1324353</v>
      </c>
      <c r="G163" s="204" t="s">
        <v>113</v>
      </c>
      <c r="H163" s="104" t="s">
        <v>156</v>
      </c>
      <c r="I163" s="233">
        <v>43898</v>
      </c>
      <c r="J163" s="149">
        <v>12</v>
      </c>
      <c r="K163" s="341">
        <v>44249</v>
      </c>
      <c r="L163" s="149"/>
      <c r="M163" s="399"/>
      <c r="N163" s="399">
        <f t="shared" si="6"/>
        <v>11.7</v>
      </c>
      <c r="O163" s="220"/>
      <c r="P163" s="407" t="s">
        <v>2455</v>
      </c>
    </row>
    <row r="164" spans="1:16" ht="16" x14ac:dyDescent="0.2">
      <c r="A164" s="178">
        <v>155</v>
      </c>
      <c r="B164" s="178">
        <v>14</v>
      </c>
      <c r="C164" s="178" t="s">
        <v>128</v>
      </c>
      <c r="D164" s="178"/>
      <c r="E164" s="178" t="s">
        <v>482</v>
      </c>
      <c r="F164" s="257">
        <v>1324353</v>
      </c>
      <c r="G164" s="204" t="s">
        <v>113</v>
      </c>
      <c r="H164" s="104" t="s">
        <v>156</v>
      </c>
      <c r="I164" s="233">
        <v>43898</v>
      </c>
      <c r="J164" s="149">
        <v>12</v>
      </c>
      <c r="K164" s="341">
        <v>44249</v>
      </c>
      <c r="L164" s="149"/>
      <c r="M164" s="399"/>
      <c r="N164" s="399">
        <f t="shared" si="6"/>
        <v>11.7</v>
      </c>
      <c r="O164" s="220"/>
      <c r="P164" s="407" t="s">
        <v>2455</v>
      </c>
    </row>
    <row r="165" spans="1:16" ht="16" x14ac:dyDescent="0.2">
      <c r="A165" s="178">
        <v>156</v>
      </c>
      <c r="B165" s="178">
        <v>15</v>
      </c>
      <c r="C165" s="178" t="s">
        <v>128</v>
      </c>
      <c r="D165" s="178"/>
      <c r="E165" s="178" t="s">
        <v>484</v>
      </c>
      <c r="F165" s="257">
        <v>1324353</v>
      </c>
      <c r="G165" s="204" t="s">
        <v>113</v>
      </c>
      <c r="H165" s="104" t="s">
        <v>156</v>
      </c>
      <c r="I165" s="233">
        <v>43898</v>
      </c>
      <c r="J165" s="149">
        <v>12</v>
      </c>
      <c r="K165" s="341">
        <v>44249</v>
      </c>
      <c r="L165" s="149"/>
      <c r="M165" s="399"/>
      <c r="N165" s="399">
        <f t="shared" si="6"/>
        <v>11.7</v>
      </c>
      <c r="O165" s="220"/>
      <c r="P165" s="407" t="s">
        <v>2455</v>
      </c>
    </row>
    <row r="166" spans="1:16" ht="16" x14ac:dyDescent="0.2">
      <c r="A166" s="177">
        <v>157</v>
      </c>
      <c r="B166" s="177">
        <v>16</v>
      </c>
      <c r="C166" s="177" t="s">
        <v>128</v>
      </c>
      <c r="D166" s="177"/>
      <c r="E166" s="177" t="s">
        <v>486</v>
      </c>
      <c r="F166" s="259">
        <v>1190436</v>
      </c>
      <c r="G166" s="208" t="s">
        <v>113</v>
      </c>
      <c r="H166" s="218" t="s">
        <v>157</v>
      </c>
      <c r="I166" s="241">
        <v>43878</v>
      </c>
      <c r="J166" s="218">
        <v>12</v>
      </c>
      <c r="K166" s="345">
        <v>44249</v>
      </c>
      <c r="L166" s="218"/>
      <c r="M166" s="394"/>
      <c r="N166" s="394">
        <f t="shared" si="6"/>
        <v>12.366666666666667</v>
      </c>
      <c r="O166" s="208"/>
      <c r="P166" s="407" t="s">
        <v>2455</v>
      </c>
    </row>
    <row r="167" spans="1:16" ht="16" x14ac:dyDescent="0.2">
      <c r="A167" s="177">
        <v>158</v>
      </c>
      <c r="B167" s="177">
        <v>17</v>
      </c>
      <c r="C167" s="177" t="s">
        <v>128</v>
      </c>
      <c r="D167" s="177"/>
      <c r="E167" s="177" t="s">
        <v>488</v>
      </c>
      <c r="F167" s="259">
        <v>1190436</v>
      </c>
      <c r="G167" s="219" t="s">
        <v>115</v>
      </c>
      <c r="H167" s="244" t="s">
        <v>157</v>
      </c>
      <c r="I167" s="242">
        <v>43878</v>
      </c>
      <c r="J167" s="244">
        <v>12</v>
      </c>
      <c r="K167" s="345">
        <v>44249</v>
      </c>
      <c r="L167" s="218"/>
      <c r="M167" s="394"/>
      <c r="N167" s="394">
        <f t="shared" si="6"/>
        <v>12.366666666666667</v>
      </c>
      <c r="O167" s="208"/>
      <c r="P167" s="407" t="s">
        <v>2455</v>
      </c>
    </row>
    <row r="168" spans="1:16" ht="16" x14ac:dyDescent="0.2">
      <c r="A168" s="323"/>
      <c r="B168" s="323"/>
      <c r="C168" s="323"/>
      <c r="D168" s="323"/>
      <c r="E168" s="323"/>
      <c r="F168" s="323"/>
      <c r="G168" s="323"/>
      <c r="H168" s="324"/>
      <c r="I168" s="323"/>
      <c r="J168" s="323"/>
      <c r="K168" s="338"/>
      <c r="L168" s="323"/>
      <c r="M168" s="440"/>
      <c r="N168" s="397">
        <f t="shared" si="6"/>
        <v>0</v>
      </c>
      <c r="O168" s="390"/>
      <c r="P168" s="408"/>
    </row>
    <row r="169" spans="1:16" ht="16" x14ac:dyDescent="0.2">
      <c r="A169" s="178">
        <v>159</v>
      </c>
      <c r="B169" s="178">
        <v>1</v>
      </c>
      <c r="C169" s="178" t="s">
        <v>130</v>
      </c>
      <c r="D169" s="429"/>
      <c r="E169" s="178" t="s">
        <v>491</v>
      </c>
      <c r="F169" s="104">
        <v>1275947</v>
      </c>
      <c r="G169" s="104" t="s">
        <v>113</v>
      </c>
      <c r="H169" s="104" t="s">
        <v>156</v>
      </c>
      <c r="I169" s="145">
        <v>43751</v>
      </c>
      <c r="J169" s="443">
        <v>18</v>
      </c>
      <c r="K169" s="434">
        <v>44319</v>
      </c>
      <c r="L169" s="436"/>
      <c r="M169" s="436"/>
      <c r="N169" s="399">
        <f t="shared" si="6"/>
        <v>18.933333333333334</v>
      </c>
      <c r="O169" s="429"/>
      <c r="P169" s="407" t="s">
        <v>2450</v>
      </c>
    </row>
    <row r="170" spans="1:16" ht="16" x14ac:dyDescent="0.2">
      <c r="A170" s="178">
        <v>160</v>
      </c>
      <c r="B170" s="178">
        <v>2</v>
      </c>
      <c r="C170" s="178" t="s">
        <v>130</v>
      </c>
      <c r="D170" s="429"/>
      <c r="E170" s="178" t="s">
        <v>493</v>
      </c>
      <c r="F170" s="104">
        <v>1275947</v>
      </c>
      <c r="G170" s="104" t="s">
        <v>113</v>
      </c>
      <c r="H170" s="104" t="s">
        <v>156</v>
      </c>
      <c r="I170" s="145">
        <v>43751</v>
      </c>
      <c r="J170" s="443">
        <v>18</v>
      </c>
      <c r="K170" s="432">
        <v>44319</v>
      </c>
      <c r="L170" s="437"/>
      <c r="M170" s="437"/>
      <c r="N170" s="399">
        <f t="shared" si="6"/>
        <v>18.933333333333334</v>
      </c>
      <c r="O170" s="429"/>
      <c r="P170" s="407" t="s">
        <v>2450</v>
      </c>
    </row>
    <row r="171" spans="1:16" ht="16" x14ac:dyDescent="0.2">
      <c r="A171" s="178">
        <v>161</v>
      </c>
      <c r="B171" s="178">
        <v>3</v>
      </c>
      <c r="C171" s="178" t="s">
        <v>130</v>
      </c>
      <c r="D171" s="429"/>
      <c r="E171" s="178" t="s">
        <v>495</v>
      </c>
      <c r="F171" s="104">
        <v>1275947</v>
      </c>
      <c r="G171" s="104" t="s">
        <v>113</v>
      </c>
      <c r="H171" s="104" t="s">
        <v>156</v>
      </c>
      <c r="I171" s="145">
        <v>43751</v>
      </c>
      <c r="J171" s="443">
        <v>18</v>
      </c>
      <c r="K171" s="432">
        <v>44319</v>
      </c>
      <c r="L171" s="437"/>
      <c r="M171" s="437"/>
      <c r="N171" s="399">
        <f t="shared" si="6"/>
        <v>18.933333333333334</v>
      </c>
      <c r="O171" s="429"/>
      <c r="P171" s="407" t="s">
        <v>2450</v>
      </c>
    </row>
    <row r="172" spans="1:16" ht="16" x14ac:dyDescent="0.2">
      <c r="A172" s="178">
        <v>162</v>
      </c>
      <c r="B172" s="178">
        <v>4</v>
      </c>
      <c r="C172" s="178" t="s">
        <v>130</v>
      </c>
      <c r="D172" s="429"/>
      <c r="E172" s="178" t="s">
        <v>497</v>
      </c>
      <c r="F172" s="104">
        <v>1275956</v>
      </c>
      <c r="G172" s="104" t="s">
        <v>113</v>
      </c>
      <c r="H172" s="104" t="s">
        <v>156</v>
      </c>
      <c r="I172" s="145">
        <v>43771</v>
      </c>
      <c r="J172" s="443">
        <v>18</v>
      </c>
      <c r="K172" s="432">
        <v>44319</v>
      </c>
      <c r="L172" s="437"/>
      <c r="M172" s="437"/>
      <c r="N172" s="399">
        <f t="shared" si="6"/>
        <v>18.266666666666666</v>
      </c>
      <c r="O172" s="429"/>
      <c r="P172" s="407" t="s">
        <v>2450</v>
      </c>
    </row>
    <row r="173" spans="1:16" ht="16" x14ac:dyDescent="0.2">
      <c r="A173" s="178">
        <v>163</v>
      </c>
      <c r="B173" s="178">
        <v>5</v>
      </c>
      <c r="C173" s="178" t="s">
        <v>130</v>
      </c>
      <c r="D173" s="429"/>
      <c r="E173" s="178" t="s">
        <v>499</v>
      </c>
      <c r="F173" s="104">
        <v>1275956</v>
      </c>
      <c r="G173" s="104" t="s">
        <v>113</v>
      </c>
      <c r="H173" s="104" t="s">
        <v>156</v>
      </c>
      <c r="I173" s="145">
        <v>43771</v>
      </c>
      <c r="J173" s="443">
        <v>18</v>
      </c>
      <c r="K173" s="432">
        <v>44319</v>
      </c>
      <c r="L173" s="437"/>
      <c r="M173" s="437"/>
      <c r="N173" s="399">
        <f t="shared" si="6"/>
        <v>18.266666666666666</v>
      </c>
      <c r="O173" s="429"/>
      <c r="P173" s="407" t="s">
        <v>2450</v>
      </c>
    </row>
    <row r="174" spans="1:16" ht="16" x14ac:dyDescent="0.2">
      <c r="A174" s="178">
        <v>164</v>
      </c>
      <c r="B174" s="178">
        <v>6</v>
      </c>
      <c r="C174" s="178" t="s">
        <v>130</v>
      </c>
      <c r="D174" s="429"/>
      <c r="E174" s="178" t="s">
        <v>501</v>
      </c>
      <c r="F174" s="104">
        <v>1275956</v>
      </c>
      <c r="G174" s="104" t="s">
        <v>113</v>
      </c>
      <c r="H174" s="104" t="s">
        <v>156</v>
      </c>
      <c r="I174" s="145">
        <v>43771</v>
      </c>
      <c r="J174" s="443">
        <v>18</v>
      </c>
      <c r="K174" s="432">
        <v>44319</v>
      </c>
      <c r="L174" s="437"/>
      <c r="M174" s="437"/>
      <c r="N174" s="399">
        <f t="shared" si="6"/>
        <v>18.266666666666666</v>
      </c>
      <c r="O174" s="429"/>
      <c r="P174" s="407" t="s">
        <v>2450</v>
      </c>
    </row>
    <row r="175" spans="1:16" ht="16" x14ac:dyDescent="0.2">
      <c r="A175" s="178">
        <v>165</v>
      </c>
      <c r="B175" s="178">
        <v>7</v>
      </c>
      <c r="C175" s="178" t="s">
        <v>130</v>
      </c>
      <c r="D175" s="429"/>
      <c r="E175" s="178" t="s">
        <v>503</v>
      </c>
      <c r="F175" s="104">
        <v>1275955</v>
      </c>
      <c r="G175" s="104" t="s">
        <v>115</v>
      </c>
      <c r="H175" s="104" t="s">
        <v>156</v>
      </c>
      <c r="I175" s="145">
        <v>43771</v>
      </c>
      <c r="J175" s="443">
        <v>18</v>
      </c>
      <c r="K175" s="432">
        <v>44319</v>
      </c>
      <c r="L175" s="437"/>
      <c r="M175" s="437"/>
      <c r="N175" s="399">
        <f t="shared" si="6"/>
        <v>18.266666666666666</v>
      </c>
      <c r="O175" s="429"/>
      <c r="P175" s="407" t="s">
        <v>2450</v>
      </c>
    </row>
    <row r="176" spans="1:16" ht="16" x14ac:dyDescent="0.2">
      <c r="A176" s="178">
        <v>166</v>
      </c>
      <c r="B176" s="178">
        <v>8</v>
      </c>
      <c r="C176" s="178" t="s">
        <v>130</v>
      </c>
      <c r="D176" s="429"/>
      <c r="E176" s="178" t="s">
        <v>505</v>
      </c>
      <c r="F176" s="104">
        <v>1275955</v>
      </c>
      <c r="G176" s="104" t="s">
        <v>115</v>
      </c>
      <c r="H176" s="104" t="s">
        <v>156</v>
      </c>
      <c r="I176" s="145">
        <v>43771</v>
      </c>
      <c r="J176" s="443">
        <v>18</v>
      </c>
      <c r="K176" s="432">
        <v>44319</v>
      </c>
      <c r="L176" s="437"/>
      <c r="M176" s="437"/>
      <c r="N176" s="399">
        <f t="shared" si="6"/>
        <v>18.266666666666666</v>
      </c>
      <c r="O176" s="429"/>
      <c r="P176" s="407" t="s">
        <v>2450</v>
      </c>
    </row>
    <row r="177" spans="1:16" ht="16" x14ac:dyDescent="0.2">
      <c r="A177" s="178">
        <v>167</v>
      </c>
      <c r="B177" s="178">
        <v>9</v>
      </c>
      <c r="C177" s="178" t="s">
        <v>130</v>
      </c>
      <c r="D177" s="429"/>
      <c r="E177" s="178" t="s">
        <v>507</v>
      </c>
      <c r="F177" s="104">
        <v>1275955</v>
      </c>
      <c r="G177" s="104" t="s">
        <v>115</v>
      </c>
      <c r="H177" s="104" t="s">
        <v>156</v>
      </c>
      <c r="I177" s="145">
        <v>43771</v>
      </c>
      <c r="J177" s="443">
        <v>18</v>
      </c>
      <c r="K177" s="432">
        <v>44319</v>
      </c>
      <c r="L177" s="437"/>
      <c r="M177" s="437"/>
      <c r="N177" s="399">
        <f t="shared" si="6"/>
        <v>18.266666666666666</v>
      </c>
      <c r="O177" s="429"/>
      <c r="P177" s="407" t="s">
        <v>2450</v>
      </c>
    </row>
    <row r="178" spans="1:16" ht="16" x14ac:dyDescent="0.2">
      <c r="A178" s="178">
        <v>168</v>
      </c>
      <c r="B178" s="178">
        <v>10</v>
      </c>
      <c r="C178" s="178" t="s">
        <v>130</v>
      </c>
      <c r="D178" s="429"/>
      <c r="E178" s="178" t="s">
        <v>508</v>
      </c>
      <c r="F178" s="104">
        <v>1275955</v>
      </c>
      <c r="G178" s="104" t="s">
        <v>115</v>
      </c>
      <c r="H178" s="104" t="s">
        <v>156</v>
      </c>
      <c r="I178" s="145">
        <v>43771</v>
      </c>
      <c r="J178" s="443">
        <v>18</v>
      </c>
      <c r="K178" s="432">
        <v>44319</v>
      </c>
      <c r="L178" s="437"/>
      <c r="M178" s="437"/>
      <c r="N178" s="399">
        <f t="shared" si="6"/>
        <v>18.266666666666666</v>
      </c>
      <c r="O178" s="429"/>
      <c r="P178" s="407" t="s">
        <v>2450</v>
      </c>
    </row>
    <row r="179" spans="1:16" ht="16" x14ac:dyDescent="0.2">
      <c r="A179" s="178">
        <v>169</v>
      </c>
      <c r="B179" s="178">
        <v>11</v>
      </c>
      <c r="C179" s="178" t="s">
        <v>130</v>
      </c>
      <c r="D179" s="429"/>
      <c r="E179" s="178" t="s">
        <v>510</v>
      </c>
      <c r="F179" s="104">
        <v>1275955</v>
      </c>
      <c r="G179" s="104" t="s">
        <v>115</v>
      </c>
      <c r="H179" s="104" t="s">
        <v>156</v>
      </c>
      <c r="I179" s="145">
        <v>43771</v>
      </c>
      <c r="J179" s="443">
        <v>18</v>
      </c>
      <c r="K179" s="432">
        <v>44319</v>
      </c>
      <c r="L179" s="437"/>
      <c r="M179" s="437"/>
      <c r="N179" s="399">
        <f t="shared" si="6"/>
        <v>18.266666666666666</v>
      </c>
      <c r="O179" s="429"/>
      <c r="P179" s="407" t="s">
        <v>2450</v>
      </c>
    </row>
    <row r="180" spans="1:16" ht="16" x14ac:dyDescent="0.2">
      <c r="A180" s="178">
        <v>170</v>
      </c>
      <c r="B180" s="178">
        <v>12</v>
      </c>
      <c r="C180" s="178" t="s">
        <v>130</v>
      </c>
      <c r="D180" s="429"/>
      <c r="E180" s="178" t="s">
        <v>512</v>
      </c>
      <c r="F180" s="104">
        <v>1253154</v>
      </c>
      <c r="G180" s="104" t="s">
        <v>115</v>
      </c>
      <c r="H180" s="104" t="s">
        <v>156</v>
      </c>
      <c r="I180" s="145">
        <v>43777</v>
      </c>
      <c r="J180" s="443">
        <v>18</v>
      </c>
      <c r="K180" s="432">
        <v>44319</v>
      </c>
      <c r="L180" s="437"/>
      <c r="M180" s="437"/>
      <c r="N180" s="399">
        <f t="shared" si="6"/>
        <v>18.066666666666666</v>
      </c>
      <c r="O180" s="429"/>
      <c r="P180" s="407" t="s">
        <v>2450</v>
      </c>
    </row>
    <row r="181" spans="1:16" ht="16" x14ac:dyDescent="0.2">
      <c r="A181" s="178">
        <v>171</v>
      </c>
      <c r="B181" s="178">
        <v>13</v>
      </c>
      <c r="C181" s="178" t="s">
        <v>130</v>
      </c>
      <c r="D181" s="429"/>
      <c r="E181" s="178" t="s">
        <v>514</v>
      </c>
      <c r="F181" s="104">
        <v>1253154</v>
      </c>
      <c r="G181" s="104" t="s">
        <v>115</v>
      </c>
      <c r="H181" s="104" t="s">
        <v>156</v>
      </c>
      <c r="I181" s="145">
        <v>43777</v>
      </c>
      <c r="J181" s="443">
        <v>18</v>
      </c>
      <c r="K181" s="432">
        <v>44319</v>
      </c>
      <c r="L181" s="437"/>
      <c r="M181" s="437"/>
      <c r="N181" s="399">
        <f t="shared" si="6"/>
        <v>18.066666666666666</v>
      </c>
      <c r="O181" s="429"/>
      <c r="P181" s="407" t="s">
        <v>2450</v>
      </c>
    </row>
    <row r="182" spans="1:16" ht="16" x14ac:dyDescent="0.2">
      <c r="A182" s="178">
        <v>172</v>
      </c>
      <c r="B182" s="178">
        <v>14</v>
      </c>
      <c r="C182" s="178" t="s">
        <v>130</v>
      </c>
      <c r="D182" s="429"/>
      <c r="E182" s="178" t="s">
        <v>516</v>
      </c>
      <c r="F182" s="104">
        <v>1253154</v>
      </c>
      <c r="G182" s="104" t="s">
        <v>115</v>
      </c>
      <c r="H182" s="104" t="s">
        <v>156</v>
      </c>
      <c r="I182" s="145">
        <v>43777</v>
      </c>
      <c r="J182" s="443">
        <v>18</v>
      </c>
      <c r="K182" s="432">
        <v>44319</v>
      </c>
      <c r="L182" s="437"/>
      <c r="M182" s="437"/>
      <c r="N182" s="399">
        <f t="shared" si="6"/>
        <v>18.066666666666666</v>
      </c>
      <c r="O182" s="429"/>
      <c r="P182" s="407" t="s">
        <v>2450</v>
      </c>
    </row>
    <row r="183" spans="1:16" ht="16" x14ac:dyDescent="0.2">
      <c r="A183" s="178">
        <v>173</v>
      </c>
      <c r="B183" s="178">
        <v>15</v>
      </c>
      <c r="C183" s="178" t="s">
        <v>130</v>
      </c>
      <c r="D183" s="429"/>
      <c r="E183" s="178" t="s">
        <v>518</v>
      </c>
      <c r="F183" s="104">
        <v>1253154</v>
      </c>
      <c r="G183" s="104" t="s">
        <v>115</v>
      </c>
      <c r="H183" s="104" t="s">
        <v>156</v>
      </c>
      <c r="I183" s="145">
        <v>43777</v>
      </c>
      <c r="J183" s="443">
        <v>18</v>
      </c>
      <c r="K183" s="432">
        <v>44319</v>
      </c>
      <c r="L183" s="437"/>
      <c r="M183" s="437"/>
      <c r="N183" s="399">
        <f t="shared" si="6"/>
        <v>18.066666666666666</v>
      </c>
      <c r="O183" s="429"/>
      <c r="P183" s="407" t="s">
        <v>2450</v>
      </c>
    </row>
    <row r="184" spans="1:16" ht="16" x14ac:dyDescent="0.2">
      <c r="A184" s="178">
        <v>174</v>
      </c>
      <c r="B184" s="178">
        <v>16</v>
      </c>
      <c r="C184" s="178" t="s">
        <v>130</v>
      </c>
      <c r="D184" s="429"/>
      <c r="E184" s="178" t="s">
        <v>520</v>
      </c>
      <c r="F184" s="104">
        <v>1253154</v>
      </c>
      <c r="G184" s="104" t="s">
        <v>115</v>
      </c>
      <c r="H184" s="104" t="s">
        <v>156</v>
      </c>
      <c r="I184" s="145">
        <v>43777</v>
      </c>
      <c r="J184" s="443">
        <v>18</v>
      </c>
      <c r="K184" s="432">
        <v>44319</v>
      </c>
      <c r="L184" s="437"/>
      <c r="M184" s="437"/>
      <c r="N184" s="399">
        <f t="shared" si="6"/>
        <v>18.066666666666666</v>
      </c>
      <c r="O184" s="429"/>
      <c r="P184" s="407" t="s">
        <v>2450</v>
      </c>
    </row>
    <row r="185" spans="1:16" ht="16" x14ac:dyDescent="0.2">
      <c r="A185" s="178">
        <v>175</v>
      </c>
      <c r="B185" s="178">
        <v>17</v>
      </c>
      <c r="C185" s="178" t="s">
        <v>130</v>
      </c>
      <c r="D185" s="429"/>
      <c r="E185" s="178" t="s">
        <v>522</v>
      </c>
      <c r="F185" s="104">
        <v>1272258</v>
      </c>
      <c r="G185" s="104" t="s">
        <v>115</v>
      </c>
      <c r="H185" s="104" t="s">
        <v>156</v>
      </c>
      <c r="I185" s="145">
        <v>43654</v>
      </c>
      <c r="J185" s="443">
        <v>18</v>
      </c>
      <c r="K185" s="432">
        <v>44319</v>
      </c>
      <c r="L185" s="437"/>
      <c r="M185" s="437"/>
      <c r="N185" s="399">
        <f t="shared" si="6"/>
        <v>22.166666666666668</v>
      </c>
      <c r="O185" s="429"/>
      <c r="P185" s="442" t="s">
        <v>2468</v>
      </c>
    </row>
    <row r="186" spans="1:16" ht="16" x14ac:dyDescent="0.2">
      <c r="A186" s="431">
        <v>176</v>
      </c>
      <c r="B186" s="431">
        <v>18</v>
      </c>
      <c r="C186" s="431" t="s">
        <v>130</v>
      </c>
      <c r="D186" s="430"/>
      <c r="E186" s="431" t="s">
        <v>525</v>
      </c>
      <c r="F186" s="151">
        <v>1125471</v>
      </c>
      <c r="G186" s="151" t="s">
        <v>113</v>
      </c>
      <c r="H186" s="151" t="s">
        <v>157</v>
      </c>
      <c r="I186" s="153">
        <v>43963</v>
      </c>
      <c r="J186" s="444">
        <v>12</v>
      </c>
      <c r="K186" s="433">
        <v>44319</v>
      </c>
      <c r="L186" s="438"/>
      <c r="M186" s="438"/>
      <c r="N186" s="441">
        <f t="shared" si="6"/>
        <v>11.866666666666667</v>
      </c>
      <c r="O186" s="430"/>
      <c r="P186" s="407" t="s">
        <v>2455</v>
      </c>
    </row>
    <row r="187" spans="1:16" ht="16" x14ac:dyDescent="0.2">
      <c r="A187" s="431">
        <v>177</v>
      </c>
      <c r="B187" s="431">
        <v>19</v>
      </c>
      <c r="C187" s="431" t="s">
        <v>130</v>
      </c>
      <c r="D187" s="430"/>
      <c r="E187" s="431" t="s">
        <v>527</v>
      </c>
      <c r="F187" s="151">
        <v>1125471</v>
      </c>
      <c r="G187" s="151" t="s">
        <v>113</v>
      </c>
      <c r="H187" s="151" t="s">
        <v>157</v>
      </c>
      <c r="I187" s="153">
        <v>43963</v>
      </c>
      <c r="J187" s="444">
        <v>12</v>
      </c>
      <c r="K187" s="433">
        <v>44319</v>
      </c>
      <c r="L187" s="438"/>
      <c r="M187" s="438"/>
      <c r="N187" s="441">
        <f t="shared" si="6"/>
        <v>11.866666666666667</v>
      </c>
      <c r="O187" s="430"/>
      <c r="P187" s="407" t="s">
        <v>2455</v>
      </c>
    </row>
    <row r="188" spans="1:16" ht="16" x14ac:dyDescent="0.2">
      <c r="A188" s="431">
        <v>178</v>
      </c>
      <c r="B188" s="431">
        <v>20</v>
      </c>
      <c r="C188" s="431" t="s">
        <v>130</v>
      </c>
      <c r="D188" s="430"/>
      <c r="E188" s="431" t="s">
        <v>529</v>
      </c>
      <c r="F188" s="151">
        <v>1125471</v>
      </c>
      <c r="G188" s="151" t="s">
        <v>113</v>
      </c>
      <c r="H188" s="151" t="s">
        <v>157</v>
      </c>
      <c r="I188" s="153">
        <v>43963</v>
      </c>
      <c r="J188" s="444">
        <v>12</v>
      </c>
      <c r="K188" s="433">
        <v>44319</v>
      </c>
      <c r="L188" s="438"/>
      <c r="M188" s="438"/>
      <c r="N188" s="441">
        <f t="shared" si="6"/>
        <v>11.866666666666667</v>
      </c>
      <c r="O188" s="430"/>
      <c r="P188" s="407" t="s">
        <v>2455</v>
      </c>
    </row>
    <row r="189" spans="1:16" ht="16" x14ac:dyDescent="0.2">
      <c r="A189" s="431">
        <v>179</v>
      </c>
      <c r="B189" s="431">
        <v>21</v>
      </c>
      <c r="C189" s="431" t="s">
        <v>130</v>
      </c>
      <c r="D189" s="430"/>
      <c r="E189" s="431" t="s">
        <v>531</v>
      </c>
      <c r="F189" s="151">
        <v>1343445</v>
      </c>
      <c r="G189" s="151" t="s">
        <v>115</v>
      </c>
      <c r="H189" s="151" t="s">
        <v>157</v>
      </c>
      <c r="I189" s="153">
        <v>43963</v>
      </c>
      <c r="J189" s="444">
        <v>12</v>
      </c>
      <c r="K189" s="433">
        <v>44319</v>
      </c>
      <c r="L189" s="438"/>
      <c r="M189" s="438"/>
      <c r="N189" s="441">
        <f t="shared" si="6"/>
        <v>11.866666666666667</v>
      </c>
      <c r="O189" s="430"/>
      <c r="P189" s="407" t="s">
        <v>2455</v>
      </c>
    </row>
    <row r="190" spans="1:16" ht="16" x14ac:dyDescent="0.2">
      <c r="A190" s="431">
        <v>180</v>
      </c>
      <c r="B190" s="431">
        <v>22</v>
      </c>
      <c r="C190" s="431" t="s">
        <v>130</v>
      </c>
      <c r="D190" s="430"/>
      <c r="E190" s="431" t="s">
        <v>533</v>
      </c>
      <c r="F190" s="151">
        <v>1343445</v>
      </c>
      <c r="G190" s="151" t="s">
        <v>115</v>
      </c>
      <c r="H190" s="151" t="s">
        <v>157</v>
      </c>
      <c r="I190" s="153">
        <v>43963</v>
      </c>
      <c r="J190" s="444">
        <v>12</v>
      </c>
      <c r="K190" s="435">
        <v>44319</v>
      </c>
      <c r="L190" s="439"/>
      <c r="M190" s="438"/>
      <c r="N190" s="441">
        <f t="shared" si="6"/>
        <v>11.866666666666667</v>
      </c>
      <c r="O190" s="430"/>
      <c r="P190" s="407" t="s">
        <v>2455</v>
      </c>
    </row>
    <row r="191" spans="1:16" ht="16" x14ac:dyDescent="0.2">
      <c r="A191" s="323"/>
      <c r="B191" s="323"/>
      <c r="C191" s="323"/>
      <c r="D191" s="323"/>
      <c r="E191" s="323"/>
      <c r="F191" s="323"/>
      <c r="G191" s="323"/>
      <c r="H191" s="324"/>
      <c r="I191" s="323"/>
      <c r="J191" s="440"/>
      <c r="K191" s="338"/>
      <c r="L191" s="323"/>
      <c r="M191" s="396"/>
      <c r="N191" s="397">
        <f t="shared" si="6"/>
        <v>0</v>
      </c>
      <c r="O191" s="338"/>
      <c r="P191" s="408"/>
    </row>
    <row r="192" spans="1:16" ht="16" x14ac:dyDescent="0.2">
      <c r="A192" s="274">
        <v>181</v>
      </c>
      <c r="B192" s="274">
        <v>1</v>
      </c>
      <c r="C192" s="274" t="s">
        <v>134</v>
      </c>
      <c r="D192" s="325"/>
      <c r="E192" s="274" t="s">
        <v>2469</v>
      </c>
      <c r="F192" s="99">
        <v>1336217</v>
      </c>
      <c r="G192" s="99" t="s">
        <v>115</v>
      </c>
      <c r="H192" s="99" t="s">
        <v>150</v>
      </c>
      <c r="I192" s="100">
        <v>44011</v>
      </c>
      <c r="J192" s="445">
        <v>12</v>
      </c>
      <c r="K192" s="344">
        <v>44368</v>
      </c>
      <c r="L192" s="335"/>
      <c r="M192" s="403"/>
      <c r="N192" s="403">
        <f t="shared" si="6"/>
        <v>11.9</v>
      </c>
      <c r="O192" s="337"/>
      <c r="P192" s="409" t="s">
        <v>112</v>
      </c>
    </row>
    <row r="193" spans="1:16" ht="16" x14ac:dyDescent="0.2">
      <c r="A193" s="274">
        <v>182</v>
      </c>
      <c r="B193" s="274">
        <v>2</v>
      </c>
      <c r="C193" s="274" t="s">
        <v>134</v>
      </c>
      <c r="D193" s="325"/>
      <c r="E193" s="274" t="s">
        <v>2470</v>
      </c>
      <c r="F193" s="99">
        <v>1336217</v>
      </c>
      <c r="G193" s="99" t="s">
        <v>115</v>
      </c>
      <c r="H193" s="99" t="s">
        <v>150</v>
      </c>
      <c r="I193" s="100">
        <v>44011</v>
      </c>
      <c r="J193" s="445">
        <v>12</v>
      </c>
      <c r="K193" s="344">
        <v>44368</v>
      </c>
      <c r="L193" s="335"/>
      <c r="M193" s="403"/>
      <c r="N193" s="403">
        <f t="shared" si="6"/>
        <v>11.9</v>
      </c>
      <c r="O193" s="337"/>
      <c r="P193" s="409" t="s">
        <v>112</v>
      </c>
    </row>
    <row r="194" spans="1:16" ht="16" x14ac:dyDescent="0.2">
      <c r="A194" s="274">
        <v>183</v>
      </c>
      <c r="B194" s="274">
        <v>3</v>
      </c>
      <c r="C194" s="274" t="s">
        <v>134</v>
      </c>
      <c r="D194" s="325"/>
      <c r="E194" s="274" t="s">
        <v>2471</v>
      </c>
      <c r="F194" s="99">
        <v>1336217</v>
      </c>
      <c r="G194" s="99" t="s">
        <v>115</v>
      </c>
      <c r="H194" s="99" t="s">
        <v>150</v>
      </c>
      <c r="I194" s="100">
        <v>44011</v>
      </c>
      <c r="J194" s="445">
        <v>12</v>
      </c>
      <c r="K194" s="344">
        <v>44368</v>
      </c>
      <c r="L194" s="335"/>
      <c r="M194" s="403"/>
      <c r="N194" s="403">
        <f t="shared" si="6"/>
        <v>11.9</v>
      </c>
      <c r="O194" s="337"/>
      <c r="P194" s="409" t="s">
        <v>112</v>
      </c>
    </row>
    <row r="195" spans="1:16" ht="16" x14ac:dyDescent="0.2">
      <c r="A195" s="274">
        <v>184</v>
      </c>
      <c r="B195" s="274">
        <v>4</v>
      </c>
      <c r="C195" s="274" t="s">
        <v>134</v>
      </c>
      <c r="D195" s="325"/>
      <c r="E195" s="274" t="s">
        <v>2472</v>
      </c>
      <c r="F195" s="99">
        <v>1336217</v>
      </c>
      <c r="G195" s="99" t="s">
        <v>115</v>
      </c>
      <c r="H195" s="99" t="s">
        <v>150</v>
      </c>
      <c r="I195" s="100">
        <v>44011</v>
      </c>
      <c r="J195" s="445">
        <v>12</v>
      </c>
      <c r="K195" s="344">
        <v>44368</v>
      </c>
      <c r="L195" s="335"/>
      <c r="M195" s="403"/>
      <c r="N195" s="403">
        <f t="shared" si="6"/>
        <v>11.9</v>
      </c>
      <c r="O195" s="337"/>
      <c r="P195" s="409" t="s">
        <v>112</v>
      </c>
    </row>
    <row r="196" spans="1:16" ht="16" x14ac:dyDescent="0.2">
      <c r="A196" s="274">
        <v>185</v>
      </c>
      <c r="B196" s="274">
        <v>5</v>
      </c>
      <c r="C196" s="274" t="s">
        <v>134</v>
      </c>
      <c r="D196" s="325"/>
      <c r="E196" s="274" t="s">
        <v>2473</v>
      </c>
      <c r="F196" s="99">
        <v>1336217</v>
      </c>
      <c r="G196" s="99" t="s">
        <v>115</v>
      </c>
      <c r="H196" s="99" t="s">
        <v>150</v>
      </c>
      <c r="I196" s="100">
        <v>44011</v>
      </c>
      <c r="J196" s="445">
        <v>12</v>
      </c>
      <c r="K196" s="344">
        <v>44368</v>
      </c>
      <c r="L196" s="335"/>
      <c r="M196" s="403"/>
      <c r="N196" s="403">
        <f t="shared" si="6"/>
        <v>11.9</v>
      </c>
      <c r="O196" s="337"/>
      <c r="P196" s="409" t="s">
        <v>112</v>
      </c>
    </row>
    <row r="197" spans="1:16" ht="16" x14ac:dyDescent="0.2">
      <c r="A197" s="274">
        <v>186</v>
      </c>
      <c r="B197" s="274">
        <v>6</v>
      </c>
      <c r="C197" s="274" t="s">
        <v>134</v>
      </c>
      <c r="D197" s="325"/>
      <c r="E197" s="274" t="s">
        <v>2474</v>
      </c>
      <c r="F197" s="99">
        <v>1334231</v>
      </c>
      <c r="G197" s="99" t="s">
        <v>113</v>
      </c>
      <c r="H197" s="99" t="s">
        <v>150</v>
      </c>
      <c r="I197" s="100">
        <v>44011</v>
      </c>
      <c r="J197" s="445">
        <v>12</v>
      </c>
      <c r="K197" s="344">
        <v>44368</v>
      </c>
      <c r="L197" s="335"/>
      <c r="M197" s="403"/>
      <c r="N197" s="403">
        <f t="shared" si="6"/>
        <v>11.9</v>
      </c>
      <c r="O197" s="337"/>
      <c r="P197" s="409" t="s">
        <v>112</v>
      </c>
    </row>
    <row r="198" spans="1:16" ht="16" x14ac:dyDescent="0.2">
      <c r="A198" s="274">
        <v>187</v>
      </c>
      <c r="B198" s="274">
        <v>7</v>
      </c>
      <c r="C198" s="274" t="s">
        <v>134</v>
      </c>
      <c r="D198" s="325"/>
      <c r="E198" s="274" t="s">
        <v>2475</v>
      </c>
      <c r="F198" s="99">
        <v>1334231</v>
      </c>
      <c r="G198" s="99" t="s">
        <v>113</v>
      </c>
      <c r="H198" s="99" t="s">
        <v>150</v>
      </c>
      <c r="I198" s="100">
        <v>44011</v>
      </c>
      <c r="J198" s="445">
        <v>12</v>
      </c>
      <c r="K198" s="344">
        <v>44368</v>
      </c>
      <c r="L198" s="335"/>
      <c r="M198" s="403"/>
      <c r="N198" s="403">
        <f t="shared" si="6"/>
        <v>11.9</v>
      </c>
      <c r="O198" s="337"/>
      <c r="P198" s="409" t="s">
        <v>112</v>
      </c>
    </row>
    <row r="199" spans="1:16" ht="16" x14ac:dyDescent="0.2">
      <c r="A199" s="194">
        <v>188</v>
      </c>
      <c r="B199" s="194">
        <v>8</v>
      </c>
      <c r="C199" s="194" t="s">
        <v>134</v>
      </c>
      <c r="D199" s="326"/>
      <c r="E199" s="194" t="s">
        <v>2476</v>
      </c>
      <c r="F199" s="305">
        <v>1299767</v>
      </c>
      <c r="G199" s="305" t="s">
        <v>113</v>
      </c>
      <c r="H199" s="105" t="s">
        <v>141</v>
      </c>
      <c r="I199" s="306">
        <v>44002</v>
      </c>
      <c r="J199" s="446">
        <v>12</v>
      </c>
      <c r="K199" s="340">
        <v>44368</v>
      </c>
      <c r="L199" s="105"/>
      <c r="M199" s="402"/>
      <c r="N199" s="402">
        <f t="shared" si="6"/>
        <v>12.2</v>
      </c>
      <c r="O199" s="163"/>
      <c r="P199" s="409" t="s">
        <v>112</v>
      </c>
    </row>
    <row r="200" spans="1:16" ht="16" x14ac:dyDescent="0.2">
      <c r="A200" s="194">
        <v>189</v>
      </c>
      <c r="B200" s="194">
        <v>9</v>
      </c>
      <c r="C200" s="194" t="s">
        <v>134</v>
      </c>
      <c r="D200" s="326"/>
      <c r="E200" s="194" t="s">
        <v>2477</v>
      </c>
      <c r="F200" s="305">
        <v>1299767</v>
      </c>
      <c r="G200" s="305" t="s">
        <v>113</v>
      </c>
      <c r="H200" s="105" t="s">
        <v>141</v>
      </c>
      <c r="I200" s="306">
        <v>44002</v>
      </c>
      <c r="J200" s="446">
        <v>12</v>
      </c>
      <c r="K200" s="340">
        <v>44368</v>
      </c>
      <c r="L200" s="105"/>
      <c r="M200" s="402"/>
      <c r="N200" s="402">
        <f t="shared" si="6"/>
        <v>12.2</v>
      </c>
      <c r="O200" s="163"/>
      <c r="P200" s="409" t="s">
        <v>112</v>
      </c>
    </row>
    <row r="201" spans="1:16" ht="16" x14ac:dyDescent="0.2">
      <c r="A201" s="194">
        <v>190</v>
      </c>
      <c r="B201" s="194">
        <v>10</v>
      </c>
      <c r="C201" s="194" t="s">
        <v>134</v>
      </c>
      <c r="D201" s="326"/>
      <c r="E201" s="194" t="s">
        <v>2478</v>
      </c>
      <c r="F201" s="305">
        <v>1299767</v>
      </c>
      <c r="G201" s="305" t="s">
        <v>113</v>
      </c>
      <c r="H201" s="105" t="s">
        <v>141</v>
      </c>
      <c r="I201" s="306">
        <v>44002</v>
      </c>
      <c r="J201" s="446">
        <v>12</v>
      </c>
      <c r="K201" s="340">
        <v>44368</v>
      </c>
      <c r="L201" s="105"/>
      <c r="M201" s="402"/>
      <c r="N201" s="402">
        <f t="shared" si="6"/>
        <v>12.2</v>
      </c>
      <c r="O201" s="163"/>
      <c r="P201" s="409" t="s">
        <v>112</v>
      </c>
    </row>
    <row r="202" spans="1:16" ht="16" x14ac:dyDescent="0.2">
      <c r="A202" s="194">
        <v>191</v>
      </c>
      <c r="B202" s="194">
        <v>11</v>
      </c>
      <c r="C202" s="194" t="s">
        <v>134</v>
      </c>
      <c r="D202" s="326"/>
      <c r="E202" s="194" t="s">
        <v>2479</v>
      </c>
      <c r="F202" s="305">
        <v>1299767</v>
      </c>
      <c r="G202" s="305" t="s">
        <v>113</v>
      </c>
      <c r="H202" s="105" t="s">
        <v>141</v>
      </c>
      <c r="I202" s="306">
        <v>44002</v>
      </c>
      <c r="J202" s="446">
        <v>12</v>
      </c>
      <c r="K202" s="340">
        <v>44368</v>
      </c>
      <c r="L202" s="105"/>
      <c r="M202" s="402"/>
      <c r="N202" s="402">
        <f t="shared" si="6"/>
        <v>12.2</v>
      </c>
      <c r="O202" s="163"/>
      <c r="P202" s="409" t="s">
        <v>112</v>
      </c>
    </row>
    <row r="203" spans="1:16" ht="16" x14ac:dyDescent="0.2">
      <c r="A203" s="194">
        <v>192</v>
      </c>
      <c r="B203" s="194">
        <v>12</v>
      </c>
      <c r="C203" s="194" t="s">
        <v>134</v>
      </c>
      <c r="D203" s="326"/>
      <c r="E203" s="194" t="s">
        <v>2480</v>
      </c>
      <c r="F203" s="305">
        <v>1299767</v>
      </c>
      <c r="G203" s="305" t="s">
        <v>113</v>
      </c>
      <c r="H203" s="105" t="s">
        <v>141</v>
      </c>
      <c r="I203" s="306">
        <v>44002</v>
      </c>
      <c r="J203" s="446">
        <v>12</v>
      </c>
      <c r="K203" s="340">
        <v>44368</v>
      </c>
      <c r="L203" s="105"/>
      <c r="M203" s="402"/>
      <c r="N203" s="402">
        <f t="shared" si="6"/>
        <v>12.2</v>
      </c>
      <c r="O203" s="163"/>
      <c r="P203" s="409" t="s">
        <v>112</v>
      </c>
    </row>
    <row r="204" spans="1:16" ht="16" x14ac:dyDescent="0.2">
      <c r="A204" s="194">
        <v>193</v>
      </c>
      <c r="B204" s="194">
        <v>13</v>
      </c>
      <c r="C204" s="194" t="s">
        <v>134</v>
      </c>
      <c r="D204" s="326"/>
      <c r="E204" s="194" t="s">
        <v>2481</v>
      </c>
      <c r="F204" s="305">
        <v>1336228</v>
      </c>
      <c r="G204" s="305" t="s">
        <v>115</v>
      </c>
      <c r="H204" s="105" t="s">
        <v>141</v>
      </c>
      <c r="I204" s="306">
        <v>44002</v>
      </c>
      <c r="J204" s="446">
        <v>12</v>
      </c>
      <c r="K204" s="340">
        <v>44368</v>
      </c>
      <c r="L204" s="105"/>
      <c r="M204" s="402"/>
      <c r="N204" s="402">
        <f t="shared" si="6"/>
        <v>12.2</v>
      </c>
      <c r="O204" s="163"/>
      <c r="P204" s="409" t="s">
        <v>112</v>
      </c>
    </row>
    <row r="205" spans="1:16" ht="16" x14ac:dyDescent="0.2">
      <c r="A205" s="194">
        <v>194</v>
      </c>
      <c r="B205" s="194">
        <v>14</v>
      </c>
      <c r="C205" s="194" t="s">
        <v>134</v>
      </c>
      <c r="D205" s="326"/>
      <c r="E205" s="194" t="s">
        <v>2482</v>
      </c>
      <c r="F205" s="305">
        <v>1336228</v>
      </c>
      <c r="G205" s="305" t="s">
        <v>115</v>
      </c>
      <c r="H205" s="105" t="s">
        <v>141</v>
      </c>
      <c r="I205" s="306">
        <v>44002</v>
      </c>
      <c r="J205" s="446">
        <v>12</v>
      </c>
      <c r="K205" s="340">
        <v>44368</v>
      </c>
      <c r="L205" s="105"/>
      <c r="M205" s="402"/>
      <c r="N205" s="402">
        <f t="shared" si="6"/>
        <v>12.2</v>
      </c>
      <c r="O205" s="163"/>
      <c r="P205" s="409" t="s">
        <v>112</v>
      </c>
    </row>
    <row r="206" spans="1:16" ht="16" x14ac:dyDescent="0.2">
      <c r="A206" s="194">
        <v>195</v>
      </c>
      <c r="B206" s="194">
        <v>15</v>
      </c>
      <c r="C206" s="194" t="s">
        <v>134</v>
      </c>
      <c r="D206" s="326"/>
      <c r="E206" s="194" t="s">
        <v>2483</v>
      </c>
      <c r="F206" s="305">
        <v>1336228</v>
      </c>
      <c r="G206" s="305" t="s">
        <v>115</v>
      </c>
      <c r="H206" s="105" t="s">
        <v>141</v>
      </c>
      <c r="I206" s="306">
        <v>44002</v>
      </c>
      <c r="J206" s="446">
        <v>12</v>
      </c>
      <c r="K206" s="340">
        <v>44368</v>
      </c>
      <c r="L206" s="105"/>
      <c r="M206" s="402"/>
      <c r="N206" s="402">
        <f t="shared" si="6"/>
        <v>12.2</v>
      </c>
      <c r="O206" s="163"/>
      <c r="P206" s="409" t="s">
        <v>112</v>
      </c>
    </row>
    <row r="207" spans="1:16" ht="16" x14ac:dyDescent="0.2">
      <c r="A207" s="194">
        <v>196</v>
      </c>
      <c r="B207" s="194">
        <v>16</v>
      </c>
      <c r="C207" s="194" t="s">
        <v>134</v>
      </c>
      <c r="D207" s="326"/>
      <c r="E207" s="194" t="s">
        <v>2484</v>
      </c>
      <c r="F207" s="305">
        <v>1336228</v>
      </c>
      <c r="G207" s="305" t="s">
        <v>115</v>
      </c>
      <c r="H207" s="105" t="s">
        <v>141</v>
      </c>
      <c r="I207" s="306">
        <v>44002</v>
      </c>
      <c r="J207" s="446">
        <v>12</v>
      </c>
      <c r="K207" s="340">
        <v>44368</v>
      </c>
      <c r="L207" s="105"/>
      <c r="M207" s="402"/>
      <c r="N207" s="402">
        <f t="shared" si="6"/>
        <v>12.2</v>
      </c>
      <c r="O207" s="163"/>
      <c r="P207" s="409" t="s">
        <v>112</v>
      </c>
    </row>
    <row r="208" spans="1:16" ht="16" x14ac:dyDescent="0.2">
      <c r="A208" s="194">
        <v>197</v>
      </c>
      <c r="B208" s="194">
        <v>17</v>
      </c>
      <c r="C208" s="194" t="s">
        <v>134</v>
      </c>
      <c r="D208" s="326"/>
      <c r="E208" s="194" t="s">
        <v>2485</v>
      </c>
      <c r="F208" s="305">
        <v>1343435</v>
      </c>
      <c r="G208" s="305" t="s">
        <v>115</v>
      </c>
      <c r="H208" s="105" t="s">
        <v>141</v>
      </c>
      <c r="I208" s="306">
        <v>43998</v>
      </c>
      <c r="J208" s="446">
        <v>12</v>
      </c>
      <c r="K208" s="340">
        <v>44368</v>
      </c>
      <c r="L208" s="105"/>
      <c r="M208" s="402"/>
      <c r="N208" s="402">
        <f t="shared" si="6"/>
        <v>12.333333333333334</v>
      </c>
      <c r="O208" s="163"/>
      <c r="P208" s="407" t="s">
        <v>2455</v>
      </c>
    </row>
    <row r="209" spans="1:16" ht="16" x14ac:dyDescent="0.2">
      <c r="A209" s="194">
        <v>198</v>
      </c>
      <c r="B209" s="194">
        <v>18</v>
      </c>
      <c r="C209" s="194" t="s">
        <v>134</v>
      </c>
      <c r="D209" s="326"/>
      <c r="E209" s="194" t="s">
        <v>2486</v>
      </c>
      <c r="F209" s="305">
        <v>1343435</v>
      </c>
      <c r="G209" s="305" t="s">
        <v>115</v>
      </c>
      <c r="H209" s="105" t="s">
        <v>141</v>
      </c>
      <c r="I209" s="306">
        <v>43998</v>
      </c>
      <c r="J209" s="446">
        <v>12</v>
      </c>
      <c r="K209" s="340">
        <v>44368</v>
      </c>
      <c r="L209" s="105"/>
      <c r="M209" s="402"/>
      <c r="N209" s="402">
        <f t="shared" si="6"/>
        <v>12.333333333333334</v>
      </c>
      <c r="O209" s="163"/>
      <c r="P209" s="407" t="s">
        <v>2455</v>
      </c>
    </row>
    <row r="210" spans="1:16" ht="16" x14ac:dyDescent="0.2">
      <c r="A210" s="194">
        <v>199</v>
      </c>
      <c r="B210" s="194">
        <v>19</v>
      </c>
      <c r="C210" s="194" t="s">
        <v>134</v>
      </c>
      <c r="D210" s="326"/>
      <c r="E210" s="194" t="s">
        <v>2487</v>
      </c>
      <c r="F210" s="305">
        <v>1343435</v>
      </c>
      <c r="G210" s="305" t="s">
        <v>115</v>
      </c>
      <c r="H210" s="105" t="s">
        <v>141</v>
      </c>
      <c r="I210" s="306">
        <v>43998</v>
      </c>
      <c r="J210" s="446">
        <v>12</v>
      </c>
      <c r="K210" s="340">
        <v>44368</v>
      </c>
      <c r="L210" s="105"/>
      <c r="M210" s="402"/>
      <c r="N210" s="402">
        <f t="shared" si="6"/>
        <v>12.333333333333334</v>
      </c>
      <c r="O210" s="163"/>
      <c r="P210" s="407" t="s">
        <v>2455</v>
      </c>
    </row>
    <row r="211" spans="1:16" ht="16" x14ac:dyDescent="0.2">
      <c r="A211" s="194">
        <v>200</v>
      </c>
      <c r="B211" s="194">
        <v>20</v>
      </c>
      <c r="C211" s="194" t="s">
        <v>134</v>
      </c>
      <c r="D211" s="326"/>
      <c r="E211" s="194" t="s">
        <v>2488</v>
      </c>
      <c r="F211" s="305">
        <v>1343435</v>
      </c>
      <c r="G211" s="305" t="s">
        <v>115</v>
      </c>
      <c r="H211" s="105" t="s">
        <v>141</v>
      </c>
      <c r="I211" s="306">
        <v>43998</v>
      </c>
      <c r="J211" s="446">
        <v>12</v>
      </c>
      <c r="K211" s="340">
        <v>44368</v>
      </c>
      <c r="L211" s="105"/>
      <c r="M211" s="402"/>
      <c r="N211" s="402">
        <f t="shared" si="6"/>
        <v>12.333333333333334</v>
      </c>
      <c r="O211" s="163"/>
      <c r="P211" s="407" t="s">
        <v>2455</v>
      </c>
    </row>
    <row r="212" spans="1:16" ht="16" x14ac:dyDescent="0.2">
      <c r="A212" s="194">
        <v>201</v>
      </c>
      <c r="B212" s="194">
        <v>21</v>
      </c>
      <c r="C212" s="194" t="s">
        <v>134</v>
      </c>
      <c r="D212" s="326"/>
      <c r="E212" s="194" t="s">
        <v>2489</v>
      </c>
      <c r="F212" s="305">
        <v>1343435</v>
      </c>
      <c r="G212" s="305" t="s">
        <v>115</v>
      </c>
      <c r="H212" s="105" t="s">
        <v>141</v>
      </c>
      <c r="I212" s="306">
        <v>43998</v>
      </c>
      <c r="J212" s="446">
        <v>12</v>
      </c>
      <c r="K212" s="340">
        <v>44368</v>
      </c>
      <c r="L212" s="105"/>
      <c r="M212" s="402"/>
      <c r="N212" s="402">
        <f t="shared" si="6"/>
        <v>12.333333333333334</v>
      </c>
      <c r="O212" s="163"/>
      <c r="P212" s="407" t="s">
        <v>2455</v>
      </c>
    </row>
    <row r="213" spans="1:16" ht="16" x14ac:dyDescent="0.2">
      <c r="A213" s="194">
        <v>202</v>
      </c>
      <c r="B213" s="194">
        <v>22</v>
      </c>
      <c r="C213" s="194" t="s">
        <v>134</v>
      </c>
      <c r="D213" s="326"/>
      <c r="E213" s="194" t="s">
        <v>2490</v>
      </c>
      <c r="F213" s="305">
        <v>1336218</v>
      </c>
      <c r="G213" s="305" t="s">
        <v>113</v>
      </c>
      <c r="H213" s="105" t="s">
        <v>141</v>
      </c>
      <c r="I213" s="306">
        <v>44002</v>
      </c>
      <c r="J213" s="446">
        <v>12</v>
      </c>
      <c r="K213" s="340">
        <v>44368</v>
      </c>
      <c r="L213" s="105"/>
      <c r="M213" s="402"/>
      <c r="N213" s="402">
        <f t="shared" si="6"/>
        <v>12.2</v>
      </c>
      <c r="O213" s="163"/>
      <c r="P213" s="407" t="s">
        <v>2455</v>
      </c>
    </row>
    <row r="214" spans="1:16" ht="16" x14ac:dyDescent="0.2">
      <c r="A214" s="194">
        <v>203</v>
      </c>
      <c r="B214" s="194">
        <v>23</v>
      </c>
      <c r="C214" s="194" t="s">
        <v>134</v>
      </c>
      <c r="D214" s="326"/>
      <c r="E214" s="194" t="s">
        <v>2491</v>
      </c>
      <c r="F214" s="305">
        <v>1336218</v>
      </c>
      <c r="G214" s="305" t="s">
        <v>113</v>
      </c>
      <c r="H214" s="105" t="s">
        <v>141</v>
      </c>
      <c r="I214" s="306">
        <v>44002</v>
      </c>
      <c r="J214" s="446">
        <v>12</v>
      </c>
      <c r="K214" s="340">
        <v>44368</v>
      </c>
      <c r="L214" s="105"/>
      <c r="M214" s="402"/>
      <c r="N214" s="402">
        <f t="shared" si="6"/>
        <v>12.2</v>
      </c>
      <c r="O214" s="163"/>
      <c r="P214" s="407" t="s">
        <v>2455</v>
      </c>
    </row>
    <row r="215" spans="1:16" ht="16" x14ac:dyDescent="0.2">
      <c r="A215" s="194">
        <v>204</v>
      </c>
      <c r="B215" s="194">
        <v>24</v>
      </c>
      <c r="C215" s="194" t="s">
        <v>134</v>
      </c>
      <c r="D215" s="326"/>
      <c r="E215" s="194" t="s">
        <v>2492</v>
      </c>
      <c r="F215" s="305">
        <v>1336218</v>
      </c>
      <c r="G215" s="305" t="s">
        <v>113</v>
      </c>
      <c r="H215" s="105" t="s">
        <v>141</v>
      </c>
      <c r="I215" s="306">
        <v>44002</v>
      </c>
      <c r="J215" s="446">
        <v>12</v>
      </c>
      <c r="K215" s="340">
        <v>44368</v>
      </c>
      <c r="L215" s="105"/>
      <c r="M215" s="402"/>
      <c r="N215" s="402">
        <f t="shared" si="6"/>
        <v>12.2</v>
      </c>
      <c r="O215" s="163"/>
      <c r="P215" s="407" t="s">
        <v>2455</v>
      </c>
    </row>
    <row r="216" spans="1:16" ht="16" x14ac:dyDescent="0.2">
      <c r="A216" s="194">
        <v>205</v>
      </c>
      <c r="B216" s="194">
        <v>25</v>
      </c>
      <c r="C216" s="194" t="s">
        <v>134</v>
      </c>
      <c r="D216" s="326"/>
      <c r="E216" s="194" t="s">
        <v>2493</v>
      </c>
      <c r="F216" s="305">
        <v>1336218</v>
      </c>
      <c r="G216" s="305" t="s">
        <v>113</v>
      </c>
      <c r="H216" s="105" t="s">
        <v>141</v>
      </c>
      <c r="I216" s="306">
        <v>44002</v>
      </c>
      <c r="J216" s="446">
        <v>12</v>
      </c>
      <c r="K216" s="340">
        <v>44368</v>
      </c>
      <c r="L216" s="105"/>
      <c r="M216" s="402"/>
      <c r="N216" s="402">
        <f t="shared" si="6"/>
        <v>12.2</v>
      </c>
      <c r="O216" s="163"/>
      <c r="P216" s="407" t="s">
        <v>2455</v>
      </c>
    </row>
    <row r="217" spans="1:16" ht="16" x14ac:dyDescent="0.2">
      <c r="A217" s="194">
        <v>206</v>
      </c>
      <c r="B217" s="194">
        <v>26</v>
      </c>
      <c r="C217" s="194" t="s">
        <v>134</v>
      </c>
      <c r="D217" s="326"/>
      <c r="E217" s="194" t="s">
        <v>2494</v>
      </c>
      <c r="F217" s="305">
        <v>1336218</v>
      </c>
      <c r="G217" s="305" t="s">
        <v>113</v>
      </c>
      <c r="H217" s="105" t="s">
        <v>141</v>
      </c>
      <c r="I217" s="306">
        <v>44002</v>
      </c>
      <c r="J217" s="446">
        <v>12</v>
      </c>
      <c r="K217" s="340">
        <v>44368</v>
      </c>
      <c r="L217" s="105"/>
      <c r="M217" s="402"/>
      <c r="N217" s="402">
        <f t="shared" si="6"/>
        <v>12.2</v>
      </c>
      <c r="O217" s="163"/>
      <c r="P217" s="407" t="s">
        <v>2455</v>
      </c>
    </row>
    <row r="218" spans="1:16" ht="16" x14ac:dyDescent="0.2">
      <c r="A218" s="194">
        <v>207</v>
      </c>
      <c r="B218" s="194">
        <v>27</v>
      </c>
      <c r="C218" s="194" t="s">
        <v>134</v>
      </c>
      <c r="D218" s="326"/>
      <c r="E218" s="194" t="s">
        <v>2495</v>
      </c>
      <c r="F218" s="305">
        <v>1324363</v>
      </c>
      <c r="G218" s="305" t="s">
        <v>113</v>
      </c>
      <c r="H218" s="105" t="s">
        <v>141</v>
      </c>
      <c r="I218" s="306">
        <v>44010</v>
      </c>
      <c r="J218" s="446">
        <v>12</v>
      </c>
      <c r="K218" s="340">
        <v>44368</v>
      </c>
      <c r="L218" s="105"/>
      <c r="M218" s="402"/>
      <c r="N218" s="402">
        <f t="shared" ref="N218:N222" si="7">_xlfn.DAYS(K218,I218)/30</f>
        <v>11.933333333333334</v>
      </c>
      <c r="O218" s="163"/>
      <c r="P218" s="407" t="s">
        <v>2455</v>
      </c>
    </row>
    <row r="219" spans="1:16" ht="16" x14ac:dyDescent="0.2">
      <c r="A219" s="194">
        <v>208</v>
      </c>
      <c r="B219" s="194">
        <v>28</v>
      </c>
      <c r="C219" s="194" t="s">
        <v>134</v>
      </c>
      <c r="D219" s="326"/>
      <c r="E219" s="194" t="s">
        <v>2496</v>
      </c>
      <c r="F219" s="305">
        <v>1324363</v>
      </c>
      <c r="G219" s="305" t="s">
        <v>113</v>
      </c>
      <c r="H219" s="105" t="s">
        <v>141</v>
      </c>
      <c r="I219" s="306">
        <v>44010</v>
      </c>
      <c r="J219" s="446">
        <v>12</v>
      </c>
      <c r="K219" s="340">
        <v>44368</v>
      </c>
      <c r="L219" s="105"/>
      <c r="M219" s="402"/>
      <c r="N219" s="402">
        <f t="shared" si="7"/>
        <v>11.933333333333334</v>
      </c>
      <c r="O219" s="163"/>
      <c r="P219" s="407" t="s">
        <v>2455</v>
      </c>
    </row>
    <row r="220" spans="1:16" ht="16" x14ac:dyDescent="0.2">
      <c r="A220" s="194">
        <v>209</v>
      </c>
      <c r="B220" s="194">
        <v>29</v>
      </c>
      <c r="C220" s="194" t="s">
        <v>134</v>
      </c>
      <c r="D220" s="326"/>
      <c r="E220" s="194" t="s">
        <v>2497</v>
      </c>
      <c r="F220" s="305">
        <v>1324363</v>
      </c>
      <c r="G220" s="305" t="s">
        <v>113</v>
      </c>
      <c r="H220" s="105" t="s">
        <v>141</v>
      </c>
      <c r="I220" s="306">
        <v>44010</v>
      </c>
      <c r="J220" s="446">
        <v>12</v>
      </c>
      <c r="K220" s="340">
        <v>44368</v>
      </c>
      <c r="L220" s="105"/>
      <c r="M220" s="402"/>
      <c r="N220" s="402">
        <f t="shared" si="7"/>
        <v>11.933333333333334</v>
      </c>
      <c r="O220" s="163"/>
      <c r="P220" s="407" t="s">
        <v>2455</v>
      </c>
    </row>
    <row r="221" spans="1:16" ht="16" x14ac:dyDescent="0.2">
      <c r="A221" s="194">
        <v>210</v>
      </c>
      <c r="B221" s="194">
        <v>30</v>
      </c>
      <c r="C221" s="194" t="s">
        <v>134</v>
      </c>
      <c r="D221" s="326"/>
      <c r="E221" s="194" t="s">
        <v>2498</v>
      </c>
      <c r="F221" s="305">
        <v>1324363</v>
      </c>
      <c r="G221" s="305" t="s">
        <v>113</v>
      </c>
      <c r="H221" s="105" t="s">
        <v>141</v>
      </c>
      <c r="I221" s="306">
        <v>44010</v>
      </c>
      <c r="J221" s="446">
        <v>12</v>
      </c>
      <c r="K221" s="340">
        <v>44368</v>
      </c>
      <c r="L221" s="382"/>
      <c r="M221" s="402"/>
      <c r="N221" s="402">
        <f t="shared" si="7"/>
        <v>11.933333333333334</v>
      </c>
      <c r="O221" s="163"/>
      <c r="P221" s="407" t="s">
        <v>2455</v>
      </c>
    </row>
    <row r="222" spans="1:16" ht="16" x14ac:dyDescent="0.2">
      <c r="A222" s="323"/>
      <c r="B222" s="323"/>
      <c r="C222" s="323"/>
      <c r="D222" s="323"/>
      <c r="E222" s="323"/>
      <c r="F222" s="323"/>
      <c r="G222" s="323"/>
      <c r="H222" s="324"/>
      <c r="I222" s="323"/>
      <c r="J222" s="440"/>
      <c r="K222" s="338"/>
      <c r="L222" s="323"/>
      <c r="M222" s="440"/>
      <c r="N222" s="397">
        <f t="shared" si="7"/>
        <v>0</v>
      </c>
      <c r="O222" s="390"/>
      <c r="P222" s="40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89BA-C637-4793-8E7D-5A9D7E9AE966}">
  <sheetPr>
    <tabColor rgb="FFFF0000"/>
  </sheetPr>
  <dimension ref="A1:AM63"/>
  <sheetViews>
    <sheetView workbookViewId="0">
      <selection activeCell="E41" sqref="E41"/>
    </sheetView>
  </sheetViews>
  <sheetFormatPr baseColWidth="10" defaultColWidth="8.83203125" defaultRowHeight="15" x14ac:dyDescent="0.2"/>
  <cols>
    <col min="2" max="2" width="12" bestFit="1" customWidth="1"/>
    <col min="3" max="3" width="14" customWidth="1"/>
    <col min="4" max="4" width="7.5" bestFit="1" customWidth="1"/>
    <col min="5" max="5" width="12.1640625" customWidth="1"/>
    <col min="6" max="6" width="11.6640625" customWidth="1"/>
    <col min="7" max="7" width="12" bestFit="1" customWidth="1"/>
    <col min="9" max="9" width="18.6640625" customWidth="1"/>
    <col min="10" max="10" width="11" customWidth="1"/>
    <col min="11" max="11" width="11.1640625" customWidth="1"/>
    <col min="12" max="12" width="13.6640625" customWidth="1"/>
    <col min="13" max="13" width="9.1640625" customWidth="1"/>
    <col min="14" max="22" width="8.33203125" bestFit="1" customWidth="1"/>
    <col min="24" max="24" width="8.1640625" bestFit="1" customWidth="1"/>
    <col min="29" max="29" width="8.5" bestFit="1" customWidth="1"/>
    <col min="33" max="33" width="8.83203125" bestFit="1" customWidth="1"/>
    <col min="35" max="35" width="8.83203125" bestFit="1" customWidth="1"/>
  </cols>
  <sheetData>
    <row r="1" spans="1:39" ht="15" customHeight="1" x14ac:dyDescent="0.2">
      <c r="A1" s="169" t="s">
        <v>2499</v>
      </c>
      <c r="B1" s="169" t="s">
        <v>2500</v>
      </c>
      <c r="C1" s="169" t="s">
        <v>192</v>
      </c>
      <c r="D1" s="169" t="s">
        <v>189</v>
      </c>
      <c r="E1" s="169" t="s">
        <v>877</v>
      </c>
      <c r="F1" s="169" t="s">
        <v>5</v>
      </c>
      <c r="G1" s="169" t="s">
        <v>188</v>
      </c>
      <c r="H1" s="169" t="s">
        <v>2501</v>
      </c>
      <c r="I1" s="169" t="s">
        <v>2502</v>
      </c>
      <c r="J1" s="169" t="s">
        <v>2503</v>
      </c>
      <c r="K1" s="169" t="s">
        <v>2503</v>
      </c>
      <c r="L1" s="169" t="s">
        <v>5</v>
      </c>
      <c r="M1" s="169" t="s">
        <v>7</v>
      </c>
      <c r="N1" s="169" t="s">
        <v>887</v>
      </c>
      <c r="O1" s="169" t="s">
        <v>887</v>
      </c>
      <c r="P1" s="169" t="s">
        <v>7</v>
      </c>
      <c r="Q1" s="169" t="s">
        <v>7</v>
      </c>
      <c r="R1" s="169" t="s">
        <v>7</v>
      </c>
      <c r="S1" s="169" t="s">
        <v>7</v>
      </c>
      <c r="T1" s="169" t="s">
        <v>7</v>
      </c>
      <c r="U1" s="169" t="s">
        <v>7</v>
      </c>
      <c r="V1" s="169" t="s">
        <v>7</v>
      </c>
      <c r="W1" s="169" t="s">
        <v>2504</v>
      </c>
      <c r="X1" s="169" t="s">
        <v>2505</v>
      </c>
      <c r="Y1" s="169" t="s">
        <v>2506</v>
      </c>
      <c r="Z1" s="169" t="s">
        <v>2507</v>
      </c>
      <c r="AA1" s="169" t="s">
        <v>2506</v>
      </c>
      <c r="AB1" s="169" t="s">
        <v>2507</v>
      </c>
      <c r="AC1" s="169" t="s">
        <v>2508</v>
      </c>
      <c r="AD1" s="169" t="s">
        <v>2509</v>
      </c>
      <c r="AE1" s="169" t="s">
        <v>2510</v>
      </c>
      <c r="AF1" s="169" t="s">
        <v>2511</v>
      </c>
      <c r="AG1" s="169" t="s">
        <v>2512</v>
      </c>
      <c r="AH1" s="169" t="s">
        <v>2513</v>
      </c>
      <c r="AI1" s="169" t="s">
        <v>2514</v>
      </c>
      <c r="AJ1" s="169" t="s">
        <v>2515</v>
      </c>
      <c r="AK1" s="169" t="s">
        <v>2516</v>
      </c>
      <c r="AL1" s="169" t="s">
        <v>2517</v>
      </c>
      <c r="AM1" s="169" t="s">
        <v>2518</v>
      </c>
    </row>
    <row r="2" spans="1:39" ht="15" customHeight="1" x14ac:dyDescent="0.2">
      <c r="A2" s="411" t="s">
        <v>2519</v>
      </c>
      <c r="B2" s="412">
        <v>43678</v>
      </c>
      <c r="C2" s="411" t="s">
        <v>896</v>
      </c>
      <c r="D2" s="411" t="s">
        <v>897</v>
      </c>
      <c r="E2" s="411" t="s">
        <v>2520</v>
      </c>
      <c r="F2" s="411">
        <v>30.7</v>
      </c>
      <c r="G2" s="412">
        <v>43193</v>
      </c>
      <c r="H2" s="411" t="s">
        <v>2521</v>
      </c>
      <c r="I2" s="411">
        <v>32</v>
      </c>
      <c r="J2" s="411">
        <v>5</v>
      </c>
      <c r="K2" s="411">
        <v>5</v>
      </c>
      <c r="L2" s="411">
        <v>30.7</v>
      </c>
      <c r="M2" s="411" t="s">
        <v>2522</v>
      </c>
      <c r="N2" s="411" t="s">
        <v>2523</v>
      </c>
      <c r="O2" s="411" t="s">
        <v>899</v>
      </c>
      <c r="P2" s="411" t="s">
        <v>2524</v>
      </c>
      <c r="Q2" s="411" t="s">
        <v>2525</v>
      </c>
      <c r="R2" s="411" t="s">
        <v>2526</v>
      </c>
      <c r="S2" s="411" t="s">
        <v>898</v>
      </c>
      <c r="T2" s="411" t="s">
        <v>2523</v>
      </c>
      <c r="U2" s="411" t="s">
        <v>899</v>
      </c>
      <c r="V2" s="411" t="s">
        <v>2527</v>
      </c>
      <c r="W2" s="411" t="s">
        <v>2528</v>
      </c>
      <c r="X2" s="411" t="s">
        <v>2529</v>
      </c>
      <c r="Y2" s="411"/>
      <c r="Z2" s="411"/>
      <c r="AA2" s="411">
        <v>42</v>
      </c>
      <c r="AB2" s="411"/>
      <c r="AC2" s="411">
        <v>36</v>
      </c>
      <c r="AD2" s="411"/>
      <c r="AE2" s="411">
        <v>45</v>
      </c>
      <c r="AF2" s="411"/>
      <c r="AG2" s="411">
        <v>5</v>
      </c>
      <c r="AH2" s="411"/>
      <c r="AI2" s="411">
        <v>5</v>
      </c>
      <c r="AJ2" s="411"/>
      <c r="AK2" s="411">
        <v>38</v>
      </c>
      <c r="AL2" s="411"/>
      <c r="AM2" s="411"/>
    </row>
    <row r="3" spans="1:39" ht="15" customHeight="1" x14ac:dyDescent="0.2">
      <c r="A3" s="411" t="s">
        <v>2075</v>
      </c>
      <c r="B3" s="412">
        <v>43678</v>
      </c>
      <c r="C3" s="411" t="s">
        <v>896</v>
      </c>
      <c r="D3" s="411" t="s">
        <v>897</v>
      </c>
      <c r="E3" s="411" t="s">
        <v>2520</v>
      </c>
      <c r="F3" s="411">
        <v>32.1</v>
      </c>
      <c r="G3" s="412">
        <v>43193</v>
      </c>
      <c r="H3" s="411"/>
      <c r="I3" s="411">
        <v>44</v>
      </c>
      <c r="J3" s="411">
        <v>61</v>
      </c>
      <c r="K3" s="411">
        <v>62</v>
      </c>
      <c r="L3" s="411">
        <v>32.1</v>
      </c>
      <c r="M3" s="411" t="s">
        <v>2076</v>
      </c>
      <c r="N3" s="411" t="s">
        <v>905</v>
      </c>
      <c r="O3" s="411"/>
      <c r="P3" s="411"/>
      <c r="Q3" s="411"/>
      <c r="R3" s="411"/>
      <c r="S3" s="411"/>
      <c r="T3" s="411"/>
      <c r="U3" s="411"/>
      <c r="V3" s="411"/>
      <c r="W3" s="411"/>
      <c r="X3" s="411" t="s">
        <v>2530</v>
      </c>
      <c r="Y3" s="411"/>
      <c r="Z3" s="411"/>
      <c r="AA3" s="411">
        <v>65</v>
      </c>
      <c r="AB3" s="411"/>
      <c r="AC3" s="411">
        <v>53</v>
      </c>
      <c r="AD3" s="411"/>
      <c r="AE3" s="411">
        <v>59</v>
      </c>
      <c r="AF3" s="411"/>
      <c r="AG3" s="411">
        <v>61</v>
      </c>
      <c r="AH3" s="411"/>
      <c r="AI3" s="411">
        <v>62</v>
      </c>
      <c r="AJ3" s="411"/>
      <c r="AK3" s="411">
        <v>64</v>
      </c>
      <c r="AL3" s="411"/>
      <c r="AM3" s="411"/>
    </row>
    <row r="4" spans="1:39" ht="15" customHeight="1" x14ac:dyDescent="0.2">
      <c r="A4" s="411" t="s">
        <v>2077</v>
      </c>
      <c r="B4" s="412">
        <v>43678</v>
      </c>
      <c r="C4" s="411" t="s">
        <v>896</v>
      </c>
      <c r="D4" s="411" t="s">
        <v>897</v>
      </c>
      <c r="E4" s="411" t="s">
        <v>2520</v>
      </c>
      <c r="F4" s="411">
        <v>31.6</v>
      </c>
      <c r="G4" s="412">
        <v>43193</v>
      </c>
      <c r="H4" s="411"/>
      <c r="I4" s="411">
        <v>53</v>
      </c>
      <c r="J4" s="411">
        <v>80</v>
      </c>
      <c r="K4" s="411">
        <v>85</v>
      </c>
      <c r="L4" s="411">
        <v>31.6</v>
      </c>
      <c r="M4" s="411" t="s">
        <v>908</v>
      </c>
      <c r="N4" s="411" t="s">
        <v>910</v>
      </c>
      <c r="O4" s="411"/>
      <c r="P4" s="411"/>
      <c r="Q4" s="411"/>
      <c r="R4" s="411"/>
      <c r="S4" s="411"/>
      <c r="T4" s="411"/>
      <c r="U4" s="411"/>
      <c r="V4" s="411"/>
      <c r="W4" s="411"/>
      <c r="X4" s="411" t="s">
        <v>2530</v>
      </c>
      <c r="Y4" s="411"/>
      <c r="Z4" s="411"/>
      <c r="AA4" s="411">
        <v>88</v>
      </c>
      <c r="AB4" s="411"/>
      <c r="AC4" s="411">
        <v>81</v>
      </c>
      <c r="AD4" s="411"/>
      <c r="AE4" s="411">
        <v>78</v>
      </c>
      <c r="AF4" s="411"/>
      <c r="AG4" s="411">
        <v>80</v>
      </c>
      <c r="AH4" s="411"/>
      <c r="AI4" s="411">
        <v>85</v>
      </c>
      <c r="AJ4" s="411"/>
      <c r="AK4" s="411">
        <v>90</v>
      </c>
      <c r="AL4" s="411"/>
      <c r="AM4" s="411"/>
    </row>
    <row r="5" spans="1:39" ht="15" customHeight="1" x14ac:dyDescent="0.2">
      <c r="A5" s="411" t="s">
        <v>2531</v>
      </c>
      <c r="B5" s="412">
        <v>43678</v>
      </c>
      <c r="C5" s="411" t="s">
        <v>896</v>
      </c>
      <c r="D5" s="411" t="s">
        <v>897</v>
      </c>
      <c r="E5" s="411" t="s">
        <v>2520</v>
      </c>
      <c r="F5" s="411">
        <v>30.6</v>
      </c>
      <c r="G5" s="412">
        <v>43193</v>
      </c>
      <c r="H5" s="411"/>
      <c r="I5" s="411">
        <v>66</v>
      </c>
      <c r="J5" s="411">
        <v>109</v>
      </c>
      <c r="K5" s="411">
        <v>108</v>
      </c>
      <c r="L5" s="411">
        <v>30.6</v>
      </c>
      <c r="M5" s="411" t="s">
        <v>2079</v>
      </c>
      <c r="N5" s="411" t="s">
        <v>2080</v>
      </c>
      <c r="O5" s="411"/>
      <c r="P5" s="411"/>
      <c r="Q5" s="411"/>
      <c r="R5" s="411"/>
      <c r="S5" s="411"/>
      <c r="T5" s="411"/>
      <c r="U5" s="411"/>
      <c r="V5" s="411"/>
      <c r="W5" s="411"/>
      <c r="X5" s="411" t="s">
        <v>2530</v>
      </c>
      <c r="Y5" s="411"/>
      <c r="Z5" s="411"/>
      <c r="AA5" s="411">
        <v>107</v>
      </c>
      <c r="AB5" s="411"/>
      <c r="AC5" s="411">
        <v>104</v>
      </c>
      <c r="AD5" s="411"/>
      <c r="AE5" s="411">
        <v>96</v>
      </c>
      <c r="AF5" s="411"/>
      <c r="AG5" s="411">
        <v>109</v>
      </c>
      <c r="AH5" s="411"/>
      <c r="AI5" s="411">
        <v>108</v>
      </c>
      <c r="AJ5" s="411"/>
      <c r="AK5" s="411">
        <v>105</v>
      </c>
      <c r="AL5" s="411"/>
      <c r="AM5" s="411"/>
    </row>
    <row r="6" spans="1:39" ht="15" customHeight="1" x14ac:dyDescent="0.2">
      <c r="A6" s="411" t="s">
        <v>2532</v>
      </c>
      <c r="B6" s="412">
        <v>43678</v>
      </c>
      <c r="C6" s="411" t="s">
        <v>896</v>
      </c>
      <c r="D6" s="411" t="s">
        <v>897</v>
      </c>
      <c r="E6" s="411" t="s">
        <v>2520</v>
      </c>
      <c r="F6" s="411">
        <v>32.200000000000003</v>
      </c>
      <c r="G6" s="412">
        <v>43193</v>
      </c>
      <c r="H6" s="411"/>
      <c r="I6" s="411">
        <v>76</v>
      </c>
      <c r="J6" s="411">
        <v>126</v>
      </c>
      <c r="K6" s="411">
        <v>125</v>
      </c>
      <c r="L6" s="411">
        <v>32.200000000000003</v>
      </c>
      <c r="M6" s="411" t="s">
        <v>2082</v>
      </c>
      <c r="N6" s="411" t="s">
        <v>2083</v>
      </c>
      <c r="O6" s="411"/>
      <c r="P6" s="411"/>
      <c r="Q6" s="411"/>
      <c r="R6" s="411"/>
      <c r="S6" s="411"/>
      <c r="T6" s="411"/>
      <c r="U6" s="411"/>
      <c r="V6" s="411"/>
      <c r="W6" s="411"/>
      <c r="X6" s="411" t="s">
        <v>2530</v>
      </c>
      <c r="Y6" s="411"/>
      <c r="Z6" s="411"/>
      <c r="AA6" s="411">
        <v>121</v>
      </c>
      <c r="AB6" s="411"/>
      <c r="AC6" s="411">
        <v>120</v>
      </c>
      <c r="AD6" s="411"/>
      <c r="AE6" s="411">
        <v>115</v>
      </c>
      <c r="AF6" s="411"/>
      <c r="AG6" s="411">
        <v>126</v>
      </c>
      <c r="AH6" s="411"/>
      <c r="AI6" s="411">
        <v>125</v>
      </c>
      <c r="AJ6" s="411"/>
      <c r="AK6" s="411">
        <v>123</v>
      </c>
      <c r="AL6" s="411"/>
      <c r="AM6" s="411"/>
    </row>
    <row r="7" spans="1:39" ht="15" customHeight="1" x14ac:dyDescent="0.2">
      <c r="A7" s="411" t="s">
        <v>2057</v>
      </c>
      <c r="B7" s="412">
        <v>43679</v>
      </c>
      <c r="C7" s="411" t="s">
        <v>896</v>
      </c>
      <c r="D7" s="411" t="s">
        <v>11</v>
      </c>
      <c r="E7" s="411" t="s">
        <v>2520</v>
      </c>
      <c r="F7" s="411">
        <v>25.6</v>
      </c>
      <c r="G7" s="412">
        <v>43193</v>
      </c>
      <c r="H7" s="411"/>
      <c r="I7" s="411">
        <v>86</v>
      </c>
      <c r="J7" s="411">
        <v>150</v>
      </c>
      <c r="K7" s="411">
        <v>145</v>
      </c>
      <c r="L7" s="411">
        <v>25.6</v>
      </c>
      <c r="M7" s="411" t="s">
        <v>2058</v>
      </c>
      <c r="N7" s="411" t="s">
        <v>902</v>
      </c>
      <c r="O7" s="411"/>
      <c r="P7" s="411"/>
      <c r="Q7" s="411"/>
      <c r="R7" s="411"/>
      <c r="S7" s="411"/>
      <c r="T7" s="411"/>
      <c r="U7" s="411"/>
      <c r="V7" s="411"/>
      <c r="W7" s="411"/>
      <c r="X7" s="411" t="s">
        <v>2530</v>
      </c>
      <c r="Y7" s="411"/>
      <c r="Z7" s="411"/>
      <c r="AA7" s="411">
        <v>141</v>
      </c>
      <c r="AB7" s="411"/>
      <c r="AC7" s="411">
        <v>148</v>
      </c>
      <c r="AD7" s="411"/>
      <c r="AE7" s="411">
        <v>146</v>
      </c>
      <c r="AF7" s="411"/>
      <c r="AG7" s="411">
        <v>150</v>
      </c>
      <c r="AH7" s="411"/>
      <c r="AI7" s="411">
        <v>145</v>
      </c>
      <c r="AJ7" s="411"/>
      <c r="AK7" s="411">
        <v>149</v>
      </c>
      <c r="AL7" s="411"/>
      <c r="AM7" s="411"/>
    </row>
    <row r="8" spans="1:39" ht="15" customHeight="1" x14ac:dyDescent="0.2">
      <c r="A8" s="411" t="s">
        <v>2059</v>
      </c>
      <c r="B8" s="412">
        <v>43679</v>
      </c>
      <c r="C8" s="411" t="s">
        <v>896</v>
      </c>
      <c r="D8" s="411" t="s">
        <v>11</v>
      </c>
      <c r="E8" s="411" t="s">
        <v>2520</v>
      </c>
      <c r="F8" s="411">
        <v>28.7</v>
      </c>
      <c r="G8" s="412">
        <v>43193</v>
      </c>
      <c r="H8" s="411"/>
      <c r="I8" s="411">
        <v>88</v>
      </c>
      <c r="J8" s="411">
        <v>168</v>
      </c>
      <c r="K8" s="411">
        <v>167</v>
      </c>
      <c r="L8" s="411">
        <v>28.7</v>
      </c>
      <c r="M8" s="411" t="s">
        <v>904</v>
      </c>
      <c r="N8" s="411" t="s">
        <v>907</v>
      </c>
      <c r="O8" s="411"/>
      <c r="P8" s="411"/>
      <c r="Q8" s="411"/>
      <c r="R8" s="411"/>
      <c r="S8" s="411"/>
      <c r="T8" s="411"/>
      <c r="U8" s="411"/>
      <c r="V8" s="411"/>
      <c r="W8" s="411"/>
      <c r="X8" s="411" t="s">
        <v>2530</v>
      </c>
      <c r="Y8" s="411"/>
      <c r="Z8" s="411"/>
      <c r="AA8" s="411">
        <v>158</v>
      </c>
      <c r="AB8" s="411"/>
      <c r="AC8" s="411">
        <v>164</v>
      </c>
      <c r="AD8" s="411"/>
      <c r="AE8" s="411">
        <v>163</v>
      </c>
      <c r="AF8" s="411"/>
      <c r="AG8" s="411">
        <v>168</v>
      </c>
      <c r="AH8" s="411"/>
      <c r="AI8" s="411">
        <v>167</v>
      </c>
      <c r="AJ8" s="411"/>
      <c r="AK8" s="411">
        <v>166</v>
      </c>
      <c r="AL8" s="411"/>
      <c r="AM8" s="411"/>
    </row>
    <row r="9" spans="1:39" ht="15" customHeight="1" x14ac:dyDescent="0.2">
      <c r="A9" s="411" t="s">
        <v>2060</v>
      </c>
      <c r="B9" s="412">
        <v>43679</v>
      </c>
      <c r="C9" s="411" t="s">
        <v>896</v>
      </c>
      <c r="D9" s="411" t="s">
        <v>11</v>
      </c>
      <c r="E9" s="411" t="s">
        <v>2520</v>
      </c>
      <c r="F9" s="411">
        <v>25.7</v>
      </c>
      <c r="G9" s="412">
        <v>43193</v>
      </c>
      <c r="H9" s="411"/>
      <c r="I9" s="411">
        <v>104</v>
      </c>
      <c r="J9" s="411">
        <v>185</v>
      </c>
      <c r="K9" s="411">
        <v>186</v>
      </c>
      <c r="L9" s="411">
        <v>25.7</v>
      </c>
      <c r="M9" s="411" t="s">
        <v>911</v>
      </c>
      <c r="N9" s="411" t="s">
        <v>913</v>
      </c>
      <c r="O9" s="411"/>
      <c r="P9" s="411"/>
      <c r="Q9" s="411"/>
      <c r="R9" s="411"/>
      <c r="S9" s="411"/>
      <c r="T9" s="411"/>
      <c r="U9" s="411"/>
      <c r="V9" s="411"/>
      <c r="W9" s="411" t="s">
        <v>2533</v>
      </c>
      <c r="X9" s="411" t="s">
        <v>2530</v>
      </c>
      <c r="Y9" s="411"/>
      <c r="Z9" s="411"/>
      <c r="AA9" s="411">
        <v>178</v>
      </c>
      <c r="AB9" s="411"/>
      <c r="AC9" s="411">
        <v>183</v>
      </c>
      <c r="AD9" s="411"/>
      <c r="AE9" s="411">
        <v>184</v>
      </c>
      <c r="AF9" s="411"/>
      <c r="AG9" s="411">
        <v>185</v>
      </c>
      <c r="AH9" s="411"/>
      <c r="AI9" s="411">
        <v>186</v>
      </c>
      <c r="AJ9" s="411"/>
      <c r="AK9" s="411">
        <v>174</v>
      </c>
      <c r="AL9" s="411"/>
      <c r="AM9" s="411"/>
    </row>
    <row r="10" spans="1:39" ht="15" customHeight="1" x14ac:dyDescent="0.2">
      <c r="A10" s="411" t="s">
        <v>2534</v>
      </c>
      <c r="B10" s="412">
        <v>43679</v>
      </c>
      <c r="C10" s="411" t="s">
        <v>896</v>
      </c>
      <c r="D10" s="411" t="s">
        <v>11</v>
      </c>
      <c r="E10" s="411" t="s">
        <v>2520</v>
      </c>
      <c r="F10" s="411">
        <v>24.6</v>
      </c>
      <c r="G10" s="412">
        <v>43193</v>
      </c>
      <c r="H10" s="411"/>
      <c r="I10" s="411">
        <v>105</v>
      </c>
      <c r="J10" s="411">
        <v>201</v>
      </c>
      <c r="K10" s="411">
        <v>202</v>
      </c>
      <c r="L10" s="411">
        <v>24.6</v>
      </c>
      <c r="M10" s="411" t="s">
        <v>1878</v>
      </c>
      <c r="N10" s="411" t="s">
        <v>1879</v>
      </c>
      <c r="O10" s="411"/>
      <c r="P10" s="411"/>
      <c r="Q10" s="411"/>
      <c r="R10" s="411"/>
      <c r="S10" s="411"/>
      <c r="T10" s="411"/>
      <c r="U10" s="411"/>
      <c r="V10" s="411"/>
      <c r="W10" s="411"/>
      <c r="X10" s="411" t="s">
        <v>2530</v>
      </c>
      <c r="Y10" s="411"/>
      <c r="Z10" s="411"/>
      <c r="AA10" s="411">
        <v>189</v>
      </c>
      <c r="AB10" s="411"/>
      <c r="AC10" s="411">
        <v>198</v>
      </c>
      <c r="AD10" s="411"/>
      <c r="AE10" s="411">
        <v>200</v>
      </c>
      <c r="AF10" s="411"/>
      <c r="AG10" s="411">
        <v>201</v>
      </c>
      <c r="AH10" s="411"/>
      <c r="AI10" s="411">
        <v>202</v>
      </c>
      <c r="AJ10" s="411"/>
      <c r="AK10" s="411">
        <v>190</v>
      </c>
      <c r="AL10" s="411"/>
      <c r="AM10" s="411"/>
    </row>
    <row r="11" spans="1:39" ht="15" customHeight="1" x14ac:dyDescent="0.2">
      <c r="A11" s="411" t="s">
        <v>2535</v>
      </c>
      <c r="B11" s="412">
        <v>43679</v>
      </c>
      <c r="C11" s="411" t="s">
        <v>896</v>
      </c>
      <c r="D11" s="411" t="s">
        <v>11</v>
      </c>
      <c r="E11" s="411" t="s">
        <v>2520</v>
      </c>
      <c r="F11" s="411">
        <v>29.6</v>
      </c>
      <c r="G11" s="412">
        <v>43193</v>
      </c>
      <c r="H11" s="411"/>
      <c r="I11" s="411">
        <v>110</v>
      </c>
      <c r="J11" s="411">
        <v>220</v>
      </c>
      <c r="K11" s="411">
        <v>219</v>
      </c>
      <c r="L11" s="411">
        <v>29.6</v>
      </c>
      <c r="M11" s="411" t="s">
        <v>1917</v>
      </c>
      <c r="N11" s="411" t="s">
        <v>1918</v>
      </c>
      <c r="O11" s="411"/>
      <c r="P11" s="411"/>
      <c r="Q11" s="411"/>
      <c r="R11" s="411"/>
      <c r="S11" s="411"/>
      <c r="T11" s="411"/>
      <c r="U11" s="411"/>
      <c r="V11" s="411"/>
      <c r="W11" s="411"/>
      <c r="X11" s="411" t="s">
        <v>2530</v>
      </c>
      <c r="Y11" s="411"/>
      <c r="Z11" s="411"/>
      <c r="AA11" s="411">
        <v>207</v>
      </c>
      <c r="AB11" s="411"/>
      <c r="AC11" s="411">
        <v>214</v>
      </c>
      <c r="AD11" s="411"/>
      <c r="AE11" s="411">
        <v>211</v>
      </c>
      <c r="AF11" s="411"/>
      <c r="AG11" s="411">
        <v>220</v>
      </c>
      <c r="AH11" s="411"/>
      <c r="AI11" s="411">
        <v>219</v>
      </c>
      <c r="AJ11" s="411"/>
      <c r="AK11" s="411">
        <v>216</v>
      </c>
      <c r="AL11" s="411"/>
      <c r="AM11" s="411"/>
    </row>
    <row r="12" spans="1:39" ht="15" customHeight="1" x14ac:dyDescent="0.2">
      <c r="A12" s="411" t="s">
        <v>2536</v>
      </c>
      <c r="B12" s="412">
        <v>43720</v>
      </c>
      <c r="C12" s="411" t="s">
        <v>944</v>
      </c>
      <c r="D12" s="411" t="s">
        <v>897</v>
      </c>
      <c r="E12" s="411" t="s">
        <v>2520</v>
      </c>
      <c r="F12" s="411">
        <v>32.700000000000003</v>
      </c>
      <c r="G12" s="412">
        <v>43216</v>
      </c>
      <c r="H12" s="411" t="s">
        <v>2537</v>
      </c>
      <c r="I12" s="411">
        <v>5</v>
      </c>
      <c r="J12" s="411">
        <v>14</v>
      </c>
      <c r="K12" s="411"/>
      <c r="L12" s="411">
        <v>32.700000000000003</v>
      </c>
      <c r="M12" s="411" t="s">
        <v>1975</v>
      </c>
      <c r="N12" s="411" t="s">
        <v>1976</v>
      </c>
      <c r="O12" s="411"/>
      <c r="P12" s="411"/>
      <c r="Q12" s="411"/>
      <c r="R12" s="411"/>
      <c r="S12" s="411"/>
      <c r="T12" s="411"/>
      <c r="U12" s="411"/>
      <c r="V12" s="411"/>
      <c r="W12" s="411" t="s">
        <v>2538</v>
      </c>
      <c r="X12" s="411" t="s">
        <v>2530</v>
      </c>
      <c r="Y12" s="411">
        <v>29</v>
      </c>
      <c r="Z12" s="411">
        <v>0</v>
      </c>
      <c r="AA12" s="411">
        <v>41</v>
      </c>
      <c r="AB12" s="411">
        <v>-0.5</v>
      </c>
      <c r="AC12" s="411">
        <v>20</v>
      </c>
      <c r="AD12" s="411">
        <v>0</v>
      </c>
      <c r="AE12" s="411">
        <v>34</v>
      </c>
      <c r="AF12" s="411">
        <v>-0.5</v>
      </c>
      <c r="AG12" s="411">
        <v>37</v>
      </c>
      <c r="AH12" s="411">
        <v>0</v>
      </c>
      <c r="AI12" s="411">
        <v>38</v>
      </c>
      <c r="AJ12" s="411">
        <v>-0.5</v>
      </c>
      <c r="AK12" s="411">
        <v>7</v>
      </c>
      <c r="AL12" s="411">
        <v>31</v>
      </c>
      <c r="AM12" s="411">
        <v>19</v>
      </c>
    </row>
    <row r="13" spans="1:39" ht="15" customHeight="1" x14ac:dyDescent="0.2">
      <c r="A13" s="411" t="s">
        <v>2539</v>
      </c>
      <c r="B13" s="412">
        <v>43720</v>
      </c>
      <c r="C13" s="411" t="s">
        <v>944</v>
      </c>
      <c r="D13" s="411" t="s">
        <v>897</v>
      </c>
      <c r="E13" s="411" t="s">
        <v>2520</v>
      </c>
      <c r="F13" s="411">
        <v>36.9</v>
      </c>
      <c r="G13" s="412">
        <v>43216</v>
      </c>
      <c r="H13" s="411" t="s">
        <v>2540</v>
      </c>
      <c r="I13" s="411">
        <v>19</v>
      </c>
      <c r="J13" s="411">
        <v>20</v>
      </c>
      <c r="K13" s="411"/>
      <c r="L13" s="411">
        <v>36.9</v>
      </c>
      <c r="M13" s="411" t="s">
        <v>1978</v>
      </c>
      <c r="N13" s="411" t="s">
        <v>949</v>
      </c>
      <c r="O13" s="411"/>
      <c r="P13" s="411"/>
      <c r="Q13" s="411"/>
      <c r="R13" s="411"/>
      <c r="S13" s="411"/>
      <c r="T13" s="411"/>
      <c r="U13" s="411"/>
      <c r="V13" s="411"/>
      <c r="W13" s="411"/>
      <c r="X13" s="411" t="s">
        <v>2541</v>
      </c>
      <c r="Y13" s="411">
        <v>47</v>
      </c>
      <c r="Z13" s="411">
        <v>0</v>
      </c>
      <c r="AA13" s="411">
        <v>53</v>
      </c>
      <c r="AB13" s="411">
        <v>-0.5</v>
      </c>
      <c r="AC13" s="411">
        <v>56</v>
      </c>
      <c r="AD13" s="411">
        <v>0</v>
      </c>
      <c r="AE13" s="411">
        <v>57</v>
      </c>
      <c r="AF13" s="411">
        <v>-0.5</v>
      </c>
      <c r="AG13" s="411">
        <v>60</v>
      </c>
      <c r="AH13" s="411">
        <v>0</v>
      </c>
      <c r="AI13" s="411">
        <v>61</v>
      </c>
      <c r="AJ13" s="411">
        <v>34.5</v>
      </c>
      <c r="AK13" s="411">
        <v>59</v>
      </c>
      <c r="AL13" s="411">
        <v>49</v>
      </c>
      <c r="AM13" s="411">
        <v>50</v>
      </c>
    </row>
    <row r="14" spans="1:39" ht="15" customHeight="1" x14ac:dyDescent="0.2">
      <c r="A14" s="411" t="s">
        <v>2542</v>
      </c>
      <c r="B14" s="412">
        <v>43720</v>
      </c>
      <c r="C14" s="411" t="s">
        <v>944</v>
      </c>
      <c r="D14" s="411" t="s">
        <v>897</v>
      </c>
      <c r="E14" s="411" t="s">
        <v>2520</v>
      </c>
      <c r="F14" s="411">
        <v>32.4</v>
      </c>
      <c r="G14" s="412">
        <v>43216</v>
      </c>
      <c r="H14" s="411" t="s">
        <v>2543</v>
      </c>
      <c r="I14" s="411">
        <v>2</v>
      </c>
      <c r="J14" s="411">
        <v>7</v>
      </c>
      <c r="K14" s="411"/>
      <c r="L14" s="411">
        <v>32.4</v>
      </c>
      <c r="M14" s="411" t="s">
        <v>951</v>
      </c>
      <c r="N14" s="411" t="s">
        <v>952</v>
      </c>
      <c r="O14" s="411"/>
      <c r="P14" s="411"/>
      <c r="Q14" s="411"/>
      <c r="R14" s="411"/>
      <c r="S14" s="411"/>
      <c r="T14" s="411"/>
      <c r="U14" s="411"/>
      <c r="V14" s="411"/>
      <c r="W14" s="411"/>
      <c r="X14" s="411" t="s">
        <v>2541</v>
      </c>
      <c r="Y14" s="411">
        <v>65</v>
      </c>
      <c r="Z14" s="411">
        <v>0</v>
      </c>
      <c r="AA14" s="411">
        <v>66</v>
      </c>
      <c r="AB14" s="411">
        <v>-0.5</v>
      </c>
      <c r="AC14" s="411">
        <v>71</v>
      </c>
      <c r="AD14" s="411">
        <v>0</v>
      </c>
      <c r="AE14" s="411">
        <v>72</v>
      </c>
      <c r="AF14" s="411">
        <v>-0.5</v>
      </c>
      <c r="AG14" s="411">
        <v>74</v>
      </c>
      <c r="AH14" s="411">
        <v>0</v>
      </c>
      <c r="AI14" s="411">
        <v>75</v>
      </c>
      <c r="AJ14" s="411">
        <v>-0.5</v>
      </c>
      <c r="AK14" s="411">
        <v>73</v>
      </c>
      <c r="AL14" s="411">
        <v>67</v>
      </c>
      <c r="AM14" s="411">
        <v>68</v>
      </c>
    </row>
    <row r="15" spans="1:39" ht="15" customHeight="1" x14ac:dyDescent="0.2">
      <c r="A15" s="411" t="s">
        <v>2544</v>
      </c>
      <c r="B15" s="412">
        <v>43720</v>
      </c>
      <c r="C15" s="411" t="s">
        <v>158</v>
      </c>
      <c r="D15" s="411" t="s">
        <v>11</v>
      </c>
      <c r="E15" s="411" t="s">
        <v>2520</v>
      </c>
      <c r="F15" s="411">
        <v>27.8</v>
      </c>
      <c r="G15" s="412">
        <v>43180</v>
      </c>
      <c r="H15" s="411" t="s">
        <v>2545</v>
      </c>
      <c r="I15" s="411">
        <v>12</v>
      </c>
      <c r="J15" s="411">
        <v>19</v>
      </c>
      <c r="K15" s="411"/>
      <c r="L15" s="411">
        <v>27.8</v>
      </c>
      <c r="M15" s="411" t="s">
        <v>957</v>
      </c>
      <c r="N15" s="411" t="s">
        <v>958</v>
      </c>
      <c r="O15" s="411"/>
      <c r="P15" s="411"/>
      <c r="Q15" s="411"/>
      <c r="R15" s="411"/>
      <c r="S15" s="411"/>
      <c r="T15" s="411"/>
      <c r="U15" s="411"/>
      <c r="V15" s="411"/>
      <c r="W15" s="411"/>
      <c r="X15" s="411" t="s">
        <v>2541</v>
      </c>
      <c r="Y15" s="411">
        <v>80</v>
      </c>
      <c r="Z15" s="411">
        <v>0</v>
      </c>
      <c r="AA15" s="411">
        <v>78</v>
      </c>
      <c r="AB15" s="411">
        <v>0.5</v>
      </c>
      <c r="AC15" s="411">
        <v>83</v>
      </c>
      <c r="AD15" s="411">
        <v>0.5</v>
      </c>
      <c r="AE15" s="411">
        <v>82</v>
      </c>
      <c r="AF15" s="411">
        <v>0</v>
      </c>
      <c r="AG15" s="411">
        <v>87</v>
      </c>
      <c r="AH15" s="411">
        <v>0.5</v>
      </c>
      <c r="AI15" s="411">
        <v>85</v>
      </c>
      <c r="AJ15" s="411">
        <v>0</v>
      </c>
      <c r="AK15" s="411">
        <v>84</v>
      </c>
      <c r="AL15" s="411">
        <v>79</v>
      </c>
      <c r="AM15" s="411">
        <v>81</v>
      </c>
    </row>
    <row r="16" spans="1:39" ht="15" customHeight="1" x14ac:dyDescent="0.2">
      <c r="A16" s="411" t="s">
        <v>2546</v>
      </c>
      <c r="B16" s="412">
        <v>43720</v>
      </c>
      <c r="C16" s="411" t="s">
        <v>916</v>
      </c>
      <c r="D16" s="411" t="s">
        <v>897</v>
      </c>
      <c r="E16" s="411" t="s">
        <v>2520</v>
      </c>
      <c r="F16" s="411">
        <v>32</v>
      </c>
      <c r="G16" s="412">
        <v>43246</v>
      </c>
      <c r="H16" s="411" t="s">
        <v>2547</v>
      </c>
      <c r="I16" s="411">
        <v>2</v>
      </c>
      <c r="J16" s="411">
        <v>6</v>
      </c>
      <c r="K16" s="411"/>
      <c r="L16" s="411">
        <v>32</v>
      </c>
      <c r="M16" s="411" t="s">
        <v>1975</v>
      </c>
      <c r="N16" s="411" t="s">
        <v>1976</v>
      </c>
      <c r="O16" s="411"/>
      <c r="P16" s="411"/>
      <c r="Q16" s="411"/>
      <c r="R16" s="411"/>
      <c r="S16" s="411"/>
      <c r="T16" s="411"/>
      <c r="U16" s="411"/>
      <c r="V16" s="411"/>
      <c r="W16" s="411" t="s">
        <v>2548</v>
      </c>
      <c r="X16" s="411" t="s">
        <v>2541</v>
      </c>
      <c r="Y16" s="411">
        <v>102</v>
      </c>
      <c r="Z16" s="411">
        <v>0.5</v>
      </c>
      <c r="AA16" s="411">
        <v>94</v>
      </c>
      <c r="AB16" s="411">
        <v>0</v>
      </c>
      <c r="AC16" s="411">
        <v>101</v>
      </c>
      <c r="AD16" s="411">
        <v>0.5</v>
      </c>
      <c r="AE16" s="411">
        <v>97</v>
      </c>
      <c r="AF16" s="411">
        <v>0</v>
      </c>
      <c r="AG16" s="411">
        <v>99</v>
      </c>
      <c r="AH16" s="411">
        <v>0.5</v>
      </c>
      <c r="AI16" s="411">
        <v>98</v>
      </c>
      <c r="AJ16" s="411">
        <v>0</v>
      </c>
      <c r="AK16" s="411"/>
      <c r="AL16" s="411">
        <v>91</v>
      </c>
      <c r="AM16" s="411">
        <v>90</v>
      </c>
    </row>
    <row r="17" spans="1:39" ht="15" customHeight="1" x14ac:dyDescent="0.2">
      <c r="A17" s="411" t="s">
        <v>2549</v>
      </c>
      <c r="B17" s="412">
        <v>43720</v>
      </c>
      <c r="C17" s="411" t="s">
        <v>916</v>
      </c>
      <c r="D17" s="411" t="s">
        <v>897</v>
      </c>
      <c r="E17" s="411" t="s">
        <v>2520</v>
      </c>
      <c r="F17" s="411">
        <v>32.9</v>
      </c>
      <c r="G17" s="412">
        <v>43246</v>
      </c>
      <c r="H17" s="411" t="s">
        <v>2550</v>
      </c>
      <c r="I17" s="411">
        <v>16</v>
      </c>
      <c r="J17" s="411">
        <v>17</v>
      </c>
      <c r="K17" s="411"/>
      <c r="L17" s="411">
        <v>32.9</v>
      </c>
      <c r="M17" s="411" t="s">
        <v>1875</v>
      </c>
      <c r="N17" s="411" t="s">
        <v>1876</v>
      </c>
      <c r="O17" s="411"/>
      <c r="P17" s="411"/>
      <c r="Q17" s="411"/>
      <c r="R17" s="411"/>
      <c r="S17" s="411"/>
      <c r="T17" s="411"/>
      <c r="U17" s="411"/>
      <c r="V17" s="411"/>
      <c r="W17" s="411"/>
      <c r="X17" s="411" t="s">
        <v>2541</v>
      </c>
      <c r="Y17" s="411">
        <v>107</v>
      </c>
      <c r="Z17" s="411">
        <v>0</v>
      </c>
      <c r="AA17" s="411">
        <v>115</v>
      </c>
      <c r="AB17" s="411">
        <v>-0.5</v>
      </c>
      <c r="AC17" s="411">
        <v>110</v>
      </c>
      <c r="AD17" s="411">
        <v>0</v>
      </c>
      <c r="AE17" s="411">
        <v>111</v>
      </c>
      <c r="AF17" s="411">
        <v>-0.5</v>
      </c>
      <c r="AG17" s="411">
        <v>114</v>
      </c>
      <c r="AH17" s="411"/>
      <c r="AI17" s="411">
        <v>113</v>
      </c>
      <c r="AJ17" s="411"/>
      <c r="AK17" s="411">
        <v>112</v>
      </c>
      <c r="AL17" s="411">
        <v>109</v>
      </c>
      <c r="AM17" s="411">
        <v>108</v>
      </c>
    </row>
    <row r="18" spans="1:39" ht="15" customHeight="1" x14ac:dyDescent="0.2">
      <c r="A18" s="411" t="s">
        <v>2551</v>
      </c>
      <c r="B18" s="412">
        <v>43720</v>
      </c>
      <c r="C18" s="411" t="s">
        <v>916</v>
      </c>
      <c r="D18" s="411" t="s">
        <v>11</v>
      </c>
      <c r="E18" s="411" t="s">
        <v>2520</v>
      </c>
      <c r="F18" s="411">
        <v>27.5</v>
      </c>
      <c r="G18" s="412">
        <v>43246</v>
      </c>
      <c r="H18" s="411" t="s">
        <v>2552</v>
      </c>
      <c r="I18" s="411">
        <v>23</v>
      </c>
      <c r="J18" s="411">
        <v>24</v>
      </c>
      <c r="K18" s="411"/>
      <c r="L18" s="411">
        <v>27.5</v>
      </c>
      <c r="M18" s="411" t="s">
        <v>1865</v>
      </c>
      <c r="N18" s="411" t="s">
        <v>1866</v>
      </c>
      <c r="O18" s="411"/>
      <c r="P18" s="411"/>
      <c r="Q18" s="411"/>
      <c r="R18" s="411"/>
      <c r="S18" s="411"/>
      <c r="T18" s="411"/>
      <c r="U18" s="411"/>
      <c r="V18" s="411"/>
      <c r="W18" s="411"/>
      <c r="X18" s="411" t="s">
        <v>2541</v>
      </c>
      <c r="Y18" s="411">
        <v>15</v>
      </c>
      <c r="Z18" s="411">
        <v>2</v>
      </c>
      <c r="AA18" s="411">
        <v>5</v>
      </c>
      <c r="AB18" s="411">
        <v>2.5</v>
      </c>
      <c r="AC18" s="411">
        <v>19</v>
      </c>
      <c r="AD18" s="411">
        <v>2.5</v>
      </c>
      <c r="AE18" s="411">
        <v>4</v>
      </c>
      <c r="AF18" s="411">
        <v>2</v>
      </c>
      <c r="AG18" s="411">
        <v>21</v>
      </c>
      <c r="AH18" s="411">
        <v>2.5</v>
      </c>
      <c r="AI18" s="411">
        <v>6</v>
      </c>
      <c r="AJ18" s="411">
        <v>2</v>
      </c>
      <c r="AK18" s="411">
        <v>20</v>
      </c>
      <c r="AL18" s="411">
        <v>2</v>
      </c>
      <c r="AM18" s="411">
        <v>3</v>
      </c>
    </row>
    <row r="19" spans="1:39" ht="15" customHeight="1" x14ac:dyDescent="0.2">
      <c r="A19" s="411" t="s">
        <v>2553</v>
      </c>
      <c r="B19" s="412">
        <v>43720</v>
      </c>
      <c r="C19" s="411" t="s">
        <v>916</v>
      </c>
      <c r="D19" s="411" t="s">
        <v>11</v>
      </c>
      <c r="E19" s="411" t="s">
        <v>2520</v>
      </c>
      <c r="F19" s="411">
        <v>28.8</v>
      </c>
      <c r="G19" s="412">
        <v>43246</v>
      </c>
      <c r="H19" s="411" t="s">
        <v>2554</v>
      </c>
      <c r="I19" s="411">
        <v>29</v>
      </c>
      <c r="J19" s="411">
        <v>30</v>
      </c>
      <c r="K19" s="411"/>
      <c r="L19" s="411">
        <v>28.8</v>
      </c>
      <c r="M19" s="411" t="s">
        <v>1868</v>
      </c>
      <c r="N19" s="411" t="s">
        <v>1869</v>
      </c>
      <c r="O19" s="411"/>
      <c r="P19" s="411"/>
      <c r="Q19" s="411"/>
      <c r="R19" s="411"/>
      <c r="S19" s="411"/>
      <c r="T19" s="411"/>
      <c r="U19" s="411"/>
      <c r="V19" s="411"/>
      <c r="W19" s="411"/>
      <c r="X19" s="411" t="s">
        <v>2555</v>
      </c>
      <c r="Y19" s="411">
        <v>26</v>
      </c>
      <c r="Z19" s="411">
        <v>0.5</v>
      </c>
      <c r="AA19" s="411">
        <v>25</v>
      </c>
      <c r="AB19" s="411">
        <v>0</v>
      </c>
      <c r="AC19" s="411">
        <v>32</v>
      </c>
      <c r="AD19" s="411">
        <v>0.5</v>
      </c>
      <c r="AE19" s="411">
        <v>31</v>
      </c>
      <c r="AF19" s="411">
        <v>0</v>
      </c>
      <c r="AG19" s="411">
        <v>36</v>
      </c>
      <c r="AH19" s="411">
        <v>0.5</v>
      </c>
      <c r="AI19" s="411">
        <v>35</v>
      </c>
      <c r="AJ19" s="411">
        <v>0</v>
      </c>
      <c r="AK19" s="411">
        <v>34</v>
      </c>
      <c r="AL19" s="411">
        <v>27</v>
      </c>
      <c r="AM19" s="411" t="s">
        <v>2556</v>
      </c>
    </row>
    <row r="20" spans="1:39" ht="15" customHeight="1" x14ac:dyDescent="0.2">
      <c r="A20" s="411" t="s">
        <v>2557</v>
      </c>
      <c r="B20" s="412">
        <v>43720</v>
      </c>
      <c r="C20" s="411" t="s">
        <v>916</v>
      </c>
      <c r="D20" s="411" t="s">
        <v>897</v>
      </c>
      <c r="E20" s="411" t="s">
        <v>2520</v>
      </c>
      <c r="F20" s="411">
        <v>29.3</v>
      </c>
      <c r="G20" s="412">
        <v>43246</v>
      </c>
      <c r="H20" s="411"/>
      <c r="I20" s="411">
        <v>18</v>
      </c>
      <c r="J20" s="411">
        <v>19</v>
      </c>
      <c r="K20" s="411"/>
      <c r="L20" s="411">
        <v>29.3</v>
      </c>
      <c r="M20" s="411" t="s">
        <v>1878</v>
      </c>
      <c r="N20" s="411" t="s">
        <v>1879</v>
      </c>
      <c r="O20" s="411"/>
      <c r="P20" s="411"/>
      <c r="Q20" s="411"/>
      <c r="R20" s="411"/>
      <c r="S20" s="411"/>
      <c r="T20" s="411"/>
      <c r="U20" s="411"/>
      <c r="V20" s="411"/>
      <c r="W20" s="411"/>
      <c r="X20" s="411" t="s">
        <v>2555</v>
      </c>
      <c r="Y20" s="411">
        <v>48</v>
      </c>
      <c r="Z20" s="411">
        <v>0.5</v>
      </c>
      <c r="AA20" s="411">
        <v>40</v>
      </c>
      <c r="AB20" s="411">
        <v>0</v>
      </c>
      <c r="AC20" s="411">
        <v>44</v>
      </c>
      <c r="AD20" s="411">
        <v>0.5</v>
      </c>
      <c r="AE20" s="411">
        <v>43</v>
      </c>
      <c r="AF20" s="411">
        <v>0</v>
      </c>
      <c r="AG20" s="411">
        <v>47</v>
      </c>
      <c r="AH20" s="411">
        <v>0.5</v>
      </c>
      <c r="AI20" s="411">
        <v>46</v>
      </c>
      <c r="AJ20" s="411">
        <v>0</v>
      </c>
      <c r="AK20" s="411" t="s">
        <v>2558</v>
      </c>
      <c r="AL20" s="411">
        <v>41</v>
      </c>
      <c r="AM20" s="411">
        <v>42</v>
      </c>
    </row>
    <row r="21" spans="1:39" ht="15" customHeight="1" x14ac:dyDescent="0.2">
      <c r="A21" s="411" t="s">
        <v>2559</v>
      </c>
      <c r="B21" s="412">
        <v>43720</v>
      </c>
      <c r="C21" s="411" t="s">
        <v>916</v>
      </c>
      <c r="D21" s="411" t="s">
        <v>897</v>
      </c>
      <c r="E21" s="411" t="s">
        <v>2520</v>
      </c>
      <c r="F21" s="411">
        <v>32.299999999999997</v>
      </c>
      <c r="G21" s="412">
        <v>43246</v>
      </c>
      <c r="H21" s="411"/>
      <c r="I21" s="411">
        <v>25</v>
      </c>
      <c r="J21" s="411">
        <v>26</v>
      </c>
      <c r="K21" s="411"/>
      <c r="L21" s="411">
        <v>32.299999999999997</v>
      </c>
      <c r="M21" s="411" t="s">
        <v>1917</v>
      </c>
      <c r="N21" s="411" t="s">
        <v>1918</v>
      </c>
      <c r="O21" s="411"/>
      <c r="P21" s="411"/>
      <c r="Q21" s="411"/>
      <c r="R21" s="411"/>
      <c r="S21" s="411"/>
      <c r="T21" s="411"/>
      <c r="U21" s="411"/>
      <c r="V21" s="411"/>
      <c r="W21" s="411" t="s">
        <v>2560</v>
      </c>
      <c r="X21" s="411" t="s">
        <v>2555</v>
      </c>
      <c r="Y21" s="411">
        <v>54</v>
      </c>
      <c r="Z21" s="411">
        <v>0</v>
      </c>
      <c r="AA21" s="411">
        <v>62</v>
      </c>
      <c r="AB21" s="411">
        <v>-0.5</v>
      </c>
      <c r="AC21" s="411">
        <v>57</v>
      </c>
      <c r="AD21" s="411">
        <v>0</v>
      </c>
      <c r="AE21" s="411">
        <v>58</v>
      </c>
      <c r="AF21" s="411">
        <v>-0.5</v>
      </c>
      <c r="AG21" s="411">
        <v>59</v>
      </c>
      <c r="AH21" s="411">
        <v>0</v>
      </c>
      <c r="AI21" s="411">
        <v>60</v>
      </c>
      <c r="AJ21" s="411">
        <v>-0.5</v>
      </c>
      <c r="AK21" s="411">
        <v>51</v>
      </c>
      <c r="AL21" s="411">
        <v>55</v>
      </c>
      <c r="AM21" s="411">
        <v>56</v>
      </c>
    </row>
    <row r="22" spans="1:39" ht="15" customHeight="1" x14ac:dyDescent="0.2">
      <c r="A22" s="411" t="s">
        <v>2561</v>
      </c>
      <c r="B22" s="412">
        <v>43741</v>
      </c>
      <c r="C22" s="411" t="s">
        <v>158</v>
      </c>
      <c r="D22" s="411" t="s">
        <v>897</v>
      </c>
      <c r="E22" s="411" t="s">
        <v>2520</v>
      </c>
      <c r="F22" s="411">
        <v>33.4</v>
      </c>
      <c r="G22" s="412">
        <v>43180</v>
      </c>
      <c r="H22" s="411"/>
      <c r="I22" s="411">
        <v>2</v>
      </c>
      <c r="J22" s="411">
        <v>3</v>
      </c>
      <c r="K22" s="411">
        <v>11</v>
      </c>
      <c r="L22" s="411">
        <v>33.4</v>
      </c>
      <c r="M22" s="411"/>
      <c r="N22" s="411"/>
      <c r="O22" s="411"/>
      <c r="P22" s="411"/>
      <c r="Q22" s="411"/>
      <c r="R22" s="411"/>
      <c r="S22" s="411"/>
      <c r="T22" s="411"/>
      <c r="U22" s="411"/>
      <c r="V22" s="411"/>
      <c r="W22" s="411"/>
      <c r="X22" s="411" t="s">
        <v>2555</v>
      </c>
      <c r="Y22" s="411">
        <v>2</v>
      </c>
      <c r="Z22" s="411">
        <v>0</v>
      </c>
      <c r="AA22" s="411">
        <v>18</v>
      </c>
      <c r="AB22" s="411">
        <v>-0.5</v>
      </c>
      <c r="AC22" s="411">
        <v>4</v>
      </c>
      <c r="AD22" s="411">
        <v>0</v>
      </c>
      <c r="AE22" s="411">
        <v>21</v>
      </c>
      <c r="AF22" s="411">
        <v>-0.5</v>
      </c>
      <c r="AG22" s="411">
        <v>8</v>
      </c>
      <c r="AH22" s="411">
        <v>0</v>
      </c>
      <c r="AI22" s="411">
        <v>9</v>
      </c>
      <c r="AJ22" s="411">
        <v>-0.5</v>
      </c>
      <c r="AK22" s="411">
        <v>3</v>
      </c>
      <c r="AL22" s="411">
        <v>6</v>
      </c>
      <c r="AM22" s="411">
        <v>7</v>
      </c>
    </row>
    <row r="23" spans="1:39" ht="15" customHeight="1" x14ac:dyDescent="0.2">
      <c r="A23" s="411" t="s">
        <v>2562</v>
      </c>
      <c r="B23" s="412">
        <v>43741</v>
      </c>
      <c r="C23" s="411" t="s">
        <v>944</v>
      </c>
      <c r="D23" s="411" t="s">
        <v>897</v>
      </c>
      <c r="E23" s="411" t="s">
        <v>2520</v>
      </c>
      <c r="F23" s="411">
        <v>36.4</v>
      </c>
      <c r="G23" s="412">
        <v>43216</v>
      </c>
      <c r="H23" s="411"/>
      <c r="I23" s="411">
        <v>16</v>
      </c>
      <c r="J23" s="411">
        <v>15</v>
      </c>
      <c r="K23" s="411">
        <v>14</v>
      </c>
      <c r="L23" s="411">
        <v>36.4</v>
      </c>
      <c r="M23" s="411" t="s">
        <v>963</v>
      </c>
      <c r="N23" s="411" t="s">
        <v>964</v>
      </c>
      <c r="O23" s="411"/>
      <c r="P23" s="411"/>
      <c r="Q23" s="411"/>
      <c r="R23" s="411"/>
      <c r="S23" s="411"/>
      <c r="T23" s="411"/>
      <c r="U23" s="411"/>
      <c r="V23" s="411"/>
      <c r="W23" s="411"/>
      <c r="X23" s="411" t="s">
        <v>2563</v>
      </c>
      <c r="Y23" s="411">
        <v>30</v>
      </c>
      <c r="Z23" s="411">
        <v>0.5</v>
      </c>
      <c r="AA23" s="411">
        <v>31</v>
      </c>
      <c r="AB23" s="411">
        <v>0</v>
      </c>
      <c r="AC23" s="411">
        <v>38</v>
      </c>
      <c r="AD23" s="411">
        <v>0.5</v>
      </c>
      <c r="AE23" s="411">
        <v>26</v>
      </c>
      <c r="AF23" s="411">
        <v>0</v>
      </c>
      <c r="AG23" s="411">
        <v>40</v>
      </c>
      <c r="AH23" s="411">
        <v>0.5</v>
      </c>
      <c r="AI23" s="411">
        <v>39</v>
      </c>
      <c r="AJ23" s="411">
        <v>0</v>
      </c>
      <c r="AK23" s="411">
        <v>28</v>
      </c>
      <c r="AL23" s="411">
        <v>24</v>
      </c>
      <c r="AM23" s="411">
        <v>25</v>
      </c>
    </row>
    <row r="24" spans="1:39" ht="15" customHeight="1" x14ac:dyDescent="0.2">
      <c r="A24" s="411" t="s">
        <v>2564</v>
      </c>
      <c r="B24" s="412">
        <v>43741</v>
      </c>
      <c r="C24" s="411" t="s">
        <v>944</v>
      </c>
      <c r="D24" s="411" t="s">
        <v>11</v>
      </c>
      <c r="E24" s="411" t="s">
        <v>2520</v>
      </c>
      <c r="F24" s="411">
        <v>36.200000000000003</v>
      </c>
      <c r="G24" s="412">
        <v>43216</v>
      </c>
      <c r="H24" s="411" t="s">
        <v>2565</v>
      </c>
      <c r="I24" s="411">
        <v>31</v>
      </c>
      <c r="J24" s="411">
        <v>32</v>
      </c>
      <c r="K24" s="411"/>
      <c r="L24" s="411">
        <v>36.200000000000003</v>
      </c>
      <c r="M24" s="411" t="s">
        <v>966</v>
      </c>
      <c r="N24" s="411" t="s">
        <v>967</v>
      </c>
      <c r="O24" s="411"/>
      <c r="P24" s="411"/>
      <c r="Q24" s="411"/>
      <c r="R24" s="411"/>
      <c r="S24" s="411"/>
      <c r="T24" s="411"/>
      <c r="U24" s="411"/>
      <c r="V24" s="411"/>
      <c r="W24" s="411"/>
      <c r="X24" s="411" t="s">
        <v>2563</v>
      </c>
      <c r="Y24" s="411">
        <v>50</v>
      </c>
      <c r="Z24" s="411">
        <v>0</v>
      </c>
      <c r="AA24" s="411">
        <v>49</v>
      </c>
      <c r="AB24" s="411">
        <v>0.5</v>
      </c>
      <c r="AC24" s="411">
        <v>45</v>
      </c>
      <c r="AD24" s="411">
        <v>0.5</v>
      </c>
      <c r="AE24" s="411">
        <v>44</v>
      </c>
      <c r="AF24" s="411">
        <v>0</v>
      </c>
      <c r="AG24" s="411">
        <v>57</v>
      </c>
      <c r="AH24" s="411">
        <v>0.5</v>
      </c>
      <c r="AI24" s="411">
        <v>56</v>
      </c>
      <c r="AJ24" s="411">
        <v>0</v>
      </c>
      <c r="AK24" s="411">
        <v>48</v>
      </c>
      <c r="AL24" s="411">
        <v>42</v>
      </c>
      <c r="AM24" s="411">
        <v>43</v>
      </c>
    </row>
    <row r="25" spans="1:39" ht="15" customHeight="1" x14ac:dyDescent="0.2">
      <c r="A25" s="411" t="s">
        <v>1973</v>
      </c>
      <c r="B25" s="412">
        <v>43741</v>
      </c>
      <c r="C25" s="411" t="s">
        <v>944</v>
      </c>
      <c r="D25" s="411" t="s">
        <v>11</v>
      </c>
      <c r="E25" s="411" t="s">
        <v>2520</v>
      </c>
      <c r="F25" s="411">
        <v>30.4</v>
      </c>
      <c r="G25" s="412">
        <v>43216</v>
      </c>
      <c r="H25" s="411" t="s">
        <v>2566</v>
      </c>
      <c r="I25" s="411">
        <v>42</v>
      </c>
      <c r="J25" s="411">
        <v>49</v>
      </c>
      <c r="K25" s="411"/>
      <c r="L25" s="411">
        <v>30.4</v>
      </c>
      <c r="M25" s="411" t="s">
        <v>969</v>
      </c>
      <c r="N25" s="411" t="s">
        <v>970</v>
      </c>
      <c r="O25" s="411"/>
      <c r="P25" s="411"/>
      <c r="Q25" s="411"/>
      <c r="R25" s="411"/>
      <c r="S25" s="411"/>
      <c r="T25" s="411"/>
      <c r="U25" s="411"/>
      <c r="V25" s="411"/>
      <c r="W25" s="411"/>
      <c r="X25" s="411" t="s">
        <v>2563</v>
      </c>
      <c r="Y25" s="411">
        <v>60</v>
      </c>
      <c r="Z25" s="411">
        <v>0.5</v>
      </c>
      <c r="AA25" s="411">
        <v>61</v>
      </c>
      <c r="AB25" s="411">
        <v>0</v>
      </c>
      <c r="AC25" s="411">
        <v>63</v>
      </c>
      <c r="AD25" s="411">
        <v>0.5</v>
      </c>
      <c r="AE25" s="411">
        <v>64</v>
      </c>
      <c r="AF25" s="411">
        <v>0</v>
      </c>
      <c r="AG25" s="411">
        <v>58</v>
      </c>
      <c r="AH25" s="411">
        <v>0.5</v>
      </c>
      <c r="AI25" s="411">
        <v>59</v>
      </c>
      <c r="AJ25" s="411">
        <v>0</v>
      </c>
      <c r="AK25" s="411">
        <v>62</v>
      </c>
      <c r="AL25" s="411">
        <v>74</v>
      </c>
      <c r="AM25" s="411">
        <v>65</v>
      </c>
    </row>
    <row r="26" spans="1:39" ht="15" customHeight="1" x14ac:dyDescent="0.2">
      <c r="A26" s="411" t="s">
        <v>1982</v>
      </c>
      <c r="B26" s="412">
        <v>43741</v>
      </c>
      <c r="C26" s="411" t="s">
        <v>944</v>
      </c>
      <c r="D26" s="411" t="s">
        <v>897</v>
      </c>
      <c r="E26" s="411" t="s">
        <v>2520</v>
      </c>
      <c r="F26" s="411">
        <v>34</v>
      </c>
      <c r="G26" s="412">
        <v>43216</v>
      </c>
      <c r="H26" s="411" t="s">
        <v>2567</v>
      </c>
      <c r="I26" s="411">
        <v>60</v>
      </c>
      <c r="J26" s="411">
        <v>59</v>
      </c>
      <c r="K26" s="411"/>
      <c r="L26" s="411">
        <v>34</v>
      </c>
      <c r="M26" s="411" t="s">
        <v>972</v>
      </c>
      <c r="N26" s="411" t="s">
        <v>973</v>
      </c>
      <c r="O26" s="411"/>
      <c r="P26" s="411"/>
      <c r="Q26" s="411"/>
      <c r="R26" s="411"/>
      <c r="S26" s="411"/>
      <c r="T26" s="411"/>
      <c r="U26" s="411"/>
      <c r="V26" s="411"/>
      <c r="W26" s="411" t="s">
        <v>2568</v>
      </c>
      <c r="X26" s="411" t="s">
        <v>2563</v>
      </c>
      <c r="Y26" s="411">
        <v>93</v>
      </c>
      <c r="Z26" s="411">
        <v>1</v>
      </c>
      <c r="AA26" s="411">
        <v>94</v>
      </c>
      <c r="AB26" s="411">
        <v>0.5</v>
      </c>
      <c r="AC26" s="411">
        <v>80</v>
      </c>
      <c r="AD26" s="411">
        <v>1</v>
      </c>
      <c r="AE26" s="411">
        <v>91</v>
      </c>
      <c r="AF26" s="411">
        <v>0.5</v>
      </c>
      <c r="AG26" s="411">
        <v>95</v>
      </c>
      <c r="AH26" s="411">
        <v>1</v>
      </c>
      <c r="AI26" s="411">
        <v>96</v>
      </c>
      <c r="AJ26" s="411">
        <v>0.5</v>
      </c>
      <c r="AK26" s="411">
        <v>79</v>
      </c>
      <c r="AL26" s="411">
        <v>88</v>
      </c>
      <c r="AM26" s="411">
        <v>89</v>
      </c>
    </row>
    <row r="27" spans="1:39" ht="15" customHeight="1" x14ac:dyDescent="0.2">
      <c r="A27" s="411" t="s">
        <v>1970</v>
      </c>
      <c r="B27" s="412">
        <v>43741</v>
      </c>
      <c r="C27" s="411" t="s">
        <v>944</v>
      </c>
      <c r="D27" s="411" t="s">
        <v>11</v>
      </c>
      <c r="E27" s="411" t="s">
        <v>2520</v>
      </c>
      <c r="F27" s="411">
        <v>28.1</v>
      </c>
      <c r="G27" s="412">
        <v>43216</v>
      </c>
      <c r="H27" s="411"/>
      <c r="I27" s="411">
        <v>63</v>
      </c>
      <c r="J27" s="411">
        <v>62</v>
      </c>
      <c r="K27" s="411">
        <v>47</v>
      </c>
      <c r="L27" s="411">
        <v>28.1</v>
      </c>
      <c r="M27" s="411" t="s">
        <v>975</v>
      </c>
      <c r="N27" s="411" t="s">
        <v>976</v>
      </c>
      <c r="O27" s="411"/>
      <c r="P27" s="411"/>
      <c r="Q27" s="411"/>
      <c r="R27" s="411"/>
      <c r="S27" s="411"/>
      <c r="T27" s="411"/>
      <c r="U27" s="411"/>
      <c r="V27" s="411"/>
      <c r="W27" s="411"/>
      <c r="X27" s="411" t="s">
        <v>2563</v>
      </c>
      <c r="Y27" s="411">
        <v>105</v>
      </c>
      <c r="Z27" s="411">
        <v>1</v>
      </c>
      <c r="AA27" s="411">
        <v>104</v>
      </c>
      <c r="AB27" s="411">
        <v>0.5</v>
      </c>
      <c r="AC27" s="411">
        <v>118</v>
      </c>
      <c r="AD27" s="411">
        <v>1</v>
      </c>
      <c r="AE27" s="411">
        <v>107</v>
      </c>
      <c r="AF27" s="411">
        <v>0.5</v>
      </c>
      <c r="AG27" s="411">
        <v>102</v>
      </c>
      <c r="AH27" s="411">
        <v>1</v>
      </c>
      <c r="AI27" s="411">
        <v>101</v>
      </c>
      <c r="AJ27" s="411">
        <v>0.5</v>
      </c>
      <c r="AK27" s="411">
        <v>103</v>
      </c>
      <c r="AL27" s="411">
        <v>111</v>
      </c>
      <c r="AM27" s="411">
        <v>109</v>
      </c>
    </row>
    <row r="28" spans="1:39" ht="15" customHeight="1" x14ac:dyDescent="0.2">
      <c r="A28" s="411" t="s">
        <v>2569</v>
      </c>
      <c r="B28" s="412">
        <v>43803</v>
      </c>
      <c r="C28" s="411" t="s">
        <v>916</v>
      </c>
      <c r="D28" s="411" t="s">
        <v>11</v>
      </c>
      <c r="E28" s="411" t="s">
        <v>2520</v>
      </c>
      <c r="F28" s="411">
        <v>22.3</v>
      </c>
      <c r="G28" s="412">
        <v>43216</v>
      </c>
      <c r="H28" s="411" t="s">
        <v>2570</v>
      </c>
      <c r="I28" s="411">
        <v>3</v>
      </c>
      <c r="J28" s="411">
        <v>2</v>
      </c>
      <c r="K28" s="411"/>
      <c r="L28" s="411">
        <v>22.5</v>
      </c>
      <c r="M28" s="411" t="s">
        <v>981</v>
      </c>
      <c r="N28" s="411" t="s">
        <v>982</v>
      </c>
      <c r="O28" s="411"/>
      <c r="P28" s="411"/>
      <c r="Q28" s="411"/>
      <c r="R28" s="411"/>
      <c r="S28" s="411"/>
      <c r="T28" s="411"/>
      <c r="U28" s="411"/>
      <c r="V28" s="411"/>
      <c r="W28" s="411"/>
      <c r="X28" s="411" t="s">
        <v>2571</v>
      </c>
      <c r="Y28" s="411">
        <v>2</v>
      </c>
      <c r="Z28" s="411">
        <v>0</v>
      </c>
      <c r="AA28" s="411">
        <v>11</v>
      </c>
      <c r="AB28" s="411">
        <v>0.5</v>
      </c>
      <c r="AC28" s="411">
        <v>4</v>
      </c>
      <c r="AD28" s="411">
        <v>0</v>
      </c>
      <c r="AE28" s="411">
        <v>5</v>
      </c>
      <c r="AF28" s="411">
        <v>0.5</v>
      </c>
      <c r="AG28" s="411">
        <v>8</v>
      </c>
      <c r="AH28" s="411">
        <v>0</v>
      </c>
      <c r="AI28" s="411">
        <v>9</v>
      </c>
      <c r="AJ28" s="411">
        <v>0.5</v>
      </c>
      <c r="AK28" s="411">
        <v>3</v>
      </c>
      <c r="AL28" s="411">
        <v>84</v>
      </c>
      <c r="AM28" s="411">
        <v>85</v>
      </c>
    </row>
    <row r="29" spans="1:39" ht="15" customHeight="1" x14ac:dyDescent="0.2">
      <c r="A29" s="411" t="s">
        <v>2572</v>
      </c>
      <c r="B29" s="412">
        <v>43803</v>
      </c>
      <c r="C29" s="411" t="s">
        <v>916</v>
      </c>
      <c r="D29" s="411" t="s">
        <v>11</v>
      </c>
      <c r="E29" s="411" t="s">
        <v>2520</v>
      </c>
      <c r="F29" s="411">
        <v>24</v>
      </c>
      <c r="G29" s="412">
        <v>43216</v>
      </c>
      <c r="H29" s="411" t="s">
        <v>2573</v>
      </c>
      <c r="I29" s="411">
        <v>24</v>
      </c>
      <c r="J29" s="411">
        <v>20</v>
      </c>
      <c r="K29" s="411"/>
      <c r="L29" s="411">
        <v>24</v>
      </c>
      <c r="M29" s="411" t="s">
        <v>987</v>
      </c>
      <c r="N29" s="411" t="s">
        <v>988</v>
      </c>
      <c r="O29" s="411"/>
      <c r="P29" s="411"/>
      <c r="Q29" s="411"/>
      <c r="R29" s="411"/>
      <c r="S29" s="411"/>
      <c r="T29" s="411"/>
      <c r="U29" s="411"/>
      <c r="V29" s="411"/>
      <c r="W29" s="411" t="s">
        <v>2574</v>
      </c>
      <c r="X29" s="411" t="s">
        <v>2571</v>
      </c>
      <c r="Y29" s="411">
        <v>41</v>
      </c>
      <c r="Z29" s="411">
        <v>-1</v>
      </c>
      <c r="AA29" s="411">
        <v>69</v>
      </c>
      <c r="AB29" s="411">
        <v>-1.5</v>
      </c>
      <c r="AC29" s="411">
        <v>34</v>
      </c>
      <c r="AD29" s="411">
        <v>-1</v>
      </c>
      <c r="AE29" s="411">
        <v>35</v>
      </c>
      <c r="AF29" s="411">
        <v>-1.5</v>
      </c>
      <c r="AG29" s="411">
        <v>38</v>
      </c>
      <c r="AH29" s="411">
        <v>-1</v>
      </c>
      <c r="AI29" s="411">
        <v>39</v>
      </c>
      <c r="AJ29" s="411">
        <v>-1.5</v>
      </c>
      <c r="AK29" s="411">
        <v>70</v>
      </c>
      <c r="AL29" s="411">
        <v>64</v>
      </c>
      <c r="AM29" s="411">
        <v>57</v>
      </c>
    </row>
    <row r="30" spans="1:39" ht="15" customHeight="1" x14ac:dyDescent="0.2">
      <c r="A30" s="411" t="s">
        <v>2575</v>
      </c>
      <c r="B30" s="412">
        <v>43803</v>
      </c>
      <c r="C30" s="411" t="s">
        <v>916</v>
      </c>
      <c r="D30" s="411" t="s">
        <v>11</v>
      </c>
      <c r="E30" s="411" t="s">
        <v>2520</v>
      </c>
      <c r="F30" s="411">
        <v>22.5</v>
      </c>
      <c r="G30" s="412">
        <v>43216</v>
      </c>
      <c r="H30" s="411" t="s">
        <v>2576</v>
      </c>
      <c r="I30" s="411">
        <v>3</v>
      </c>
      <c r="J30" s="411">
        <v>2</v>
      </c>
      <c r="K30" s="411"/>
      <c r="L30" s="411">
        <v>22.5</v>
      </c>
      <c r="M30" s="411" t="s">
        <v>990</v>
      </c>
      <c r="N30" s="411" t="s">
        <v>991</v>
      </c>
      <c r="O30" s="411"/>
      <c r="P30" s="411"/>
      <c r="Q30" s="411"/>
      <c r="R30" s="411"/>
      <c r="S30" s="411"/>
      <c r="T30" s="411"/>
      <c r="U30" s="411"/>
      <c r="V30" s="411"/>
      <c r="W30" s="411"/>
      <c r="X30" s="411" t="s">
        <v>2571</v>
      </c>
      <c r="Y30" s="411">
        <v>89</v>
      </c>
      <c r="Z30" s="411">
        <v>-0.5</v>
      </c>
      <c r="AA30" s="411">
        <v>80</v>
      </c>
      <c r="AB30" s="411">
        <v>-1</v>
      </c>
      <c r="AC30" s="411">
        <v>83</v>
      </c>
      <c r="AD30" s="411">
        <v>-0.5</v>
      </c>
      <c r="AE30" s="411">
        <v>82</v>
      </c>
      <c r="AF30" s="411">
        <v>-1</v>
      </c>
      <c r="AG30" s="411">
        <v>87</v>
      </c>
      <c r="AH30" s="411">
        <v>-0.5</v>
      </c>
      <c r="AI30" s="411">
        <v>86</v>
      </c>
      <c r="AJ30" s="411">
        <v>-1</v>
      </c>
      <c r="AK30" s="411">
        <v>81</v>
      </c>
      <c r="AL30" s="411">
        <v>84</v>
      </c>
      <c r="AM30" s="411">
        <v>85</v>
      </c>
    </row>
    <row r="31" spans="1:39" ht="15" customHeight="1" x14ac:dyDescent="0.2">
      <c r="A31" s="411" t="s">
        <v>2577</v>
      </c>
      <c r="B31" s="412">
        <v>43803</v>
      </c>
      <c r="C31" s="411" t="s">
        <v>916</v>
      </c>
      <c r="D31" s="411" t="s">
        <v>897</v>
      </c>
      <c r="E31" s="411" t="s">
        <v>2520</v>
      </c>
      <c r="F31" s="411">
        <v>30.3</v>
      </c>
      <c r="G31" s="412">
        <v>43216</v>
      </c>
      <c r="H31" s="411" t="s">
        <v>2578</v>
      </c>
      <c r="I31" s="411">
        <v>31</v>
      </c>
      <c r="J31" s="411">
        <v>32</v>
      </c>
      <c r="K31" s="411"/>
      <c r="L31" s="411">
        <v>30.3</v>
      </c>
      <c r="M31" s="411" t="s">
        <v>984</v>
      </c>
      <c r="N31" s="411" t="s">
        <v>985</v>
      </c>
      <c r="O31" s="411"/>
      <c r="P31" s="411"/>
      <c r="Q31" s="411"/>
      <c r="R31" s="411"/>
      <c r="S31" s="411"/>
      <c r="T31" s="411"/>
      <c r="U31" s="411"/>
      <c r="V31" s="411"/>
      <c r="W31" s="411"/>
      <c r="X31" s="411" t="s">
        <v>2571</v>
      </c>
      <c r="Y31" s="411">
        <v>101</v>
      </c>
      <c r="Z31" s="411">
        <v>-1</v>
      </c>
      <c r="AA31" s="411">
        <v>110</v>
      </c>
      <c r="AB31" s="411">
        <v>-1.5</v>
      </c>
      <c r="AC31" s="411">
        <v>103</v>
      </c>
      <c r="AD31" s="411">
        <v>-1</v>
      </c>
      <c r="AE31" s="411">
        <v>104</v>
      </c>
      <c r="AF31" s="411">
        <v>-1.5</v>
      </c>
      <c r="AG31" s="411">
        <v>107</v>
      </c>
      <c r="AH31" s="411">
        <v>-1</v>
      </c>
      <c r="AI31" s="411">
        <v>108</v>
      </c>
      <c r="AJ31" s="411">
        <v>-1.5</v>
      </c>
      <c r="AK31" s="411">
        <v>102</v>
      </c>
      <c r="AL31" s="411">
        <v>105</v>
      </c>
      <c r="AM31" s="411">
        <v>106</v>
      </c>
    </row>
    <row r="32" spans="1:39" ht="15" customHeight="1" x14ac:dyDescent="0.2">
      <c r="A32" s="411" t="s">
        <v>2579</v>
      </c>
      <c r="B32" s="412">
        <v>43803</v>
      </c>
      <c r="C32" s="411" t="s">
        <v>916</v>
      </c>
      <c r="D32" s="411" t="s">
        <v>897</v>
      </c>
      <c r="E32" s="411" t="s">
        <v>2520</v>
      </c>
      <c r="F32" s="411">
        <v>28</v>
      </c>
      <c r="G32" s="412">
        <v>43216</v>
      </c>
      <c r="H32" s="411" t="s">
        <v>2580</v>
      </c>
      <c r="I32" s="411">
        <v>40</v>
      </c>
      <c r="J32" s="411">
        <v>41</v>
      </c>
      <c r="K32" s="411"/>
      <c r="L32" s="411">
        <v>28</v>
      </c>
      <c r="M32" s="411" t="s">
        <v>978</v>
      </c>
      <c r="N32" s="411" t="s">
        <v>979</v>
      </c>
      <c r="O32" s="411"/>
      <c r="P32" s="411"/>
      <c r="Q32" s="411"/>
      <c r="R32" s="411"/>
      <c r="S32" s="411"/>
      <c r="T32" s="411"/>
      <c r="U32" s="411"/>
      <c r="V32" s="411"/>
      <c r="W32" s="411"/>
      <c r="X32" s="411" t="s">
        <v>2571</v>
      </c>
      <c r="Y32" s="411">
        <v>133</v>
      </c>
      <c r="Z32" s="411"/>
      <c r="AA32" s="411">
        <v>128</v>
      </c>
      <c r="AB32" s="411"/>
      <c r="AC32" s="411">
        <v>130</v>
      </c>
      <c r="AD32" s="411"/>
      <c r="AE32" s="411">
        <v>131</v>
      </c>
      <c r="AF32" s="411"/>
      <c r="AG32" s="411">
        <v>141</v>
      </c>
      <c r="AH32" s="411"/>
      <c r="AI32" s="411">
        <v>142</v>
      </c>
      <c r="AJ32" s="411"/>
      <c r="AK32" s="411">
        <v>129</v>
      </c>
      <c r="AL32" s="411">
        <v>138</v>
      </c>
      <c r="AM32" s="411">
        <v>127</v>
      </c>
    </row>
    <row r="33" spans="1:39" ht="15" customHeight="1" x14ac:dyDescent="0.2">
      <c r="A33" s="411" t="s">
        <v>9</v>
      </c>
      <c r="B33" s="412">
        <v>43810</v>
      </c>
      <c r="C33" s="411" t="s">
        <v>10</v>
      </c>
      <c r="D33" s="411" t="s">
        <v>11</v>
      </c>
      <c r="E33" s="411" t="s">
        <v>12</v>
      </c>
      <c r="F33" s="411">
        <v>24.1</v>
      </c>
      <c r="G33" s="412">
        <v>43457</v>
      </c>
      <c r="H33" s="411" t="s">
        <v>13</v>
      </c>
      <c r="I33" s="411">
        <v>15</v>
      </c>
      <c r="J33" s="411">
        <v>22</v>
      </c>
      <c r="K33" s="411">
        <v>21</v>
      </c>
      <c r="L33" s="411">
        <v>24.1</v>
      </c>
      <c r="M33" s="411" t="s">
        <v>14</v>
      </c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 t="s">
        <v>2571</v>
      </c>
      <c r="Y33" s="411"/>
      <c r="Z33" s="411"/>
      <c r="AA33" s="411"/>
      <c r="AB33" s="411"/>
      <c r="AC33" s="411">
        <v>19</v>
      </c>
      <c r="AD33" s="411">
        <v>1.5</v>
      </c>
      <c r="AE33" s="411">
        <v>18</v>
      </c>
      <c r="AF33" s="411">
        <v>1</v>
      </c>
      <c r="AG33" s="411">
        <v>22</v>
      </c>
      <c r="AH33" s="411">
        <v>1.5</v>
      </c>
      <c r="AI33" s="411">
        <v>21</v>
      </c>
      <c r="AJ33" s="411">
        <v>1</v>
      </c>
      <c r="AK33" s="411">
        <v>20</v>
      </c>
      <c r="AL33" s="411">
        <v>16</v>
      </c>
      <c r="AM33" s="411">
        <v>17</v>
      </c>
    </row>
    <row r="34" spans="1:39" ht="15" customHeight="1" x14ac:dyDescent="0.2">
      <c r="A34" s="411" t="s">
        <v>15</v>
      </c>
      <c r="B34" s="412">
        <v>43810</v>
      </c>
      <c r="C34" s="411" t="s">
        <v>10</v>
      </c>
      <c r="D34" s="411" t="s">
        <v>11</v>
      </c>
      <c r="E34" s="411" t="s">
        <v>12</v>
      </c>
      <c r="F34" s="411">
        <v>24</v>
      </c>
      <c r="G34" s="412">
        <v>43457</v>
      </c>
      <c r="H34" s="411" t="s">
        <v>16</v>
      </c>
      <c r="I34" s="411">
        <v>3</v>
      </c>
      <c r="J34" s="411">
        <v>10</v>
      </c>
      <c r="K34" s="411">
        <v>9</v>
      </c>
      <c r="L34" s="411">
        <v>24</v>
      </c>
      <c r="M34" s="411" t="s">
        <v>17</v>
      </c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 t="s">
        <v>2581</v>
      </c>
      <c r="Y34" s="411"/>
      <c r="Z34" s="411"/>
      <c r="AA34" s="411"/>
      <c r="AB34" s="411"/>
      <c r="AC34" s="411">
        <v>7</v>
      </c>
      <c r="AD34" s="411">
        <v>1.5</v>
      </c>
      <c r="AE34" s="411">
        <v>6</v>
      </c>
      <c r="AF34" s="411">
        <v>1</v>
      </c>
      <c r="AG34" s="411">
        <v>10</v>
      </c>
      <c r="AH34" s="411">
        <v>1.5</v>
      </c>
      <c r="AI34" s="411">
        <v>9</v>
      </c>
      <c r="AJ34" s="411">
        <v>1</v>
      </c>
      <c r="AK34" s="411">
        <v>8</v>
      </c>
      <c r="AL34" s="411">
        <v>4</v>
      </c>
      <c r="AM34" s="411">
        <v>5</v>
      </c>
    </row>
    <row r="35" spans="1:39" ht="15" customHeight="1" x14ac:dyDescent="0.2">
      <c r="A35" s="411" t="s">
        <v>18</v>
      </c>
      <c r="B35" s="412">
        <v>43810</v>
      </c>
      <c r="C35" s="411" t="s">
        <v>10</v>
      </c>
      <c r="D35" s="411" t="s">
        <v>11</v>
      </c>
      <c r="E35" s="411" t="s">
        <v>12</v>
      </c>
      <c r="F35" s="411">
        <v>24</v>
      </c>
      <c r="G35" s="412">
        <v>43457</v>
      </c>
      <c r="H35" s="411"/>
      <c r="I35" s="411">
        <v>45</v>
      </c>
      <c r="J35" s="411">
        <v>43</v>
      </c>
      <c r="K35" s="411">
        <v>42</v>
      </c>
      <c r="L35" s="411">
        <v>24</v>
      </c>
      <c r="M35" s="411" t="s">
        <v>19</v>
      </c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 t="s">
        <v>2582</v>
      </c>
      <c r="Y35" s="411"/>
      <c r="Z35" s="411"/>
      <c r="AA35" s="411"/>
      <c r="AB35" s="411"/>
      <c r="AC35" s="411">
        <v>39</v>
      </c>
      <c r="AD35" s="411">
        <v>1.5</v>
      </c>
      <c r="AE35" s="411">
        <v>38</v>
      </c>
      <c r="AF35" s="411">
        <v>1</v>
      </c>
      <c r="AG35" s="411">
        <v>43</v>
      </c>
      <c r="AH35" s="411">
        <v>1.5</v>
      </c>
      <c r="AI35" s="411">
        <v>42</v>
      </c>
      <c r="AJ35" s="411">
        <v>1</v>
      </c>
      <c r="AK35" s="411">
        <v>37</v>
      </c>
      <c r="AL35" s="411">
        <v>35</v>
      </c>
      <c r="AM35" s="411">
        <v>36</v>
      </c>
    </row>
    <row r="36" spans="1:39" ht="15" customHeight="1" x14ac:dyDescent="0.2">
      <c r="A36" s="411" t="s">
        <v>20</v>
      </c>
      <c r="B36" s="412">
        <v>43810</v>
      </c>
      <c r="C36" s="411" t="s">
        <v>10</v>
      </c>
      <c r="D36" s="411" t="s">
        <v>11</v>
      </c>
      <c r="E36" s="411" t="s">
        <v>12</v>
      </c>
      <c r="F36" s="411">
        <v>22.8</v>
      </c>
      <c r="G36" s="412">
        <v>43457</v>
      </c>
      <c r="H36" s="411" t="s">
        <v>21</v>
      </c>
      <c r="I36" s="411">
        <v>14</v>
      </c>
      <c r="J36" s="411">
        <v>24</v>
      </c>
      <c r="K36" s="411">
        <v>23</v>
      </c>
      <c r="L36" s="411">
        <v>22.8</v>
      </c>
      <c r="M36" s="411" t="s">
        <v>22</v>
      </c>
      <c r="N36" s="411"/>
      <c r="O36" s="411"/>
      <c r="P36" s="411"/>
      <c r="Q36" s="411"/>
      <c r="R36" s="411"/>
      <c r="S36" s="411"/>
      <c r="T36" s="411"/>
      <c r="U36" s="411"/>
      <c r="V36" s="411"/>
      <c r="W36" s="411"/>
      <c r="X36" s="411" t="s">
        <v>2582</v>
      </c>
      <c r="Y36" s="411"/>
      <c r="Z36" s="411"/>
      <c r="AA36" s="411"/>
      <c r="AB36" s="411"/>
      <c r="AC36" s="411">
        <v>20</v>
      </c>
      <c r="AD36" s="411">
        <v>1</v>
      </c>
      <c r="AE36" s="411">
        <v>21</v>
      </c>
      <c r="AF36" s="411">
        <v>0.5</v>
      </c>
      <c r="AG36" s="411">
        <v>24</v>
      </c>
      <c r="AH36" s="411">
        <v>0.5</v>
      </c>
      <c r="AI36" s="411">
        <v>25</v>
      </c>
      <c r="AJ36" s="411">
        <v>1</v>
      </c>
      <c r="AK36" s="411">
        <v>22</v>
      </c>
      <c r="AL36" s="411">
        <v>18</v>
      </c>
      <c r="AM36" s="411">
        <v>19</v>
      </c>
    </row>
    <row r="37" spans="1:39" ht="15" customHeight="1" x14ac:dyDescent="0.2">
      <c r="A37" s="411" t="s">
        <v>23</v>
      </c>
      <c r="B37" s="412">
        <v>43810</v>
      </c>
      <c r="C37" s="411" t="s">
        <v>10</v>
      </c>
      <c r="D37" s="411" t="s">
        <v>11</v>
      </c>
      <c r="E37" s="411" t="s">
        <v>12</v>
      </c>
      <c r="F37" s="411">
        <v>24.7</v>
      </c>
      <c r="G37" s="412">
        <v>43457</v>
      </c>
      <c r="H37" s="411" t="s">
        <v>24</v>
      </c>
      <c r="I37" s="411">
        <v>46</v>
      </c>
      <c r="J37" s="411">
        <v>44</v>
      </c>
      <c r="K37" s="411">
        <v>45</v>
      </c>
      <c r="L37" s="411">
        <v>24.7</v>
      </c>
      <c r="M37" s="411" t="s">
        <v>25</v>
      </c>
      <c r="N37" s="411"/>
      <c r="O37" s="411"/>
      <c r="P37" s="411"/>
      <c r="Q37" s="411"/>
      <c r="R37" s="411"/>
      <c r="S37" s="411"/>
      <c r="T37" s="411"/>
      <c r="U37" s="411"/>
      <c r="V37" s="411"/>
      <c r="W37" s="411" t="s">
        <v>2583</v>
      </c>
      <c r="X37" s="411" t="s">
        <v>2584</v>
      </c>
      <c r="Y37" s="411"/>
      <c r="Z37" s="411"/>
      <c r="AA37" s="411"/>
      <c r="AB37" s="411"/>
      <c r="AC37" s="411">
        <v>43</v>
      </c>
      <c r="AD37" s="411" t="s">
        <v>2585</v>
      </c>
      <c r="AE37" s="411">
        <v>42</v>
      </c>
      <c r="AF37" s="411">
        <v>1</v>
      </c>
      <c r="AG37" s="411">
        <v>44</v>
      </c>
      <c r="AH37" s="411">
        <v>1</v>
      </c>
      <c r="AI37" s="411">
        <v>45</v>
      </c>
      <c r="AJ37" s="411">
        <v>1.5</v>
      </c>
      <c r="AK37" s="411">
        <v>33</v>
      </c>
      <c r="AL37" s="411">
        <v>39</v>
      </c>
      <c r="AM37" s="411">
        <v>40</v>
      </c>
    </row>
    <row r="38" spans="1:39" ht="15" customHeight="1" x14ac:dyDescent="0.2">
      <c r="A38" s="411" t="s">
        <v>26</v>
      </c>
      <c r="B38" s="412">
        <v>43810</v>
      </c>
      <c r="C38" s="411" t="s">
        <v>10</v>
      </c>
      <c r="D38" s="411" t="s">
        <v>11</v>
      </c>
      <c r="E38" s="411" t="s">
        <v>27</v>
      </c>
      <c r="F38" s="411">
        <v>24.8</v>
      </c>
      <c r="G38" s="412">
        <v>43459</v>
      </c>
      <c r="H38" s="411" t="s">
        <v>28</v>
      </c>
      <c r="I38" s="411">
        <v>11</v>
      </c>
      <c r="J38" s="411">
        <v>10</v>
      </c>
      <c r="K38" s="411">
        <v>9</v>
      </c>
      <c r="L38" s="411">
        <v>24.8</v>
      </c>
      <c r="M38" s="411" t="s">
        <v>29</v>
      </c>
      <c r="N38" s="411"/>
      <c r="O38" s="411"/>
      <c r="P38" s="411"/>
      <c r="Q38" s="411"/>
      <c r="R38" s="411"/>
      <c r="S38" s="411"/>
      <c r="T38" s="411"/>
      <c r="U38" s="411"/>
      <c r="V38" s="411"/>
      <c r="W38" s="411"/>
      <c r="X38" s="411" t="s">
        <v>2584</v>
      </c>
      <c r="Y38" s="411"/>
      <c r="Z38" s="411"/>
      <c r="AA38" s="411"/>
      <c r="AB38" s="411"/>
      <c r="AC38" s="411">
        <v>24</v>
      </c>
      <c r="AD38" s="411">
        <v>0.5</v>
      </c>
      <c r="AE38" s="411">
        <v>6</v>
      </c>
      <c r="AF38" s="411">
        <v>0</v>
      </c>
      <c r="AG38" s="411">
        <v>10</v>
      </c>
      <c r="AH38" s="411">
        <v>0.5</v>
      </c>
      <c r="AI38" s="411">
        <v>9</v>
      </c>
      <c r="AJ38" s="411">
        <v>0</v>
      </c>
      <c r="AK38" s="411">
        <v>8</v>
      </c>
      <c r="AL38" s="411">
        <v>4</v>
      </c>
      <c r="AM38" s="411">
        <v>5</v>
      </c>
    </row>
    <row r="39" spans="1:39" ht="15" customHeight="1" x14ac:dyDescent="0.2">
      <c r="A39" s="411" t="s">
        <v>30</v>
      </c>
      <c r="B39" s="412">
        <v>43811</v>
      </c>
      <c r="C39" s="411" t="s">
        <v>10</v>
      </c>
      <c r="D39" s="411" t="s">
        <v>11</v>
      </c>
      <c r="E39" s="411" t="s">
        <v>27</v>
      </c>
      <c r="F39" s="411">
        <v>25.6</v>
      </c>
      <c r="G39" s="412">
        <v>43459</v>
      </c>
      <c r="H39" s="411" t="s">
        <v>31</v>
      </c>
      <c r="I39" s="411">
        <v>33</v>
      </c>
      <c r="J39" s="411">
        <v>32</v>
      </c>
      <c r="K39" s="411">
        <v>31</v>
      </c>
      <c r="L39" s="411">
        <v>25.6</v>
      </c>
      <c r="M39" s="411" t="s">
        <v>32</v>
      </c>
      <c r="N39" s="411"/>
      <c r="O39" s="411"/>
      <c r="P39" s="411"/>
      <c r="Q39" s="411"/>
      <c r="R39" s="411"/>
      <c r="S39" s="411"/>
      <c r="T39" s="411"/>
      <c r="U39" s="411"/>
      <c r="V39" s="411"/>
      <c r="W39" s="411"/>
      <c r="X39" s="411" t="s">
        <v>2586</v>
      </c>
      <c r="Y39" s="411"/>
      <c r="Z39" s="411"/>
      <c r="AA39" s="411"/>
      <c r="AB39" s="411"/>
      <c r="AC39" s="411">
        <v>29</v>
      </c>
      <c r="AD39" s="411">
        <v>0.5</v>
      </c>
      <c r="AE39" s="411">
        <v>28</v>
      </c>
      <c r="AF39" s="411">
        <v>0</v>
      </c>
      <c r="AG39" s="411">
        <v>32</v>
      </c>
      <c r="AH39" s="411">
        <v>0.5</v>
      </c>
      <c r="AI39" s="411">
        <v>31</v>
      </c>
      <c r="AJ39" s="411">
        <v>0</v>
      </c>
      <c r="AK39" s="411">
        <v>30</v>
      </c>
      <c r="AL39" s="411">
        <v>26</v>
      </c>
      <c r="AM39" s="411">
        <v>27</v>
      </c>
    </row>
    <row r="40" spans="1:39" ht="15" customHeight="1" x14ac:dyDescent="0.2">
      <c r="A40" s="411" t="s">
        <v>33</v>
      </c>
      <c r="B40" s="412">
        <v>43811</v>
      </c>
      <c r="C40" s="411" t="s">
        <v>10</v>
      </c>
      <c r="D40" s="411" t="s">
        <v>11</v>
      </c>
      <c r="E40" s="411" t="s">
        <v>27</v>
      </c>
      <c r="F40" s="411">
        <v>25.8</v>
      </c>
      <c r="G40" s="412">
        <v>43459</v>
      </c>
      <c r="H40" s="411" t="s">
        <v>34</v>
      </c>
      <c r="I40" s="411">
        <v>50</v>
      </c>
      <c r="J40" s="411">
        <v>46</v>
      </c>
      <c r="K40" s="411">
        <v>45</v>
      </c>
      <c r="L40" s="411">
        <v>25.8</v>
      </c>
      <c r="M40" s="411" t="s">
        <v>35</v>
      </c>
      <c r="N40" s="411"/>
      <c r="O40" s="411"/>
      <c r="P40" s="411"/>
      <c r="Q40" s="411"/>
      <c r="R40" s="411"/>
      <c r="S40" s="411"/>
      <c r="T40" s="411"/>
      <c r="U40" s="411"/>
      <c r="V40" s="411"/>
      <c r="W40" s="411"/>
      <c r="X40" s="411" t="s">
        <v>2586</v>
      </c>
      <c r="Y40" s="411"/>
      <c r="Z40" s="411"/>
      <c r="AA40" s="411"/>
      <c r="AB40" s="411"/>
      <c r="AC40" s="411">
        <v>47</v>
      </c>
      <c r="AD40" s="411">
        <v>0.5</v>
      </c>
      <c r="AE40" s="411">
        <v>48</v>
      </c>
      <c r="AF40" s="411">
        <v>0</v>
      </c>
      <c r="AG40" s="411">
        <v>46</v>
      </c>
      <c r="AH40" s="411">
        <v>0.5</v>
      </c>
      <c r="AI40" s="411">
        <v>45</v>
      </c>
      <c r="AJ40" s="411">
        <v>0</v>
      </c>
      <c r="AK40" s="411">
        <v>49</v>
      </c>
      <c r="AL40" s="411">
        <v>60</v>
      </c>
      <c r="AM40" s="411">
        <v>61</v>
      </c>
    </row>
    <row r="41" spans="1:39" ht="15" customHeight="1" x14ac:dyDescent="0.2">
      <c r="A41" s="411" t="s">
        <v>36</v>
      </c>
      <c r="B41" s="412">
        <v>43811</v>
      </c>
      <c r="C41" s="411" t="s">
        <v>10</v>
      </c>
      <c r="D41" s="411" t="s">
        <v>11</v>
      </c>
      <c r="E41" s="411" t="s">
        <v>27</v>
      </c>
      <c r="F41" s="411">
        <v>28.9</v>
      </c>
      <c r="G41" s="412">
        <v>43459</v>
      </c>
      <c r="H41" s="411" t="s">
        <v>37</v>
      </c>
      <c r="I41" s="411">
        <v>63</v>
      </c>
      <c r="J41" s="411">
        <v>70</v>
      </c>
      <c r="K41" s="411">
        <v>69</v>
      </c>
      <c r="L41" s="411">
        <v>28.9</v>
      </c>
      <c r="M41" s="411" t="s">
        <v>38</v>
      </c>
      <c r="N41" s="411"/>
      <c r="O41" s="411"/>
      <c r="P41" s="411"/>
      <c r="Q41" s="411"/>
      <c r="R41" s="411"/>
      <c r="S41" s="411"/>
      <c r="T41" s="411"/>
      <c r="U41" s="411"/>
      <c r="V41" s="411"/>
      <c r="W41" s="411"/>
      <c r="X41" s="411" t="s">
        <v>2586</v>
      </c>
      <c r="Y41" s="411"/>
      <c r="Z41" s="411"/>
      <c r="AA41" s="411"/>
      <c r="AB41" s="411"/>
      <c r="AC41" s="411">
        <v>67</v>
      </c>
      <c r="AD41" s="411">
        <v>1.5</v>
      </c>
      <c r="AE41" s="411">
        <v>68</v>
      </c>
      <c r="AF41" s="411">
        <v>1</v>
      </c>
      <c r="AG41" s="411">
        <v>70</v>
      </c>
      <c r="AH41" s="411">
        <v>1.5</v>
      </c>
      <c r="AI41" s="411">
        <v>69</v>
      </c>
      <c r="AJ41" s="411">
        <v>1</v>
      </c>
      <c r="AK41" s="411">
        <v>66</v>
      </c>
      <c r="AL41" s="411">
        <v>64</v>
      </c>
      <c r="AM41" s="411">
        <v>65</v>
      </c>
    </row>
    <row r="42" spans="1:39" ht="15" customHeight="1" x14ac:dyDescent="0.2">
      <c r="A42" s="411" t="s">
        <v>39</v>
      </c>
      <c r="B42" s="412">
        <v>43817</v>
      </c>
      <c r="C42" s="411" t="s">
        <v>10</v>
      </c>
      <c r="D42" s="411" t="s">
        <v>11</v>
      </c>
      <c r="E42" s="411" t="s">
        <v>12</v>
      </c>
      <c r="F42" s="411">
        <v>20.6</v>
      </c>
      <c r="G42" s="412">
        <v>43458</v>
      </c>
      <c r="H42" s="411" t="s">
        <v>40</v>
      </c>
      <c r="I42" s="411">
        <v>21</v>
      </c>
      <c r="J42" s="411">
        <v>11</v>
      </c>
      <c r="K42" s="411">
        <v>12</v>
      </c>
      <c r="L42" s="411">
        <v>20.6</v>
      </c>
      <c r="M42" s="411" t="s">
        <v>41</v>
      </c>
      <c r="N42" s="411"/>
      <c r="O42" s="411"/>
      <c r="P42" s="411"/>
      <c r="Q42" s="411"/>
      <c r="R42" s="411"/>
      <c r="S42" s="411"/>
      <c r="T42" s="411"/>
      <c r="U42" s="411"/>
      <c r="V42" s="411"/>
      <c r="W42" s="411" t="s">
        <v>2587</v>
      </c>
      <c r="X42" s="411" t="s">
        <v>2586</v>
      </c>
      <c r="Y42" s="411"/>
      <c r="Z42" s="411"/>
      <c r="AA42" s="411"/>
      <c r="AB42" s="411"/>
      <c r="AC42" s="411">
        <v>8</v>
      </c>
      <c r="AD42" s="411">
        <v>-0.5</v>
      </c>
      <c r="AE42" s="411">
        <v>9</v>
      </c>
      <c r="AF42" s="411">
        <v>-1</v>
      </c>
      <c r="AG42" s="411">
        <v>11</v>
      </c>
      <c r="AH42" s="411">
        <v>-0.5</v>
      </c>
      <c r="AI42" s="411">
        <v>12</v>
      </c>
      <c r="AJ42" s="411">
        <v>-1</v>
      </c>
      <c r="AK42" s="411">
        <v>10</v>
      </c>
      <c r="AL42" s="411">
        <v>6</v>
      </c>
      <c r="AM42" s="411">
        <v>7</v>
      </c>
    </row>
    <row r="43" spans="1:39" ht="15" customHeight="1" x14ac:dyDescent="0.2">
      <c r="A43" s="411" t="s">
        <v>42</v>
      </c>
      <c r="B43" s="412">
        <v>43817</v>
      </c>
      <c r="C43" s="411" t="s">
        <v>10</v>
      </c>
      <c r="D43" s="411" t="s">
        <v>11</v>
      </c>
      <c r="E43" s="411" t="s">
        <v>12</v>
      </c>
      <c r="F43" s="411">
        <v>22.8</v>
      </c>
      <c r="G43" s="412">
        <v>43458</v>
      </c>
      <c r="H43" s="411" t="s">
        <v>43</v>
      </c>
      <c r="I43" s="411">
        <v>34</v>
      </c>
      <c r="J43" s="411">
        <v>48</v>
      </c>
      <c r="K43" s="411">
        <v>49</v>
      </c>
      <c r="L43" s="411">
        <v>22.8</v>
      </c>
      <c r="M43" s="411" t="s">
        <v>44</v>
      </c>
      <c r="N43" s="411"/>
      <c r="O43" s="411"/>
      <c r="P43" s="411"/>
      <c r="Q43" s="411"/>
      <c r="R43" s="411"/>
      <c r="S43" s="411"/>
      <c r="T43" s="411"/>
      <c r="U43" s="411"/>
      <c r="V43" s="411"/>
      <c r="W43" s="411"/>
      <c r="X43" s="411" t="s">
        <v>2588</v>
      </c>
      <c r="Y43" s="411"/>
      <c r="Z43" s="411"/>
      <c r="AA43" s="411"/>
      <c r="AB43" s="411"/>
      <c r="AC43" s="411">
        <v>47</v>
      </c>
      <c r="AD43" s="411">
        <v>-0.5</v>
      </c>
      <c r="AE43" s="411">
        <v>46</v>
      </c>
      <c r="AF43" s="411">
        <v>-1</v>
      </c>
      <c r="AG43" s="411">
        <v>48</v>
      </c>
      <c r="AH43" s="411">
        <v>-0.5</v>
      </c>
      <c r="AI43" s="411">
        <v>49</v>
      </c>
      <c r="AJ43" s="411">
        <v>-1</v>
      </c>
      <c r="AK43" s="411">
        <v>45</v>
      </c>
      <c r="AL43" s="411">
        <v>38</v>
      </c>
      <c r="AM43" s="411">
        <v>39</v>
      </c>
    </row>
    <row r="44" spans="1:39" ht="15" customHeight="1" x14ac:dyDescent="0.2">
      <c r="A44" s="411" t="s">
        <v>45</v>
      </c>
      <c r="B44" s="412">
        <v>43817</v>
      </c>
      <c r="C44" s="411" t="s">
        <v>10</v>
      </c>
      <c r="D44" s="411" t="s">
        <v>11</v>
      </c>
      <c r="E44" s="411" t="s">
        <v>12</v>
      </c>
      <c r="F44" s="411">
        <v>26.6</v>
      </c>
      <c r="G44" s="412">
        <v>43458</v>
      </c>
      <c r="H44" s="411" t="s">
        <v>46</v>
      </c>
      <c r="I44" s="411">
        <v>58</v>
      </c>
      <c r="J44" s="411">
        <v>62</v>
      </c>
      <c r="K44" s="411">
        <v>63</v>
      </c>
      <c r="L44" s="411">
        <v>26.6</v>
      </c>
      <c r="M44" s="411" t="s">
        <v>47</v>
      </c>
      <c r="N44" s="411"/>
      <c r="O44" s="411"/>
      <c r="P44" s="411"/>
      <c r="Q44" s="411"/>
      <c r="R44" s="411"/>
      <c r="S44" s="411"/>
      <c r="T44" s="411"/>
      <c r="U44" s="411"/>
      <c r="V44" s="411"/>
      <c r="W44" s="411"/>
      <c r="X44" s="411" t="s">
        <v>2588</v>
      </c>
      <c r="Y44" s="411"/>
      <c r="Z44" s="411"/>
      <c r="AA44" s="411"/>
      <c r="AB44" s="411"/>
      <c r="AC44" s="411">
        <v>60</v>
      </c>
      <c r="AD44" s="411">
        <v>-0.5</v>
      </c>
      <c r="AE44" s="411">
        <v>61</v>
      </c>
      <c r="AF44" s="411">
        <v>-1</v>
      </c>
      <c r="AG44" s="411">
        <v>62</v>
      </c>
      <c r="AH44" s="411">
        <v>-0.5</v>
      </c>
      <c r="AI44" s="411">
        <v>63</v>
      </c>
      <c r="AJ44" s="411">
        <v>-1</v>
      </c>
      <c r="AK44" s="411">
        <v>51</v>
      </c>
      <c r="AL44" s="411">
        <v>52</v>
      </c>
      <c r="AM44" s="411">
        <v>53</v>
      </c>
    </row>
    <row r="45" spans="1:39" ht="15" customHeight="1" x14ac:dyDescent="0.2">
      <c r="A45" s="411" t="s">
        <v>48</v>
      </c>
      <c r="B45" s="412">
        <v>43817</v>
      </c>
      <c r="C45" s="411" t="s">
        <v>10</v>
      </c>
      <c r="D45" s="411" t="s">
        <v>11</v>
      </c>
      <c r="E45" s="411" t="s">
        <v>12</v>
      </c>
      <c r="F45" s="411">
        <v>25.5</v>
      </c>
      <c r="G45" s="412">
        <v>43458</v>
      </c>
      <c r="H45" s="411" t="s">
        <v>49</v>
      </c>
      <c r="I45" s="411">
        <v>74</v>
      </c>
      <c r="J45" s="411">
        <v>78</v>
      </c>
      <c r="K45" s="411">
        <v>79</v>
      </c>
      <c r="L45" s="411">
        <v>25.5</v>
      </c>
      <c r="M45" s="411" t="s">
        <v>50</v>
      </c>
      <c r="N45" s="411"/>
      <c r="O45" s="411"/>
      <c r="P45" s="411"/>
      <c r="Q45" s="411"/>
      <c r="R45" s="411"/>
      <c r="S45" s="411"/>
      <c r="T45" s="411"/>
      <c r="U45" s="411"/>
      <c r="V45" s="411"/>
      <c r="W45" s="411"/>
      <c r="X45" s="411" t="s">
        <v>2588</v>
      </c>
      <c r="Y45" s="411"/>
      <c r="Z45" s="411"/>
      <c r="AA45" s="411"/>
      <c r="AB45" s="411"/>
      <c r="AC45" s="411">
        <v>77</v>
      </c>
      <c r="AD45" s="411">
        <v>0.5</v>
      </c>
      <c r="AE45" s="411">
        <v>76</v>
      </c>
      <c r="AF45" s="411">
        <v>0</v>
      </c>
      <c r="AG45" s="411">
        <v>78</v>
      </c>
      <c r="AH45" s="411">
        <v>0.5</v>
      </c>
      <c r="AI45" s="411">
        <v>79</v>
      </c>
      <c r="AJ45" s="411">
        <v>0</v>
      </c>
      <c r="AK45" s="411">
        <v>68</v>
      </c>
      <c r="AL45" s="411">
        <v>69</v>
      </c>
      <c r="AM45" s="411">
        <v>75</v>
      </c>
    </row>
    <row r="46" spans="1:39" ht="15" customHeight="1" x14ac:dyDescent="0.2">
      <c r="A46" s="411" t="s">
        <v>51</v>
      </c>
      <c r="B46" s="412">
        <v>43817</v>
      </c>
      <c r="C46" s="411" t="s">
        <v>10</v>
      </c>
      <c r="D46" s="411" t="s">
        <v>11</v>
      </c>
      <c r="E46" s="411" t="s">
        <v>27</v>
      </c>
      <c r="F46" s="411">
        <v>24.1</v>
      </c>
      <c r="G46" s="412">
        <v>43465</v>
      </c>
      <c r="H46" s="411" t="s">
        <v>52</v>
      </c>
      <c r="I46" s="411">
        <v>90</v>
      </c>
      <c r="J46" s="411">
        <v>93</v>
      </c>
      <c r="K46" s="411">
        <v>94</v>
      </c>
      <c r="L46" s="411">
        <v>24.1</v>
      </c>
      <c r="M46" s="411" t="s">
        <v>53</v>
      </c>
      <c r="N46" s="411"/>
      <c r="O46" s="411"/>
      <c r="P46" s="411"/>
      <c r="Q46" s="411"/>
      <c r="R46" s="411"/>
      <c r="S46" s="411"/>
      <c r="T46" s="411"/>
      <c r="U46" s="411"/>
      <c r="V46" s="411"/>
      <c r="W46" s="411"/>
      <c r="X46" s="411" t="s">
        <v>2588</v>
      </c>
      <c r="Y46" s="411"/>
      <c r="Z46" s="411"/>
      <c r="AA46" s="411"/>
      <c r="AB46" s="411"/>
      <c r="AC46" s="411">
        <v>91</v>
      </c>
      <c r="AD46" s="411">
        <v>-1</v>
      </c>
      <c r="AE46" s="411">
        <v>92</v>
      </c>
      <c r="AF46" s="411">
        <v>-1.5</v>
      </c>
      <c r="AG46" s="411">
        <v>93</v>
      </c>
      <c r="AH46" s="411">
        <v>-1</v>
      </c>
      <c r="AI46" s="411">
        <v>94</v>
      </c>
      <c r="AJ46" s="411">
        <v>-1.5</v>
      </c>
      <c r="AK46" s="411">
        <v>82</v>
      </c>
      <c r="AL46" s="411">
        <v>83</v>
      </c>
      <c r="AM46" s="411">
        <v>85</v>
      </c>
    </row>
    <row r="47" spans="1:39" ht="15" customHeight="1" x14ac:dyDescent="0.2">
      <c r="A47" s="411" t="s">
        <v>54</v>
      </c>
      <c r="B47" s="412">
        <v>43817</v>
      </c>
      <c r="C47" s="411" t="s">
        <v>10</v>
      </c>
      <c r="D47" s="411" t="s">
        <v>11</v>
      </c>
      <c r="E47" s="411" t="s">
        <v>27</v>
      </c>
      <c r="F47" s="411">
        <v>26</v>
      </c>
      <c r="G47" s="412">
        <v>43465</v>
      </c>
      <c r="H47" s="411" t="s">
        <v>55</v>
      </c>
      <c r="I47" s="411">
        <v>99</v>
      </c>
      <c r="J47" s="411">
        <v>106</v>
      </c>
      <c r="K47" s="411">
        <v>105</v>
      </c>
      <c r="L47" s="411">
        <v>26</v>
      </c>
      <c r="M47" s="411" t="s">
        <v>56</v>
      </c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 t="s">
        <v>2588</v>
      </c>
      <c r="Y47" s="411"/>
      <c r="Z47" s="411"/>
      <c r="AA47" s="411"/>
      <c r="AB47" s="411"/>
      <c r="AC47" s="411">
        <v>103</v>
      </c>
      <c r="AD47" s="411">
        <v>-0.5</v>
      </c>
      <c r="AE47" s="411">
        <v>104</v>
      </c>
      <c r="AF47" s="411">
        <v>-1</v>
      </c>
      <c r="AG47" s="411">
        <v>106</v>
      </c>
      <c r="AH47" s="411">
        <v>-0.5</v>
      </c>
      <c r="AI47" s="411">
        <v>105</v>
      </c>
      <c r="AJ47" s="411">
        <v>-1</v>
      </c>
      <c r="AK47" s="411">
        <v>97</v>
      </c>
      <c r="AL47" s="411">
        <v>98</v>
      </c>
      <c r="AM47" s="411">
        <v>102</v>
      </c>
    </row>
    <row r="48" spans="1:39" ht="15" customHeight="1" x14ac:dyDescent="0.2">
      <c r="A48" s="411" t="s">
        <v>57</v>
      </c>
      <c r="B48" s="412">
        <v>43817</v>
      </c>
      <c r="C48" s="411" t="s">
        <v>10</v>
      </c>
      <c r="D48" s="411" t="s">
        <v>11</v>
      </c>
      <c r="E48" s="411" t="s">
        <v>27</v>
      </c>
      <c r="F48" s="411">
        <v>26.3</v>
      </c>
      <c r="G48" s="412">
        <v>43465</v>
      </c>
      <c r="H48" s="411" t="s">
        <v>58</v>
      </c>
      <c r="I48" s="411">
        <v>115</v>
      </c>
      <c r="J48" s="411">
        <v>117</v>
      </c>
      <c r="K48" s="411">
        <v>118</v>
      </c>
      <c r="L48" s="411">
        <v>26.3</v>
      </c>
      <c r="M48" s="411" t="s">
        <v>59</v>
      </c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 t="s">
        <v>2588</v>
      </c>
      <c r="Y48" s="411"/>
      <c r="Z48" s="411"/>
      <c r="AA48" s="411"/>
      <c r="AB48" s="411"/>
      <c r="AC48" s="411">
        <v>120</v>
      </c>
      <c r="AD48" s="411">
        <v>-0.5</v>
      </c>
      <c r="AE48" s="411">
        <v>119</v>
      </c>
      <c r="AF48" s="411">
        <v>-1</v>
      </c>
      <c r="AG48" s="411">
        <v>117</v>
      </c>
      <c r="AH48" s="411">
        <v>-1</v>
      </c>
      <c r="AI48" s="411">
        <v>118</v>
      </c>
      <c r="AJ48" s="411">
        <v>-0.5</v>
      </c>
      <c r="AK48" s="411">
        <v>110</v>
      </c>
      <c r="AL48" s="411">
        <v>111</v>
      </c>
      <c r="AM48" s="411">
        <v>116</v>
      </c>
    </row>
    <row r="49" spans="1:39" ht="15" customHeight="1" x14ac:dyDescent="0.2">
      <c r="A49" s="411" t="s">
        <v>60</v>
      </c>
      <c r="B49" s="412">
        <v>43817</v>
      </c>
      <c r="C49" s="411" t="s">
        <v>10</v>
      </c>
      <c r="D49" s="411" t="s">
        <v>11</v>
      </c>
      <c r="E49" s="411" t="s">
        <v>27</v>
      </c>
      <c r="F49" s="411">
        <v>22.7</v>
      </c>
      <c r="G49" s="412">
        <v>43465</v>
      </c>
      <c r="H49" s="411" t="s">
        <v>61</v>
      </c>
      <c r="I49" s="411">
        <v>127</v>
      </c>
      <c r="J49" s="411">
        <v>129</v>
      </c>
      <c r="K49" s="411">
        <v>130</v>
      </c>
      <c r="L49" s="411">
        <v>22.7</v>
      </c>
      <c r="M49" s="411" t="s">
        <v>62</v>
      </c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 t="s">
        <v>2588</v>
      </c>
      <c r="Y49" s="411"/>
      <c r="Z49" s="411"/>
      <c r="AA49" s="411"/>
      <c r="AB49" s="411"/>
      <c r="AC49" s="411">
        <v>131</v>
      </c>
      <c r="AD49" s="411">
        <v>0</v>
      </c>
      <c r="AE49" s="411">
        <v>132</v>
      </c>
      <c r="AF49" s="411">
        <v>-0.5</v>
      </c>
      <c r="AG49" s="411">
        <v>129</v>
      </c>
      <c r="AH49" s="411">
        <v>0</v>
      </c>
      <c r="AI49" s="411">
        <v>12</v>
      </c>
      <c r="AJ49" s="411">
        <v>-0.5</v>
      </c>
      <c r="AK49" s="411">
        <v>124</v>
      </c>
      <c r="AL49" s="411">
        <v>125</v>
      </c>
      <c r="AM49" s="411">
        <v>128</v>
      </c>
    </row>
    <row r="50" spans="1:39" ht="15" customHeight="1" x14ac:dyDescent="0.2">
      <c r="A50" s="411" t="s">
        <v>9</v>
      </c>
      <c r="B50" s="411"/>
      <c r="C50" s="411"/>
      <c r="D50" s="411"/>
      <c r="E50" s="411"/>
      <c r="F50" s="411"/>
      <c r="G50" s="411"/>
      <c r="H50" s="411" t="s">
        <v>63</v>
      </c>
      <c r="I50" s="411">
        <v>52</v>
      </c>
      <c r="J50" s="411"/>
      <c r="K50" s="411"/>
      <c r="L50" s="411"/>
      <c r="M50" s="411"/>
      <c r="N50" s="411"/>
      <c r="O50" s="411"/>
      <c r="P50" s="411"/>
      <c r="Q50" s="411"/>
      <c r="R50" s="411"/>
      <c r="S50" s="411"/>
      <c r="T50" s="411"/>
      <c r="U50" s="411"/>
      <c r="V50" s="411"/>
      <c r="W50" s="411"/>
      <c r="X50" s="411" t="s">
        <v>2584</v>
      </c>
      <c r="Y50" s="411"/>
      <c r="Z50" s="411"/>
      <c r="AA50" s="411"/>
      <c r="AB50" s="411"/>
      <c r="AC50" s="411"/>
      <c r="AD50" s="411"/>
      <c r="AE50" s="411"/>
      <c r="AF50" s="411"/>
      <c r="AG50" s="411"/>
      <c r="AH50" s="411"/>
      <c r="AI50" s="411"/>
      <c r="AJ50" s="411"/>
      <c r="AK50" s="411"/>
      <c r="AL50" s="411"/>
      <c r="AM50" s="411"/>
    </row>
    <row r="51" spans="1:39" ht="15" customHeight="1" x14ac:dyDescent="0.2">
      <c r="A51" s="411" t="s">
        <v>15</v>
      </c>
      <c r="B51" s="411"/>
      <c r="C51" s="411"/>
      <c r="D51" s="411"/>
      <c r="E51" s="411"/>
      <c r="F51" s="411"/>
      <c r="G51" s="411"/>
      <c r="H51" s="411" t="s">
        <v>64</v>
      </c>
      <c r="I51" s="411">
        <v>45</v>
      </c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  <c r="X51" s="411" t="s">
        <v>2582</v>
      </c>
      <c r="Y51" s="411"/>
      <c r="Z51" s="411"/>
      <c r="AA51" s="411"/>
      <c r="AB51" s="411"/>
      <c r="AC51" s="411"/>
      <c r="AD51" s="411"/>
      <c r="AE51" s="411"/>
      <c r="AF51" s="411"/>
      <c r="AG51" s="411"/>
      <c r="AH51" s="411"/>
      <c r="AI51" s="411"/>
      <c r="AJ51" s="411"/>
      <c r="AK51" s="411"/>
      <c r="AL51" s="411"/>
      <c r="AM51" s="411"/>
    </row>
    <row r="52" spans="1:39" ht="15" customHeight="1" x14ac:dyDescent="0.2">
      <c r="A52" s="411" t="s">
        <v>15</v>
      </c>
      <c r="B52" s="411"/>
      <c r="C52" s="411"/>
      <c r="D52" s="411"/>
      <c r="E52" s="411"/>
      <c r="F52" s="411"/>
      <c r="G52" s="411"/>
      <c r="H52" s="411" t="s">
        <v>65</v>
      </c>
      <c r="I52" s="411">
        <v>53</v>
      </c>
      <c r="J52" s="411"/>
      <c r="K52" s="411"/>
      <c r="L52" s="411"/>
      <c r="M52" s="411"/>
      <c r="N52" s="411"/>
      <c r="O52" s="411"/>
      <c r="P52" s="411"/>
      <c r="Q52" s="411"/>
      <c r="R52" s="411"/>
      <c r="S52" s="411"/>
      <c r="T52" s="411"/>
      <c r="U52" s="411"/>
      <c r="V52" s="411"/>
      <c r="W52" s="411"/>
      <c r="X52" s="411" t="s">
        <v>2584</v>
      </c>
      <c r="Y52" s="411"/>
      <c r="Z52" s="411"/>
      <c r="AA52" s="411"/>
      <c r="AB52" s="411"/>
      <c r="AC52" s="411"/>
      <c r="AD52" s="411"/>
      <c r="AE52" s="411"/>
      <c r="AF52" s="411"/>
      <c r="AG52" s="411"/>
      <c r="AH52" s="411"/>
      <c r="AI52" s="411"/>
      <c r="AJ52" s="411"/>
      <c r="AK52" s="411"/>
      <c r="AL52" s="411"/>
      <c r="AM52" s="411"/>
    </row>
    <row r="53" spans="1:39" ht="15" customHeight="1" x14ac:dyDescent="0.2">
      <c r="A53" s="411" t="s">
        <v>18</v>
      </c>
      <c r="B53" s="411"/>
      <c r="C53" s="411"/>
      <c r="D53" s="411"/>
      <c r="E53" s="411"/>
      <c r="F53" s="411"/>
      <c r="G53" s="411"/>
      <c r="H53" s="411" t="s">
        <v>66</v>
      </c>
      <c r="I53" s="411">
        <v>62</v>
      </c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 t="s">
        <v>2584</v>
      </c>
      <c r="Y53" s="411"/>
      <c r="Z53" s="411"/>
      <c r="AA53" s="411"/>
      <c r="AB53" s="411"/>
      <c r="AC53" s="411"/>
      <c r="AD53" s="411"/>
      <c r="AE53" s="411"/>
      <c r="AF53" s="411"/>
      <c r="AG53" s="411"/>
      <c r="AH53" s="411"/>
      <c r="AI53" s="411"/>
      <c r="AJ53" s="411"/>
      <c r="AK53" s="411"/>
      <c r="AL53" s="411"/>
      <c r="AM53" s="411"/>
    </row>
    <row r="54" spans="1:39" ht="15" customHeight="1" x14ac:dyDescent="0.2">
      <c r="A54" s="411" t="s">
        <v>67</v>
      </c>
      <c r="B54" s="412">
        <v>44048</v>
      </c>
      <c r="C54" s="411" t="s">
        <v>10</v>
      </c>
      <c r="D54" s="411" t="s">
        <v>11</v>
      </c>
      <c r="E54" s="411" t="s">
        <v>68</v>
      </c>
      <c r="F54" s="411">
        <v>25.8</v>
      </c>
      <c r="G54" s="412">
        <v>43656</v>
      </c>
      <c r="H54" s="411" t="s">
        <v>69</v>
      </c>
      <c r="I54" s="411">
        <v>10</v>
      </c>
      <c r="J54" s="411">
        <v>8</v>
      </c>
      <c r="K54" s="411">
        <v>9</v>
      </c>
      <c r="L54" s="411">
        <v>25.8</v>
      </c>
      <c r="M54" s="411" t="s">
        <v>70</v>
      </c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 t="s">
        <v>2589</v>
      </c>
      <c r="Y54" s="411"/>
      <c r="Z54" s="411"/>
      <c r="AA54" s="411"/>
      <c r="AB54" s="411"/>
      <c r="AC54" s="411">
        <v>4</v>
      </c>
      <c r="AD54" s="411">
        <v>2</v>
      </c>
      <c r="AE54" s="411">
        <v>5</v>
      </c>
      <c r="AF54" s="411">
        <v>1.5</v>
      </c>
      <c r="AG54" s="411">
        <v>8</v>
      </c>
      <c r="AH54" s="411">
        <v>2</v>
      </c>
      <c r="AI54" s="411">
        <v>9</v>
      </c>
      <c r="AJ54" s="411">
        <v>1.5</v>
      </c>
      <c r="AK54" s="411">
        <v>2</v>
      </c>
      <c r="AL54" s="411">
        <v>1</v>
      </c>
      <c r="AM54" s="411">
        <v>7</v>
      </c>
    </row>
    <row r="55" spans="1:39" ht="15" customHeight="1" x14ac:dyDescent="0.2">
      <c r="A55" s="411" t="s">
        <v>71</v>
      </c>
      <c r="B55" s="412">
        <v>44048</v>
      </c>
      <c r="C55" s="411" t="s">
        <v>10</v>
      </c>
      <c r="D55" s="411" t="s">
        <v>11</v>
      </c>
      <c r="E55" s="411" t="s">
        <v>68</v>
      </c>
      <c r="F55" s="411">
        <v>26.4</v>
      </c>
      <c r="G55" s="412">
        <v>43656</v>
      </c>
      <c r="H55" s="411" t="s">
        <v>72</v>
      </c>
      <c r="I55" s="411">
        <v>33</v>
      </c>
      <c r="J55" s="411">
        <v>45</v>
      </c>
      <c r="K55" s="411">
        <v>44</v>
      </c>
      <c r="L55" s="411">
        <v>26.4</v>
      </c>
      <c r="M55" s="411" t="s">
        <v>73</v>
      </c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 t="s">
        <v>2589</v>
      </c>
      <c r="Y55" s="411"/>
      <c r="Z55" s="411"/>
      <c r="AA55" s="411"/>
      <c r="AB55" s="411"/>
      <c r="AC55" s="411">
        <v>43</v>
      </c>
      <c r="AD55" s="411">
        <v>-1</v>
      </c>
      <c r="AE55" s="411">
        <v>42</v>
      </c>
      <c r="AF55" s="411">
        <v>-1.5</v>
      </c>
      <c r="AG55" s="411">
        <v>45</v>
      </c>
      <c r="AH55" s="411">
        <v>-1</v>
      </c>
      <c r="AI55" s="411">
        <v>44</v>
      </c>
      <c r="AJ55" s="411">
        <v>-1.5</v>
      </c>
      <c r="AK55" s="411">
        <v>46</v>
      </c>
      <c r="AL55" s="411">
        <v>39</v>
      </c>
      <c r="AM55" s="411">
        <v>40</v>
      </c>
    </row>
    <row r="56" spans="1:39" ht="15" customHeight="1" x14ac:dyDescent="0.2">
      <c r="A56" s="411" t="s">
        <v>74</v>
      </c>
      <c r="B56" s="412">
        <v>44048</v>
      </c>
      <c r="C56" s="411" t="s">
        <v>10</v>
      </c>
      <c r="D56" s="411" t="s">
        <v>11</v>
      </c>
      <c r="E56" s="411" t="s">
        <v>68</v>
      </c>
      <c r="F56" s="411" t="s">
        <v>75</v>
      </c>
      <c r="G56" s="412">
        <v>43656</v>
      </c>
      <c r="H56" s="411"/>
      <c r="I56" s="411"/>
      <c r="J56" s="411"/>
      <c r="K56" s="411"/>
      <c r="L56" s="411"/>
      <c r="M56" s="411"/>
      <c r="N56" s="411"/>
      <c r="O56" s="411"/>
      <c r="P56" s="411"/>
      <c r="Q56" s="411"/>
      <c r="R56" s="411"/>
      <c r="S56" s="411"/>
      <c r="T56" s="411"/>
      <c r="U56" s="411"/>
      <c r="V56" s="411"/>
      <c r="W56" s="411"/>
      <c r="X56" s="411" t="s">
        <v>75</v>
      </c>
      <c r="Y56" s="411"/>
      <c r="Z56" s="411"/>
      <c r="AA56" s="411"/>
      <c r="AB56" s="411"/>
      <c r="AC56" s="411"/>
      <c r="AD56" s="411"/>
      <c r="AE56" s="411"/>
      <c r="AF56" s="411"/>
      <c r="AG56" s="411"/>
      <c r="AH56" s="411"/>
      <c r="AI56" s="411"/>
      <c r="AJ56" s="411"/>
      <c r="AK56" s="411"/>
      <c r="AL56" s="411"/>
      <c r="AM56" s="411"/>
    </row>
    <row r="57" spans="1:39" ht="15" customHeight="1" x14ac:dyDescent="0.2">
      <c r="A57" s="411" t="s">
        <v>76</v>
      </c>
      <c r="B57" s="412">
        <v>44048</v>
      </c>
      <c r="C57" s="411" t="s">
        <v>10</v>
      </c>
      <c r="D57" s="411" t="s">
        <v>11</v>
      </c>
      <c r="E57" s="411" t="s">
        <v>68</v>
      </c>
      <c r="F57" s="411">
        <v>26</v>
      </c>
      <c r="G57" s="412">
        <v>43656</v>
      </c>
      <c r="H57" s="411" t="s">
        <v>77</v>
      </c>
      <c r="I57" s="411">
        <v>53</v>
      </c>
      <c r="J57" s="411">
        <v>56</v>
      </c>
      <c r="K57" s="411">
        <v>57</v>
      </c>
      <c r="L57" s="411">
        <v>26</v>
      </c>
      <c r="M57" s="411" t="s">
        <v>78</v>
      </c>
      <c r="N57" s="411"/>
      <c r="O57" s="411"/>
      <c r="P57" s="411"/>
      <c r="Q57" s="411"/>
      <c r="R57" s="411"/>
      <c r="S57" s="411"/>
      <c r="T57" s="411"/>
      <c r="U57" s="411"/>
      <c r="V57" s="411"/>
      <c r="W57" s="411"/>
      <c r="X57" s="411" t="s">
        <v>2589</v>
      </c>
      <c r="Y57" s="411"/>
      <c r="Z57" s="411"/>
      <c r="AA57" s="411"/>
      <c r="AB57" s="411"/>
      <c r="AC57" s="411">
        <v>54</v>
      </c>
      <c r="AD57" s="411">
        <v>-1</v>
      </c>
      <c r="AE57" s="411">
        <v>55</v>
      </c>
      <c r="AF57" s="411">
        <v>-1.5</v>
      </c>
      <c r="AG57" s="411">
        <v>56</v>
      </c>
      <c r="AH57" s="411">
        <v>-1</v>
      </c>
      <c r="AI57" s="411">
        <v>57</v>
      </c>
      <c r="AJ57" s="411">
        <v>-1.5</v>
      </c>
      <c r="AK57" s="411">
        <v>50</v>
      </c>
      <c r="AL57" s="411">
        <v>59</v>
      </c>
      <c r="AM57" s="411">
        <v>58</v>
      </c>
    </row>
    <row r="58" spans="1:39" ht="15" customHeight="1" x14ac:dyDescent="0.2">
      <c r="A58" s="411" t="s">
        <v>79</v>
      </c>
      <c r="B58" s="412">
        <v>44048</v>
      </c>
      <c r="C58" s="411" t="s">
        <v>10</v>
      </c>
      <c r="D58" s="411" t="s">
        <v>11</v>
      </c>
      <c r="E58" s="411" t="s">
        <v>68</v>
      </c>
      <c r="F58" s="411">
        <v>26.2</v>
      </c>
      <c r="G58" s="412">
        <v>43656</v>
      </c>
      <c r="H58" s="411" t="s">
        <v>80</v>
      </c>
      <c r="I58" s="411">
        <v>10</v>
      </c>
      <c r="J58" s="411">
        <v>8</v>
      </c>
      <c r="K58" s="411">
        <v>9</v>
      </c>
      <c r="L58" s="411">
        <v>26.2</v>
      </c>
      <c r="M58" s="411" t="s">
        <v>81</v>
      </c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 t="s">
        <v>2590</v>
      </c>
      <c r="Y58" s="411"/>
      <c r="Z58" s="411"/>
      <c r="AA58" s="411"/>
      <c r="AB58" s="411"/>
      <c r="AC58" s="411">
        <v>4</v>
      </c>
      <c r="AD58" s="411">
        <v>0.5</v>
      </c>
      <c r="AE58" s="411">
        <v>5</v>
      </c>
      <c r="AF58" s="411">
        <v>0</v>
      </c>
      <c r="AG58" s="411">
        <v>8</v>
      </c>
      <c r="AH58" s="411">
        <v>0.5</v>
      </c>
      <c r="AI58" s="411">
        <v>9</v>
      </c>
      <c r="AJ58" s="411">
        <v>0</v>
      </c>
      <c r="AK58" s="411">
        <v>3</v>
      </c>
      <c r="AL58" s="411">
        <v>6</v>
      </c>
      <c r="AM58" s="411">
        <v>7</v>
      </c>
    </row>
    <row r="59" spans="1:39" ht="15" customHeight="1" x14ac:dyDescent="0.2">
      <c r="A59" s="411" t="s">
        <v>82</v>
      </c>
      <c r="B59" s="412">
        <v>44118</v>
      </c>
      <c r="C59" s="411" t="s">
        <v>10</v>
      </c>
      <c r="D59" s="411" t="s">
        <v>11</v>
      </c>
      <c r="E59" s="411" t="s">
        <v>68</v>
      </c>
      <c r="F59" s="411">
        <v>23.6</v>
      </c>
      <c r="G59" s="412">
        <v>43744</v>
      </c>
      <c r="H59" s="411" t="s">
        <v>83</v>
      </c>
      <c r="I59" s="411">
        <v>2</v>
      </c>
      <c r="J59" s="411">
        <v>5</v>
      </c>
      <c r="K59" s="411">
        <v>6</v>
      </c>
      <c r="L59" s="411">
        <v>23.6</v>
      </c>
      <c r="M59" s="411" t="s">
        <v>84</v>
      </c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 t="s">
        <v>2591</v>
      </c>
      <c r="Y59" s="411"/>
      <c r="Z59" s="411"/>
      <c r="AA59" s="411"/>
      <c r="AB59" s="411"/>
      <c r="AC59" s="411">
        <v>3</v>
      </c>
      <c r="AD59" s="411">
        <v>0</v>
      </c>
      <c r="AE59" s="411">
        <v>4</v>
      </c>
      <c r="AF59" s="411">
        <v>-0.5</v>
      </c>
      <c r="AG59" s="411">
        <v>5</v>
      </c>
      <c r="AH59" s="411">
        <v>0</v>
      </c>
      <c r="AI59" s="411">
        <v>6</v>
      </c>
      <c r="AJ59" s="411">
        <v>-0.5</v>
      </c>
      <c r="AK59" s="411">
        <v>10</v>
      </c>
      <c r="AL59" s="411">
        <v>7</v>
      </c>
      <c r="AM59" s="411">
        <v>8</v>
      </c>
    </row>
    <row r="60" spans="1:39" ht="15" customHeight="1" x14ac:dyDescent="0.2">
      <c r="A60" s="411" t="s">
        <v>85</v>
      </c>
      <c r="B60" s="412">
        <v>44118</v>
      </c>
      <c r="C60" s="411" t="s">
        <v>10</v>
      </c>
      <c r="D60" s="411" t="s">
        <v>11</v>
      </c>
      <c r="E60" s="411" t="s">
        <v>68</v>
      </c>
      <c r="F60" s="411">
        <v>23.3</v>
      </c>
      <c r="G60" s="412">
        <v>43744</v>
      </c>
      <c r="H60" s="411" t="s">
        <v>86</v>
      </c>
      <c r="I60" s="411">
        <v>32</v>
      </c>
      <c r="J60" s="411">
        <v>33</v>
      </c>
      <c r="K60" s="411">
        <v>34</v>
      </c>
      <c r="L60" s="411">
        <v>23.3</v>
      </c>
      <c r="M60" s="411" t="s">
        <v>87</v>
      </c>
      <c r="N60" s="411"/>
      <c r="O60" s="411"/>
      <c r="P60" s="411"/>
      <c r="Q60" s="411"/>
      <c r="R60" s="411"/>
      <c r="S60" s="411"/>
      <c r="T60" s="411"/>
      <c r="U60" s="411"/>
      <c r="V60" s="411"/>
      <c r="W60" s="411"/>
      <c r="X60" s="411" t="s">
        <v>2591</v>
      </c>
      <c r="Y60" s="411"/>
      <c r="Z60" s="411"/>
      <c r="AA60" s="411"/>
      <c r="AB60" s="411"/>
      <c r="AC60" s="411">
        <v>26</v>
      </c>
      <c r="AD60" s="411">
        <v>0</v>
      </c>
      <c r="AE60" s="411">
        <v>27</v>
      </c>
      <c r="AF60" s="411">
        <v>-0.5</v>
      </c>
      <c r="AG60" s="411">
        <v>33</v>
      </c>
      <c r="AH60" s="411">
        <v>0</v>
      </c>
      <c r="AI60" s="411">
        <v>34</v>
      </c>
      <c r="AJ60" s="411">
        <v>-0.5</v>
      </c>
      <c r="AK60" s="411">
        <v>29</v>
      </c>
      <c r="AL60" s="411">
        <v>25</v>
      </c>
      <c r="AM60" s="411">
        <v>30</v>
      </c>
    </row>
    <row r="61" spans="1:39" ht="15" customHeight="1" x14ac:dyDescent="0.2">
      <c r="A61" s="411" t="s">
        <v>88</v>
      </c>
      <c r="B61" s="412">
        <v>44118</v>
      </c>
      <c r="C61" s="411" t="s">
        <v>10</v>
      </c>
      <c r="D61" s="411" t="s">
        <v>11</v>
      </c>
      <c r="E61" s="411" t="s">
        <v>68</v>
      </c>
      <c r="F61" s="411">
        <v>24.9</v>
      </c>
      <c r="G61" s="412">
        <v>43744</v>
      </c>
      <c r="H61" s="411" t="s">
        <v>89</v>
      </c>
      <c r="I61" s="411">
        <v>43</v>
      </c>
      <c r="J61" s="411">
        <v>48</v>
      </c>
      <c r="K61" s="411">
        <v>49</v>
      </c>
      <c r="L61" s="411">
        <v>24.9</v>
      </c>
      <c r="M61" s="411" t="s">
        <v>90</v>
      </c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 t="s">
        <v>2591</v>
      </c>
      <c r="Y61" s="411"/>
      <c r="Z61" s="411"/>
      <c r="AA61" s="411"/>
      <c r="AB61" s="411"/>
      <c r="AC61" s="411">
        <v>46</v>
      </c>
      <c r="AD61" s="411">
        <v>0</v>
      </c>
      <c r="AE61" s="411">
        <v>47</v>
      </c>
      <c r="AF61" s="411">
        <v>-0.5</v>
      </c>
      <c r="AG61" s="411">
        <v>48</v>
      </c>
      <c r="AH61" s="411">
        <v>0</v>
      </c>
      <c r="AI61" s="411">
        <v>49</v>
      </c>
      <c r="AJ61" s="411">
        <v>-0.5</v>
      </c>
      <c r="AK61" s="411">
        <v>37</v>
      </c>
      <c r="AL61" s="411">
        <v>44</v>
      </c>
      <c r="AM61" s="411">
        <v>51</v>
      </c>
    </row>
    <row r="62" spans="1:39" ht="15" customHeight="1" x14ac:dyDescent="0.2">
      <c r="A62" s="411" t="s">
        <v>91</v>
      </c>
      <c r="B62" s="412">
        <v>44118</v>
      </c>
      <c r="C62" s="411" t="s">
        <v>10</v>
      </c>
      <c r="D62" s="411" t="s">
        <v>11</v>
      </c>
      <c r="E62" s="411" t="s">
        <v>68</v>
      </c>
      <c r="F62" s="411">
        <v>25.6</v>
      </c>
      <c r="G62" s="412">
        <v>43744</v>
      </c>
      <c r="H62" s="411" t="s">
        <v>92</v>
      </c>
      <c r="I62" s="411">
        <v>57</v>
      </c>
      <c r="J62" s="411">
        <v>62</v>
      </c>
      <c r="K62" s="411">
        <v>63</v>
      </c>
      <c r="L62" s="411">
        <v>25.6</v>
      </c>
      <c r="M62" s="411" t="s">
        <v>93</v>
      </c>
      <c r="N62" s="411"/>
      <c r="O62" s="411"/>
      <c r="P62" s="411"/>
      <c r="Q62" s="411"/>
      <c r="R62" s="411"/>
      <c r="S62" s="411"/>
      <c r="T62" s="411"/>
      <c r="U62" s="411"/>
      <c r="V62" s="411"/>
      <c r="W62" s="411"/>
      <c r="X62" s="411" t="s">
        <v>2591</v>
      </c>
      <c r="Y62" s="411"/>
      <c r="Z62" s="411"/>
      <c r="AA62" s="411"/>
      <c r="AB62" s="411"/>
      <c r="AC62" s="411">
        <v>60</v>
      </c>
      <c r="AD62" s="411">
        <v>0</v>
      </c>
      <c r="AE62" s="411">
        <v>61</v>
      </c>
      <c r="AF62" s="411">
        <v>-0.5</v>
      </c>
      <c r="AG62" s="411">
        <v>62</v>
      </c>
      <c r="AH62" s="411">
        <v>0</v>
      </c>
      <c r="AI62" s="411">
        <v>63</v>
      </c>
      <c r="AJ62" s="411">
        <v>-0.5</v>
      </c>
      <c r="AK62" s="411">
        <v>55</v>
      </c>
      <c r="AL62" s="411">
        <v>58</v>
      </c>
      <c r="AM62" s="411">
        <v>59</v>
      </c>
    </row>
    <row r="63" spans="1:39" ht="15" customHeight="1" x14ac:dyDescent="0.2">
      <c r="A63" s="411" t="s">
        <v>94</v>
      </c>
      <c r="B63" s="412">
        <v>44118</v>
      </c>
      <c r="C63" s="411" t="s">
        <v>10</v>
      </c>
      <c r="D63" s="411" t="s">
        <v>11</v>
      </c>
      <c r="E63" s="411" t="s">
        <v>68</v>
      </c>
      <c r="F63" s="411">
        <v>26</v>
      </c>
      <c r="G63" s="412">
        <v>43744</v>
      </c>
      <c r="H63" s="411" t="s">
        <v>95</v>
      </c>
      <c r="I63" s="411">
        <v>68</v>
      </c>
      <c r="J63" s="411">
        <v>74</v>
      </c>
      <c r="K63" s="411">
        <v>75</v>
      </c>
      <c r="L63" s="411">
        <v>26</v>
      </c>
      <c r="M63" s="411" t="s">
        <v>96</v>
      </c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 t="s">
        <v>2591</v>
      </c>
      <c r="Y63" s="411"/>
      <c r="Z63" s="411"/>
      <c r="AA63" s="411"/>
      <c r="AB63" s="411"/>
      <c r="AC63" s="411">
        <v>72</v>
      </c>
      <c r="AD63" s="411">
        <v>0</v>
      </c>
      <c r="AE63" s="411">
        <v>73</v>
      </c>
      <c r="AF63" s="411">
        <v>-0.5</v>
      </c>
      <c r="AG63" s="411">
        <v>74</v>
      </c>
      <c r="AH63" s="411">
        <v>0</v>
      </c>
      <c r="AI63" s="411">
        <v>75</v>
      </c>
      <c r="AJ63" s="411">
        <v>-0.5</v>
      </c>
      <c r="AK63" s="411">
        <v>66</v>
      </c>
      <c r="AL63" s="411">
        <v>70</v>
      </c>
      <c r="AM63" s="411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53D9-F4AD-4364-921E-87D7F6639C8D}">
  <sheetPr>
    <tabColor rgb="FF548235"/>
    <pageSetUpPr fitToPage="1"/>
  </sheetPr>
  <dimension ref="A1:Q14"/>
  <sheetViews>
    <sheetView workbookViewId="0">
      <selection activeCell="M22" sqref="M22"/>
    </sheetView>
  </sheetViews>
  <sheetFormatPr baseColWidth="10" defaultColWidth="8.83203125" defaultRowHeight="15" x14ac:dyDescent="0.2"/>
  <cols>
    <col min="2" max="2" width="15.83203125" customWidth="1"/>
    <col min="3" max="3" width="18" customWidth="1"/>
    <col min="4" max="4" width="21.5" customWidth="1"/>
    <col min="5" max="5" width="18" customWidth="1"/>
    <col min="9" max="9" width="12.83203125" customWidth="1"/>
    <col min="12" max="12" width="13.5" customWidth="1"/>
    <col min="13" max="13" width="21.6640625" customWidth="1"/>
    <col min="14" max="15" width="21.83203125" customWidth="1"/>
    <col min="16" max="16" width="16.5" customWidth="1"/>
  </cols>
  <sheetData>
    <row r="1" spans="1:17" x14ac:dyDescent="0.2">
      <c r="A1" s="167" t="s">
        <v>97</v>
      </c>
      <c r="B1" s="167" t="s">
        <v>2592</v>
      </c>
      <c r="C1" s="167" t="s">
        <v>2593</v>
      </c>
      <c r="D1" s="316" t="s">
        <v>2594</v>
      </c>
      <c r="E1" s="167" t="s">
        <v>2595</v>
      </c>
      <c r="F1" s="167" t="s">
        <v>189</v>
      </c>
      <c r="G1" s="167" t="s">
        <v>192</v>
      </c>
      <c r="H1" s="167" t="s">
        <v>241</v>
      </c>
      <c r="I1" s="167" t="s">
        <v>188</v>
      </c>
      <c r="J1" s="167" t="s">
        <v>242</v>
      </c>
      <c r="K1" s="167" t="s">
        <v>243</v>
      </c>
      <c r="L1" s="167" t="s">
        <v>244</v>
      </c>
      <c r="M1" s="322" t="s">
        <v>247</v>
      </c>
      <c r="N1" s="167" t="s">
        <v>2596</v>
      </c>
      <c r="O1" s="167" t="s">
        <v>2597</v>
      </c>
      <c r="P1" s="167" t="s">
        <v>2598</v>
      </c>
      <c r="Q1" t="s">
        <v>2599</v>
      </c>
    </row>
    <row r="2" spans="1:17" ht="16" x14ac:dyDescent="0.2">
      <c r="A2" s="1">
        <v>1</v>
      </c>
      <c r="B2" s="692" t="s">
        <v>2600</v>
      </c>
      <c r="C2" s="1" t="s">
        <v>2459</v>
      </c>
      <c r="D2" s="1">
        <v>1</v>
      </c>
      <c r="E2" s="141">
        <v>1253168</v>
      </c>
      <c r="F2" s="126" t="s">
        <v>115</v>
      </c>
      <c r="G2" s="130" t="s">
        <v>124</v>
      </c>
      <c r="H2" s="130" t="s">
        <v>290</v>
      </c>
      <c r="I2" s="137">
        <v>43584</v>
      </c>
      <c r="J2" s="134">
        <f t="shared" ref="J2:J7" ca="1" si="0">YEARFRAC(I2,TODAY())</f>
        <v>3.8805555555555555</v>
      </c>
      <c r="K2" s="130">
        <f t="shared" ref="K2:K7" ca="1" si="1">_xlfn.DAYS(TODAY(),I2)</f>
        <v>1417</v>
      </c>
      <c r="L2" s="525">
        <f>_xlfn.DAYS(N2,I2)/30</f>
        <v>18.2</v>
      </c>
      <c r="M2" s="318" t="s">
        <v>2601</v>
      </c>
      <c r="N2" s="13">
        <v>44130</v>
      </c>
      <c r="O2" s="107">
        <f>_xlfn.DAYS(N2,I2)/30</f>
        <v>18.2</v>
      </c>
      <c r="P2" s="1">
        <v>30</v>
      </c>
    </row>
    <row r="3" spans="1:17" ht="16" x14ac:dyDescent="0.2">
      <c r="A3" s="1">
        <v>2</v>
      </c>
      <c r="B3" s="691" t="s">
        <v>2602</v>
      </c>
      <c r="C3" s="1" t="s">
        <v>2461</v>
      </c>
      <c r="D3" s="1">
        <v>1</v>
      </c>
      <c r="E3" s="142">
        <v>1253168</v>
      </c>
      <c r="F3" s="29" t="s">
        <v>115</v>
      </c>
      <c r="G3" s="131" t="s">
        <v>124</v>
      </c>
      <c r="H3" s="131" t="s">
        <v>293</v>
      </c>
      <c r="I3" s="138">
        <v>43689</v>
      </c>
      <c r="J3" s="135">
        <f t="shared" ca="1" si="0"/>
        <v>3.5944444444444446</v>
      </c>
      <c r="K3" s="131">
        <f t="shared" ca="1" si="1"/>
        <v>1312</v>
      </c>
      <c r="L3" s="525">
        <f t="shared" ref="L3:L7" si="2">_xlfn.DAYS(N3,I3)/30</f>
        <v>14.7</v>
      </c>
      <c r="M3" s="318" t="s">
        <v>2601</v>
      </c>
      <c r="N3" s="13">
        <v>44130</v>
      </c>
      <c r="O3" s="107">
        <f t="shared" ref="O3:O5" si="3">_xlfn.DAYS(N3,I3)/30</f>
        <v>14.7</v>
      </c>
      <c r="P3" s="1">
        <v>28</v>
      </c>
    </row>
    <row r="4" spans="1:17" ht="16" x14ac:dyDescent="0.2">
      <c r="A4" s="1">
        <v>3</v>
      </c>
      <c r="B4" s="692" t="s">
        <v>2603</v>
      </c>
      <c r="C4" s="1" t="s">
        <v>2462</v>
      </c>
      <c r="D4" s="1">
        <v>2</v>
      </c>
      <c r="E4" s="133">
        <v>1299775</v>
      </c>
      <c r="F4" s="34" t="s">
        <v>113</v>
      </c>
      <c r="G4" s="128" t="s">
        <v>124</v>
      </c>
      <c r="H4" s="128" t="s">
        <v>286</v>
      </c>
      <c r="I4" s="139">
        <v>43799</v>
      </c>
      <c r="J4" s="129">
        <f t="shared" ca="1" si="0"/>
        <v>3.2944444444444443</v>
      </c>
      <c r="K4" s="129">
        <f t="shared" ca="1" si="1"/>
        <v>1202</v>
      </c>
      <c r="L4" s="525">
        <f t="shared" si="2"/>
        <v>11.033333333333333</v>
      </c>
      <c r="M4" s="318" t="s">
        <v>2601</v>
      </c>
      <c r="N4" s="13">
        <v>44130</v>
      </c>
      <c r="O4" s="107">
        <f t="shared" si="3"/>
        <v>11.033333333333333</v>
      </c>
      <c r="P4" s="1">
        <v>32</v>
      </c>
    </row>
    <row r="5" spans="1:17" ht="16" x14ac:dyDescent="0.2">
      <c r="A5" s="1">
        <v>4</v>
      </c>
      <c r="B5" s="691" t="s">
        <v>2604</v>
      </c>
      <c r="C5" s="1" t="s">
        <v>2463</v>
      </c>
      <c r="D5" s="1">
        <v>2</v>
      </c>
      <c r="E5" s="142">
        <v>1299775</v>
      </c>
      <c r="F5" s="29" t="s">
        <v>113</v>
      </c>
      <c r="G5" s="131" t="s">
        <v>124</v>
      </c>
      <c r="H5" s="131" t="s">
        <v>382</v>
      </c>
      <c r="I5" s="138">
        <v>43584</v>
      </c>
      <c r="J5" s="135">
        <f t="shared" ca="1" si="0"/>
        <v>3.8805555555555555</v>
      </c>
      <c r="K5" s="131">
        <f t="shared" ca="1" si="1"/>
        <v>1417</v>
      </c>
      <c r="L5" s="525">
        <f t="shared" si="2"/>
        <v>18.2</v>
      </c>
      <c r="M5" s="318" t="s">
        <v>2601</v>
      </c>
      <c r="N5" s="13">
        <v>44130</v>
      </c>
      <c r="O5" s="107">
        <f t="shared" si="3"/>
        <v>18.2</v>
      </c>
      <c r="P5" s="1">
        <v>28</v>
      </c>
    </row>
    <row r="6" spans="1:17" ht="16" x14ac:dyDescent="0.2">
      <c r="A6" s="1">
        <v>5</v>
      </c>
      <c r="B6" s="1"/>
      <c r="C6" s="1" t="s">
        <v>2464</v>
      </c>
      <c r="D6" s="1">
        <v>3</v>
      </c>
      <c r="E6" s="142">
        <v>1299782</v>
      </c>
      <c r="F6" s="29" t="s">
        <v>115</v>
      </c>
      <c r="G6" s="131" t="s">
        <v>2465</v>
      </c>
      <c r="H6" s="131" t="s">
        <v>296</v>
      </c>
      <c r="I6" s="138">
        <v>43838</v>
      </c>
      <c r="J6" s="135">
        <f t="shared" ca="1" si="0"/>
        <v>3.1888888888888891</v>
      </c>
      <c r="K6" s="131">
        <f t="shared" ca="1" si="1"/>
        <v>1163</v>
      </c>
      <c r="L6" s="525">
        <f t="shared" si="2"/>
        <v>9.7333333333333325</v>
      </c>
      <c r="M6" s="318" t="s">
        <v>2601</v>
      </c>
      <c r="N6" s="74">
        <v>44130</v>
      </c>
      <c r="O6" s="74"/>
      <c r="P6" s="1">
        <v>26</v>
      </c>
    </row>
    <row r="7" spans="1:17" ht="16" x14ac:dyDescent="0.2">
      <c r="A7" s="1">
        <v>6</v>
      </c>
      <c r="B7" s="1"/>
      <c r="C7" s="1" t="s">
        <v>2466</v>
      </c>
      <c r="D7" s="1">
        <v>3</v>
      </c>
      <c r="E7" s="143">
        <v>1299782</v>
      </c>
      <c r="F7" s="127" t="s">
        <v>115</v>
      </c>
      <c r="G7" s="132" t="s">
        <v>2465</v>
      </c>
      <c r="H7" s="132" t="s">
        <v>602</v>
      </c>
      <c r="I7" s="140">
        <v>43838</v>
      </c>
      <c r="J7" s="136">
        <f t="shared" ca="1" si="0"/>
        <v>3.1888888888888891</v>
      </c>
      <c r="K7" s="132">
        <f t="shared" ca="1" si="1"/>
        <v>1163</v>
      </c>
      <c r="L7" s="525">
        <f t="shared" si="2"/>
        <v>9.7333333333333325</v>
      </c>
      <c r="M7" s="318" t="s">
        <v>2601</v>
      </c>
      <c r="N7" s="74">
        <v>44130</v>
      </c>
      <c r="O7" s="74"/>
      <c r="P7" s="1">
        <v>28</v>
      </c>
    </row>
    <row r="9" spans="1:17" x14ac:dyDescent="0.2">
      <c r="A9" s="695"/>
      <c r="B9" s="699" t="s">
        <v>2605</v>
      </c>
      <c r="C9" s="696"/>
      <c r="D9" s="697"/>
      <c r="E9" s="697"/>
      <c r="F9" s="697"/>
      <c r="G9" s="697"/>
      <c r="H9" s="697"/>
      <c r="I9" s="697"/>
      <c r="J9" s="697"/>
    </row>
    <row r="10" spans="1:17" x14ac:dyDescent="0.2">
      <c r="A10" s="695"/>
      <c r="B10" s="699" t="s">
        <v>2606</v>
      </c>
      <c r="C10" s="696"/>
      <c r="D10" s="697"/>
      <c r="E10" s="697"/>
      <c r="F10" s="697"/>
      <c r="G10" s="697"/>
      <c r="H10" s="697"/>
      <c r="I10" s="697"/>
      <c r="J10" s="698"/>
    </row>
    <row r="11" spans="1:17" x14ac:dyDescent="0.2">
      <c r="A11" s="695"/>
      <c r="B11" s="695"/>
      <c r="C11" s="696"/>
      <c r="D11" s="697"/>
      <c r="E11" s="697"/>
      <c r="F11" s="697"/>
      <c r="G11" s="697"/>
      <c r="H11" s="697"/>
      <c r="I11" s="697"/>
      <c r="J11" s="698"/>
    </row>
    <row r="12" spans="1:17" x14ac:dyDescent="0.2">
      <c r="A12" s="695"/>
      <c r="B12" s="695"/>
      <c r="C12" s="696"/>
      <c r="D12" s="697"/>
      <c r="E12" s="697"/>
      <c r="F12" s="697"/>
      <c r="G12" s="697"/>
      <c r="H12" s="697"/>
      <c r="I12" s="697"/>
      <c r="J12" s="698"/>
    </row>
    <row r="13" spans="1:17" x14ac:dyDescent="0.2">
      <c r="A13" s="700"/>
      <c r="B13" s="700"/>
      <c r="C13" s="701"/>
      <c r="D13" s="698"/>
      <c r="E13" s="698"/>
      <c r="F13" s="698"/>
      <c r="G13" s="698"/>
      <c r="H13" s="698"/>
      <c r="I13" s="698"/>
      <c r="J13" s="698"/>
    </row>
    <row r="14" spans="1:17" x14ac:dyDescent="0.2">
      <c r="A14" s="700"/>
      <c r="B14" s="700"/>
      <c r="C14" s="701"/>
      <c r="D14" s="698"/>
      <c r="E14" s="698"/>
      <c r="F14" s="698"/>
      <c r="G14" s="698"/>
      <c r="H14" s="698"/>
      <c r="I14" s="698"/>
    </row>
  </sheetData>
  <hyperlinks>
    <hyperlink ref="B5" r:id="rId1" xr:uid="{DAFF44D3-C439-4E5E-8691-50294079F2B6}"/>
    <hyperlink ref="B4" r:id="rId2" xr:uid="{B1FD7388-DE45-4577-B41D-468C556DCCDD}"/>
    <hyperlink ref="B3" r:id="rId3" xr:uid="{4FB70A5A-5747-4D40-A3E7-B16AEAD1E9FC}"/>
    <hyperlink ref="B2" r:id="rId4" xr:uid="{4F6A32E2-D0D2-4659-A5C0-0194C3AAFBE4}"/>
    <hyperlink ref="B9" r:id="rId5" xr:uid="{7CFB1D4A-1D96-431C-97EE-C33F1B84618F}"/>
    <hyperlink ref="B10" r:id="rId6" xr:uid="{B4749E59-884F-4D9C-B98F-AB2AECD06D35}"/>
  </hyperlinks>
  <pageMargins left="0.7" right="0.7" top="0.75" bottom="0.75" header="0.3" footer="0.3"/>
  <pageSetup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4876-8161-471D-B085-32DA71FC5701}">
  <sheetPr>
    <tabColor rgb="FF548235"/>
    <pageSetUpPr fitToPage="1"/>
  </sheetPr>
  <dimension ref="A1:BA89"/>
  <sheetViews>
    <sheetView workbookViewId="0">
      <selection activeCell="O22" sqref="O22:O28"/>
    </sheetView>
  </sheetViews>
  <sheetFormatPr baseColWidth="10" defaultColWidth="8.83203125" defaultRowHeight="15" x14ac:dyDescent="0.2"/>
  <cols>
    <col min="1" max="1" width="9.33203125" customWidth="1"/>
    <col min="2" max="2" width="15.33203125" customWidth="1"/>
    <col min="3" max="3" width="16.33203125" customWidth="1"/>
    <col min="4" max="4" width="20.83203125" customWidth="1"/>
    <col min="5" max="5" width="12.1640625" customWidth="1"/>
    <col min="9" max="9" width="9.1640625" customWidth="1"/>
    <col min="10" max="12" width="14.5" customWidth="1"/>
    <col min="13" max="13" width="11.5" customWidth="1"/>
    <col min="14" max="15" width="11.33203125" customWidth="1"/>
    <col min="16" max="16" width="28.6640625" customWidth="1"/>
    <col min="17" max="17" width="14.33203125" customWidth="1"/>
    <col min="18" max="18" width="20.83203125" customWidth="1"/>
    <col min="19" max="21" width="20.5" customWidth="1"/>
    <col min="22" max="22" width="14.6640625" customWidth="1"/>
    <col min="34" max="34" width="9.33203125" customWidth="1"/>
    <col min="35" max="35" width="7.6640625" customWidth="1"/>
    <col min="36" max="36" width="10.6640625" customWidth="1"/>
    <col min="37" max="37" width="8.1640625" customWidth="1"/>
    <col min="38" max="38" width="8" customWidth="1"/>
    <col min="39" max="39" width="7.5" customWidth="1"/>
    <col min="40" max="40" width="11.5" customWidth="1"/>
    <col min="41" max="44" width="20.33203125" customWidth="1"/>
    <col min="45" max="45" width="15.6640625" customWidth="1"/>
    <col min="46" max="46" width="13" customWidth="1"/>
    <col min="47" max="47" width="12.5" customWidth="1"/>
    <col min="48" max="48" width="17" customWidth="1"/>
    <col min="49" max="49" width="17.33203125" customWidth="1"/>
    <col min="50" max="51" width="14.83203125" customWidth="1"/>
    <col min="52" max="52" width="16" customWidth="1"/>
  </cols>
  <sheetData>
    <row r="1" spans="1:53" ht="16" x14ac:dyDescent="0.2">
      <c r="A1" s="167" t="s">
        <v>97</v>
      </c>
      <c r="B1" s="167" t="s">
        <v>2592</v>
      </c>
      <c r="C1" s="321" t="s">
        <v>2593</v>
      </c>
      <c r="D1" s="316" t="s">
        <v>2607</v>
      </c>
      <c r="E1" s="319" t="s">
        <v>2435</v>
      </c>
      <c r="F1" s="322" t="s">
        <v>189</v>
      </c>
      <c r="G1" s="319" t="s">
        <v>192</v>
      </c>
      <c r="H1" s="319"/>
      <c r="I1" s="322" t="s">
        <v>241</v>
      </c>
      <c r="J1" s="322" t="s">
        <v>188</v>
      </c>
      <c r="K1" s="322" t="s">
        <v>2608</v>
      </c>
      <c r="L1" s="322" t="s">
        <v>881</v>
      </c>
      <c r="M1" s="319" t="s">
        <v>242</v>
      </c>
      <c r="N1" s="322" t="s">
        <v>243</v>
      </c>
      <c r="O1" s="322" t="s">
        <v>2609</v>
      </c>
      <c r="P1" s="322" t="s">
        <v>244</v>
      </c>
      <c r="Q1" s="319" t="s">
        <v>2610</v>
      </c>
      <c r="R1" s="319" t="s">
        <v>247</v>
      </c>
      <c r="S1" s="79" t="s">
        <v>2611</v>
      </c>
      <c r="T1" s="84" t="s">
        <v>2612</v>
      </c>
      <c r="U1" s="84" t="s">
        <v>2613</v>
      </c>
      <c r="V1" s="18" t="s">
        <v>2614</v>
      </c>
      <c r="W1" s="18" t="s">
        <v>2615</v>
      </c>
      <c r="X1" s="18" t="s">
        <v>2616</v>
      </c>
      <c r="Y1" s="18" t="s">
        <v>2617</v>
      </c>
      <c r="Z1" s="18" t="s">
        <v>2618</v>
      </c>
      <c r="AA1" s="18" t="s">
        <v>2619</v>
      </c>
      <c r="AB1" s="18" t="s">
        <v>2620</v>
      </c>
      <c r="AC1" s="18" t="s">
        <v>2621</v>
      </c>
      <c r="AD1" s="18" t="s">
        <v>2622</v>
      </c>
      <c r="AE1" s="19" t="s">
        <v>2623</v>
      </c>
      <c r="AF1" t="s">
        <v>2624</v>
      </c>
      <c r="AG1" t="s">
        <v>2625</v>
      </c>
      <c r="AH1" t="s">
        <v>2626</v>
      </c>
      <c r="AI1" t="s">
        <v>2627</v>
      </c>
      <c r="AJ1" t="s">
        <v>2628</v>
      </c>
      <c r="AK1" t="s">
        <v>2629</v>
      </c>
      <c r="AL1" t="s">
        <v>2630</v>
      </c>
      <c r="AM1" t="s">
        <v>2630</v>
      </c>
      <c r="AN1" s="19" t="s">
        <v>2631</v>
      </c>
      <c r="AO1" s="19" t="s">
        <v>2632</v>
      </c>
      <c r="AP1" s="19" t="s">
        <v>2633</v>
      </c>
      <c r="AQ1" s="19" t="s">
        <v>2634</v>
      </c>
      <c r="AR1" s="19" t="s">
        <v>2635</v>
      </c>
      <c r="AS1" s="1" t="s">
        <v>2596</v>
      </c>
      <c r="AT1" s="1" t="s">
        <v>2636</v>
      </c>
      <c r="AU1" s="1" t="s">
        <v>2637</v>
      </c>
      <c r="AV1" s="1" t="s">
        <v>2638</v>
      </c>
      <c r="AW1" s="75" t="s">
        <v>2639</v>
      </c>
      <c r="AX1" s="76" t="s">
        <v>2640</v>
      </c>
      <c r="AY1" s="121" t="s">
        <v>2641</v>
      </c>
      <c r="AZ1" s="1" t="s">
        <v>2642</v>
      </c>
      <c r="BA1" t="s">
        <v>2643</v>
      </c>
    </row>
    <row r="2" spans="1:53" ht="16" x14ac:dyDescent="0.2">
      <c r="A2" s="1">
        <v>1</v>
      </c>
      <c r="B2" s="703" t="s">
        <v>2644</v>
      </c>
      <c r="C2" s="167" t="s">
        <v>285</v>
      </c>
      <c r="D2" s="166">
        <v>1</v>
      </c>
      <c r="E2" s="21">
        <v>1275958</v>
      </c>
      <c r="F2" s="21" t="s">
        <v>113</v>
      </c>
      <c r="G2" s="21" t="s">
        <v>124</v>
      </c>
      <c r="H2" s="21"/>
      <c r="I2" s="21" t="s">
        <v>286</v>
      </c>
      <c r="J2" s="22">
        <v>43845</v>
      </c>
      <c r="K2" s="13">
        <v>44207</v>
      </c>
      <c r="L2" s="22">
        <v>44485</v>
      </c>
      <c r="M2" s="23">
        <f>YEARFRAC(J2,L2)</f>
        <v>1.7527777777777778</v>
      </c>
      <c r="N2" s="23">
        <f>P2*30</f>
        <v>631</v>
      </c>
      <c r="O2" s="23">
        <f>YEARFRAC(K2,J2)*12</f>
        <v>11.866666666666667</v>
      </c>
      <c r="P2" s="23">
        <f>M2*12</f>
        <v>21.033333333333331</v>
      </c>
      <c r="Q2" s="24">
        <v>25</v>
      </c>
      <c r="R2" s="312" t="s">
        <v>112</v>
      </c>
      <c r="S2" s="25">
        <v>142</v>
      </c>
      <c r="T2" s="25">
        <v>173</v>
      </c>
      <c r="U2" s="25"/>
      <c r="V2" s="25">
        <v>26</v>
      </c>
      <c r="W2" s="25">
        <v>27</v>
      </c>
      <c r="X2" s="25">
        <v>27</v>
      </c>
      <c r="Y2" s="25">
        <v>32</v>
      </c>
      <c r="Z2" s="25">
        <v>32</v>
      </c>
      <c r="AA2" s="26">
        <v>33</v>
      </c>
      <c r="AB2" s="26">
        <v>34</v>
      </c>
      <c r="AC2" s="26">
        <v>35</v>
      </c>
      <c r="AD2" s="26">
        <v>36</v>
      </c>
      <c r="AE2" s="27">
        <v>37</v>
      </c>
      <c r="AF2" s="27">
        <v>37</v>
      </c>
      <c r="AG2" s="27">
        <v>38</v>
      </c>
      <c r="AH2" s="112">
        <v>38</v>
      </c>
      <c r="AI2" s="32">
        <v>39</v>
      </c>
      <c r="AJ2" s="32">
        <v>41</v>
      </c>
      <c r="AK2" s="112">
        <v>40</v>
      </c>
      <c r="AL2" s="112">
        <v>40</v>
      </c>
      <c r="AM2" s="80">
        <v>40</v>
      </c>
      <c r="AN2" s="156">
        <v>40</v>
      </c>
      <c r="AO2" s="154">
        <v>40</v>
      </c>
      <c r="AP2" s="80">
        <v>40</v>
      </c>
      <c r="AQ2" s="80">
        <v>40</v>
      </c>
      <c r="AR2" s="80"/>
      <c r="AS2" s="13">
        <v>44109</v>
      </c>
      <c r="AT2" s="13">
        <v>44116</v>
      </c>
      <c r="AU2" s="13">
        <v>44123</v>
      </c>
      <c r="AV2" s="28">
        <f t="shared" ref="AV2:AV28" si="0">_xlfn.DAYS(AU2,J2)/30</f>
        <v>9.2666666666666675</v>
      </c>
      <c r="AW2" s="81">
        <f>(AU2+AX2)/2</f>
        <v>44165</v>
      </c>
      <c r="AX2" s="83">
        <v>44207</v>
      </c>
      <c r="AY2" s="13">
        <v>44207</v>
      </c>
      <c r="AZ2" s="28">
        <f t="shared" ref="AZ2:AZ28" si="1">_xlfn.DAYS(AX2,J2)/30</f>
        <v>12.066666666666666</v>
      </c>
      <c r="BA2" s="28"/>
    </row>
    <row r="3" spans="1:53" ht="16" x14ac:dyDescent="0.2">
      <c r="A3" s="1">
        <f>A2+1</f>
        <v>2</v>
      </c>
      <c r="B3" s="704" t="s">
        <v>288</v>
      </c>
      <c r="C3" s="167" t="s">
        <v>289</v>
      </c>
      <c r="D3" s="166">
        <v>1</v>
      </c>
      <c r="E3" s="29">
        <v>1275958</v>
      </c>
      <c r="F3" s="29" t="s">
        <v>113</v>
      </c>
      <c r="G3" s="29" t="s">
        <v>124</v>
      </c>
      <c r="H3" s="29"/>
      <c r="I3" s="29" t="s">
        <v>290</v>
      </c>
      <c r="J3" s="30">
        <v>43845</v>
      </c>
      <c r="K3" s="13">
        <v>44207</v>
      </c>
      <c r="L3" s="22">
        <v>44485</v>
      </c>
      <c r="M3" s="23">
        <f t="shared" ref="M3:M28" si="2">YEARFRAC(J3,L3)</f>
        <v>1.7527777777777778</v>
      </c>
      <c r="N3" s="23">
        <f t="shared" ref="N3:N28" si="3">P3*30</f>
        <v>631</v>
      </c>
      <c r="O3" s="23">
        <f t="shared" ref="O3:O28" si="4">YEARFRAC(K3,J3)*12</f>
        <v>11.866666666666667</v>
      </c>
      <c r="P3" s="23">
        <f t="shared" ref="P3:P28" si="5">M3*12</f>
        <v>21.033333333333331</v>
      </c>
      <c r="Q3" s="31">
        <v>25</v>
      </c>
      <c r="R3" s="312" t="s">
        <v>112</v>
      </c>
      <c r="S3" s="25">
        <v>123</v>
      </c>
      <c r="T3" s="25">
        <v>191</v>
      </c>
      <c r="U3" s="25"/>
      <c r="V3" s="25">
        <v>29</v>
      </c>
      <c r="W3" s="25">
        <v>28</v>
      </c>
      <c r="X3" s="25">
        <v>28</v>
      </c>
      <c r="Y3" s="25">
        <v>32</v>
      </c>
      <c r="Z3" s="25">
        <v>32</v>
      </c>
      <c r="AA3" s="32">
        <v>33</v>
      </c>
      <c r="AB3" s="32">
        <v>34</v>
      </c>
      <c r="AC3" s="32">
        <v>36</v>
      </c>
      <c r="AD3" s="32">
        <v>37</v>
      </c>
      <c r="AE3" s="33">
        <v>37</v>
      </c>
      <c r="AF3" s="33">
        <v>36</v>
      </c>
      <c r="AG3" s="33">
        <v>36</v>
      </c>
      <c r="AH3" s="112">
        <v>37</v>
      </c>
      <c r="AI3" s="32">
        <v>37</v>
      </c>
      <c r="AJ3" s="32">
        <v>37</v>
      </c>
      <c r="AK3" s="112">
        <v>37</v>
      </c>
      <c r="AL3" s="112">
        <v>37</v>
      </c>
      <c r="AM3" s="80">
        <v>36</v>
      </c>
      <c r="AN3" s="33">
        <v>36</v>
      </c>
      <c r="AO3" s="32">
        <v>36</v>
      </c>
      <c r="AP3" s="80">
        <v>36</v>
      </c>
      <c r="AQ3" s="80">
        <v>35</v>
      </c>
      <c r="AR3" s="80"/>
      <c r="AS3" s="13">
        <v>44109</v>
      </c>
      <c r="AT3" s="13">
        <v>44116</v>
      </c>
      <c r="AU3" s="13">
        <v>44123</v>
      </c>
      <c r="AV3" s="28">
        <f t="shared" si="0"/>
        <v>9.2666666666666675</v>
      </c>
      <c r="AW3" s="77">
        <f>(AU2+AX2)/2</f>
        <v>44165</v>
      </c>
      <c r="AX3" s="83">
        <v>44207</v>
      </c>
      <c r="AY3" s="13">
        <v>44207</v>
      </c>
      <c r="AZ3" s="28">
        <f t="shared" si="1"/>
        <v>12.066666666666666</v>
      </c>
    </row>
    <row r="4" spans="1:53" ht="16" x14ac:dyDescent="0.2">
      <c r="A4" s="1">
        <f t="shared" ref="A4:A27" si="6">A3+1</f>
        <v>3</v>
      </c>
      <c r="B4" s="704" t="s">
        <v>291</v>
      </c>
      <c r="C4" s="167" t="s">
        <v>292</v>
      </c>
      <c r="D4" s="166">
        <v>1</v>
      </c>
      <c r="E4" s="29">
        <v>1275958</v>
      </c>
      <c r="F4" s="29" t="s">
        <v>113</v>
      </c>
      <c r="G4" s="29" t="s">
        <v>124</v>
      </c>
      <c r="H4" s="29"/>
      <c r="I4" s="29" t="s">
        <v>293</v>
      </c>
      <c r="J4" s="30">
        <v>43851</v>
      </c>
      <c r="K4" s="13">
        <v>44207</v>
      </c>
      <c r="L4" s="22">
        <v>44485</v>
      </c>
      <c r="M4" s="23">
        <f t="shared" si="2"/>
        <v>1.7361111111111112</v>
      </c>
      <c r="N4" s="23">
        <f t="shared" si="3"/>
        <v>625.00000000000011</v>
      </c>
      <c r="O4" s="23">
        <f t="shared" si="4"/>
        <v>11.666666666666666</v>
      </c>
      <c r="P4" s="23">
        <f t="shared" si="5"/>
        <v>20.833333333333336</v>
      </c>
      <c r="Q4" s="31">
        <v>28</v>
      </c>
      <c r="R4" s="312" t="s">
        <v>112</v>
      </c>
      <c r="S4" s="25">
        <v>145</v>
      </c>
      <c r="T4" s="25">
        <v>198</v>
      </c>
      <c r="U4" s="25"/>
      <c r="V4" s="25">
        <v>31</v>
      </c>
      <c r="W4" s="25">
        <v>33</v>
      </c>
      <c r="X4" s="25">
        <v>34</v>
      </c>
      <c r="Y4" s="25">
        <v>37</v>
      </c>
      <c r="Z4" s="25">
        <v>37</v>
      </c>
      <c r="AA4" s="32">
        <v>39</v>
      </c>
      <c r="AB4" s="32">
        <v>42</v>
      </c>
      <c r="AC4" s="32">
        <v>45</v>
      </c>
      <c r="AD4" s="32">
        <v>48</v>
      </c>
      <c r="AE4" s="33">
        <v>49</v>
      </c>
      <c r="AF4" s="33">
        <v>50</v>
      </c>
      <c r="AG4" s="33">
        <v>50</v>
      </c>
      <c r="AH4" s="112">
        <v>50</v>
      </c>
      <c r="AI4" s="32">
        <v>51</v>
      </c>
      <c r="AJ4" s="32">
        <v>52</v>
      </c>
      <c r="AK4" s="112">
        <v>52</v>
      </c>
      <c r="AL4" s="112">
        <v>51</v>
      </c>
      <c r="AM4" s="80">
        <v>50</v>
      </c>
      <c r="AN4" s="33">
        <v>49</v>
      </c>
      <c r="AO4" s="32">
        <v>48</v>
      </c>
      <c r="AP4" s="80">
        <v>48</v>
      </c>
      <c r="AQ4" s="80">
        <v>48</v>
      </c>
      <c r="AR4" s="80"/>
      <c r="AS4" s="13">
        <v>44109</v>
      </c>
      <c r="AT4" s="13">
        <v>44116</v>
      </c>
      <c r="AU4" s="13">
        <v>44123</v>
      </c>
      <c r="AV4" s="28">
        <f t="shared" si="0"/>
        <v>9.0666666666666664</v>
      </c>
      <c r="AW4" s="81">
        <f>(AU4+AX4)/2</f>
        <v>44165</v>
      </c>
      <c r="AX4" s="83">
        <v>44207</v>
      </c>
      <c r="AY4" s="13">
        <v>44207</v>
      </c>
      <c r="AZ4" s="28">
        <f t="shared" si="1"/>
        <v>11.866666666666667</v>
      </c>
    </row>
    <row r="5" spans="1:53" ht="16" x14ac:dyDescent="0.2">
      <c r="A5" s="1">
        <f t="shared" si="6"/>
        <v>4</v>
      </c>
      <c r="B5" s="704" t="s">
        <v>294</v>
      </c>
      <c r="C5" s="167" t="s">
        <v>295</v>
      </c>
      <c r="D5" s="20">
        <v>2</v>
      </c>
      <c r="E5" s="29">
        <v>1275948</v>
      </c>
      <c r="F5" s="29" t="s">
        <v>115</v>
      </c>
      <c r="G5" s="29" t="s">
        <v>124</v>
      </c>
      <c r="H5" s="29"/>
      <c r="I5" s="29" t="s">
        <v>296</v>
      </c>
      <c r="J5" s="30">
        <v>43845</v>
      </c>
      <c r="K5" s="13">
        <v>44207</v>
      </c>
      <c r="L5" s="22">
        <v>44485</v>
      </c>
      <c r="M5" s="23">
        <f t="shared" si="2"/>
        <v>1.7527777777777778</v>
      </c>
      <c r="N5" s="23">
        <f t="shared" si="3"/>
        <v>631</v>
      </c>
      <c r="O5" s="23">
        <f t="shared" si="4"/>
        <v>11.866666666666667</v>
      </c>
      <c r="P5" s="23">
        <f t="shared" si="5"/>
        <v>21.033333333333331</v>
      </c>
      <c r="Q5" s="31">
        <v>21</v>
      </c>
      <c r="R5" s="312" t="s">
        <v>112</v>
      </c>
      <c r="S5" s="25">
        <v>116</v>
      </c>
      <c r="T5" s="25">
        <v>241</v>
      </c>
      <c r="U5" s="25">
        <v>237</v>
      </c>
      <c r="V5" s="25">
        <v>23</v>
      </c>
      <c r="W5" s="25">
        <v>23</v>
      </c>
      <c r="X5" s="25">
        <v>23</v>
      </c>
      <c r="Y5" s="25">
        <v>28</v>
      </c>
      <c r="Z5" s="25">
        <v>32</v>
      </c>
      <c r="AA5" s="32">
        <v>32</v>
      </c>
      <c r="AB5" s="32">
        <v>33</v>
      </c>
      <c r="AC5" s="32">
        <v>36</v>
      </c>
      <c r="AD5" s="32">
        <v>38</v>
      </c>
      <c r="AE5" s="33">
        <v>37</v>
      </c>
      <c r="AF5" s="33">
        <v>36</v>
      </c>
      <c r="AG5" s="33">
        <v>36</v>
      </c>
      <c r="AH5" s="112">
        <v>36</v>
      </c>
      <c r="AI5" s="32">
        <v>38</v>
      </c>
      <c r="AJ5" s="32">
        <v>40</v>
      </c>
      <c r="AK5" s="112">
        <v>40</v>
      </c>
      <c r="AL5" s="112">
        <v>39</v>
      </c>
      <c r="AM5" s="80">
        <v>39</v>
      </c>
      <c r="AN5" s="33">
        <v>42</v>
      </c>
      <c r="AO5" s="32">
        <v>44</v>
      </c>
      <c r="AP5" s="80">
        <v>44</v>
      </c>
      <c r="AQ5" s="80">
        <v>44</v>
      </c>
      <c r="AR5" s="80">
        <v>46</v>
      </c>
      <c r="AS5" s="13">
        <v>44109</v>
      </c>
      <c r="AT5" s="13">
        <v>44116</v>
      </c>
      <c r="AU5" s="13">
        <v>44123</v>
      </c>
      <c r="AV5" s="28">
        <f t="shared" si="0"/>
        <v>9.2666666666666675</v>
      </c>
      <c r="AW5" s="77">
        <f>(AU4+AX4)/2</f>
        <v>44165</v>
      </c>
      <c r="AX5" s="83">
        <v>44207</v>
      </c>
      <c r="AY5" s="13">
        <v>44207</v>
      </c>
      <c r="AZ5" s="28">
        <f t="shared" si="1"/>
        <v>12.066666666666666</v>
      </c>
    </row>
    <row r="6" spans="1:53" ht="16" x14ac:dyDescent="0.2">
      <c r="A6" s="1">
        <f t="shared" si="6"/>
        <v>5</v>
      </c>
      <c r="B6" s="704" t="s">
        <v>297</v>
      </c>
      <c r="C6" s="167" t="s">
        <v>298</v>
      </c>
      <c r="D6" s="20">
        <v>2</v>
      </c>
      <c r="E6" s="29">
        <v>1275948</v>
      </c>
      <c r="F6" s="29" t="s">
        <v>115</v>
      </c>
      <c r="G6" s="29" t="s">
        <v>124</v>
      </c>
      <c r="H6" s="29"/>
      <c r="I6" s="29" t="s">
        <v>299</v>
      </c>
      <c r="J6" s="30">
        <v>43845</v>
      </c>
      <c r="K6" s="13">
        <v>44207</v>
      </c>
      <c r="L6" s="22">
        <v>44485</v>
      </c>
      <c r="M6" s="23">
        <f t="shared" si="2"/>
        <v>1.7527777777777778</v>
      </c>
      <c r="N6" s="23">
        <f t="shared" si="3"/>
        <v>631</v>
      </c>
      <c r="O6" s="23">
        <f t="shared" si="4"/>
        <v>11.866666666666667</v>
      </c>
      <c r="P6" s="23">
        <f t="shared" si="5"/>
        <v>21.033333333333331</v>
      </c>
      <c r="Q6" s="31">
        <v>23</v>
      </c>
      <c r="R6" s="312" t="s">
        <v>112</v>
      </c>
      <c r="S6" s="25">
        <v>185</v>
      </c>
      <c r="T6" s="25">
        <v>241</v>
      </c>
      <c r="U6" s="25">
        <v>264</v>
      </c>
      <c r="V6" s="25">
        <v>26</v>
      </c>
      <c r="W6" s="25">
        <v>25</v>
      </c>
      <c r="X6" s="25">
        <v>26</v>
      </c>
      <c r="Y6" s="25">
        <v>27</v>
      </c>
      <c r="Z6" s="25">
        <v>34</v>
      </c>
      <c r="AA6" s="32">
        <v>34</v>
      </c>
      <c r="AB6" s="32">
        <v>36</v>
      </c>
      <c r="AC6" s="32">
        <v>37</v>
      </c>
      <c r="AD6" s="32">
        <v>39</v>
      </c>
      <c r="AE6" s="33">
        <v>39</v>
      </c>
      <c r="AF6" s="33">
        <v>39</v>
      </c>
      <c r="AG6" s="33">
        <v>39</v>
      </c>
      <c r="AH6" s="112">
        <v>39</v>
      </c>
      <c r="AI6" s="32">
        <v>41</v>
      </c>
      <c r="AJ6" s="32">
        <v>43</v>
      </c>
      <c r="AK6" s="112">
        <v>42</v>
      </c>
      <c r="AL6" s="112">
        <v>40</v>
      </c>
      <c r="AM6" s="80">
        <v>40</v>
      </c>
      <c r="AN6" s="33">
        <v>40</v>
      </c>
      <c r="AO6" s="32">
        <v>44</v>
      </c>
      <c r="AP6" s="80">
        <v>44</v>
      </c>
      <c r="AQ6" s="80">
        <v>44</v>
      </c>
      <c r="AR6" s="80">
        <v>44</v>
      </c>
      <c r="AS6" s="13">
        <v>44109</v>
      </c>
      <c r="AT6" s="13">
        <v>44116</v>
      </c>
      <c r="AU6" s="13">
        <v>44123</v>
      </c>
      <c r="AV6" s="28">
        <f t="shared" si="0"/>
        <v>9.2666666666666675</v>
      </c>
      <c r="AW6" s="81">
        <f>(AU6+AX6)/2</f>
        <v>44165</v>
      </c>
      <c r="AX6" s="83">
        <v>44207</v>
      </c>
      <c r="AY6" s="13">
        <v>44207</v>
      </c>
      <c r="AZ6" s="28">
        <f t="shared" si="1"/>
        <v>12.066666666666666</v>
      </c>
    </row>
    <row r="7" spans="1:53" ht="16" x14ac:dyDescent="0.2">
      <c r="A7" s="1">
        <f t="shared" si="6"/>
        <v>6</v>
      </c>
      <c r="B7" s="704" t="s">
        <v>300</v>
      </c>
      <c r="C7" s="167" t="s">
        <v>301</v>
      </c>
      <c r="D7" s="20">
        <v>2</v>
      </c>
      <c r="E7" s="29">
        <v>1275948</v>
      </c>
      <c r="F7" s="29" t="s">
        <v>115</v>
      </c>
      <c r="G7" s="29" t="s">
        <v>124</v>
      </c>
      <c r="H7" s="29"/>
      <c r="I7" s="29" t="s">
        <v>293</v>
      </c>
      <c r="J7" s="30">
        <v>43845</v>
      </c>
      <c r="K7" s="13">
        <v>44207</v>
      </c>
      <c r="L7" s="22">
        <v>44485</v>
      </c>
      <c r="M7" s="23">
        <f t="shared" si="2"/>
        <v>1.7527777777777778</v>
      </c>
      <c r="N7" s="23">
        <f t="shared" si="3"/>
        <v>631</v>
      </c>
      <c r="O7" s="23">
        <f t="shared" si="4"/>
        <v>11.866666666666667</v>
      </c>
      <c r="P7" s="23">
        <f t="shared" si="5"/>
        <v>21.033333333333331</v>
      </c>
      <c r="Q7" s="31">
        <v>23</v>
      </c>
      <c r="R7" s="312" t="s">
        <v>112</v>
      </c>
      <c r="S7" s="25">
        <v>128</v>
      </c>
      <c r="T7" s="25">
        <v>206</v>
      </c>
      <c r="U7" s="25">
        <v>236</v>
      </c>
      <c r="V7" s="25">
        <v>26</v>
      </c>
      <c r="W7" s="25">
        <v>28</v>
      </c>
      <c r="X7" s="25">
        <v>29</v>
      </c>
      <c r="Y7" s="25">
        <v>32</v>
      </c>
      <c r="Z7" s="25">
        <v>32</v>
      </c>
      <c r="AA7" s="32">
        <v>34</v>
      </c>
      <c r="AB7" s="32">
        <v>35</v>
      </c>
      <c r="AC7" s="32">
        <v>37</v>
      </c>
      <c r="AD7" s="32">
        <v>38</v>
      </c>
      <c r="AE7" s="33">
        <v>39</v>
      </c>
      <c r="AF7" s="33">
        <v>40</v>
      </c>
      <c r="AG7" s="33">
        <v>41</v>
      </c>
      <c r="AH7" s="112">
        <v>41</v>
      </c>
      <c r="AI7" s="32">
        <v>42</v>
      </c>
      <c r="AJ7" s="32">
        <v>44</v>
      </c>
      <c r="AK7" s="112">
        <v>43</v>
      </c>
      <c r="AL7" s="112">
        <v>42</v>
      </c>
      <c r="AM7" s="80">
        <v>42</v>
      </c>
      <c r="AN7" s="33">
        <v>43</v>
      </c>
      <c r="AO7" s="32">
        <v>45</v>
      </c>
      <c r="AP7" s="80">
        <v>45</v>
      </c>
      <c r="AQ7" s="80">
        <v>45</v>
      </c>
      <c r="AR7" s="80">
        <v>47</v>
      </c>
      <c r="AS7" s="13">
        <v>44109</v>
      </c>
      <c r="AT7" s="13">
        <v>44116</v>
      </c>
      <c r="AU7" s="13">
        <v>44123</v>
      </c>
      <c r="AV7" s="28">
        <f t="shared" si="0"/>
        <v>9.2666666666666675</v>
      </c>
      <c r="AW7" s="77">
        <f>(AU6+AX6)/2</f>
        <v>44165</v>
      </c>
      <c r="AX7" s="83">
        <v>44207</v>
      </c>
      <c r="AY7" s="13">
        <v>44207</v>
      </c>
      <c r="AZ7" s="28">
        <f t="shared" si="1"/>
        <v>12.066666666666666</v>
      </c>
    </row>
    <row r="8" spans="1:53" ht="16" x14ac:dyDescent="0.2">
      <c r="A8" s="1">
        <f t="shared" si="6"/>
        <v>7</v>
      </c>
      <c r="B8" s="704" t="s">
        <v>302</v>
      </c>
      <c r="C8" s="167" t="s">
        <v>303</v>
      </c>
      <c r="D8" s="20">
        <v>8</v>
      </c>
      <c r="E8" s="34">
        <v>1299774</v>
      </c>
      <c r="F8" s="34" t="s">
        <v>115</v>
      </c>
      <c r="G8" s="34" t="s">
        <v>124</v>
      </c>
      <c r="H8" s="34"/>
      <c r="I8" s="34" t="s">
        <v>299</v>
      </c>
      <c r="J8" s="35">
        <v>43824</v>
      </c>
      <c r="K8" s="13">
        <v>44207</v>
      </c>
      <c r="L8" s="22">
        <v>44485</v>
      </c>
      <c r="M8" s="23">
        <f t="shared" si="2"/>
        <v>1.8083333333333333</v>
      </c>
      <c r="N8" s="23">
        <f t="shared" si="3"/>
        <v>651</v>
      </c>
      <c r="O8" s="23">
        <f t="shared" si="4"/>
        <v>12.533333333333335</v>
      </c>
      <c r="P8" s="23">
        <f t="shared" si="5"/>
        <v>21.7</v>
      </c>
      <c r="Q8" s="37">
        <v>25</v>
      </c>
      <c r="R8" s="312" t="s">
        <v>112</v>
      </c>
      <c r="S8" s="38">
        <v>161</v>
      </c>
      <c r="T8" s="38">
        <v>193</v>
      </c>
      <c r="U8" s="38">
        <v>137</v>
      </c>
      <c r="V8" s="38">
        <v>27</v>
      </c>
      <c r="W8" s="25">
        <v>28</v>
      </c>
      <c r="X8" s="25">
        <v>29</v>
      </c>
      <c r="Y8" s="25">
        <v>29</v>
      </c>
      <c r="Z8" s="25">
        <v>29</v>
      </c>
      <c r="AA8" s="32">
        <v>31</v>
      </c>
      <c r="AB8" s="32">
        <v>33</v>
      </c>
      <c r="AC8" s="32">
        <v>34</v>
      </c>
      <c r="AD8" s="32">
        <v>36</v>
      </c>
      <c r="AE8" s="33">
        <v>36</v>
      </c>
      <c r="AF8" s="33">
        <v>36</v>
      </c>
      <c r="AG8" s="33">
        <v>36</v>
      </c>
      <c r="AH8" s="112">
        <v>37</v>
      </c>
      <c r="AI8" s="32">
        <v>37</v>
      </c>
      <c r="AJ8" s="32">
        <v>38</v>
      </c>
      <c r="AK8" s="112">
        <v>37</v>
      </c>
      <c r="AL8" s="112">
        <v>36</v>
      </c>
      <c r="AM8" s="80">
        <v>36</v>
      </c>
      <c r="AN8" s="33">
        <v>36</v>
      </c>
      <c r="AO8" s="32">
        <v>37</v>
      </c>
      <c r="AP8" s="80">
        <v>36</v>
      </c>
      <c r="AQ8" s="80">
        <v>36</v>
      </c>
      <c r="AR8" s="80">
        <v>35</v>
      </c>
      <c r="AS8" s="13">
        <v>44109</v>
      </c>
      <c r="AT8" s="13">
        <v>44116</v>
      </c>
      <c r="AU8" s="13">
        <v>44123</v>
      </c>
      <c r="AV8" s="28">
        <f t="shared" si="0"/>
        <v>9.9666666666666668</v>
      </c>
      <c r="AW8" s="81">
        <f>(AU8+AX8)/2</f>
        <v>44165</v>
      </c>
      <c r="AX8" s="83">
        <v>44207</v>
      </c>
      <c r="AY8" s="13">
        <v>44207</v>
      </c>
      <c r="AZ8" s="28">
        <f t="shared" si="1"/>
        <v>12.766666666666667</v>
      </c>
    </row>
    <row r="9" spans="1:53" ht="16" x14ac:dyDescent="0.2">
      <c r="A9" s="1">
        <f t="shared" si="6"/>
        <v>8</v>
      </c>
      <c r="B9" s="703" t="s">
        <v>304</v>
      </c>
      <c r="C9" s="167" t="s">
        <v>305</v>
      </c>
      <c r="D9" s="166">
        <v>8</v>
      </c>
      <c r="E9" s="34">
        <v>1299774</v>
      </c>
      <c r="F9" s="34" t="s">
        <v>115</v>
      </c>
      <c r="G9" s="34" t="s">
        <v>124</v>
      </c>
      <c r="H9" s="34"/>
      <c r="I9" s="34" t="s">
        <v>296</v>
      </c>
      <c r="J9" s="35">
        <v>43824</v>
      </c>
      <c r="K9" s="13">
        <v>44207</v>
      </c>
      <c r="L9" s="22">
        <v>44485</v>
      </c>
      <c r="M9" s="23">
        <f t="shared" si="2"/>
        <v>1.8083333333333333</v>
      </c>
      <c r="N9" s="23">
        <f t="shared" si="3"/>
        <v>651</v>
      </c>
      <c r="O9" s="23">
        <f t="shared" si="4"/>
        <v>12.533333333333335</v>
      </c>
      <c r="P9" s="23">
        <f t="shared" si="5"/>
        <v>21.7</v>
      </c>
      <c r="Q9" s="37">
        <v>26</v>
      </c>
      <c r="R9" s="312" t="s">
        <v>112</v>
      </c>
      <c r="S9" s="38">
        <v>98</v>
      </c>
      <c r="T9" s="38">
        <v>177</v>
      </c>
      <c r="U9" s="38"/>
      <c r="V9" s="38">
        <v>30</v>
      </c>
      <c r="W9" s="38">
        <v>30</v>
      </c>
      <c r="X9" s="38">
        <v>30</v>
      </c>
      <c r="Y9" s="38">
        <v>31</v>
      </c>
      <c r="Z9" s="38">
        <v>34</v>
      </c>
      <c r="AA9" s="38">
        <v>35</v>
      </c>
      <c r="AB9" s="38">
        <v>38</v>
      </c>
      <c r="AC9" s="38">
        <v>40</v>
      </c>
      <c r="AD9" s="38">
        <v>43</v>
      </c>
      <c r="AE9" s="39">
        <v>44</v>
      </c>
      <c r="AF9" s="39">
        <v>44</v>
      </c>
      <c r="AG9" s="39">
        <v>44</v>
      </c>
      <c r="AH9" s="113">
        <v>44</v>
      </c>
      <c r="AI9" s="38">
        <v>45</v>
      </c>
      <c r="AJ9" s="38">
        <v>46</v>
      </c>
      <c r="AK9" s="113">
        <v>47</v>
      </c>
      <c r="AL9" s="113">
        <v>48</v>
      </c>
      <c r="AM9" s="146">
        <v>48</v>
      </c>
      <c r="AN9" s="39">
        <v>48</v>
      </c>
      <c r="AO9" s="38">
        <v>48</v>
      </c>
      <c r="AP9" s="146">
        <v>48</v>
      </c>
      <c r="AQ9" s="146">
        <v>48</v>
      </c>
      <c r="AR9" s="146"/>
      <c r="AS9" s="13">
        <v>44109</v>
      </c>
      <c r="AT9" s="13">
        <v>44116</v>
      </c>
      <c r="AU9" s="13">
        <v>44123</v>
      </c>
      <c r="AV9" s="28">
        <f t="shared" si="0"/>
        <v>9.9666666666666668</v>
      </c>
      <c r="AW9" s="77">
        <f>(AU8+AX8)/2</f>
        <v>44165</v>
      </c>
      <c r="AX9" s="83">
        <v>44207</v>
      </c>
      <c r="AY9" s="13">
        <v>44207</v>
      </c>
      <c r="AZ9" s="28">
        <f t="shared" si="1"/>
        <v>12.766666666666667</v>
      </c>
    </row>
    <row r="10" spans="1:53" ht="16" x14ac:dyDescent="0.2">
      <c r="A10" s="1">
        <f t="shared" si="6"/>
        <v>9</v>
      </c>
      <c r="B10" s="703" t="s">
        <v>306</v>
      </c>
      <c r="C10" s="167" t="s">
        <v>307</v>
      </c>
      <c r="D10" s="40">
        <v>8</v>
      </c>
      <c r="E10" s="34">
        <v>1299774</v>
      </c>
      <c r="F10" s="34" t="s">
        <v>115</v>
      </c>
      <c r="G10" s="34" t="s">
        <v>124</v>
      </c>
      <c r="H10" s="34"/>
      <c r="I10" s="34" t="s">
        <v>293</v>
      </c>
      <c r="J10" s="35">
        <v>43824</v>
      </c>
      <c r="K10" s="13">
        <v>44207</v>
      </c>
      <c r="L10" s="22">
        <v>44485</v>
      </c>
      <c r="M10" s="23">
        <f t="shared" si="2"/>
        <v>1.8083333333333333</v>
      </c>
      <c r="N10" s="23">
        <f t="shared" si="3"/>
        <v>651</v>
      </c>
      <c r="O10" s="23">
        <f t="shared" si="4"/>
        <v>12.533333333333335</v>
      </c>
      <c r="P10" s="23">
        <f t="shared" si="5"/>
        <v>21.7</v>
      </c>
      <c r="Q10" s="37">
        <v>25</v>
      </c>
      <c r="R10" s="312" t="s">
        <v>112</v>
      </c>
      <c r="S10" s="38">
        <v>123</v>
      </c>
      <c r="T10" s="38">
        <v>202</v>
      </c>
      <c r="U10" s="38">
        <v>140</v>
      </c>
      <c r="V10" s="38">
        <v>27</v>
      </c>
      <c r="W10" s="38">
        <v>29</v>
      </c>
      <c r="X10" s="38">
        <v>30</v>
      </c>
      <c r="Y10" s="38">
        <v>30</v>
      </c>
      <c r="Z10" s="38">
        <v>31</v>
      </c>
      <c r="AA10" s="38">
        <v>31</v>
      </c>
      <c r="AB10" s="38">
        <v>32</v>
      </c>
      <c r="AC10" s="38">
        <v>32</v>
      </c>
      <c r="AD10" s="38">
        <v>33</v>
      </c>
      <c r="AE10" s="39">
        <v>36</v>
      </c>
      <c r="AF10" s="39">
        <v>38</v>
      </c>
      <c r="AG10" s="39">
        <v>39</v>
      </c>
      <c r="AH10" s="113">
        <v>39</v>
      </c>
      <c r="AI10" s="38">
        <v>38</v>
      </c>
      <c r="AJ10" s="38">
        <v>37</v>
      </c>
      <c r="AK10" s="113">
        <v>37</v>
      </c>
      <c r="AL10" s="113">
        <v>36</v>
      </c>
      <c r="AM10" s="146">
        <v>36</v>
      </c>
      <c r="AN10" s="39">
        <v>36</v>
      </c>
      <c r="AO10" s="38">
        <v>37</v>
      </c>
      <c r="AP10" s="146">
        <v>37</v>
      </c>
      <c r="AQ10" s="146">
        <v>37</v>
      </c>
      <c r="AR10" s="146">
        <v>34</v>
      </c>
      <c r="AS10" s="13">
        <v>44109</v>
      </c>
      <c r="AT10" s="13">
        <v>44116</v>
      </c>
      <c r="AU10" s="13">
        <v>44123</v>
      </c>
      <c r="AV10" s="28">
        <f t="shared" si="0"/>
        <v>9.9666666666666668</v>
      </c>
      <c r="AW10" s="81">
        <f>(AU10+AX10)/2</f>
        <v>44165</v>
      </c>
      <c r="AX10" s="83">
        <v>44207</v>
      </c>
      <c r="AY10" s="13">
        <v>44207</v>
      </c>
      <c r="AZ10" s="28">
        <f t="shared" si="1"/>
        <v>12.766666666666667</v>
      </c>
    </row>
    <row r="11" spans="1:53" ht="16" x14ac:dyDescent="0.2">
      <c r="A11" s="1">
        <f>A10+1</f>
        <v>10</v>
      </c>
      <c r="B11" s="703" t="s">
        <v>308</v>
      </c>
      <c r="C11" s="167" t="s">
        <v>309</v>
      </c>
      <c r="D11" s="168">
        <v>8</v>
      </c>
      <c r="E11" s="34">
        <v>1299774</v>
      </c>
      <c r="F11" s="34" t="s">
        <v>115</v>
      </c>
      <c r="G11" s="34" t="s">
        <v>124</v>
      </c>
      <c r="H11" s="34"/>
      <c r="I11" s="34" t="s">
        <v>286</v>
      </c>
      <c r="J11" s="35">
        <v>43824</v>
      </c>
      <c r="K11" s="13">
        <v>44207</v>
      </c>
      <c r="L11" s="22">
        <v>44485</v>
      </c>
      <c r="M11" s="23">
        <f t="shared" si="2"/>
        <v>1.8083333333333333</v>
      </c>
      <c r="N11" s="23">
        <f t="shared" si="3"/>
        <v>651</v>
      </c>
      <c r="O11" s="23">
        <f t="shared" si="4"/>
        <v>12.533333333333335</v>
      </c>
      <c r="P11" s="23">
        <f t="shared" si="5"/>
        <v>21.7</v>
      </c>
      <c r="Q11" s="37">
        <v>28</v>
      </c>
      <c r="R11" s="312" t="s">
        <v>112</v>
      </c>
      <c r="S11" s="38">
        <v>147</v>
      </c>
      <c r="T11" s="38">
        <v>186</v>
      </c>
      <c r="U11" s="38"/>
      <c r="V11" s="38">
        <v>29</v>
      </c>
      <c r="W11" s="38">
        <v>31</v>
      </c>
      <c r="X11" s="38">
        <v>31</v>
      </c>
      <c r="Y11" s="38">
        <v>31</v>
      </c>
      <c r="Z11" s="38">
        <v>32</v>
      </c>
      <c r="AA11" s="38">
        <v>32</v>
      </c>
      <c r="AB11" s="38">
        <v>32</v>
      </c>
      <c r="AC11" s="38">
        <v>33</v>
      </c>
      <c r="AD11" s="38">
        <v>34</v>
      </c>
      <c r="AE11" s="39">
        <v>35</v>
      </c>
      <c r="AF11" s="39">
        <v>35</v>
      </c>
      <c r="AG11" s="39">
        <v>36</v>
      </c>
      <c r="AH11" s="113">
        <v>36</v>
      </c>
      <c r="AI11" s="38">
        <v>36</v>
      </c>
      <c r="AJ11" s="38">
        <v>36</v>
      </c>
      <c r="AK11" s="113">
        <v>37</v>
      </c>
      <c r="AL11" s="113">
        <v>38</v>
      </c>
      <c r="AM11" s="146">
        <v>38</v>
      </c>
      <c r="AN11" s="39">
        <v>38</v>
      </c>
      <c r="AO11" s="38">
        <v>39</v>
      </c>
      <c r="AP11" s="146">
        <v>39</v>
      </c>
      <c r="AQ11" s="146">
        <v>39</v>
      </c>
      <c r="AR11" s="146"/>
      <c r="AS11" s="13">
        <v>44109</v>
      </c>
      <c r="AT11" s="13">
        <v>44116</v>
      </c>
      <c r="AU11" s="13">
        <v>44123</v>
      </c>
      <c r="AV11" s="28">
        <f t="shared" si="0"/>
        <v>9.9666666666666668</v>
      </c>
      <c r="AW11" s="77">
        <f>(AU10+AX10)/2</f>
        <v>44165</v>
      </c>
      <c r="AX11" s="83">
        <v>44207</v>
      </c>
      <c r="AY11" s="13">
        <v>44207</v>
      </c>
      <c r="AZ11" s="28">
        <f t="shared" si="1"/>
        <v>12.766666666666667</v>
      </c>
    </row>
    <row r="12" spans="1:53" ht="16" x14ac:dyDescent="0.2">
      <c r="A12" s="1">
        <f>A11+1</f>
        <v>11</v>
      </c>
      <c r="B12" s="704" t="s">
        <v>310</v>
      </c>
      <c r="C12" s="167" t="s">
        <v>311</v>
      </c>
      <c r="D12" s="40">
        <v>10</v>
      </c>
      <c r="E12" s="41">
        <v>1312798</v>
      </c>
      <c r="F12" s="42" t="s">
        <v>115</v>
      </c>
      <c r="G12" s="159" t="s">
        <v>141</v>
      </c>
      <c r="H12" s="159"/>
      <c r="I12" s="42" t="s">
        <v>290</v>
      </c>
      <c r="J12" s="43">
        <v>43789</v>
      </c>
      <c r="K12" s="13">
        <v>44207</v>
      </c>
      <c r="L12" s="22">
        <v>44485</v>
      </c>
      <c r="M12" s="23">
        <f t="shared" si="2"/>
        <v>1.9055555555555554</v>
      </c>
      <c r="N12" s="23">
        <f t="shared" si="3"/>
        <v>686</v>
      </c>
      <c r="O12" s="23">
        <f t="shared" si="4"/>
        <v>13.7</v>
      </c>
      <c r="P12" s="23">
        <f t="shared" si="5"/>
        <v>22.866666666666667</v>
      </c>
      <c r="Q12" s="44">
        <v>32</v>
      </c>
      <c r="R12" s="312" t="s">
        <v>112</v>
      </c>
      <c r="S12" s="46">
        <v>105</v>
      </c>
      <c r="T12" s="45">
        <v>186</v>
      </c>
      <c r="U12" s="45"/>
      <c r="V12" s="45">
        <v>37</v>
      </c>
      <c r="W12" s="45">
        <v>34</v>
      </c>
      <c r="X12" s="46">
        <v>30</v>
      </c>
      <c r="Y12" s="46">
        <v>40</v>
      </c>
      <c r="Z12" s="46">
        <v>39</v>
      </c>
      <c r="AA12" s="47">
        <v>39</v>
      </c>
      <c r="AB12" s="47">
        <v>41</v>
      </c>
      <c r="AC12" s="47">
        <v>43</v>
      </c>
      <c r="AD12" s="47">
        <v>45</v>
      </c>
      <c r="AE12" s="86">
        <v>46</v>
      </c>
      <c r="AF12" s="86">
        <v>46</v>
      </c>
      <c r="AG12" s="49">
        <v>46</v>
      </c>
      <c r="AH12" s="114">
        <v>46</v>
      </c>
      <c r="AI12" s="115">
        <v>46</v>
      </c>
      <c r="AJ12" s="115">
        <v>46</v>
      </c>
      <c r="AK12" s="114">
        <v>47</v>
      </c>
      <c r="AL12" s="114">
        <v>48</v>
      </c>
      <c r="AM12" s="107">
        <v>47</v>
      </c>
      <c r="AN12" s="148">
        <v>46</v>
      </c>
      <c r="AO12" s="115">
        <v>45</v>
      </c>
      <c r="AP12" s="107">
        <v>46</v>
      </c>
      <c r="AQ12" s="107">
        <v>46</v>
      </c>
      <c r="AR12" s="107"/>
      <c r="AS12" s="13">
        <v>44109</v>
      </c>
      <c r="AT12" s="13">
        <v>44116</v>
      </c>
      <c r="AU12" s="13">
        <v>44123</v>
      </c>
      <c r="AV12" s="28">
        <f t="shared" si="0"/>
        <v>11.133333333333333</v>
      </c>
      <c r="AW12" s="81">
        <f>(AU12+AX12)/2</f>
        <v>44165</v>
      </c>
      <c r="AX12" s="83">
        <v>44207</v>
      </c>
      <c r="AY12" s="13">
        <v>44207</v>
      </c>
      <c r="AZ12" s="28">
        <f t="shared" si="1"/>
        <v>13.933333333333334</v>
      </c>
    </row>
    <row r="13" spans="1:53" ht="16" x14ac:dyDescent="0.2">
      <c r="A13" s="1">
        <f t="shared" si="6"/>
        <v>12</v>
      </c>
      <c r="B13" s="704" t="s">
        <v>312</v>
      </c>
      <c r="C13" s="167" t="s">
        <v>313</v>
      </c>
      <c r="D13" s="40">
        <v>10</v>
      </c>
      <c r="E13" s="41">
        <v>1312798</v>
      </c>
      <c r="F13" s="42" t="s">
        <v>115</v>
      </c>
      <c r="G13" s="159" t="s">
        <v>141</v>
      </c>
      <c r="H13" s="159"/>
      <c r="I13" s="42" t="s">
        <v>296</v>
      </c>
      <c r="J13" s="43">
        <v>43808</v>
      </c>
      <c r="K13" s="13">
        <v>44207</v>
      </c>
      <c r="L13" s="22">
        <v>44485</v>
      </c>
      <c r="M13" s="23">
        <f t="shared" si="2"/>
        <v>1.8527777777777779</v>
      </c>
      <c r="N13" s="23">
        <f t="shared" si="3"/>
        <v>667</v>
      </c>
      <c r="O13" s="23">
        <f t="shared" si="4"/>
        <v>13.066666666666666</v>
      </c>
      <c r="P13" s="23">
        <f t="shared" si="5"/>
        <v>22.233333333333334</v>
      </c>
      <c r="Q13" s="44">
        <v>30</v>
      </c>
      <c r="R13" s="312" t="s">
        <v>112</v>
      </c>
      <c r="S13" s="46">
        <v>171</v>
      </c>
      <c r="T13" s="45">
        <v>167</v>
      </c>
      <c r="U13" s="45"/>
      <c r="V13" s="45">
        <v>34</v>
      </c>
      <c r="W13" s="45">
        <v>34</v>
      </c>
      <c r="X13" s="46">
        <v>34</v>
      </c>
      <c r="Y13" s="46">
        <v>40</v>
      </c>
      <c r="Z13" s="46">
        <v>38</v>
      </c>
      <c r="AA13" s="47">
        <v>38</v>
      </c>
      <c r="AB13" s="47">
        <v>40</v>
      </c>
      <c r="AC13" s="47">
        <v>43</v>
      </c>
      <c r="AD13" s="47">
        <v>44</v>
      </c>
      <c r="AE13" s="86">
        <v>44</v>
      </c>
      <c r="AF13" s="86">
        <v>44</v>
      </c>
      <c r="AG13" s="49">
        <v>44</v>
      </c>
      <c r="AH13" s="114">
        <v>44</v>
      </c>
      <c r="AI13" s="115">
        <v>44</v>
      </c>
      <c r="AJ13" s="115">
        <v>44</v>
      </c>
      <c r="AK13" s="114">
        <v>44</v>
      </c>
      <c r="AL13" s="114">
        <v>43</v>
      </c>
      <c r="AM13" s="107">
        <v>42</v>
      </c>
      <c r="AN13" s="148">
        <v>41</v>
      </c>
      <c r="AO13" s="115">
        <v>39</v>
      </c>
      <c r="AP13" s="107">
        <v>39</v>
      </c>
      <c r="AQ13" s="107">
        <v>39</v>
      </c>
      <c r="AR13" s="107"/>
      <c r="AS13" s="13">
        <v>44109</v>
      </c>
      <c r="AT13" s="13">
        <v>44116</v>
      </c>
      <c r="AU13" s="13">
        <v>44123</v>
      </c>
      <c r="AV13" s="28">
        <f t="shared" si="0"/>
        <v>10.5</v>
      </c>
      <c r="AW13" s="77">
        <f>(AU12+AX12)/2</f>
        <v>44165</v>
      </c>
      <c r="AX13" s="83">
        <v>44207</v>
      </c>
      <c r="AY13" s="13">
        <v>44207</v>
      </c>
      <c r="AZ13" s="28">
        <f t="shared" si="1"/>
        <v>13.3</v>
      </c>
    </row>
    <row r="14" spans="1:53" ht="16" x14ac:dyDescent="0.2">
      <c r="A14" s="1">
        <f t="shared" si="6"/>
        <v>13</v>
      </c>
      <c r="B14" s="704" t="s">
        <v>2645</v>
      </c>
      <c r="C14" s="167" t="s">
        <v>315</v>
      </c>
      <c r="D14" s="168">
        <v>11</v>
      </c>
      <c r="E14" s="51">
        <v>1343433</v>
      </c>
      <c r="F14" s="42" t="s">
        <v>113</v>
      </c>
      <c r="G14" s="159" t="s">
        <v>141</v>
      </c>
      <c r="H14" s="159"/>
      <c r="I14" s="42" t="s">
        <v>286</v>
      </c>
      <c r="J14" s="52">
        <v>43871</v>
      </c>
      <c r="K14" s="13">
        <v>44207</v>
      </c>
      <c r="L14" s="22">
        <v>44485</v>
      </c>
      <c r="M14" s="23">
        <f t="shared" si="2"/>
        <v>1.6833333333333333</v>
      </c>
      <c r="N14" s="23">
        <f t="shared" si="3"/>
        <v>606</v>
      </c>
      <c r="O14" s="23">
        <f t="shared" si="4"/>
        <v>11.033333333333333</v>
      </c>
      <c r="P14" s="23">
        <f t="shared" si="5"/>
        <v>20.2</v>
      </c>
      <c r="Q14" s="44">
        <v>25</v>
      </c>
      <c r="R14" s="312" t="s">
        <v>112</v>
      </c>
      <c r="S14" s="46">
        <v>151</v>
      </c>
      <c r="T14" s="45">
        <v>221</v>
      </c>
      <c r="U14" s="45"/>
      <c r="V14" s="45">
        <v>27</v>
      </c>
      <c r="W14" s="45">
        <v>27</v>
      </c>
      <c r="X14" s="46">
        <v>28</v>
      </c>
      <c r="Y14" s="46">
        <v>28</v>
      </c>
      <c r="Z14" s="46">
        <v>31</v>
      </c>
      <c r="AA14" s="47">
        <v>30</v>
      </c>
      <c r="AB14" s="47">
        <v>30</v>
      </c>
      <c r="AC14" s="47">
        <v>30</v>
      </c>
      <c r="AD14" s="47">
        <v>30</v>
      </c>
      <c r="AE14" s="48">
        <v>30</v>
      </c>
      <c r="AF14" s="49">
        <v>30</v>
      </c>
      <c r="AG14" s="49">
        <v>33</v>
      </c>
      <c r="AH14" s="114">
        <v>33</v>
      </c>
      <c r="AI14" s="115">
        <v>34</v>
      </c>
      <c r="AJ14" s="115">
        <v>34</v>
      </c>
      <c r="AK14" s="114">
        <v>33</v>
      </c>
      <c r="AL14" s="114">
        <v>32</v>
      </c>
      <c r="AM14" s="107">
        <v>32</v>
      </c>
      <c r="AN14" s="148">
        <v>32</v>
      </c>
      <c r="AO14" s="115">
        <v>32</v>
      </c>
      <c r="AP14" s="107">
        <v>32</v>
      </c>
      <c r="AQ14" s="107">
        <v>32</v>
      </c>
      <c r="AR14" s="107"/>
      <c r="AS14" s="13">
        <v>44109</v>
      </c>
      <c r="AT14" s="13">
        <v>44116</v>
      </c>
      <c r="AU14" s="13">
        <v>44123</v>
      </c>
      <c r="AV14" s="28">
        <f t="shared" si="0"/>
        <v>8.4</v>
      </c>
      <c r="AW14" s="81">
        <f>(AU14+AX14)/2</f>
        <v>44165</v>
      </c>
      <c r="AX14" s="83">
        <v>44207</v>
      </c>
      <c r="AY14" s="13">
        <v>44207</v>
      </c>
      <c r="AZ14" s="28">
        <f t="shared" si="1"/>
        <v>11.2</v>
      </c>
    </row>
    <row r="15" spans="1:53" s="626" customFormat="1" ht="16" x14ac:dyDescent="0.2">
      <c r="A15" s="622">
        <f t="shared" si="6"/>
        <v>14</v>
      </c>
      <c r="B15" s="622"/>
      <c r="C15" s="702" t="s">
        <v>316</v>
      </c>
      <c r="D15" s="53">
        <v>11</v>
      </c>
      <c r="E15" s="54">
        <v>1343433</v>
      </c>
      <c r="F15" s="55" t="s">
        <v>113</v>
      </c>
      <c r="G15" s="160" t="s">
        <v>141</v>
      </c>
      <c r="H15" s="160"/>
      <c r="I15" s="55" t="s">
        <v>299</v>
      </c>
      <c r="J15" s="56">
        <v>43811</v>
      </c>
      <c r="K15" s="13">
        <v>44207</v>
      </c>
      <c r="L15" s="22">
        <v>44485</v>
      </c>
      <c r="M15" s="23">
        <f t="shared" si="2"/>
        <v>1.8444444444444446</v>
      </c>
      <c r="N15" s="23">
        <f t="shared" si="3"/>
        <v>664</v>
      </c>
      <c r="O15" s="23">
        <f t="shared" si="4"/>
        <v>12.966666666666665</v>
      </c>
      <c r="P15" s="23">
        <f t="shared" si="5"/>
        <v>22.133333333333333</v>
      </c>
      <c r="Q15" s="57">
        <v>28</v>
      </c>
      <c r="R15" s="623" t="s">
        <v>112</v>
      </c>
      <c r="S15" s="58"/>
      <c r="T15" s="58"/>
      <c r="U15" s="58"/>
      <c r="V15" s="58"/>
      <c r="W15" s="58"/>
      <c r="X15" s="59"/>
      <c r="Y15" s="59"/>
      <c r="Z15" s="59"/>
      <c r="AA15" s="60"/>
      <c r="AB15" s="60"/>
      <c r="AC15" s="60"/>
      <c r="AD15" s="60"/>
      <c r="AE15" s="61"/>
      <c r="AF15" s="62"/>
      <c r="AG15" s="62"/>
      <c r="AH15" s="116"/>
      <c r="AI15" s="117"/>
      <c r="AJ15" s="117"/>
      <c r="AK15" s="116"/>
      <c r="AL15" s="116"/>
      <c r="AM15" s="62"/>
      <c r="AN15" s="61"/>
      <c r="AO15" s="117"/>
      <c r="AP15" s="62"/>
      <c r="AQ15" s="62"/>
      <c r="AR15" s="62"/>
      <c r="AS15" s="63">
        <v>44112</v>
      </c>
      <c r="AT15" s="63">
        <v>44116</v>
      </c>
      <c r="AU15" s="63">
        <v>44123</v>
      </c>
      <c r="AV15" s="64">
        <f t="shared" si="0"/>
        <v>10.4</v>
      </c>
      <c r="AW15" s="78">
        <f>(AU14+AX14)/2</f>
        <v>44165</v>
      </c>
      <c r="AX15" s="624">
        <v>44207</v>
      </c>
      <c r="AY15" s="625">
        <v>44207</v>
      </c>
      <c r="AZ15" s="64">
        <f t="shared" si="1"/>
        <v>13.2</v>
      </c>
      <c r="BA15" s="626" t="s">
        <v>2646</v>
      </c>
    </row>
    <row r="16" spans="1:53" ht="16" x14ac:dyDescent="0.2">
      <c r="A16" s="1">
        <f>A15+1</f>
        <v>15</v>
      </c>
      <c r="B16" s="704" t="s">
        <v>317</v>
      </c>
      <c r="C16" s="167" t="s">
        <v>318</v>
      </c>
      <c r="D16" s="40">
        <v>3</v>
      </c>
      <c r="E16" s="65">
        <v>1198647</v>
      </c>
      <c r="F16" s="65" t="s">
        <v>115</v>
      </c>
      <c r="G16" s="65" t="s">
        <v>156</v>
      </c>
      <c r="H16" s="65"/>
      <c r="I16" s="65" t="s">
        <v>299</v>
      </c>
      <c r="J16" s="66">
        <v>43831</v>
      </c>
      <c r="K16" s="13">
        <v>44207</v>
      </c>
      <c r="L16" s="22">
        <v>44485</v>
      </c>
      <c r="M16" s="23">
        <f t="shared" si="2"/>
        <v>1.7916666666666667</v>
      </c>
      <c r="N16" s="23">
        <f t="shared" si="3"/>
        <v>645</v>
      </c>
      <c r="O16" s="23">
        <f t="shared" si="4"/>
        <v>12.333333333333332</v>
      </c>
      <c r="P16" s="23">
        <f t="shared" si="5"/>
        <v>21.5</v>
      </c>
      <c r="Q16" s="68">
        <v>26</v>
      </c>
      <c r="R16" s="312" t="s">
        <v>112</v>
      </c>
      <c r="S16" s="69">
        <v>150</v>
      </c>
      <c r="T16" s="69">
        <v>195</v>
      </c>
      <c r="U16" s="69"/>
      <c r="V16" s="69">
        <v>29</v>
      </c>
      <c r="W16" s="69">
        <v>28</v>
      </c>
      <c r="X16" s="69">
        <v>29</v>
      </c>
      <c r="Y16" s="69">
        <v>36</v>
      </c>
      <c r="Z16" s="69">
        <v>36</v>
      </c>
      <c r="AA16" s="69">
        <v>36</v>
      </c>
      <c r="AB16" s="69">
        <v>36</v>
      </c>
      <c r="AC16" s="69">
        <v>36</v>
      </c>
      <c r="AD16" s="69">
        <v>36</v>
      </c>
      <c r="AE16" s="70">
        <v>38</v>
      </c>
      <c r="AF16" s="70">
        <v>40</v>
      </c>
      <c r="AG16" s="70">
        <v>42</v>
      </c>
      <c r="AH16" s="118">
        <v>43</v>
      </c>
      <c r="AI16" s="69">
        <v>44</v>
      </c>
      <c r="AJ16" s="69">
        <v>44</v>
      </c>
      <c r="AK16" s="118">
        <v>43</v>
      </c>
      <c r="AL16" s="118">
        <v>42</v>
      </c>
      <c r="AM16" s="147">
        <v>42</v>
      </c>
      <c r="AN16" s="70">
        <v>42</v>
      </c>
      <c r="AO16" s="69">
        <v>47</v>
      </c>
      <c r="AP16" s="147">
        <v>46</v>
      </c>
      <c r="AQ16" s="147">
        <v>46</v>
      </c>
      <c r="AR16" s="147"/>
      <c r="AS16" s="13">
        <v>44109</v>
      </c>
      <c r="AT16" s="13">
        <v>44116</v>
      </c>
      <c r="AU16" s="13">
        <v>44123</v>
      </c>
      <c r="AV16" s="28">
        <f t="shared" si="0"/>
        <v>9.7333333333333325</v>
      </c>
      <c r="AW16" s="81">
        <f>(AU16+AX16)/2</f>
        <v>44165</v>
      </c>
      <c r="AX16" s="83">
        <v>44207</v>
      </c>
      <c r="AY16" s="13">
        <v>44207</v>
      </c>
      <c r="AZ16" s="28">
        <f t="shared" si="1"/>
        <v>12.533333333333333</v>
      </c>
    </row>
    <row r="17" spans="1:52" ht="16" x14ac:dyDescent="0.2">
      <c r="A17" s="1">
        <f t="shared" si="6"/>
        <v>16</v>
      </c>
      <c r="B17" s="704" t="s">
        <v>319</v>
      </c>
      <c r="C17" s="167" t="s">
        <v>320</v>
      </c>
      <c r="D17" s="40">
        <v>3</v>
      </c>
      <c r="E17" s="65">
        <v>1198647</v>
      </c>
      <c r="F17" s="65" t="s">
        <v>115</v>
      </c>
      <c r="G17" s="65" t="s">
        <v>156</v>
      </c>
      <c r="H17" s="65"/>
      <c r="I17" s="65" t="s">
        <v>290</v>
      </c>
      <c r="J17" s="66">
        <v>43831</v>
      </c>
      <c r="K17" s="13">
        <v>44207</v>
      </c>
      <c r="L17" s="22">
        <v>44485</v>
      </c>
      <c r="M17" s="23">
        <f t="shared" si="2"/>
        <v>1.7916666666666667</v>
      </c>
      <c r="N17" s="23">
        <f t="shared" si="3"/>
        <v>645</v>
      </c>
      <c r="O17" s="23">
        <f t="shared" si="4"/>
        <v>12.333333333333332</v>
      </c>
      <c r="P17" s="23">
        <f t="shared" si="5"/>
        <v>21.5</v>
      </c>
      <c r="Q17" s="68">
        <v>27</v>
      </c>
      <c r="R17" s="312" t="s">
        <v>112</v>
      </c>
      <c r="S17" s="69">
        <v>138</v>
      </c>
      <c r="T17" s="69">
        <v>151</v>
      </c>
      <c r="U17" s="69"/>
      <c r="V17" s="69">
        <v>29</v>
      </c>
      <c r="W17" s="69">
        <v>31</v>
      </c>
      <c r="X17" s="69">
        <v>32</v>
      </c>
      <c r="Y17" s="69">
        <v>40</v>
      </c>
      <c r="Z17" s="69">
        <v>40</v>
      </c>
      <c r="AA17" s="69">
        <v>39</v>
      </c>
      <c r="AB17" s="69">
        <v>38</v>
      </c>
      <c r="AC17" s="69">
        <v>38</v>
      </c>
      <c r="AD17" s="69">
        <v>37</v>
      </c>
      <c r="AE17" s="70">
        <v>38</v>
      </c>
      <c r="AF17" s="70">
        <v>39</v>
      </c>
      <c r="AG17" s="70">
        <v>39</v>
      </c>
      <c r="AH17" s="118">
        <v>39</v>
      </c>
      <c r="AI17" s="69">
        <v>39</v>
      </c>
      <c r="AJ17" s="69">
        <v>40</v>
      </c>
      <c r="AK17" s="118">
        <v>40</v>
      </c>
      <c r="AL17" s="118">
        <v>40</v>
      </c>
      <c r="AM17" s="147">
        <v>40</v>
      </c>
      <c r="AN17" s="70">
        <v>40</v>
      </c>
      <c r="AO17" s="69">
        <v>43</v>
      </c>
      <c r="AP17" s="147">
        <v>43</v>
      </c>
      <c r="AQ17" s="147">
        <v>43</v>
      </c>
      <c r="AR17" s="147"/>
      <c r="AS17" s="13">
        <v>44109</v>
      </c>
      <c r="AT17" s="13">
        <v>44116</v>
      </c>
      <c r="AU17" s="13">
        <v>44123</v>
      </c>
      <c r="AV17" s="28">
        <f t="shared" si="0"/>
        <v>9.7333333333333325</v>
      </c>
      <c r="AW17" s="77">
        <f>(AU16+AX16)/2</f>
        <v>44165</v>
      </c>
      <c r="AX17" s="83">
        <v>44207</v>
      </c>
      <c r="AY17" s="13">
        <v>44207</v>
      </c>
      <c r="AZ17" s="28">
        <f t="shared" si="1"/>
        <v>12.533333333333333</v>
      </c>
    </row>
    <row r="18" spans="1:52" ht="16" x14ac:dyDescent="0.2">
      <c r="A18" s="1">
        <f t="shared" si="6"/>
        <v>17</v>
      </c>
      <c r="B18" s="704" t="s">
        <v>321</v>
      </c>
      <c r="C18" s="167" t="s">
        <v>322</v>
      </c>
      <c r="D18" s="40">
        <v>5</v>
      </c>
      <c r="E18" s="65">
        <v>1275960</v>
      </c>
      <c r="F18" s="65" t="s">
        <v>115</v>
      </c>
      <c r="G18" s="65" t="s">
        <v>156</v>
      </c>
      <c r="H18" s="65"/>
      <c r="I18" s="65" t="s">
        <v>299</v>
      </c>
      <c r="J18" s="66">
        <v>43831</v>
      </c>
      <c r="K18" s="13">
        <v>44207</v>
      </c>
      <c r="L18" s="22">
        <v>44485</v>
      </c>
      <c r="M18" s="23">
        <f t="shared" si="2"/>
        <v>1.7916666666666667</v>
      </c>
      <c r="N18" s="23">
        <f t="shared" si="3"/>
        <v>645</v>
      </c>
      <c r="O18" s="23">
        <f t="shared" si="4"/>
        <v>12.333333333333332</v>
      </c>
      <c r="P18" s="23">
        <f t="shared" si="5"/>
        <v>21.5</v>
      </c>
      <c r="Q18" s="68">
        <v>26</v>
      </c>
      <c r="R18" s="312" t="s">
        <v>112</v>
      </c>
      <c r="S18" s="69">
        <v>109</v>
      </c>
      <c r="T18" s="69">
        <v>155</v>
      </c>
      <c r="U18" s="69">
        <v>208</v>
      </c>
      <c r="V18" s="69">
        <v>27</v>
      </c>
      <c r="W18" s="69">
        <v>27</v>
      </c>
      <c r="X18" s="69">
        <v>28</v>
      </c>
      <c r="Y18" s="69">
        <v>31</v>
      </c>
      <c r="Z18" s="69">
        <v>32</v>
      </c>
      <c r="AA18" s="69">
        <v>34</v>
      </c>
      <c r="AB18" s="69">
        <v>38</v>
      </c>
      <c r="AC18" s="69">
        <v>43</v>
      </c>
      <c r="AD18" s="69">
        <v>47</v>
      </c>
      <c r="AE18" s="70">
        <v>48</v>
      </c>
      <c r="AF18" s="70">
        <v>48</v>
      </c>
      <c r="AG18" s="70">
        <v>49</v>
      </c>
      <c r="AH18" s="118">
        <v>49</v>
      </c>
      <c r="AI18" s="69">
        <v>50</v>
      </c>
      <c r="AJ18" s="69">
        <v>52</v>
      </c>
      <c r="AK18" s="118">
        <v>50</v>
      </c>
      <c r="AL18" s="118">
        <v>49</v>
      </c>
      <c r="AM18" s="147">
        <v>50</v>
      </c>
      <c r="AN18" s="70">
        <v>50</v>
      </c>
      <c r="AO18" s="69">
        <v>43</v>
      </c>
      <c r="AP18" s="147">
        <v>43</v>
      </c>
      <c r="AQ18" s="147">
        <v>43</v>
      </c>
      <c r="AR18" s="147">
        <v>43</v>
      </c>
      <c r="AS18" s="13">
        <v>44109</v>
      </c>
      <c r="AT18" s="13">
        <v>44116</v>
      </c>
      <c r="AU18" s="13">
        <v>44123</v>
      </c>
      <c r="AV18" s="28">
        <f t="shared" si="0"/>
        <v>9.7333333333333325</v>
      </c>
      <c r="AW18" s="81">
        <f>(AU18+AX18)/2</f>
        <v>44165</v>
      </c>
      <c r="AX18" s="83">
        <v>44207</v>
      </c>
      <c r="AY18" s="13">
        <v>44207</v>
      </c>
      <c r="AZ18" s="28">
        <f t="shared" si="1"/>
        <v>12.533333333333333</v>
      </c>
    </row>
    <row r="19" spans="1:52" ht="16" x14ac:dyDescent="0.2">
      <c r="A19" s="1">
        <f t="shared" si="6"/>
        <v>18</v>
      </c>
      <c r="B19" s="704" t="s">
        <v>323</v>
      </c>
      <c r="C19" s="167" t="s">
        <v>324</v>
      </c>
      <c r="D19" s="40">
        <v>5</v>
      </c>
      <c r="E19" s="65">
        <v>1275960</v>
      </c>
      <c r="F19" s="65" t="s">
        <v>115</v>
      </c>
      <c r="G19" s="65" t="s">
        <v>156</v>
      </c>
      <c r="H19" s="65"/>
      <c r="I19" s="65" t="s">
        <v>296</v>
      </c>
      <c r="J19" s="66">
        <v>43831</v>
      </c>
      <c r="K19" s="13">
        <v>44207</v>
      </c>
      <c r="L19" s="22">
        <v>44485</v>
      </c>
      <c r="M19" s="23">
        <f t="shared" si="2"/>
        <v>1.7916666666666667</v>
      </c>
      <c r="N19" s="23">
        <f t="shared" si="3"/>
        <v>645</v>
      </c>
      <c r="O19" s="23">
        <f t="shared" si="4"/>
        <v>12.333333333333332</v>
      </c>
      <c r="P19" s="23">
        <f t="shared" si="5"/>
        <v>21.5</v>
      </c>
      <c r="Q19" s="68">
        <v>29</v>
      </c>
      <c r="R19" s="312" t="s">
        <v>112</v>
      </c>
      <c r="S19" s="69">
        <v>150</v>
      </c>
      <c r="T19" s="69">
        <v>173</v>
      </c>
      <c r="U19" s="69">
        <v>210</v>
      </c>
      <c r="V19" s="69">
        <v>29</v>
      </c>
      <c r="W19" s="69">
        <v>30</v>
      </c>
      <c r="X19" s="69">
        <v>31</v>
      </c>
      <c r="Y19" s="69">
        <v>33</v>
      </c>
      <c r="Z19" s="69">
        <v>34</v>
      </c>
      <c r="AA19" s="69">
        <v>34</v>
      </c>
      <c r="AB19" s="69">
        <v>35</v>
      </c>
      <c r="AC19" s="69">
        <v>35</v>
      </c>
      <c r="AD19" s="69">
        <v>37</v>
      </c>
      <c r="AE19" s="70">
        <v>38</v>
      </c>
      <c r="AF19" s="70">
        <v>38</v>
      </c>
      <c r="AG19" s="70">
        <v>38</v>
      </c>
      <c r="AH19" s="118">
        <v>38</v>
      </c>
      <c r="AI19" s="69">
        <v>38</v>
      </c>
      <c r="AJ19" s="69">
        <v>38</v>
      </c>
      <c r="AK19" s="118">
        <v>36</v>
      </c>
      <c r="AL19" s="118">
        <v>34</v>
      </c>
      <c r="AM19" s="147">
        <v>35</v>
      </c>
      <c r="AN19" s="70">
        <v>36</v>
      </c>
      <c r="AO19" s="69">
        <v>54</v>
      </c>
      <c r="AP19" s="147">
        <v>54</v>
      </c>
      <c r="AQ19" s="147">
        <v>54</v>
      </c>
      <c r="AR19" s="147">
        <v>49</v>
      </c>
      <c r="AS19" s="13">
        <v>44109</v>
      </c>
      <c r="AT19" s="13">
        <v>44116</v>
      </c>
      <c r="AU19" s="13">
        <v>44123</v>
      </c>
      <c r="AV19" s="28">
        <f t="shared" si="0"/>
        <v>9.7333333333333325</v>
      </c>
      <c r="AW19" s="77">
        <f>(AU18+AX18)/2</f>
        <v>44165</v>
      </c>
      <c r="AX19" s="83">
        <v>44207</v>
      </c>
      <c r="AY19" s="13">
        <v>44207</v>
      </c>
      <c r="AZ19" s="28">
        <f t="shared" si="1"/>
        <v>12.533333333333333</v>
      </c>
    </row>
    <row r="20" spans="1:52" ht="16" x14ac:dyDescent="0.2">
      <c r="A20" s="1">
        <f t="shared" si="6"/>
        <v>19</v>
      </c>
      <c r="B20" s="704" t="s">
        <v>325</v>
      </c>
      <c r="C20" s="167" t="s">
        <v>326</v>
      </c>
      <c r="D20" s="40">
        <v>5</v>
      </c>
      <c r="E20" s="65">
        <v>1275960</v>
      </c>
      <c r="F20" s="65" t="s">
        <v>115</v>
      </c>
      <c r="G20" s="65" t="s">
        <v>156</v>
      </c>
      <c r="H20" s="65"/>
      <c r="I20" s="65" t="s">
        <v>286</v>
      </c>
      <c r="J20" s="66">
        <v>43832</v>
      </c>
      <c r="K20" s="13">
        <v>44207</v>
      </c>
      <c r="L20" s="22">
        <v>44485</v>
      </c>
      <c r="M20" s="23">
        <f t="shared" si="2"/>
        <v>1.788888888888889</v>
      </c>
      <c r="N20" s="23">
        <f t="shared" si="3"/>
        <v>644</v>
      </c>
      <c r="O20" s="23">
        <f t="shared" si="4"/>
        <v>12.299999999999999</v>
      </c>
      <c r="P20" s="23">
        <f t="shared" si="5"/>
        <v>21.466666666666669</v>
      </c>
      <c r="Q20" s="68">
        <v>27</v>
      </c>
      <c r="R20" s="312" t="s">
        <v>112</v>
      </c>
      <c r="S20" s="69">
        <v>138</v>
      </c>
      <c r="T20" s="69">
        <v>183</v>
      </c>
      <c r="U20" s="69">
        <v>193</v>
      </c>
      <c r="V20" s="69">
        <v>29</v>
      </c>
      <c r="W20" s="69">
        <v>29</v>
      </c>
      <c r="X20" s="69">
        <v>29</v>
      </c>
      <c r="Y20" s="69">
        <v>31</v>
      </c>
      <c r="Z20" s="69">
        <v>31</v>
      </c>
      <c r="AA20" s="69">
        <v>32</v>
      </c>
      <c r="AB20" s="69">
        <v>33</v>
      </c>
      <c r="AC20" s="69">
        <v>35</v>
      </c>
      <c r="AD20" s="69">
        <v>36</v>
      </c>
      <c r="AE20" s="70">
        <v>37</v>
      </c>
      <c r="AF20" s="70">
        <v>38</v>
      </c>
      <c r="AG20" s="70">
        <v>38</v>
      </c>
      <c r="AH20" s="118">
        <v>38</v>
      </c>
      <c r="AI20" s="69">
        <v>39</v>
      </c>
      <c r="AJ20" s="69">
        <v>41</v>
      </c>
      <c r="AK20" s="118">
        <v>41</v>
      </c>
      <c r="AL20" s="118">
        <v>42</v>
      </c>
      <c r="AM20" s="147">
        <v>43</v>
      </c>
      <c r="AN20" s="70">
        <v>43</v>
      </c>
      <c r="AO20" s="69">
        <v>43</v>
      </c>
      <c r="AP20" s="147">
        <v>43</v>
      </c>
      <c r="AQ20" s="147">
        <v>43</v>
      </c>
      <c r="AR20" s="147">
        <v>41</v>
      </c>
      <c r="AS20" s="13">
        <v>44109</v>
      </c>
      <c r="AT20" s="13">
        <v>44116</v>
      </c>
      <c r="AU20" s="13">
        <v>44123</v>
      </c>
      <c r="AV20" s="28">
        <f t="shared" si="0"/>
        <v>9.6999999999999993</v>
      </c>
      <c r="AW20" s="81">
        <f>(AU20+AX20)/2</f>
        <v>44165</v>
      </c>
      <c r="AX20" s="83">
        <v>44207</v>
      </c>
      <c r="AY20" s="13">
        <v>44207</v>
      </c>
      <c r="AZ20" s="28">
        <f t="shared" si="1"/>
        <v>12.5</v>
      </c>
    </row>
    <row r="21" spans="1:52" ht="16" x14ac:dyDescent="0.2">
      <c r="A21" s="1">
        <f t="shared" si="6"/>
        <v>20</v>
      </c>
      <c r="B21" s="704" t="s">
        <v>327</v>
      </c>
      <c r="C21" s="167" t="s">
        <v>328</v>
      </c>
      <c r="D21" s="40">
        <v>5</v>
      </c>
      <c r="E21" s="65">
        <v>1275960</v>
      </c>
      <c r="F21" s="65" t="s">
        <v>115</v>
      </c>
      <c r="G21" s="65" t="s">
        <v>156</v>
      </c>
      <c r="H21" s="65"/>
      <c r="I21" s="65" t="s">
        <v>293</v>
      </c>
      <c r="J21" s="66">
        <v>43832</v>
      </c>
      <c r="K21" s="13">
        <v>44207</v>
      </c>
      <c r="L21" s="22">
        <v>44485</v>
      </c>
      <c r="M21" s="23">
        <f t="shared" si="2"/>
        <v>1.788888888888889</v>
      </c>
      <c r="N21" s="23">
        <f t="shared" si="3"/>
        <v>644</v>
      </c>
      <c r="O21" s="23">
        <f t="shared" si="4"/>
        <v>12.299999999999999</v>
      </c>
      <c r="P21" s="23">
        <f t="shared" si="5"/>
        <v>21.466666666666669</v>
      </c>
      <c r="Q21" s="68">
        <v>28</v>
      </c>
      <c r="R21" s="312" t="s">
        <v>112</v>
      </c>
      <c r="S21" s="69">
        <v>160</v>
      </c>
      <c r="T21" s="69">
        <v>189</v>
      </c>
      <c r="U21" s="69">
        <v>202</v>
      </c>
      <c r="V21" s="69">
        <v>33</v>
      </c>
      <c r="W21" s="69">
        <v>33</v>
      </c>
      <c r="X21" s="69">
        <v>34</v>
      </c>
      <c r="Y21" s="69">
        <v>40</v>
      </c>
      <c r="Z21" s="69">
        <v>40</v>
      </c>
      <c r="AA21" s="69">
        <v>41</v>
      </c>
      <c r="AB21" s="69">
        <v>41</v>
      </c>
      <c r="AC21" s="69">
        <v>42</v>
      </c>
      <c r="AD21" s="69">
        <v>44</v>
      </c>
      <c r="AE21" s="70">
        <v>46</v>
      </c>
      <c r="AF21" s="70">
        <v>48</v>
      </c>
      <c r="AG21" s="70">
        <v>50</v>
      </c>
      <c r="AH21" s="118">
        <v>50</v>
      </c>
      <c r="AI21" s="69">
        <v>51</v>
      </c>
      <c r="AJ21" s="69">
        <v>52</v>
      </c>
      <c r="AK21" s="118">
        <v>53</v>
      </c>
      <c r="AL21" s="118">
        <v>54</v>
      </c>
      <c r="AM21" s="147">
        <v>54</v>
      </c>
      <c r="AN21" s="70">
        <v>55</v>
      </c>
      <c r="AO21" s="69">
        <v>57</v>
      </c>
      <c r="AP21" s="147">
        <v>57</v>
      </c>
      <c r="AQ21" s="147">
        <v>57</v>
      </c>
      <c r="AR21" s="147">
        <v>53</v>
      </c>
      <c r="AS21" s="13">
        <v>44109</v>
      </c>
      <c r="AT21" s="13">
        <v>44116</v>
      </c>
      <c r="AU21" s="13">
        <v>44123</v>
      </c>
      <c r="AV21" s="28">
        <f t="shared" si="0"/>
        <v>9.6999999999999993</v>
      </c>
      <c r="AW21" s="77">
        <f>(AU20+AX20)/2</f>
        <v>44165</v>
      </c>
      <c r="AX21" s="83">
        <v>44207</v>
      </c>
      <c r="AY21" s="13">
        <v>44207</v>
      </c>
      <c r="AZ21" s="28">
        <f t="shared" si="1"/>
        <v>12.5</v>
      </c>
    </row>
    <row r="22" spans="1:52" ht="16" x14ac:dyDescent="0.2">
      <c r="A22" s="1">
        <f t="shared" si="6"/>
        <v>21</v>
      </c>
      <c r="B22" s="704" t="s">
        <v>329</v>
      </c>
      <c r="C22" s="167" t="s">
        <v>330</v>
      </c>
      <c r="D22" s="40">
        <v>5</v>
      </c>
      <c r="E22" s="65">
        <v>1275960</v>
      </c>
      <c r="F22" s="65" t="s">
        <v>115</v>
      </c>
      <c r="G22" s="65" t="s">
        <v>156</v>
      </c>
      <c r="H22" s="65"/>
      <c r="I22" s="65" t="s">
        <v>290</v>
      </c>
      <c r="J22" s="66">
        <v>43832</v>
      </c>
      <c r="K22" s="13">
        <v>44207</v>
      </c>
      <c r="L22" s="22">
        <v>44485</v>
      </c>
      <c r="M22" s="23">
        <f t="shared" si="2"/>
        <v>1.788888888888889</v>
      </c>
      <c r="N22" s="23">
        <f t="shared" si="3"/>
        <v>644</v>
      </c>
      <c r="O22" s="23">
        <f t="shared" si="4"/>
        <v>12.299999999999999</v>
      </c>
      <c r="P22" s="23">
        <f t="shared" si="5"/>
        <v>21.466666666666669</v>
      </c>
      <c r="Q22" s="68">
        <v>29</v>
      </c>
      <c r="R22" s="312" t="s">
        <v>112</v>
      </c>
      <c r="S22" s="69">
        <v>141</v>
      </c>
      <c r="T22" s="69">
        <v>192</v>
      </c>
      <c r="U22" s="69">
        <v>137</v>
      </c>
      <c r="V22" s="69">
        <v>31</v>
      </c>
      <c r="W22" s="69">
        <v>31</v>
      </c>
      <c r="X22" s="69">
        <v>31</v>
      </c>
      <c r="Y22" s="69">
        <v>36</v>
      </c>
      <c r="Z22" s="69">
        <v>37</v>
      </c>
      <c r="AA22" s="69">
        <v>38</v>
      </c>
      <c r="AB22" s="69">
        <v>39</v>
      </c>
      <c r="AC22" s="69">
        <v>40</v>
      </c>
      <c r="AD22" s="69">
        <v>44</v>
      </c>
      <c r="AE22" s="70">
        <v>45</v>
      </c>
      <c r="AF22" s="70">
        <v>47</v>
      </c>
      <c r="AG22" s="70">
        <v>47</v>
      </c>
      <c r="AH22" s="118">
        <v>47</v>
      </c>
      <c r="AI22" s="69">
        <v>47</v>
      </c>
      <c r="AJ22" s="69">
        <v>48</v>
      </c>
      <c r="AK22" s="118">
        <v>48</v>
      </c>
      <c r="AL22" s="118">
        <v>49</v>
      </c>
      <c r="AM22" s="147">
        <v>50</v>
      </c>
      <c r="AN22" s="70">
        <v>50</v>
      </c>
      <c r="AO22" s="69">
        <v>50</v>
      </c>
      <c r="AP22" s="147">
        <v>50</v>
      </c>
      <c r="AQ22" s="147">
        <v>50</v>
      </c>
      <c r="AR22" s="147">
        <v>33</v>
      </c>
      <c r="AS22" s="13">
        <v>44109</v>
      </c>
      <c r="AT22" s="13">
        <v>44116</v>
      </c>
      <c r="AU22" s="13">
        <v>44123</v>
      </c>
      <c r="AV22" s="28">
        <f t="shared" si="0"/>
        <v>9.6999999999999993</v>
      </c>
      <c r="AW22" s="81">
        <f>(AU22+AX22)/2</f>
        <v>44165</v>
      </c>
      <c r="AX22" s="83">
        <v>44207</v>
      </c>
      <c r="AY22" s="13">
        <v>44207</v>
      </c>
      <c r="AZ22" s="28">
        <f t="shared" si="1"/>
        <v>12.5</v>
      </c>
    </row>
    <row r="23" spans="1:52" ht="16" x14ac:dyDescent="0.2">
      <c r="A23" s="1">
        <f t="shared" si="6"/>
        <v>22</v>
      </c>
      <c r="B23" s="704" t="s">
        <v>331</v>
      </c>
      <c r="C23" s="167" t="s">
        <v>332</v>
      </c>
      <c r="D23" s="40">
        <v>7</v>
      </c>
      <c r="E23" s="65">
        <v>1253158</v>
      </c>
      <c r="F23" s="65" t="s">
        <v>113</v>
      </c>
      <c r="G23" s="65" t="s">
        <v>156</v>
      </c>
      <c r="H23" s="65"/>
      <c r="I23" s="65" t="s">
        <v>299</v>
      </c>
      <c r="J23" s="66">
        <v>43832</v>
      </c>
      <c r="K23" s="13">
        <v>44207</v>
      </c>
      <c r="L23" s="22">
        <v>44485</v>
      </c>
      <c r="M23" s="23">
        <f t="shared" si="2"/>
        <v>1.788888888888889</v>
      </c>
      <c r="N23" s="23">
        <f t="shared" si="3"/>
        <v>644</v>
      </c>
      <c r="O23" s="23">
        <f t="shared" si="4"/>
        <v>12.299999999999999</v>
      </c>
      <c r="P23" s="23">
        <f t="shared" si="5"/>
        <v>21.466666666666669</v>
      </c>
      <c r="Q23" s="68">
        <v>29</v>
      </c>
      <c r="R23" s="312" t="s">
        <v>112</v>
      </c>
      <c r="S23" s="69">
        <v>244</v>
      </c>
      <c r="T23" s="69">
        <v>183</v>
      </c>
      <c r="U23" s="69">
        <v>131</v>
      </c>
      <c r="V23" s="69">
        <v>42</v>
      </c>
      <c r="W23" s="69">
        <v>43</v>
      </c>
      <c r="X23" s="69">
        <v>44</v>
      </c>
      <c r="Y23" s="69">
        <v>44</v>
      </c>
      <c r="Z23" s="69">
        <v>50</v>
      </c>
      <c r="AA23" s="69">
        <v>50</v>
      </c>
      <c r="AB23" s="69">
        <v>50</v>
      </c>
      <c r="AC23" s="69">
        <v>51</v>
      </c>
      <c r="AD23" s="69">
        <v>51</v>
      </c>
      <c r="AE23" s="70">
        <v>52</v>
      </c>
      <c r="AF23" s="70">
        <v>53</v>
      </c>
      <c r="AG23" s="70">
        <v>53</v>
      </c>
      <c r="AH23" s="118">
        <v>53</v>
      </c>
      <c r="AI23" s="69">
        <v>53</v>
      </c>
      <c r="AJ23" s="69">
        <v>53</v>
      </c>
      <c r="AK23" s="118">
        <v>53</v>
      </c>
      <c r="AL23" s="118">
        <v>53</v>
      </c>
      <c r="AM23" s="147">
        <v>53</v>
      </c>
      <c r="AN23" s="70">
        <v>53</v>
      </c>
      <c r="AO23" s="69">
        <v>55</v>
      </c>
      <c r="AP23" s="147">
        <v>55</v>
      </c>
      <c r="AQ23" s="147">
        <v>55</v>
      </c>
      <c r="AR23" s="147">
        <v>53</v>
      </c>
      <c r="AS23" s="13">
        <v>44109</v>
      </c>
      <c r="AT23" s="13">
        <v>44116</v>
      </c>
      <c r="AU23" s="13">
        <v>44123</v>
      </c>
      <c r="AV23" s="28">
        <f t="shared" si="0"/>
        <v>9.6999999999999993</v>
      </c>
      <c r="AW23" s="77">
        <f>(AU22+AX22)/2</f>
        <v>44165</v>
      </c>
      <c r="AX23" s="83">
        <v>44207</v>
      </c>
      <c r="AY23" s="13">
        <v>44207</v>
      </c>
      <c r="AZ23" s="28">
        <f t="shared" si="1"/>
        <v>12.5</v>
      </c>
    </row>
    <row r="24" spans="1:52" ht="16" x14ac:dyDescent="0.2">
      <c r="A24" s="1">
        <f t="shared" si="6"/>
        <v>23</v>
      </c>
      <c r="B24" s="704" t="s">
        <v>333</v>
      </c>
      <c r="C24" s="167" t="s">
        <v>334</v>
      </c>
      <c r="D24" s="40">
        <v>7</v>
      </c>
      <c r="E24" s="65">
        <v>1253158</v>
      </c>
      <c r="F24" s="65" t="s">
        <v>113</v>
      </c>
      <c r="G24" s="65" t="s">
        <v>156</v>
      </c>
      <c r="H24" s="65"/>
      <c r="I24" s="65" t="s">
        <v>296</v>
      </c>
      <c r="J24" s="66">
        <v>43832</v>
      </c>
      <c r="K24" s="13">
        <v>44207</v>
      </c>
      <c r="L24" s="22">
        <v>44485</v>
      </c>
      <c r="M24" s="23">
        <f t="shared" si="2"/>
        <v>1.788888888888889</v>
      </c>
      <c r="N24" s="23">
        <f t="shared" si="3"/>
        <v>644</v>
      </c>
      <c r="O24" s="23">
        <f t="shared" si="4"/>
        <v>12.299999999999999</v>
      </c>
      <c r="P24" s="23">
        <f t="shared" si="5"/>
        <v>21.466666666666669</v>
      </c>
      <c r="Q24" s="68">
        <v>37</v>
      </c>
      <c r="R24" s="312" t="s">
        <v>112</v>
      </c>
      <c r="S24" s="69">
        <v>195</v>
      </c>
      <c r="T24" s="69">
        <v>214</v>
      </c>
      <c r="U24" s="69">
        <v>143</v>
      </c>
      <c r="V24" s="69">
        <v>33</v>
      </c>
      <c r="W24" s="69">
        <v>34</v>
      </c>
      <c r="X24" s="69">
        <v>35</v>
      </c>
      <c r="Y24" s="69">
        <v>40</v>
      </c>
      <c r="Z24" s="69">
        <v>40</v>
      </c>
      <c r="AA24" s="69">
        <v>41</v>
      </c>
      <c r="AB24" s="69">
        <v>42</v>
      </c>
      <c r="AC24" s="69">
        <v>43</v>
      </c>
      <c r="AD24" s="69">
        <v>46</v>
      </c>
      <c r="AE24" s="70">
        <v>47</v>
      </c>
      <c r="AF24" s="70">
        <v>47</v>
      </c>
      <c r="AG24" s="70">
        <v>48</v>
      </c>
      <c r="AH24" s="118">
        <v>48</v>
      </c>
      <c r="AI24" s="69">
        <v>47</v>
      </c>
      <c r="AJ24" s="69">
        <v>47</v>
      </c>
      <c r="AK24" s="118">
        <v>48</v>
      </c>
      <c r="AL24" s="118">
        <v>50</v>
      </c>
      <c r="AM24" s="147">
        <v>50</v>
      </c>
      <c r="AN24" s="70">
        <v>50</v>
      </c>
      <c r="AO24" s="69">
        <v>52</v>
      </c>
      <c r="AP24" s="147">
        <v>52</v>
      </c>
      <c r="AQ24" s="147">
        <v>52</v>
      </c>
      <c r="AR24" s="147">
        <v>46</v>
      </c>
      <c r="AS24" s="13">
        <v>44109</v>
      </c>
      <c r="AT24" s="13">
        <v>44116</v>
      </c>
      <c r="AU24" s="13">
        <v>44123</v>
      </c>
      <c r="AV24" s="28">
        <f t="shared" si="0"/>
        <v>9.6999999999999993</v>
      </c>
      <c r="AW24" s="81">
        <f>(AU24+AX24)/2</f>
        <v>44165</v>
      </c>
      <c r="AX24" s="83">
        <v>44207</v>
      </c>
      <c r="AY24" s="13">
        <v>44207</v>
      </c>
      <c r="AZ24" s="28">
        <f t="shared" si="1"/>
        <v>12.5</v>
      </c>
    </row>
    <row r="25" spans="1:52" ht="16" x14ac:dyDescent="0.2">
      <c r="A25" s="1">
        <f t="shared" si="6"/>
        <v>24</v>
      </c>
      <c r="B25" s="704" t="s">
        <v>335</v>
      </c>
      <c r="C25" s="167" t="s">
        <v>336</v>
      </c>
      <c r="D25" s="40">
        <v>9</v>
      </c>
      <c r="E25" s="65">
        <v>1253152</v>
      </c>
      <c r="F25" s="65" t="s">
        <v>113</v>
      </c>
      <c r="G25" s="65" t="s">
        <v>156</v>
      </c>
      <c r="H25" s="65"/>
      <c r="I25" s="65" t="s">
        <v>299</v>
      </c>
      <c r="J25" s="66">
        <v>43831</v>
      </c>
      <c r="K25" s="13">
        <v>44207</v>
      </c>
      <c r="L25" s="22">
        <v>44485</v>
      </c>
      <c r="M25" s="23">
        <f t="shared" si="2"/>
        <v>1.7916666666666667</v>
      </c>
      <c r="N25" s="23">
        <f t="shared" si="3"/>
        <v>645</v>
      </c>
      <c r="O25" s="23">
        <f t="shared" si="4"/>
        <v>12.333333333333332</v>
      </c>
      <c r="P25" s="23">
        <f t="shared" si="5"/>
        <v>21.5</v>
      </c>
      <c r="Q25" s="68">
        <v>28</v>
      </c>
      <c r="R25" s="312" t="s">
        <v>112</v>
      </c>
      <c r="S25" s="69">
        <v>134</v>
      </c>
      <c r="T25" s="69">
        <v>247</v>
      </c>
      <c r="U25" s="69">
        <v>149</v>
      </c>
      <c r="V25" s="69">
        <v>35</v>
      </c>
      <c r="W25" s="69">
        <v>33</v>
      </c>
      <c r="X25" s="69">
        <v>33</v>
      </c>
      <c r="Y25" s="69">
        <v>38</v>
      </c>
      <c r="Z25" s="69">
        <v>38</v>
      </c>
      <c r="AA25" s="69">
        <v>41</v>
      </c>
      <c r="AB25" s="69">
        <v>43</v>
      </c>
      <c r="AC25" s="69">
        <v>44</v>
      </c>
      <c r="AD25" s="69">
        <v>47</v>
      </c>
      <c r="AE25" s="70">
        <v>47</v>
      </c>
      <c r="AF25" s="70">
        <v>47</v>
      </c>
      <c r="AG25" s="70">
        <v>47</v>
      </c>
      <c r="AH25" s="118">
        <v>47</v>
      </c>
      <c r="AI25" s="69">
        <v>48</v>
      </c>
      <c r="AJ25" s="69">
        <v>48</v>
      </c>
      <c r="AK25" s="118">
        <v>47</v>
      </c>
      <c r="AL25" s="118">
        <v>47</v>
      </c>
      <c r="AM25" s="147">
        <v>47</v>
      </c>
      <c r="AN25" s="70">
        <v>48</v>
      </c>
      <c r="AO25" s="69">
        <v>46</v>
      </c>
      <c r="AP25" s="147">
        <v>46</v>
      </c>
      <c r="AQ25" s="147">
        <v>46</v>
      </c>
      <c r="AR25" s="147">
        <v>48</v>
      </c>
      <c r="AS25" s="13">
        <v>44109</v>
      </c>
      <c r="AT25" s="13">
        <v>44116</v>
      </c>
      <c r="AU25" s="13">
        <v>44123</v>
      </c>
      <c r="AV25" s="28">
        <f t="shared" si="0"/>
        <v>9.7333333333333325</v>
      </c>
      <c r="AW25" s="77">
        <f>(AU24+AX24)/2</f>
        <v>44165</v>
      </c>
      <c r="AX25" s="83">
        <v>44207</v>
      </c>
      <c r="AY25" s="13">
        <v>44207</v>
      </c>
      <c r="AZ25" s="28">
        <f t="shared" si="1"/>
        <v>12.533333333333333</v>
      </c>
    </row>
    <row r="26" spans="1:52" ht="16" x14ac:dyDescent="0.2">
      <c r="A26" s="1">
        <f t="shared" si="6"/>
        <v>25</v>
      </c>
      <c r="B26" s="704" t="s">
        <v>337</v>
      </c>
      <c r="C26" s="167" t="s">
        <v>338</v>
      </c>
      <c r="D26" s="40">
        <v>9</v>
      </c>
      <c r="E26" s="65">
        <v>1253152</v>
      </c>
      <c r="F26" s="65" t="s">
        <v>113</v>
      </c>
      <c r="G26" s="65" t="s">
        <v>156</v>
      </c>
      <c r="H26" s="65"/>
      <c r="I26" s="65" t="s">
        <v>296</v>
      </c>
      <c r="J26" s="66">
        <v>43831</v>
      </c>
      <c r="K26" s="13">
        <v>44207</v>
      </c>
      <c r="L26" s="22">
        <v>44485</v>
      </c>
      <c r="M26" s="23">
        <f t="shared" si="2"/>
        <v>1.7916666666666667</v>
      </c>
      <c r="N26" s="23">
        <f t="shared" si="3"/>
        <v>645</v>
      </c>
      <c r="O26" s="23">
        <f t="shared" si="4"/>
        <v>12.333333333333332</v>
      </c>
      <c r="P26" s="23">
        <f t="shared" si="5"/>
        <v>21.5</v>
      </c>
      <c r="Q26" s="68">
        <v>27</v>
      </c>
      <c r="R26" s="312" t="s">
        <v>112</v>
      </c>
      <c r="S26" s="69">
        <v>160</v>
      </c>
      <c r="T26" s="69">
        <v>198</v>
      </c>
      <c r="U26" s="69">
        <v>223</v>
      </c>
      <c r="V26" s="69">
        <v>32</v>
      </c>
      <c r="W26" s="69">
        <v>31</v>
      </c>
      <c r="X26" s="69">
        <v>32</v>
      </c>
      <c r="Y26" s="69">
        <v>37</v>
      </c>
      <c r="Z26" s="69">
        <v>37</v>
      </c>
      <c r="AA26" s="69">
        <v>37</v>
      </c>
      <c r="AB26" s="69">
        <v>37</v>
      </c>
      <c r="AC26" s="69">
        <v>38</v>
      </c>
      <c r="AD26" s="69">
        <v>38</v>
      </c>
      <c r="AE26" s="70">
        <v>39</v>
      </c>
      <c r="AF26" s="70">
        <v>38</v>
      </c>
      <c r="AG26" s="70">
        <v>39</v>
      </c>
      <c r="AH26" s="118">
        <v>39</v>
      </c>
      <c r="AI26" s="69">
        <v>41</v>
      </c>
      <c r="AJ26" s="69">
        <v>42</v>
      </c>
      <c r="AK26" s="118">
        <v>43</v>
      </c>
      <c r="AL26" s="118">
        <v>43</v>
      </c>
      <c r="AM26" s="147">
        <v>43</v>
      </c>
      <c r="AN26" s="70">
        <v>43</v>
      </c>
      <c r="AO26" s="69">
        <v>48</v>
      </c>
      <c r="AP26" s="147">
        <v>47</v>
      </c>
      <c r="AQ26" s="147">
        <v>47</v>
      </c>
      <c r="AR26" s="147">
        <v>47</v>
      </c>
      <c r="AS26" s="13">
        <v>44109</v>
      </c>
      <c r="AT26" s="13">
        <v>44116</v>
      </c>
      <c r="AU26" s="13">
        <v>44123</v>
      </c>
      <c r="AV26" s="28">
        <f t="shared" si="0"/>
        <v>9.7333333333333325</v>
      </c>
      <c r="AW26" s="77">
        <f>(AU25+AX25)/2</f>
        <v>44165</v>
      </c>
      <c r="AX26" s="83">
        <v>44207</v>
      </c>
      <c r="AY26" s="13">
        <v>44207</v>
      </c>
      <c r="AZ26" s="28">
        <f t="shared" si="1"/>
        <v>12.533333333333333</v>
      </c>
    </row>
    <row r="27" spans="1:52" ht="16" x14ac:dyDescent="0.2">
      <c r="A27" s="1">
        <f t="shared" si="6"/>
        <v>26</v>
      </c>
      <c r="B27" s="704" t="s">
        <v>339</v>
      </c>
      <c r="C27" s="167" t="s">
        <v>340</v>
      </c>
      <c r="D27" s="40">
        <v>9</v>
      </c>
      <c r="E27" s="65">
        <v>1253152</v>
      </c>
      <c r="F27" s="65" t="s">
        <v>113</v>
      </c>
      <c r="G27" s="65" t="s">
        <v>156</v>
      </c>
      <c r="H27" s="65"/>
      <c r="I27" s="65" t="s">
        <v>286</v>
      </c>
      <c r="J27" s="66">
        <v>43831</v>
      </c>
      <c r="K27" s="13">
        <v>44207</v>
      </c>
      <c r="L27" s="22">
        <v>44485</v>
      </c>
      <c r="M27" s="23">
        <f t="shared" si="2"/>
        <v>1.7916666666666667</v>
      </c>
      <c r="N27" s="23">
        <f t="shared" si="3"/>
        <v>645</v>
      </c>
      <c r="O27" s="23">
        <f t="shared" si="4"/>
        <v>12.333333333333332</v>
      </c>
      <c r="P27" s="23">
        <f t="shared" si="5"/>
        <v>21.5</v>
      </c>
      <c r="Q27" s="68">
        <v>26</v>
      </c>
      <c r="R27" s="312" t="s">
        <v>112</v>
      </c>
      <c r="S27" s="69">
        <v>187</v>
      </c>
      <c r="T27" s="69">
        <v>267</v>
      </c>
      <c r="U27" s="69">
        <v>180</v>
      </c>
      <c r="V27" s="69">
        <v>38</v>
      </c>
      <c r="W27" s="69">
        <v>38</v>
      </c>
      <c r="X27" s="69">
        <v>38</v>
      </c>
      <c r="Y27" s="69">
        <v>47</v>
      </c>
      <c r="Z27" s="69">
        <v>50</v>
      </c>
      <c r="AA27" s="69">
        <v>50</v>
      </c>
      <c r="AB27" s="69">
        <v>50</v>
      </c>
      <c r="AC27" s="69">
        <v>50</v>
      </c>
      <c r="AD27" s="69">
        <v>50</v>
      </c>
      <c r="AE27" s="70">
        <v>51</v>
      </c>
      <c r="AF27" s="70">
        <v>52</v>
      </c>
      <c r="AG27" s="70">
        <v>53</v>
      </c>
      <c r="AH27" s="118">
        <v>53</v>
      </c>
      <c r="AI27" s="69">
        <v>53</v>
      </c>
      <c r="AJ27" s="69">
        <v>54</v>
      </c>
      <c r="AK27" s="118">
        <v>54</v>
      </c>
      <c r="AL27" s="118">
        <v>53</v>
      </c>
      <c r="AM27" s="147">
        <v>54</v>
      </c>
      <c r="AN27" s="70">
        <v>56</v>
      </c>
      <c r="AO27" s="69">
        <v>57</v>
      </c>
      <c r="AP27" s="147">
        <v>57</v>
      </c>
      <c r="AQ27" s="147">
        <v>57</v>
      </c>
      <c r="AR27" s="147">
        <v>57</v>
      </c>
      <c r="AS27" s="13">
        <v>44109</v>
      </c>
      <c r="AT27" s="13">
        <v>44116</v>
      </c>
      <c r="AU27" s="13">
        <v>44123</v>
      </c>
      <c r="AV27" s="28">
        <f t="shared" si="0"/>
        <v>9.7333333333333325</v>
      </c>
      <c r="AW27" s="81">
        <f>(AU27+AX27)/2</f>
        <v>44165</v>
      </c>
      <c r="AX27" s="83">
        <v>44207</v>
      </c>
      <c r="AY27" s="13">
        <v>44207</v>
      </c>
      <c r="AZ27" s="28">
        <f t="shared" si="1"/>
        <v>12.533333333333333</v>
      </c>
    </row>
    <row r="28" spans="1:52" ht="16" x14ac:dyDescent="0.2">
      <c r="A28" s="1">
        <f>A27+1</f>
        <v>27</v>
      </c>
      <c r="B28" s="704" t="s">
        <v>341</v>
      </c>
      <c r="C28" s="167" t="s">
        <v>342</v>
      </c>
      <c r="D28" s="40">
        <v>9</v>
      </c>
      <c r="E28" s="71">
        <v>1253152</v>
      </c>
      <c r="F28" s="71" t="s">
        <v>113</v>
      </c>
      <c r="G28" s="71" t="s">
        <v>156</v>
      </c>
      <c r="H28" s="71"/>
      <c r="I28" s="71" t="s">
        <v>293</v>
      </c>
      <c r="J28" s="72">
        <v>43831</v>
      </c>
      <c r="K28" s="13">
        <v>44207</v>
      </c>
      <c r="L28" s="22">
        <v>44485</v>
      </c>
      <c r="M28" s="23">
        <f t="shared" si="2"/>
        <v>1.7916666666666667</v>
      </c>
      <c r="N28" s="23">
        <f t="shared" si="3"/>
        <v>645</v>
      </c>
      <c r="O28" s="23">
        <f t="shared" si="4"/>
        <v>12.333333333333332</v>
      </c>
      <c r="P28" s="23">
        <f t="shared" si="5"/>
        <v>21.5</v>
      </c>
      <c r="Q28" s="68">
        <v>28</v>
      </c>
      <c r="R28" s="312" t="s">
        <v>112</v>
      </c>
      <c r="S28" s="69">
        <v>145</v>
      </c>
      <c r="T28" s="69">
        <v>190</v>
      </c>
      <c r="U28" s="69">
        <v>238</v>
      </c>
      <c r="V28" s="69">
        <v>31</v>
      </c>
      <c r="W28" s="73">
        <v>30</v>
      </c>
      <c r="X28" s="73">
        <v>31</v>
      </c>
      <c r="Y28" s="73">
        <v>36</v>
      </c>
      <c r="Z28" s="73">
        <v>36</v>
      </c>
      <c r="AA28" s="73">
        <v>36</v>
      </c>
      <c r="AB28" s="73">
        <v>36</v>
      </c>
      <c r="AC28" s="73">
        <v>37</v>
      </c>
      <c r="AD28" s="73">
        <v>37</v>
      </c>
      <c r="AE28" s="70">
        <v>36</v>
      </c>
      <c r="AF28" s="70">
        <v>35</v>
      </c>
      <c r="AG28" s="70">
        <v>35</v>
      </c>
      <c r="AH28" s="118">
        <v>35</v>
      </c>
      <c r="AI28" s="69">
        <v>37</v>
      </c>
      <c r="AJ28" s="69">
        <v>38</v>
      </c>
      <c r="AK28" s="118">
        <v>39</v>
      </c>
      <c r="AL28" s="118">
        <v>39</v>
      </c>
      <c r="AM28" s="147">
        <v>44</v>
      </c>
      <c r="AN28" s="157">
        <v>47</v>
      </c>
      <c r="AO28" s="155">
        <v>51</v>
      </c>
      <c r="AP28" s="147">
        <v>51</v>
      </c>
      <c r="AQ28" s="147">
        <v>51</v>
      </c>
      <c r="AR28" s="147">
        <v>46</v>
      </c>
      <c r="AS28" s="13">
        <v>44109</v>
      </c>
      <c r="AT28" s="13">
        <v>44116</v>
      </c>
      <c r="AU28" s="13">
        <v>44123</v>
      </c>
      <c r="AV28" s="28">
        <f t="shared" si="0"/>
        <v>9.7333333333333325</v>
      </c>
      <c r="AW28" s="77">
        <f>(AU27+AX27)/2</f>
        <v>44165</v>
      </c>
      <c r="AX28" s="83">
        <v>44207</v>
      </c>
      <c r="AY28" s="13">
        <v>44207</v>
      </c>
      <c r="AZ28" s="28">
        <f t="shared" si="1"/>
        <v>12.533333333333333</v>
      </c>
    </row>
    <row r="29" spans="1:52" ht="16" x14ac:dyDescent="0.2">
      <c r="A29" s="161" t="s">
        <v>155</v>
      </c>
      <c r="B29" s="14"/>
      <c r="S29" s="101"/>
      <c r="T29" s="101"/>
    </row>
    <row r="30" spans="1:52" ht="16" x14ac:dyDescent="0.2">
      <c r="A30" s="162" t="s">
        <v>124</v>
      </c>
      <c r="B30" s="14"/>
      <c r="S30" s="101"/>
    </row>
    <row r="31" spans="1:52" x14ac:dyDescent="0.2">
      <c r="A31" s="163" t="s">
        <v>141</v>
      </c>
      <c r="B31" s="167"/>
    </row>
    <row r="32" spans="1:52" ht="16" x14ac:dyDescent="0.2">
      <c r="A32" s="164" t="s">
        <v>150</v>
      </c>
      <c r="B32" s="532"/>
    </row>
    <row r="33" spans="1:52" ht="16" x14ac:dyDescent="0.2">
      <c r="A33" s="165" t="s">
        <v>156</v>
      </c>
      <c r="B33" s="14"/>
      <c r="S33" s="6"/>
      <c r="T33" s="6"/>
    </row>
    <row r="34" spans="1:52" ht="16" x14ac:dyDescent="0.2">
      <c r="A34" s="187" t="s">
        <v>154</v>
      </c>
      <c r="B34" s="14"/>
      <c r="T34" s="6"/>
      <c r="AN34" t="s">
        <v>2647</v>
      </c>
    </row>
    <row r="35" spans="1:52" x14ac:dyDescent="0.2">
      <c r="A35" s="186" t="s">
        <v>157</v>
      </c>
      <c r="B35" s="167"/>
    </row>
    <row r="36" spans="1:52" ht="17" x14ac:dyDescent="0.2">
      <c r="A36" s="374" t="s">
        <v>158</v>
      </c>
      <c r="B36" s="562"/>
    </row>
    <row r="37" spans="1:52" ht="17" x14ac:dyDescent="0.2">
      <c r="A37" s="393" t="s">
        <v>159</v>
      </c>
      <c r="B37" s="562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23"/>
      <c r="Z38" s="323"/>
      <c r="AA38" s="323"/>
      <c r="AB38" s="323"/>
      <c r="AC38" s="323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  <c r="AX38" s="323"/>
      <c r="AY38" s="323"/>
      <c r="AZ38" s="323"/>
    </row>
    <row r="39" spans="1:52" x14ac:dyDescent="0.2">
      <c r="A39" s="459" t="s">
        <v>2648</v>
      </c>
      <c r="B39" s="459"/>
    </row>
    <row r="40" spans="1:52" x14ac:dyDescent="0.2">
      <c r="A40" s="1" t="s">
        <v>2649</v>
      </c>
      <c r="B40" s="1"/>
      <c r="C40" s="320" t="s">
        <v>2593</v>
      </c>
      <c r="D40" s="40" t="s">
        <v>2607</v>
      </c>
      <c r="E40" s="85" t="s">
        <v>2595</v>
      </c>
      <c r="F40" s="85" t="s">
        <v>189</v>
      </c>
      <c r="G40" s="85" t="s">
        <v>192</v>
      </c>
      <c r="H40" s="85" t="s">
        <v>191</v>
      </c>
      <c r="I40" s="85" t="s">
        <v>241</v>
      </c>
      <c r="J40" s="85" t="s">
        <v>188</v>
      </c>
      <c r="K40" s="85"/>
      <c r="L40" s="85" t="s">
        <v>2650</v>
      </c>
      <c r="M40" s="85" t="s">
        <v>242</v>
      </c>
      <c r="N40" s="85" t="s">
        <v>243</v>
      </c>
      <c r="O40" s="85"/>
      <c r="P40" s="85" t="s">
        <v>244</v>
      </c>
      <c r="Q40" s="1" t="s">
        <v>2651</v>
      </c>
      <c r="R40" s="485" t="s">
        <v>2652</v>
      </c>
      <c r="S40" s="447" t="s">
        <v>2653</v>
      </c>
      <c r="T40" s="1" t="s">
        <v>2654</v>
      </c>
      <c r="U40" s="447" t="s">
        <v>2655</v>
      </c>
      <c r="V40" s="1" t="s">
        <v>2656</v>
      </c>
      <c r="W40" s="447" t="s">
        <v>2657</v>
      </c>
      <c r="X40" s="1" t="s">
        <v>2658</v>
      </c>
      <c r="Y40" s="447" t="s">
        <v>2659</v>
      </c>
      <c r="Z40" s="1" t="s">
        <v>2660</v>
      </c>
      <c r="AA40" s="447" t="s">
        <v>2661</v>
      </c>
      <c r="AB40" s="1" t="s">
        <v>2662</v>
      </c>
      <c r="AC40" s="447" t="s">
        <v>2663</v>
      </c>
      <c r="AD40" s="1" t="s">
        <v>2664</v>
      </c>
      <c r="AE40" s="447" t="s">
        <v>2665</v>
      </c>
      <c r="AF40" s="1" t="s">
        <v>2666</v>
      </c>
      <c r="AG40" s="447" t="s">
        <v>2667</v>
      </c>
      <c r="AH40" s="1" t="s">
        <v>2668</v>
      </c>
      <c r="AI40" s="447" t="s">
        <v>2669</v>
      </c>
      <c r="AJ40" s="1" t="s">
        <v>2670</v>
      </c>
      <c r="AK40" s="447" t="s">
        <v>2671</v>
      </c>
      <c r="AL40" s="1" t="s">
        <v>2672</v>
      </c>
      <c r="AM40" s="1" t="s">
        <v>2673</v>
      </c>
      <c r="AN40" s="1" t="s">
        <v>2674</v>
      </c>
      <c r="AO40" s="486" t="s">
        <v>2675</v>
      </c>
      <c r="AP40" s="487" t="s">
        <v>2676</v>
      </c>
      <c r="AQ40" s="486" t="s">
        <v>2677</v>
      </c>
      <c r="AR40" s="487" t="s">
        <v>2678</v>
      </c>
      <c r="AS40" s="488" t="s">
        <v>2679</v>
      </c>
      <c r="AT40" s="1" t="s">
        <v>2680</v>
      </c>
      <c r="AU40" s="447" t="s">
        <v>2681</v>
      </c>
      <c r="AV40" s="1" t="s">
        <v>2682</v>
      </c>
      <c r="AW40" s="447" t="s">
        <v>2681</v>
      </c>
    </row>
    <row r="41" spans="1:52" ht="16" x14ac:dyDescent="0.2">
      <c r="A41" s="1">
        <v>1</v>
      </c>
      <c r="B41" s="1"/>
      <c r="C41" s="321" t="s">
        <v>1170</v>
      </c>
      <c r="D41" s="1">
        <v>1</v>
      </c>
      <c r="E41" s="489">
        <v>1275958</v>
      </c>
      <c r="F41" s="21" t="s">
        <v>113</v>
      </c>
      <c r="G41" s="21" t="s">
        <v>124</v>
      </c>
      <c r="H41" s="21" t="s">
        <v>112</v>
      </c>
      <c r="I41" s="21" t="s">
        <v>286</v>
      </c>
      <c r="J41" s="22">
        <v>43845</v>
      </c>
      <c r="K41" s="22"/>
      <c r="L41" s="22">
        <v>44271</v>
      </c>
      <c r="M41" s="23">
        <f>YEARFRAC(J41,L41)</f>
        <v>1.1694444444444445</v>
      </c>
      <c r="N41" s="23">
        <f>M41*365</f>
        <v>426.84722222222223</v>
      </c>
      <c r="O41" s="490"/>
      <c r="P41" s="490">
        <f>M41*12</f>
        <v>14.033333333333335</v>
      </c>
      <c r="Q41" s="491">
        <v>400</v>
      </c>
      <c r="R41" s="492">
        <v>85</v>
      </c>
      <c r="S41" s="31">
        <v>38</v>
      </c>
      <c r="T41" s="31">
        <v>338</v>
      </c>
      <c r="U41" s="31">
        <v>110</v>
      </c>
      <c r="V41" s="31">
        <v>391</v>
      </c>
      <c r="W41" s="31">
        <v>0</v>
      </c>
      <c r="X41" s="31">
        <v>347</v>
      </c>
      <c r="Y41" s="31">
        <v>0</v>
      </c>
      <c r="Z41" s="31">
        <v>309</v>
      </c>
      <c r="AA41" s="493">
        <v>92</v>
      </c>
      <c r="AB41" s="493">
        <v>309</v>
      </c>
      <c r="AC41" s="31">
        <v>0</v>
      </c>
      <c r="AD41" s="31">
        <v>274</v>
      </c>
      <c r="AE41" s="31">
        <v>0</v>
      </c>
      <c r="AF41" s="31">
        <v>250</v>
      </c>
      <c r="AG41" s="31">
        <v>150</v>
      </c>
      <c r="AH41" s="31">
        <v>323</v>
      </c>
      <c r="AI41" s="31">
        <v>0</v>
      </c>
      <c r="AJ41" s="31">
        <v>274</v>
      </c>
      <c r="AK41" s="493">
        <v>126</v>
      </c>
      <c r="AL41" s="493">
        <v>318</v>
      </c>
      <c r="AM41" s="493">
        <v>299</v>
      </c>
      <c r="AN41" s="493">
        <v>273</v>
      </c>
      <c r="AO41" s="31">
        <f>400-AN41</f>
        <v>127</v>
      </c>
      <c r="AP41" s="31">
        <v>352</v>
      </c>
      <c r="AQ41" s="31">
        <v>48</v>
      </c>
      <c r="AR41" s="31">
        <v>326</v>
      </c>
      <c r="AS41" s="493">
        <v>74</v>
      </c>
      <c r="AT41" s="31">
        <v>320</v>
      </c>
      <c r="AU41" s="31">
        <v>80</v>
      </c>
      <c r="AV41" s="492">
        <v>318</v>
      </c>
      <c r="AW41" s="31">
        <v>82</v>
      </c>
    </row>
    <row r="42" spans="1:52" ht="16" x14ac:dyDescent="0.2">
      <c r="A42" s="1">
        <f>A41+1</f>
        <v>2</v>
      </c>
      <c r="B42" s="1"/>
      <c r="C42" s="321" t="s">
        <v>231</v>
      </c>
      <c r="D42" s="1">
        <v>1</v>
      </c>
      <c r="E42" s="131">
        <v>1275958</v>
      </c>
      <c r="F42" s="29" t="s">
        <v>113</v>
      </c>
      <c r="G42" s="29" t="s">
        <v>124</v>
      </c>
      <c r="H42" s="21" t="s">
        <v>112</v>
      </c>
      <c r="I42" s="29" t="s">
        <v>290</v>
      </c>
      <c r="J42" s="30">
        <v>43845</v>
      </c>
      <c r="K42" s="30"/>
      <c r="L42" s="22">
        <v>44271</v>
      </c>
      <c r="M42" s="23">
        <f t="shared" ref="M42:M67" si="7">YEARFRAC(J42,L42)</f>
        <v>1.1694444444444445</v>
      </c>
      <c r="N42" s="23">
        <f t="shared" ref="N42:N67" si="8">M42*365</f>
        <v>426.84722222222223</v>
      </c>
      <c r="O42" s="490"/>
      <c r="P42" s="490">
        <f t="shared" ref="P42:P67" si="9">M42*12</f>
        <v>14.033333333333335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494"/>
      <c r="AC42" s="494"/>
      <c r="AD42" s="494"/>
      <c r="AE42" s="494"/>
      <c r="AF42" s="494"/>
      <c r="AG42" s="494"/>
      <c r="AH42" s="494"/>
      <c r="AI42" s="494"/>
      <c r="AJ42" s="494"/>
      <c r="AK42" s="494"/>
      <c r="AL42" s="494"/>
      <c r="AM42" s="494"/>
      <c r="AN42" s="494"/>
      <c r="AO42" s="494"/>
      <c r="AP42" s="494" t="s">
        <v>284</v>
      </c>
      <c r="AQ42" s="494"/>
      <c r="AR42" s="494"/>
      <c r="AS42" s="494"/>
      <c r="AT42" s="494"/>
      <c r="AU42" s="494"/>
      <c r="AV42" s="494"/>
      <c r="AW42" s="494"/>
      <c r="AX42" t="s">
        <v>284</v>
      </c>
    </row>
    <row r="43" spans="1:52" ht="16" x14ac:dyDescent="0.2">
      <c r="A43" s="1">
        <f t="shared" ref="A43:A67" si="10">A42+1</f>
        <v>3</v>
      </c>
      <c r="B43" s="1"/>
      <c r="C43" s="321" t="s">
        <v>230</v>
      </c>
      <c r="D43" s="1">
        <v>1</v>
      </c>
      <c r="E43" s="131">
        <v>1275958</v>
      </c>
      <c r="F43" s="29" t="s">
        <v>113</v>
      </c>
      <c r="G43" s="29" t="s">
        <v>124</v>
      </c>
      <c r="H43" s="21" t="s">
        <v>112</v>
      </c>
      <c r="I43" s="29" t="s">
        <v>293</v>
      </c>
      <c r="J43" s="30">
        <v>43851</v>
      </c>
      <c r="K43" s="30"/>
      <c r="L43" s="22">
        <v>44271</v>
      </c>
      <c r="M43" s="23">
        <f t="shared" si="7"/>
        <v>1.1527777777777777</v>
      </c>
      <c r="N43" s="23">
        <f t="shared" si="8"/>
        <v>420.76388888888886</v>
      </c>
      <c r="O43" s="490"/>
      <c r="P43" s="490">
        <f t="shared" si="9"/>
        <v>13.833333333333332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494"/>
      <c r="AC43" s="494"/>
      <c r="AD43" s="494"/>
      <c r="AE43" s="494"/>
      <c r="AF43" s="494"/>
      <c r="AG43" s="494"/>
      <c r="AH43" s="494"/>
      <c r="AI43" s="494"/>
      <c r="AJ43" s="494"/>
      <c r="AK43" s="494"/>
      <c r="AL43" s="494"/>
      <c r="AM43" s="494"/>
      <c r="AN43" s="494"/>
      <c r="AO43" s="494"/>
      <c r="AP43" s="494"/>
      <c r="AQ43" s="494"/>
      <c r="AR43" s="494"/>
      <c r="AS43" s="494"/>
      <c r="AT43" s="494"/>
      <c r="AU43" s="494"/>
      <c r="AV43" s="494"/>
      <c r="AW43" s="494"/>
    </row>
    <row r="44" spans="1:52" ht="16" x14ac:dyDescent="0.2">
      <c r="A44" s="1">
        <f t="shared" si="10"/>
        <v>4</v>
      </c>
      <c r="B44" s="1"/>
      <c r="C44" s="321" t="s">
        <v>1214</v>
      </c>
      <c r="D44" s="1">
        <v>2</v>
      </c>
      <c r="E44" s="131">
        <v>1275948</v>
      </c>
      <c r="F44" s="29" t="s">
        <v>115</v>
      </c>
      <c r="G44" s="29" t="s">
        <v>124</v>
      </c>
      <c r="H44" s="21" t="s">
        <v>112</v>
      </c>
      <c r="I44" s="29" t="s">
        <v>296</v>
      </c>
      <c r="J44" s="30">
        <v>43845</v>
      </c>
      <c r="K44" s="30"/>
      <c r="L44" s="22">
        <v>44271</v>
      </c>
      <c r="M44" s="23">
        <f t="shared" si="7"/>
        <v>1.1694444444444445</v>
      </c>
      <c r="N44" s="23">
        <f t="shared" si="8"/>
        <v>426.84722222222223</v>
      </c>
      <c r="O44" s="490"/>
      <c r="P44" s="490">
        <f t="shared" si="9"/>
        <v>14.033333333333335</v>
      </c>
      <c r="Q44" s="491">
        <v>400</v>
      </c>
      <c r="R44" s="492">
        <v>184</v>
      </c>
      <c r="S44" s="31">
        <v>21</v>
      </c>
      <c r="T44" s="31">
        <v>285</v>
      </c>
      <c r="U44" s="31">
        <v>130</v>
      </c>
      <c r="V44" s="31">
        <v>398</v>
      </c>
      <c r="W44" s="31">
        <v>0</v>
      </c>
      <c r="X44" s="31">
        <v>355</v>
      </c>
      <c r="Y44" s="31">
        <v>0</v>
      </c>
      <c r="Z44" s="31">
        <v>307</v>
      </c>
      <c r="AA44" s="493">
        <v>93</v>
      </c>
      <c r="AB44" s="493">
        <v>301</v>
      </c>
      <c r="AC44" s="31">
        <v>0</v>
      </c>
      <c r="AD44" s="31">
        <v>273</v>
      </c>
      <c r="AE44" s="31">
        <v>0</v>
      </c>
      <c r="AF44" s="31">
        <v>241</v>
      </c>
      <c r="AG44" s="31">
        <v>159</v>
      </c>
      <c r="AH44" s="31">
        <v>334</v>
      </c>
      <c r="AI44" s="31">
        <v>0</v>
      </c>
      <c r="AJ44" s="31">
        <v>282</v>
      </c>
      <c r="AK44" s="493">
        <v>118</v>
      </c>
      <c r="AL44" s="493">
        <v>315</v>
      </c>
      <c r="AM44" s="493">
        <v>271</v>
      </c>
      <c r="AN44" s="493">
        <v>245</v>
      </c>
      <c r="AO44" s="31">
        <f>400-AN44</f>
        <v>155</v>
      </c>
      <c r="AP44" s="31">
        <v>346</v>
      </c>
      <c r="AQ44" s="31">
        <v>54</v>
      </c>
      <c r="AR44" s="31">
        <v>352</v>
      </c>
      <c r="AS44" s="493">
        <v>48</v>
      </c>
      <c r="AT44" s="31">
        <v>333</v>
      </c>
      <c r="AU44" s="31">
        <v>64</v>
      </c>
      <c r="AV44" s="492">
        <v>255</v>
      </c>
      <c r="AW44" s="31">
        <v>145</v>
      </c>
    </row>
    <row r="45" spans="1:52" ht="16" x14ac:dyDescent="0.2">
      <c r="A45" s="1">
        <f t="shared" si="10"/>
        <v>5</v>
      </c>
      <c r="B45" s="1"/>
      <c r="C45" s="321" t="s">
        <v>1219</v>
      </c>
      <c r="D45" s="1">
        <v>2</v>
      </c>
      <c r="E45" s="131">
        <v>1275948</v>
      </c>
      <c r="F45" s="29" t="s">
        <v>115</v>
      </c>
      <c r="G45" s="29" t="s">
        <v>124</v>
      </c>
      <c r="H45" s="21" t="s">
        <v>112</v>
      </c>
      <c r="I45" s="29" t="s">
        <v>299</v>
      </c>
      <c r="J45" s="30">
        <v>43845</v>
      </c>
      <c r="K45" s="30"/>
      <c r="L45" s="22">
        <v>44271</v>
      </c>
      <c r="M45" s="23">
        <f t="shared" si="7"/>
        <v>1.1694444444444445</v>
      </c>
      <c r="N45" s="23">
        <f t="shared" si="8"/>
        <v>426.84722222222223</v>
      </c>
      <c r="O45" s="490"/>
      <c r="P45" s="490">
        <f t="shared" si="9"/>
        <v>14.033333333333335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494"/>
      <c r="AC45" s="494"/>
      <c r="AD45" s="494"/>
      <c r="AE45" s="494"/>
      <c r="AF45" s="494"/>
      <c r="AG45" s="494"/>
      <c r="AH45" s="494"/>
      <c r="AI45" s="494"/>
      <c r="AJ45" s="494"/>
      <c r="AK45" s="494"/>
      <c r="AL45" s="494"/>
      <c r="AM45" s="494"/>
      <c r="AN45" s="494"/>
      <c r="AO45" s="494"/>
      <c r="AP45" s="494"/>
      <c r="AQ45" s="494"/>
      <c r="AR45" s="494"/>
      <c r="AS45" s="494"/>
      <c r="AT45" s="494"/>
      <c r="AU45" s="494"/>
      <c r="AV45" s="494"/>
      <c r="AW45" s="494"/>
    </row>
    <row r="46" spans="1:52" ht="16" x14ac:dyDescent="0.2">
      <c r="A46" s="1">
        <f t="shared" si="10"/>
        <v>6</v>
      </c>
      <c r="B46" s="1"/>
      <c r="C46" s="321" t="s">
        <v>1224</v>
      </c>
      <c r="D46" s="1">
        <v>2</v>
      </c>
      <c r="E46" s="131">
        <v>1275948</v>
      </c>
      <c r="F46" s="29" t="s">
        <v>115</v>
      </c>
      <c r="G46" s="29" t="s">
        <v>124</v>
      </c>
      <c r="H46" s="21" t="s">
        <v>112</v>
      </c>
      <c r="I46" s="29" t="s">
        <v>293</v>
      </c>
      <c r="J46" s="30">
        <v>43845</v>
      </c>
      <c r="K46" s="30"/>
      <c r="L46" s="22">
        <v>44271</v>
      </c>
      <c r="M46" s="23">
        <f t="shared" si="7"/>
        <v>1.1694444444444445</v>
      </c>
      <c r="N46" s="23">
        <f t="shared" si="8"/>
        <v>426.84722222222223</v>
      </c>
      <c r="O46" s="490"/>
      <c r="P46" s="490">
        <f t="shared" si="9"/>
        <v>14.033333333333335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494"/>
      <c r="AC46" s="494"/>
      <c r="AD46" s="494"/>
      <c r="AE46" s="494"/>
      <c r="AF46" s="494"/>
      <c r="AG46" s="494"/>
      <c r="AH46" s="494"/>
      <c r="AI46" s="494"/>
      <c r="AJ46" s="494"/>
      <c r="AK46" s="494"/>
      <c r="AL46" s="494"/>
      <c r="AM46" s="494"/>
      <c r="AN46" s="494"/>
      <c r="AO46" s="494"/>
      <c r="AP46" s="494"/>
      <c r="AQ46" s="494"/>
      <c r="AR46" s="494"/>
      <c r="AS46" s="494"/>
      <c r="AT46" s="494"/>
      <c r="AU46" s="494"/>
      <c r="AV46" s="494"/>
      <c r="AW46" s="494"/>
    </row>
    <row r="47" spans="1:52" ht="16" x14ac:dyDescent="0.2">
      <c r="A47" s="1">
        <f t="shared" si="10"/>
        <v>7</v>
      </c>
      <c r="B47" s="1"/>
      <c r="C47" s="321" t="s">
        <v>1229</v>
      </c>
      <c r="D47" s="1">
        <v>8</v>
      </c>
      <c r="E47" s="128">
        <v>1299774</v>
      </c>
      <c r="F47" s="34" t="s">
        <v>115</v>
      </c>
      <c r="G47" s="34" t="s">
        <v>124</v>
      </c>
      <c r="H47" s="21" t="s">
        <v>112</v>
      </c>
      <c r="I47" s="34" t="s">
        <v>299</v>
      </c>
      <c r="J47" s="35">
        <v>43824</v>
      </c>
      <c r="K47" s="35"/>
      <c r="L47" s="22">
        <v>44271</v>
      </c>
      <c r="M47" s="23">
        <f t="shared" si="7"/>
        <v>1.2250000000000001</v>
      </c>
      <c r="N47" s="23">
        <f t="shared" si="8"/>
        <v>447.12500000000006</v>
      </c>
      <c r="O47" s="490"/>
      <c r="P47" s="490">
        <f t="shared" si="9"/>
        <v>14.700000000000001</v>
      </c>
      <c r="Q47" s="495">
        <v>400</v>
      </c>
      <c r="R47" s="496">
        <v>225</v>
      </c>
      <c r="S47" s="37">
        <v>110</v>
      </c>
      <c r="T47" s="37">
        <v>302</v>
      </c>
      <c r="U47" s="37">
        <v>163</v>
      </c>
      <c r="V47" s="37">
        <v>385</v>
      </c>
      <c r="W47" s="37">
        <v>0</v>
      </c>
      <c r="X47" s="37">
        <v>333</v>
      </c>
      <c r="Y47" s="37">
        <v>0</v>
      </c>
      <c r="Z47" s="37">
        <v>267</v>
      </c>
      <c r="AA47" s="497">
        <v>163</v>
      </c>
      <c r="AB47" s="497">
        <v>298</v>
      </c>
      <c r="AC47" s="37">
        <v>0</v>
      </c>
      <c r="AD47" s="37">
        <v>244</v>
      </c>
      <c r="AE47" s="37">
        <v>0</v>
      </c>
      <c r="AF47" s="37">
        <v>218</v>
      </c>
      <c r="AG47" s="37">
        <v>182</v>
      </c>
      <c r="AH47" s="31">
        <v>310</v>
      </c>
      <c r="AI47" s="37">
        <v>0</v>
      </c>
      <c r="AJ47" s="37">
        <v>237</v>
      </c>
      <c r="AK47" s="497">
        <v>163</v>
      </c>
      <c r="AL47" s="497">
        <v>289</v>
      </c>
      <c r="AM47" s="497">
        <v>242</v>
      </c>
      <c r="AN47" s="497">
        <v>214</v>
      </c>
      <c r="AO47" s="497">
        <f>400-AN47</f>
        <v>186</v>
      </c>
      <c r="AP47" s="37">
        <v>320</v>
      </c>
      <c r="AQ47" s="37">
        <v>80</v>
      </c>
      <c r="AR47" s="37">
        <v>345</v>
      </c>
      <c r="AS47" s="497">
        <v>55</v>
      </c>
      <c r="AT47" s="37">
        <v>324</v>
      </c>
      <c r="AU47" s="37">
        <v>76</v>
      </c>
      <c r="AV47" s="496">
        <v>295</v>
      </c>
      <c r="AW47" s="37">
        <v>105</v>
      </c>
    </row>
    <row r="48" spans="1:52" ht="16" x14ac:dyDescent="0.2">
      <c r="A48" s="1">
        <f t="shared" si="10"/>
        <v>8</v>
      </c>
      <c r="B48" s="1"/>
      <c r="C48" s="321" t="s">
        <v>227</v>
      </c>
      <c r="D48" s="1">
        <v>8</v>
      </c>
      <c r="E48" s="128">
        <v>1299774</v>
      </c>
      <c r="F48" s="34" t="s">
        <v>115</v>
      </c>
      <c r="G48" s="34" t="s">
        <v>124</v>
      </c>
      <c r="H48" s="21" t="s">
        <v>112</v>
      </c>
      <c r="I48" s="34" t="s">
        <v>296</v>
      </c>
      <c r="J48" s="35">
        <v>43824</v>
      </c>
      <c r="K48" s="35"/>
      <c r="L48" s="22">
        <v>44271</v>
      </c>
      <c r="M48" s="23">
        <f t="shared" si="7"/>
        <v>1.2250000000000001</v>
      </c>
      <c r="N48" s="23">
        <f t="shared" si="8"/>
        <v>447.12500000000006</v>
      </c>
      <c r="O48" s="490"/>
      <c r="P48" s="490">
        <f t="shared" si="9"/>
        <v>14.700000000000001</v>
      </c>
      <c r="Q48" s="36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</row>
    <row r="49" spans="1:49" ht="16" x14ac:dyDescent="0.2">
      <c r="A49" s="1">
        <f t="shared" si="10"/>
        <v>9</v>
      </c>
      <c r="B49" s="1"/>
      <c r="C49" s="321" t="s">
        <v>228</v>
      </c>
      <c r="D49" s="40">
        <v>8</v>
      </c>
      <c r="E49" s="34">
        <v>1299774</v>
      </c>
      <c r="F49" s="34" t="s">
        <v>115</v>
      </c>
      <c r="G49" s="34" t="s">
        <v>124</v>
      </c>
      <c r="H49" s="21" t="s">
        <v>112</v>
      </c>
      <c r="I49" s="34" t="s">
        <v>293</v>
      </c>
      <c r="J49" s="35">
        <v>43824</v>
      </c>
      <c r="K49" s="35"/>
      <c r="L49" s="22">
        <v>44271</v>
      </c>
      <c r="M49" s="23">
        <f t="shared" si="7"/>
        <v>1.2250000000000001</v>
      </c>
      <c r="N49" s="23">
        <f t="shared" si="8"/>
        <v>447.12500000000006</v>
      </c>
      <c r="O49" s="490"/>
      <c r="P49" s="490">
        <f t="shared" si="9"/>
        <v>14.700000000000001</v>
      </c>
      <c r="Q49" s="36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</row>
    <row r="50" spans="1:49" ht="16" x14ac:dyDescent="0.2">
      <c r="A50" s="1">
        <f t="shared" si="10"/>
        <v>10</v>
      </c>
      <c r="B50" s="1"/>
      <c r="C50" s="321" t="s">
        <v>226</v>
      </c>
      <c r="D50" s="40">
        <v>8</v>
      </c>
      <c r="E50" s="34">
        <v>1299774</v>
      </c>
      <c r="F50" s="34" t="s">
        <v>115</v>
      </c>
      <c r="G50" s="34" t="s">
        <v>124</v>
      </c>
      <c r="H50" s="21" t="s">
        <v>112</v>
      </c>
      <c r="I50" s="34" t="s">
        <v>286</v>
      </c>
      <c r="J50" s="35">
        <v>43824</v>
      </c>
      <c r="K50" s="35"/>
      <c r="L50" s="22">
        <v>44271</v>
      </c>
      <c r="M50" s="23">
        <f t="shared" si="7"/>
        <v>1.2250000000000001</v>
      </c>
      <c r="N50" s="23">
        <f t="shared" si="8"/>
        <v>447.12500000000006</v>
      </c>
      <c r="O50" s="490"/>
      <c r="P50" s="490">
        <f t="shared" si="9"/>
        <v>14.700000000000001</v>
      </c>
      <c r="Q50" s="36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</row>
    <row r="51" spans="1:49" ht="16" x14ac:dyDescent="0.2">
      <c r="A51" s="1">
        <f t="shared" si="10"/>
        <v>11</v>
      </c>
      <c r="B51" s="1"/>
      <c r="C51" s="321" t="s">
        <v>217</v>
      </c>
      <c r="D51" s="40">
        <v>10</v>
      </c>
      <c r="E51" s="41">
        <v>1312798</v>
      </c>
      <c r="F51" s="42" t="s">
        <v>115</v>
      </c>
      <c r="G51" s="42" t="s">
        <v>141</v>
      </c>
      <c r="H51" s="21" t="s">
        <v>112</v>
      </c>
      <c r="I51" s="42" t="s">
        <v>290</v>
      </c>
      <c r="J51" s="43">
        <v>43789</v>
      </c>
      <c r="K51" s="43"/>
      <c r="L51" s="22">
        <v>44271</v>
      </c>
      <c r="M51" s="23">
        <f t="shared" si="7"/>
        <v>1.3222222222222222</v>
      </c>
      <c r="N51" s="23">
        <f t="shared" si="8"/>
        <v>482.61111111111109</v>
      </c>
      <c r="O51" s="490"/>
      <c r="P51" s="490">
        <f t="shared" si="9"/>
        <v>15.866666666666667</v>
      </c>
      <c r="Q51" s="498">
        <v>400</v>
      </c>
      <c r="R51" s="499">
        <v>165</v>
      </c>
      <c r="S51" s="44">
        <v>31</v>
      </c>
      <c r="T51" s="44">
        <v>385</v>
      </c>
      <c r="U51" s="44">
        <v>94</v>
      </c>
      <c r="V51" s="44">
        <v>438</v>
      </c>
      <c r="W51" s="44">
        <v>0</v>
      </c>
      <c r="X51" s="44">
        <v>390</v>
      </c>
      <c r="Y51" s="44">
        <v>0</v>
      </c>
      <c r="Z51" s="44">
        <v>368</v>
      </c>
      <c r="AA51" s="50">
        <v>32</v>
      </c>
      <c r="AB51" s="50">
        <v>327</v>
      </c>
      <c r="AC51" s="44">
        <v>0</v>
      </c>
      <c r="AD51" s="44">
        <v>303</v>
      </c>
      <c r="AE51" s="44">
        <v>0</v>
      </c>
      <c r="AF51" s="44">
        <v>282</v>
      </c>
      <c r="AG51" s="44">
        <v>118</v>
      </c>
      <c r="AH51" s="44">
        <v>352</v>
      </c>
      <c r="AI51" s="44">
        <v>0</v>
      </c>
      <c r="AJ51" s="44">
        <v>313</v>
      </c>
      <c r="AK51" s="50">
        <v>87</v>
      </c>
      <c r="AL51" s="50">
        <v>342</v>
      </c>
      <c r="AM51" s="50">
        <v>326</v>
      </c>
      <c r="AN51" s="50">
        <v>308</v>
      </c>
      <c r="AO51" s="50">
        <f>400-AN51</f>
        <v>92</v>
      </c>
      <c r="AP51" s="44">
        <v>348</v>
      </c>
      <c r="AQ51" s="44">
        <v>52</v>
      </c>
      <c r="AR51" s="44">
        <v>366</v>
      </c>
      <c r="AS51" s="50">
        <v>34</v>
      </c>
      <c r="AT51" s="44">
        <v>355</v>
      </c>
      <c r="AU51" s="44">
        <v>45</v>
      </c>
      <c r="AV51" s="499">
        <v>342</v>
      </c>
      <c r="AW51" s="44">
        <v>56</v>
      </c>
    </row>
    <row r="52" spans="1:49" ht="16" x14ac:dyDescent="0.2">
      <c r="A52" s="1">
        <f t="shared" si="10"/>
        <v>12</v>
      </c>
      <c r="B52" s="1"/>
      <c r="C52" s="321" t="s">
        <v>1195</v>
      </c>
      <c r="D52" s="40">
        <v>10</v>
      </c>
      <c r="E52" s="41">
        <v>1312798</v>
      </c>
      <c r="F52" s="42" t="s">
        <v>115</v>
      </c>
      <c r="G52" s="42" t="s">
        <v>141</v>
      </c>
      <c r="H52" s="21" t="s">
        <v>112</v>
      </c>
      <c r="I52" s="42" t="s">
        <v>296</v>
      </c>
      <c r="J52" s="43">
        <v>43808</v>
      </c>
      <c r="K52" s="43"/>
      <c r="L52" s="22">
        <v>44271</v>
      </c>
      <c r="M52" s="23">
        <f t="shared" si="7"/>
        <v>1.2694444444444444</v>
      </c>
      <c r="N52" s="23">
        <f t="shared" si="8"/>
        <v>463.34722222222217</v>
      </c>
      <c r="O52" s="490"/>
      <c r="P52" s="490">
        <f t="shared" si="9"/>
        <v>15.233333333333333</v>
      </c>
      <c r="Q52" s="307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</row>
    <row r="53" spans="1:49" ht="16" x14ac:dyDescent="0.2">
      <c r="A53" s="1">
        <f t="shared" si="10"/>
        <v>13</v>
      </c>
      <c r="B53" s="1"/>
      <c r="C53" s="321" t="s">
        <v>220</v>
      </c>
      <c r="D53" s="40">
        <v>11</v>
      </c>
      <c r="E53" s="51">
        <v>1343433</v>
      </c>
      <c r="F53" s="42" t="s">
        <v>113</v>
      </c>
      <c r="G53" s="42" t="s">
        <v>141</v>
      </c>
      <c r="H53" s="21" t="s">
        <v>112</v>
      </c>
      <c r="I53" s="42" t="s">
        <v>286</v>
      </c>
      <c r="J53" s="52">
        <v>43871</v>
      </c>
      <c r="K53" s="52"/>
      <c r="L53" s="22">
        <v>44271</v>
      </c>
      <c r="M53" s="23">
        <f t="shared" si="7"/>
        <v>1.1000000000000001</v>
      </c>
      <c r="N53" s="23">
        <f t="shared" si="8"/>
        <v>401.50000000000006</v>
      </c>
      <c r="O53" s="490"/>
      <c r="P53" s="490">
        <f t="shared" si="9"/>
        <v>13.200000000000001</v>
      </c>
      <c r="Q53" s="498">
        <v>400</v>
      </c>
      <c r="R53" s="499">
        <v>44</v>
      </c>
      <c r="S53" s="44">
        <v>88</v>
      </c>
      <c r="T53" s="44">
        <v>387</v>
      </c>
      <c r="U53" s="44">
        <v>64</v>
      </c>
      <c r="V53" s="44">
        <v>416</v>
      </c>
      <c r="W53" s="44">
        <v>0</v>
      </c>
      <c r="X53" s="44">
        <v>399</v>
      </c>
      <c r="Y53" s="44">
        <v>0</v>
      </c>
      <c r="Z53" s="44">
        <v>382</v>
      </c>
      <c r="AA53" s="50">
        <v>64</v>
      </c>
      <c r="AB53" s="50">
        <v>370</v>
      </c>
      <c r="AC53" s="44">
        <v>0</v>
      </c>
      <c r="AD53" s="44">
        <v>355</v>
      </c>
      <c r="AE53" s="44">
        <v>0</v>
      </c>
      <c r="AF53" s="44">
        <v>347</v>
      </c>
      <c r="AG53" s="44">
        <v>53</v>
      </c>
      <c r="AH53" s="44">
        <v>367</v>
      </c>
      <c r="AI53" s="44">
        <v>0</v>
      </c>
      <c r="AJ53" s="44">
        <v>347</v>
      </c>
      <c r="AK53" s="50">
        <v>53</v>
      </c>
      <c r="AL53" s="50">
        <v>378</v>
      </c>
      <c r="AM53" s="50">
        <v>366</v>
      </c>
      <c r="AN53" s="50">
        <v>354</v>
      </c>
      <c r="AO53" s="50">
        <f>400-AN53</f>
        <v>46</v>
      </c>
      <c r="AP53" s="44">
        <v>374</v>
      </c>
      <c r="AQ53" s="44">
        <v>26</v>
      </c>
      <c r="AR53" s="44">
        <v>385</v>
      </c>
      <c r="AS53" s="50">
        <v>15</v>
      </c>
      <c r="AT53" s="44">
        <v>375</v>
      </c>
      <c r="AU53" s="44">
        <v>25</v>
      </c>
      <c r="AV53" s="499">
        <v>370</v>
      </c>
      <c r="AW53" s="44">
        <v>30</v>
      </c>
    </row>
    <row r="54" spans="1:49" ht="16" x14ac:dyDescent="0.2">
      <c r="A54" s="1">
        <f t="shared" si="10"/>
        <v>14</v>
      </c>
      <c r="B54" s="1"/>
      <c r="C54" s="321" t="s">
        <v>2683</v>
      </c>
      <c r="D54" s="53">
        <v>11</v>
      </c>
      <c r="E54" s="54">
        <v>1343433</v>
      </c>
      <c r="F54" s="55" t="s">
        <v>113</v>
      </c>
      <c r="G54" s="55" t="s">
        <v>141</v>
      </c>
      <c r="H54" s="21" t="s">
        <v>112</v>
      </c>
      <c r="I54" s="55" t="s">
        <v>299</v>
      </c>
      <c r="J54" s="56">
        <v>43811</v>
      </c>
      <c r="K54" s="56"/>
      <c r="L54" s="22">
        <v>44271</v>
      </c>
      <c r="M54" s="23">
        <f t="shared" si="7"/>
        <v>1.2611111111111111</v>
      </c>
      <c r="N54" s="23">
        <f t="shared" si="8"/>
        <v>460.30555555555554</v>
      </c>
      <c r="O54" s="490"/>
      <c r="P54" s="490">
        <f t="shared" si="9"/>
        <v>15.133333333333333</v>
      </c>
      <c r="Q54" s="500"/>
      <c r="R54" s="501"/>
      <c r="S54" s="501"/>
      <c r="T54" s="501"/>
      <c r="U54" s="501"/>
      <c r="V54" s="501"/>
      <c r="W54" s="501"/>
      <c r="X54" s="501"/>
      <c r="Y54" s="501"/>
      <c r="Z54" s="501"/>
      <c r="AA54" s="501"/>
      <c r="AB54" s="500"/>
      <c r="AC54" s="500"/>
      <c r="AD54" s="500"/>
      <c r="AE54" s="500"/>
      <c r="AF54" s="500"/>
      <c r="AG54" s="500"/>
      <c r="AH54" s="500"/>
      <c r="AI54" s="500"/>
      <c r="AJ54" s="500"/>
      <c r="AK54" s="500"/>
      <c r="AL54" s="500"/>
      <c r="AM54" s="500"/>
      <c r="AN54" s="500"/>
      <c r="AO54" s="500"/>
      <c r="AP54" s="500"/>
      <c r="AQ54" s="500"/>
      <c r="AR54" s="500"/>
      <c r="AS54" s="500"/>
      <c r="AT54" s="500"/>
      <c r="AU54" s="500"/>
      <c r="AV54" s="500"/>
      <c r="AW54" s="500"/>
    </row>
    <row r="55" spans="1:49" ht="16" x14ac:dyDescent="0.2">
      <c r="A55" s="1">
        <f t="shared" si="10"/>
        <v>15</v>
      </c>
      <c r="B55" s="1"/>
      <c r="C55" s="321" t="s">
        <v>1204</v>
      </c>
      <c r="D55" s="40">
        <v>3</v>
      </c>
      <c r="E55" s="65">
        <v>1198647</v>
      </c>
      <c r="F55" s="65" t="s">
        <v>115</v>
      </c>
      <c r="G55" s="65" t="s">
        <v>156</v>
      </c>
      <c r="H55" s="21" t="s">
        <v>112</v>
      </c>
      <c r="I55" s="65" t="s">
        <v>299</v>
      </c>
      <c r="J55" s="66">
        <v>43831</v>
      </c>
      <c r="K55" s="66"/>
      <c r="L55" s="22">
        <v>44271</v>
      </c>
      <c r="M55" s="23">
        <f t="shared" si="7"/>
        <v>1.2083333333333333</v>
      </c>
      <c r="N55" s="23">
        <f t="shared" si="8"/>
        <v>441.04166666666663</v>
      </c>
      <c r="O55" s="490"/>
      <c r="P55" s="490">
        <f t="shared" si="9"/>
        <v>14.5</v>
      </c>
      <c r="Q55" s="502">
        <v>400</v>
      </c>
      <c r="R55" s="503">
        <v>174</v>
      </c>
      <c r="S55" s="68">
        <v>72</v>
      </c>
      <c r="T55" s="68">
        <v>401</v>
      </c>
      <c r="U55" s="68">
        <v>104</v>
      </c>
      <c r="V55" s="68">
        <v>488</v>
      </c>
      <c r="W55" s="68">
        <v>0</v>
      </c>
      <c r="X55" s="68">
        <v>445</v>
      </c>
      <c r="Y55" s="68">
        <v>0</v>
      </c>
      <c r="Z55" s="68">
        <v>401</v>
      </c>
      <c r="AA55" s="504">
        <v>0</v>
      </c>
      <c r="AB55" s="504">
        <v>334</v>
      </c>
      <c r="AC55" s="68">
        <v>0</v>
      </c>
      <c r="AD55" s="68">
        <v>312</v>
      </c>
      <c r="AE55" s="68">
        <v>0</v>
      </c>
      <c r="AF55" s="68">
        <v>301</v>
      </c>
      <c r="AG55" s="68">
        <v>99</v>
      </c>
      <c r="AH55" s="68">
        <v>378</v>
      </c>
      <c r="AI55" s="68">
        <v>0</v>
      </c>
      <c r="AJ55" s="68">
        <v>344</v>
      </c>
      <c r="AK55" s="504">
        <v>56</v>
      </c>
      <c r="AL55" s="504">
        <v>335</v>
      </c>
      <c r="AM55" s="504">
        <v>319</v>
      </c>
      <c r="AN55" s="504">
        <v>300</v>
      </c>
      <c r="AO55" s="504">
        <f>400-AN55</f>
        <v>100</v>
      </c>
      <c r="AP55" s="68">
        <v>350</v>
      </c>
      <c r="AQ55" s="68">
        <v>50</v>
      </c>
      <c r="AR55" s="68">
        <v>368</v>
      </c>
      <c r="AS55" s="504">
        <v>32</v>
      </c>
      <c r="AT55" s="68">
        <v>333</v>
      </c>
      <c r="AU55" s="68">
        <v>67</v>
      </c>
      <c r="AV55" s="503">
        <v>297</v>
      </c>
      <c r="AW55" s="68">
        <v>103</v>
      </c>
    </row>
    <row r="56" spans="1:49" ht="16" x14ac:dyDescent="0.2">
      <c r="A56" s="1">
        <f t="shared" si="10"/>
        <v>16</v>
      </c>
      <c r="B56" s="1"/>
      <c r="C56" s="321" t="s">
        <v>1209</v>
      </c>
      <c r="D56" s="40">
        <v>3</v>
      </c>
      <c r="E56" s="65">
        <v>1198647</v>
      </c>
      <c r="F56" s="65" t="s">
        <v>115</v>
      </c>
      <c r="G56" s="65" t="s">
        <v>156</v>
      </c>
      <c r="H56" s="21" t="s">
        <v>112</v>
      </c>
      <c r="I56" s="65" t="s">
        <v>290</v>
      </c>
      <c r="J56" s="66">
        <v>43831</v>
      </c>
      <c r="K56" s="66"/>
      <c r="L56" s="22">
        <v>44271</v>
      </c>
      <c r="M56" s="23">
        <f t="shared" si="7"/>
        <v>1.2083333333333333</v>
      </c>
      <c r="N56" s="23">
        <f t="shared" si="8"/>
        <v>441.04166666666663</v>
      </c>
      <c r="O56" s="490"/>
      <c r="P56" s="490">
        <f t="shared" si="9"/>
        <v>14.5</v>
      </c>
      <c r="Q56" s="67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</row>
    <row r="57" spans="1:49" ht="16" x14ac:dyDescent="0.2">
      <c r="A57" s="1">
        <f t="shared" si="10"/>
        <v>17</v>
      </c>
      <c r="B57" s="1"/>
      <c r="C57" s="321" t="s">
        <v>1238</v>
      </c>
      <c r="D57" s="40">
        <v>5</v>
      </c>
      <c r="E57" s="65">
        <v>1275960</v>
      </c>
      <c r="F57" s="65" t="s">
        <v>115</v>
      </c>
      <c r="G57" s="65" t="s">
        <v>156</v>
      </c>
      <c r="H57" s="21" t="s">
        <v>112</v>
      </c>
      <c r="I57" s="65" t="s">
        <v>299</v>
      </c>
      <c r="J57" s="66">
        <v>43831</v>
      </c>
      <c r="K57" s="66"/>
      <c r="L57" s="22">
        <v>44271</v>
      </c>
      <c r="M57" s="23">
        <f t="shared" si="7"/>
        <v>1.2083333333333333</v>
      </c>
      <c r="N57" s="23">
        <f t="shared" si="8"/>
        <v>441.04166666666663</v>
      </c>
      <c r="O57" s="490"/>
      <c r="P57" s="490">
        <f t="shared" si="9"/>
        <v>14.5</v>
      </c>
      <c r="Q57" s="502">
        <v>400</v>
      </c>
      <c r="R57" s="503">
        <v>247</v>
      </c>
      <c r="S57" s="68">
        <v>85</v>
      </c>
      <c r="T57" s="68">
        <v>307</v>
      </c>
      <c r="U57" s="68">
        <v>148</v>
      </c>
      <c r="V57" s="68">
        <v>360</v>
      </c>
      <c r="W57" s="68">
        <v>0</v>
      </c>
      <c r="X57" s="68">
        <v>298</v>
      </c>
      <c r="Y57" s="68">
        <v>0</v>
      </c>
      <c r="Z57" s="68">
        <v>227</v>
      </c>
      <c r="AA57" s="504">
        <v>148</v>
      </c>
      <c r="AB57" s="504">
        <v>239</v>
      </c>
      <c r="AC57" s="68">
        <v>0</v>
      </c>
      <c r="AD57" s="68">
        <v>278</v>
      </c>
      <c r="AE57" s="68">
        <v>0</v>
      </c>
      <c r="AF57" s="68">
        <v>136</v>
      </c>
      <c r="AG57" s="68">
        <v>264</v>
      </c>
      <c r="AH57" s="68">
        <v>273</v>
      </c>
      <c r="AI57" s="68">
        <v>0</v>
      </c>
      <c r="AJ57" s="68">
        <v>186</v>
      </c>
      <c r="AK57" s="504">
        <v>214</v>
      </c>
      <c r="AL57" s="504">
        <v>257</v>
      </c>
      <c r="AM57" s="504">
        <v>178</v>
      </c>
      <c r="AN57" s="504">
        <v>100</v>
      </c>
      <c r="AO57" s="504">
        <v>300</v>
      </c>
      <c r="AP57" s="68">
        <v>271</v>
      </c>
      <c r="AQ57" s="68">
        <v>129</v>
      </c>
      <c r="AR57" s="68">
        <v>311</v>
      </c>
      <c r="AS57" s="504">
        <v>89</v>
      </c>
      <c r="AT57" s="68">
        <v>285</v>
      </c>
      <c r="AU57" s="68">
        <v>115</v>
      </c>
      <c r="AV57" s="503">
        <v>265</v>
      </c>
      <c r="AW57" s="68">
        <v>135</v>
      </c>
    </row>
    <row r="58" spans="1:49" ht="16" x14ac:dyDescent="0.2">
      <c r="A58" s="1">
        <f t="shared" si="10"/>
        <v>18</v>
      </c>
      <c r="B58" s="1"/>
      <c r="C58" s="321" t="s">
        <v>209</v>
      </c>
      <c r="D58" s="40">
        <v>5</v>
      </c>
      <c r="E58" s="65">
        <v>1275960</v>
      </c>
      <c r="F58" s="65" t="s">
        <v>115</v>
      </c>
      <c r="G58" s="65" t="s">
        <v>156</v>
      </c>
      <c r="H58" s="21" t="s">
        <v>112</v>
      </c>
      <c r="I58" s="65" t="s">
        <v>296</v>
      </c>
      <c r="J58" s="66">
        <v>43831</v>
      </c>
      <c r="K58" s="66"/>
      <c r="L58" s="22">
        <v>44271</v>
      </c>
      <c r="M58" s="23">
        <f t="shared" si="7"/>
        <v>1.2083333333333333</v>
      </c>
      <c r="N58" s="23">
        <f t="shared" si="8"/>
        <v>441.04166666666663</v>
      </c>
      <c r="O58" s="490"/>
      <c r="P58" s="490">
        <f t="shared" si="9"/>
        <v>14.5</v>
      </c>
      <c r="Q58" s="67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</row>
    <row r="59" spans="1:49" ht="16" x14ac:dyDescent="0.2">
      <c r="A59" s="1">
        <f t="shared" si="10"/>
        <v>19</v>
      </c>
      <c r="B59" s="1"/>
      <c r="C59" s="321" t="s">
        <v>1247</v>
      </c>
      <c r="D59" s="40">
        <v>5</v>
      </c>
      <c r="E59" s="65">
        <v>1275960</v>
      </c>
      <c r="F59" s="65" t="s">
        <v>115</v>
      </c>
      <c r="G59" s="65" t="s">
        <v>156</v>
      </c>
      <c r="H59" s="21" t="s">
        <v>112</v>
      </c>
      <c r="I59" s="65" t="s">
        <v>286</v>
      </c>
      <c r="J59" s="66">
        <v>43832</v>
      </c>
      <c r="K59" s="66"/>
      <c r="L59" s="22">
        <v>44271</v>
      </c>
      <c r="M59" s="23">
        <f t="shared" si="7"/>
        <v>1.2055555555555555</v>
      </c>
      <c r="N59" s="23">
        <f t="shared" si="8"/>
        <v>440.02777777777777</v>
      </c>
      <c r="O59" s="490"/>
      <c r="P59" s="490">
        <f t="shared" si="9"/>
        <v>14.466666666666665</v>
      </c>
      <c r="Q59" s="67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</row>
    <row r="60" spans="1:49" ht="16" x14ac:dyDescent="0.2">
      <c r="A60" s="1">
        <f t="shared" si="10"/>
        <v>20</v>
      </c>
      <c r="B60" s="1"/>
      <c r="C60" s="321" t="s">
        <v>1253</v>
      </c>
      <c r="D60" s="40">
        <v>5</v>
      </c>
      <c r="E60" s="65">
        <v>1275960</v>
      </c>
      <c r="F60" s="65" t="s">
        <v>115</v>
      </c>
      <c r="G60" s="65" t="s">
        <v>156</v>
      </c>
      <c r="H60" s="21" t="s">
        <v>112</v>
      </c>
      <c r="I60" s="65" t="s">
        <v>293</v>
      </c>
      <c r="J60" s="66">
        <v>43832</v>
      </c>
      <c r="K60" s="66"/>
      <c r="L60" s="22">
        <v>44271</v>
      </c>
      <c r="M60" s="23">
        <f t="shared" si="7"/>
        <v>1.2055555555555555</v>
      </c>
      <c r="N60" s="23">
        <f t="shared" si="8"/>
        <v>440.02777777777777</v>
      </c>
      <c r="O60" s="490"/>
      <c r="P60" s="490">
        <f t="shared" si="9"/>
        <v>14.466666666666665</v>
      </c>
      <c r="Q60" s="67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</row>
    <row r="61" spans="1:49" ht="16" x14ac:dyDescent="0.2">
      <c r="A61" s="1">
        <f t="shared" si="10"/>
        <v>21</v>
      </c>
      <c r="B61" s="1"/>
      <c r="C61" s="321" t="s">
        <v>1258</v>
      </c>
      <c r="D61" s="40">
        <v>5</v>
      </c>
      <c r="E61" s="65">
        <v>1275960</v>
      </c>
      <c r="F61" s="65" t="s">
        <v>115</v>
      </c>
      <c r="G61" s="65" t="s">
        <v>156</v>
      </c>
      <c r="H61" s="21" t="s">
        <v>112</v>
      </c>
      <c r="I61" s="65" t="s">
        <v>290</v>
      </c>
      <c r="J61" s="66">
        <v>43832</v>
      </c>
      <c r="K61" s="66"/>
      <c r="L61" s="22">
        <v>44271</v>
      </c>
      <c r="M61" s="23">
        <f t="shared" si="7"/>
        <v>1.2055555555555555</v>
      </c>
      <c r="N61" s="23">
        <f t="shared" si="8"/>
        <v>440.02777777777777</v>
      </c>
      <c r="O61" s="490"/>
      <c r="P61" s="490">
        <f t="shared" si="9"/>
        <v>14.466666666666665</v>
      </c>
      <c r="Q61" s="67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</row>
    <row r="62" spans="1:49" ht="16" x14ac:dyDescent="0.2">
      <c r="A62" s="1">
        <f t="shared" si="10"/>
        <v>22</v>
      </c>
      <c r="B62" s="1"/>
      <c r="C62" s="321" t="s">
        <v>210</v>
      </c>
      <c r="D62" s="40">
        <v>7</v>
      </c>
      <c r="E62" s="65">
        <v>1253158</v>
      </c>
      <c r="F62" s="65" t="s">
        <v>113</v>
      </c>
      <c r="G62" s="65" t="s">
        <v>156</v>
      </c>
      <c r="H62" s="21" t="s">
        <v>112</v>
      </c>
      <c r="I62" s="65" t="s">
        <v>299</v>
      </c>
      <c r="J62" s="66">
        <v>43832</v>
      </c>
      <c r="K62" s="66"/>
      <c r="L62" s="22">
        <v>44271</v>
      </c>
      <c r="M62" s="23">
        <f t="shared" si="7"/>
        <v>1.2055555555555555</v>
      </c>
      <c r="N62" s="23">
        <f t="shared" si="8"/>
        <v>440.02777777777777</v>
      </c>
      <c r="O62" s="490"/>
      <c r="P62" s="490">
        <f t="shared" si="9"/>
        <v>14.466666666666665</v>
      </c>
      <c r="Q62" s="502">
        <v>400</v>
      </c>
      <c r="R62" s="503">
        <v>84</v>
      </c>
      <c r="S62" s="68">
        <v>110</v>
      </c>
      <c r="T62" s="68">
        <v>384</v>
      </c>
      <c r="U62" s="68">
        <v>37</v>
      </c>
      <c r="V62" s="68">
        <v>388</v>
      </c>
      <c r="W62" s="68">
        <v>0</v>
      </c>
      <c r="X62" s="68">
        <v>354</v>
      </c>
      <c r="Y62" s="68">
        <v>0</v>
      </c>
      <c r="Z62" s="68">
        <v>328</v>
      </c>
      <c r="AA62" s="504">
        <v>72</v>
      </c>
      <c r="AB62" s="504">
        <v>330</v>
      </c>
      <c r="AC62" s="68">
        <v>0</v>
      </c>
      <c r="AD62" s="68">
        <v>300</v>
      </c>
      <c r="AE62" s="68">
        <v>0</v>
      </c>
      <c r="AF62" s="68">
        <v>289</v>
      </c>
      <c r="AG62" s="68">
        <v>111</v>
      </c>
      <c r="AH62" s="68">
        <v>346</v>
      </c>
      <c r="AI62" s="68">
        <v>0</v>
      </c>
      <c r="AJ62" s="68">
        <v>306</v>
      </c>
      <c r="AK62" s="504">
        <v>94</v>
      </c>
      <c r="AL62" s="504">
        <v>350</v>
      </c>
      <c r="AM62" s="504">
        <v>331</v>
      </c>
      <c r="AN62" s="504">
        <v>301</v>
      </c>
      <c r="AO62" s="504">
        <v>99</v>
      </c>
      <c r="AP62" s="68">
        <v>363</v>
      </c>
      <c r="AQ62" s="68">
        <v>37</v>
      </c>
      <c r="AR62" s="68">
        <v>364</v>
      </c>
      <c r="AS62" s="504">
        <v>36</v>
      </c>
      <c r="AT62" s="68">
        <v>354</v>
      </c>
      <c r="AU62" s="68">
        <v>56</v>
      </c>
      <c r="AV62" s="503">
        <v>339</v>
      </c>
      <c r="AW62" s="68">
        <v>61</v>
      </c>
    </row>
    <row r="63" spans="1:49" ht="16" x14ac:dyDescent="0.2">
      <c r="A63" s="1">
        <f t="shared" si="10"/>
        <v>23</v>
      </c>
      <c r="B63" s="1"/>
      <c r="C63" s="321" t="s">
        <v>211</v>
      </c>
      <c r="D63" s="40">
        <v>7</v>
      </c>
      <c r="E63" s="65">
        <v>1253158</v>
      </c>
      <c r="F63" s="65" t="s">
        <v>113</v>
      </c>
      <c r="G63" s="65" t="s">
        <v>156</v>
      </c>
      <c r="H63" s="21" t="s">
        <v>112</v>
      </c>
      <c r="I63" s="65" t="s">
        <v>296</v>
      </c>
      <c r="J63" s="66">
        <v>43832</v>
      </c>
      <c r="K63" s="66"/>
      <c r="L63" s="22">
        <v>44271</v>
      </c>
      <c r="M63" s="23">
        <f t="shared" si="7"/>
        <v>1.2055555555555555</v>
      </c>
      <c r="N63" s="23">
        <f t="shared" si="8"/>
        <v>440.02777777777777</v>
      </c>
      <c r="O63" s="490"/>
      <c r="P63" s="490">
        <f t="shared" si="9"/>
        <v>14.466666666666665</v>
      </c>
      <c r="Q63" s="67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505" t="s">
        <v>2684</v>
      </c>
      <c r="AM63" s="505"/>
      <c r="AN63" s="505"/>
      <c r="AO63" s="505"/>
      <c r="AP63" s="505"/>
      <c r="AQ63" s="505"/>
      <c r="AR63" s="505"/>
      <c r="AS63" s="505"/>
      <c r="AT63" s="505"/>
      <c r="AU63" s="505"/>
      <c r="AV63" s="505"/>
      <c r="AW63" s="505"/>
    </row>
    <row r="64" spans="1:49" ht="16" x14ac:dyDescent="0.2">
      <c r="A64" s="1">
        <f t="shared" si="10"/>
        <v>24</v>
      </c>
      <c r="B64" s="1"/>
      <c r="C64" s="321" t="s">
        <v>212</v>
      </c>
      <c r="D64" s="40">
        <v>9</v>
      </c>
      <c r="E64" s="65">
        <v>1253152</v>
      </c>
      <c r="F64" s="65" t="s">
        <v>113</v>
      </c>
      <c r="G64" s="65" t="s">
        <v>156</v>
      </c>
      <c r="H64" s="21" t="s">
        <v>112</v>
      </c>
      <c r="I64" s="65" t="s">
        <v>299</v>
      </c>
      <c r="J64" s="66">
        <v>43831</v>
      </c>
      <c r="K64" s="66"/>
      <c r="L64" s="22">
        <v>44271</v>
      </c>
      <c r="M64" s="23">
        <f t="shared" si="7"/>
        <v>1.2083333333333333</v>
      </c>
      <c r="N64" s="23">
        <f t="shared" si="8"/>
        <v>441.04166666666663</v>
      </c>
      <c r="O64" s="490"/>
      <c r="P64" s="490">
        <f t="shared" si="9"/>
        <v>14.5</v>
      </c>
      <c r="Q64" s="502">
        <v>400</v>
      </c>
      <c r="R64" s="503">
        <v>236</v>
      </c>
      <c r="S64" s="68">
        <v>78</v>
      </c>
      <c r="T64" s="68">
        <v>329</v>
      </c>
      <c r="U64" s="68">
        <v>162</v>
      </c>
      <c r="V64" s="68">
        <v>411</v>
      </c>
      <c r="W64" s="68">
        <v>0</v>
      </c>
      <c r="X64" s="68">
        <v>317</v>
      </c>
      <c r="Y64" s="68">
        <v>0</v>
      </c>
      <c r="Z64" s="68">
        <v>260</v>
      </c>
      <c r="AA64" s="504">
        <v>140</v>
      </c>
      <c r="AB64" s="504">
        <v>237</v>
      </c>
      <c r="AC64" s="68">
        <v>0</v>
      </c>
      <c r="AD64" s="68">
        <v>202</v>
      </c>
      <c r="AE64" s="68">
        <v>0</v>
      </c>
      <c r="AF64" s="68">
        <v>160</v>
      </c>
      <c r="AG64" s="68">
        <v>240</v>
      </c>
      <c r="AH64" s="68">
        <v>280</v>
      </c>
      <c r="AI64" s="68">
        <v>0</v>
      </c>
      <c r="AJ64" s="68">
        <v>197</v>
      </c>
      <c r="AK64" s="504">
        <v>203</v>
      </c>
      <c r="AL64" s="504">
        <v>258</v>
      </c>
      <c r="AM64" s="504">
        <v>222</v>
      </c>
      <c r="AN64" s="504">
        <v>159</v>
      </c>
      <c r="AO64" s="504">
        <f>400-AN64</f>
        <v>241</v>
      </c>
      <c r="AP64" s="68">
        <v>284</v>
      </c>
      <c r="AQ64" s="68">
        <v>116</v>
      </c>
      <c r="AR64" s="68">
        <v>317</v>
      </c>
      <c r="AS64" s="504">
        <v>83</v>
      </c>
      <c r="AT64" s="68">
        <v>278</v>
      </c>
      <c r="AU64" s="68">
        <v>122</v>
      </c>
      <c r="AV64" s="503">
        <v>246</v>
      </c>
      <c r="AW64" s="68">
        <v>154</v>
      </c>
    </row>
    <row r="65" spans="1:49" ht="16" x14ac:dyDescent="0.2">
      <c r="A65" s="1">
        <f t="shared" si="10"/>
        <v>25</v>
      </c>
      <c r="B65" s="1"/>
      <c r="C65" s="321" t="s">
        <v>1275</v>
      </c>
      <c r="D65" s="40">
        <v>9</v>
      </c>
      <c r="E65" s="65">
        <v>1253152</v>
      </c>
      <c r="F65" s="65" t="s">
        <v>113</v>
      </c>
      <c r="G65" s="65" t="s">
        <v>156</v>
      </c>
      <c r="H65" s="21" t="s">
        <v>112</v>
      </c>
      <c r="I65" s="65" t="s">
        <v>296</v>
      </c>
      <c r="J65" s="66">
        <v>43831</v>
      </c>
      <c r="K65" s="66"/>
      <c r="L65" s="22">
        <v>44271</v>
      </c>
      <c r="M65" s="23">
        <f t="shared" si="7"/>
        <v>1.2083333333333333</v>
      </c>
      <c r="N65" s="23">
        <f t="shared" si="8"/>
        <v>441.04166666666663</v>
      </c>
      <c r="O65" s="490"/>
      <c r="P65" s="490">
        <f t="shared" si="9"/>
        <v>14.5</v>
      </c>
      <c r="Q65" s="67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</row>
    <row r="66" spans="1:49" ht="16" x14ac:dyDescent="0.2">
      <c r="A66" s="1">
        <f t="shared" si="10"/>
        <v>26</v>
      </c>
      <c r="B66" s="1"/>
      <c r="C66" s="321" t="s">
        <v>1280</v>
      </c>
      <c r="D66" s="40">
        <v>9</v>
      </c>
      <c r="E66" s="65">
        <v>1253152</v>
      </c>
      <c r="F66" s="65" t="s">
        <v>113</v>
      </c>
      <c r="G66" s="65" t="s">
        <v>156</v>
      </c>
      <c r="H66" s="21" t="s">
        <v>112</v>
      </c>
      <c r="I66" s="65" t="s">
        <v>286</v>
      </c>
      <c r="J66" s="66">
        <v>43831</v>
      </c>
      <c r="K66" s="66"/>
      <c r="L66" s="22">
        <v>44271</v>
      </c>
      <c r="M66" s="23">
        <f t="shared" si="7"/>
        <v>1.2083333333333333</v>
      </c>
      <c r="N66" s="23">
        <f t="shared" si="8"/>
        <v>441.04166666666663</v>
      </c>
      <c r="O66" s="490"/>
      <c r="P66" s="490">
        <f t="shared" si="9"/>
        <v>14.5</v>
      </c>
      <c r="Q66" s="67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</row>
    <row r="67" spans="1:49" ht="16" x14ac:dyDescent="0.2">
      <c r="A67" s="1">
        <f t="shared" si="10"/>
        <v>27</v>
      </c>
      <c r="B67" s="1"/>
      <c r="C67" s="321" t="s">
        <v>1285</v>
      </c>
      <c r="D67" s="40">
        <v>9</v>
      </c>
      <c r="E67" s="71">
        <v>1253152</v>
      </c>
      <c r="F67" s="71" t="s">
        <v>113</v>
      </c>
      <c r="G67" s="71" t="s">
        <v>156</v>
      </c>
      <c r="H67" s="21" t="s">
        <v>112</v>
      </c>
      <c r="I67" s="71" t="s">
        <v>293</v>
      </c>
      <c r="J67" s="72">
        <v>43831</v>
      </c>
      <c r="K67" s="66"/>
      <c r="L67" s="22">
        <v>44271</v>
      </c>
      <c r="M67" s="23">
        <f t="shared" si="7"/>
        <v>1.2083333333333333</v>
      </c>
      <c r="N67" s="23">
        <f t="shared" si="8"/>
        <v>441.04166666666663</v>
      </c>
      <c r="O67" s="490"/>
      <c r="P67" s="490">
        <f t="shared" si="9"/>
        <v>14.5</v>
      </c>
      <c r="Q67" s="67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</row>
    <row r="68" spans="1:49" x14ac:dyDescent="0.2">
      <c r="N68" s="507" t="s">
        <v>2685</v>
      </c>
      <c r="O68" s="507"/>
      <c r="P68" s="508">
        <f>SUM(Q41:Q67)</f>
        <v>3600</v>
      </c>
      <c r="Q68" s="508">
        <f t="shared" ref="Q68:AU68" si="11">SUM(R41:R67)</f>
        <v>1444</v>
      </c>
      <c r="R68" s="508">
        <f t="shared" si="11"/>
        <v>633</v>
      </c>
      <c r="S68" s="508">
        <f t="shared" si="11"/>
        <v>3118</v>
      </c>
      <c r="T68" s="508">
        <f t="shared" si="11"/>
        <v>1012</v>
      </c>
      <c r="U68" s="508">
        <f t="shared" si="11"/>
        <v>3675</v>
      </c>
      <c r="V68" s="508">
        <f t="shared" si="11"/>
        <v>0</v>
      </c>
      <c r="W68" s="508">
        <f t="shared" si="11"/>
        <v>3238</v>
      </c>
      <c r="X68" s="508">
        <f t="shared" si="11"/>
        <v>0</v>
      </c>
      <c r="Y68" s="508">
        <f t="shared" si="11"/>
        <v>2849</v>
      </c>
      <c r="Z68" s="508">
        <f t="shared" si="11"/>
        <v>804</v>
      </c>
      <c r="AA68" s="508">
        <f t="shared" si="11"/>
        <v>2745</v>
      </c>
      <c r="AB68" s="508">
        <f t="shared" si="11"/>
        <v>0</v>
      </c>
      <c r="AC68" s="508">
        <f t="shared" si="11"/>
        <v>2541</v>
      </c>
      <c r="AD68" s="508">
        <f t="shared" si="11"/>
        <v>0</v>
      </c>
      <c r="AE68" s="508">
        <f t="shared" si="11"/>
        <v>2224</v>
      </c>
      <c r="AF68" s="508">
        <f t="shared" si="11"/>
        <v>1376</v>
      </c>
      <c r="AG68" s="508">
        <f t="shared" si="11"/>
        <v>2963</v>
      </c>
      <c r="AH68" s="508">
        <f t="shared" si="11"/>
        <v>0</v>
      </c>
      <c r="AI68" s="508">
        <f t="shared" si="11"/>
        <v>2486</v>
      </c>
      <c r="AJ68" s="508">
        <f t="shared" si="11"/>
        <v>1114</v>
      </c>
      <c r="AK68" s="508">
        <f t="shared" si="11"/>
        <v>2842</v>
      </c>
      <c r="AL68" s="508">
        <f t="shared" si="11"/>
        <v>2554</v>
      </c>
      <c r="AM68" s="508">
        <f t="shared" si="11"/>
        <v>2254</v>
      </c>
      <c r="AN68" s="508">
        <f t="shared" si="11"/>
        <v>1346</v>
      </c>
      <c r="AO68" s="508">
        <f t="shared" si="11"/>
        <v>3008</v>
      </c>
      <c r="AP68" s="508">
        <f t="shared" si="11"/>
        <v>592</v>
      </c>
      <c r="AQ68" s="508">
        <f t="shared" si="11"/>
        <v>3134</v>
      </c>
      <c r="AR68" s="508">
        <f t="shared" si="11"/>
        <v>466</v>
      </c>
      <c r="AS68" s="508">
        <f t="shared" si="11"/>
        <v>2957</v>
      </c>
      <c r="AT68" s="508">
        <f t="shared" si="11"/>
        <v>650</v>
      </c>
      <c r="AU68" s="508">
        <f t="shared" si="11"/>
        <v>2727</v>
      </c>
      <c r="AV68" s="522">
        <f>SUM(AV41:AV67)</f>
        <v>2727</v>
      </c>
      <c r="AW68" s="506">
        <f>SUM(AW41:AW67)</f>
        <v>871</v>
      </c>
    </row>
    <row r="69" spans="1:49" x14ac:dyDescent="0.2">
      <c r="A69" s="1"/>
      <c r="B69" s="1"/>
      <c r="C69" s="1"/>
      <c r="D69" s="1"/>
    </row>
    <row r="73" spans="1:49" ht="16" x14ac:dyDescent="0.2">
      <c r="P73" s="460" t="s">
        <v>2686</v>
      </c>
    </row>
    <row r="74" spans="1:49" ht="16" x14ac:dyDescent="0.2">
      <c r="P74" s="461" t="s">
        <v>2687</v>
      </c>
      <c r="Q74" s="481" t="s">
        <v>2688</v>
      </c>
      <c r="R74" s="481" t="s">
        <v>2689</v>
      </c>
      <c r="S74" s="481" t="s">
        <v>2690</v>
      </c>
      <c r="T74" s="481" t="s">
        <v>2691</v>
      </c>
      <c r="U74" s="481" t="s">
        <v>2692</v>
      </c>
      <c r="V74" s="481" t="s">
        <v>2693</v>
      </c>
      <c r="W74" s="481" t="s">
        <v>2694</v>
      </c>
      <c r="X74" s="481" t="s">
        <v>2695</v>
      </c>
      <c r="Y74" s="481" t="s">
        <v>2696</v>
      </c>
      <c r="Z74" s="481" t="s">
        <v>2697</v>
      </c>
      <c r="AA74" s="481" t="s">
        <v>2698</v>
      </c>
      <c r="AB74" s="481" t="s">
        <v>2699</v>
      </c>
      <c r="AC74" s="481" t="s">
        <v>2700</v>
      </c>
      <c r="AD74" s="481" t="s">
        <v>2701</v>
      </c>
      <c r="AE74" s="481" t="s">
        <v>2702</v>
      </c>
      <c r="AF74" s="481" t="s">
        <v>2703</v>
      </c>
      <c r="AG74" s="481" t="s">
        <v>2704</v>
      </c>
      <c r="AH74" s="481" t="s">
        <v>2705</v>
      </c>
      <c r="AI74" s="481" t="s">
        <v>2706</v>
      </c>
      <c r="AJ74" s="481" t="s">
        <v>2707</v>
      </c>
      <c r="AK74" s="481" t="s">
        <v>2708</v>
      </c>
      <c r="AL74" s="481" t="s">
        <v>2709</v>
      </c>
      <c r="AM74" s="481" t="s">
        <v>2710</v>
      </c>
      <c r="AN74" s="481" t="s">
        <v>2711</v>
      </c>
      <c r="AO74" s="482" t="s">
        <v>2712</v>
      </c>
    </row>
    <row r="75" spans="1:49" ht="16" x14ac:dyDescent="0.2">
      <c r="P75" s="510">
        <v>1275958</v>
      </c>
      <c r="Q75" s="1">
        <f>85/3</f>
        <v>28.333333333333332</v>
      </c>
      <c r="R75">
        <f>38/3</f>
        <v>12.666666666666666</v>
      </c>
      <c r="S75">
        <f>110/3</f>
        <v>36.666666666666664</v>
      </c>
      <c r="T75">
        <f>(448-391)/3</f>
        <v>19</v>
      </c>
      <c r="AO75" s="520"/>
    </row>
    <row r="76" spans="1:49" ht="16" x14ac:dyDescent="0.2">
      <c r="P76" s="511">
        <v>1275948</v>
      </c>
      <c r="Q76" s="1">
        <f>184/3</f>
        <v>61.333333333333336</v>
      </c>
      <c r="R76">
        <f>21/3</f>
        <v>7</v>
      </c>
      <c r="S76">
        <f>130/3</f>
        <v>43.333333333333336</v>
      </c>
      <c r="T76">
        <f>(415-398)/3</f>
        <v>5.666666666666667</v>
      </c>
      <c r="AO76" s="520"/>
    </row>
    <row r="77" spans="1:49" ht="16" x14ac:dyDescent="0.2">
      <c r="P77" s="512">
        <v>1299774</v>
      </c>
      <c r="Q77" s="1">
        <f>225/4</f>
        <v>56.25</v>
      </c>
      <c r="R77">
        <f>88/2</f>
        <v>44</v>
      </c>
      <c r="S77">
        <f>163/4</f>
        <v>40.75</v>
      </c>
      <c r="T77">
        <f>(465-385)/4</f>
        <v>20</v>
      </c>
      <c r="AO77" s="520"/>
    </row>
    <row r="78" spans="1:49" ht="16" x14ac:dyDescent="0.2">
      <c r="P78" s="513">
        <v>1312798</v>
      </c>
      <c r="Q78" s="1">
        <f>165/2</f>
        <v>82.5</v>
      </c>
      <c r="R78">
        <f>32/2</f>
        <v>16</v>
      </c>
      <c r="S78">
        <f>94/2</f>
        <v>47</v>
      </c>
      <c r="AO78" s="520"/>
    </row>
    <row r="79" spans="1:49" ht="16" x14ac:dyDescent="0.2">
      <c r="P79" s="514">
        <v>1343433</v>
      </c>
      <c r="Q79" s="1">
        <f>44/2</f>
        <v>22</v>
      </c>
      <c r="R79">
        <f>88/2</f>
        <v>44</v>
      </c>
      <c r="S79">
        <f>64</f>
        <v>64</v>
      </c>
      <c r="AO79" s="520"/>
    </row>
    <row r="80" spans="1:49" ht="16" x14ac:dyDescent="0.2">
      <c r="P80" s="515">
        <v>1198647</v>
      </c>
      <c r="Q80" s="1">
        <f>174/2</f>
        <v>87</v>
      </c>
      <c r="R80">
        <f>74/2</f>
        <v>37</v>
      </c>
      <c r="S80">
        <f>104/2</f>
        <v>52</v>
      </c>
      <c r="AO80" s="520"/>
    </row>
    <row r="81" spans="16:41" ht="16" x14ac:dyDescent="0.2">
      <c r="P81" s="515">
        <v>1275960</v>
      </c>
      <c r="Q81" s="1">
        <f>247/5</f>
        <v>49.4</v>
      </c>
      <c r="R81">
        <f>85/5</f>
        <v>17</v>
      </c>
      <c r="S81">
        <f>148/5</f>
        <v>29.6</v>
      </c>
      <c r="AO81" s="520"/>
    </row>
    <row r="82" spans="16:41" ht="16" x14ac:dyDescent="0.2">
      <c r="P82" s="515">
        <v>1253158</v>
      </c>
      <c r="Q82" s="1">
        <f>84/2</f>
        <v>42</v>
      </c>
      <c r="R82">
        <f>110/2</f>
        <v>55</v>
      </c>
      <c r="S82">
        <f>37/2</f>
        <v>18.5</v>
      </c>
      <c r="AO82" s="520"/>
    </row>
    <row r="83" spans="16:41" ht="16" x14ac:dyDescent="0.2">
      <c r="P83" s="516">
        <v>1253152</v>
      </c>
      <c r="Q83" s="517">
        <f>236/4</f>
        <v>59</v>
      </c>
      <c r="R83" s="518">
        <f>78/4</f>
        <v>19.5</v>
      </c>
      <c r="S83" s="518">
        <f>162/4</f>
        <v>40.5</v>
      </c>
      <c r="T83" s="518"/>
      <c r="U83" s="518"/>
      <c r="V83" s="518"/>
      <c r="W83" s="518"/>
      <c r="X83" s="518"/>
      <c r="Y83" s="518"/>
      <c r="Z83" s="518"/>
      <c r="AA83" s="518"/>
      <c r="AB83" s="518"/>
      <c r="AC83" s="518"/>
      <c r="AD83" s="518"/>
      <c r="AE83" s="518"/>
      <c r="AF83" s="518"/>
      <c r="AG83" s="518"/>
      <c r="AH83" s="518"/>
      <c r="AI83" s="518"/>
      <c r="AJ83" s="518"/>
      <c r="AK83" s="518"/>
      <c r="AL83" s="518"/>
      <c r="AM83" s="518"/>
      <c r="AN83" s="518"/>
      <c r="AO83" s="521"/>
    </row>
    <row r="85" spans="16:41" ht="16" x14ac:dyDescent="0.2">
      <c r="P85" s="460" t="s">
        <v>2713</v>
      </c>
    </row>
    <row r="86" spans="16:41" ht="16" x14ac:dyDescent="0.2">
      <c r="P86" s="519" t="s">
        <v>192</v>
      </c>
      <c r="Q86" s="481" t="s">
        <v>2688</v>
      </c>
      <c r="R86" s="481" t="s">
        <v>2689</v>
      </c>
      <c r="S86" s="481" t="s">
        <v>2690</v>
      </c>
      <c r="T86" s="481" t="s">
        <v>2691</v>
      </c>
      <c r="U86" s="481" t="s">
        <v>2692</v>
      </c>
      <c r="V86" s="481" t="s">
        <v>2693</v>
      </c>
      <c r="W86" s="481" t="s">
        <v>2694</v>
      </c>
      <c r="X86" s="481" t="s">
        <v>2695</v>
      </c>
      <c r="Y86" s="481" t="s">
        <v>2696</v>
      </c>
      <c r="Z86" s="481" t="s">
        <v>2697</v>
      </c>
      <c r="AA86" s="481" t="s">
        <v>2698</v>
      </c>
      <c r="AB86" s="481" t="s">
        <v>2699</v>
      </c>
      <c r="AC86" s="481" t="s">
        <v>2700</v>
      </c>
      <c r="AD86" s="481" t="s">
        <v>2701</v>
      </c>
      <c r="AE86" s="481" t="s">
        <v>2702</v>
      </c>
      <c r="AF86" s="481" t="s">
        <v>2703</v>
      </c>
      <c r="AG86" s="481" t="s">
        <v>2704</v>
      </c>
      <c r="AH86" s="481" t="s">
        <v>2705</v>
      </c>
      <c r="AI86" s="481" t="s">
        <v>2706</v>
      </c>
      <c r="AJ86" s="481" t="s">
        <v>2707</v>
      </c>
      <c r="AK86" s="481" t="s">
        <v>2708</v>
      </c>
      <c r="AL86" s="481" t="s">
        <v>2709</v>
      </c>
      <c r="AM86" s="481" t="s">
        <v>2710</v>
      </c>
      <c r="AN86" s="481" t="s">
        <v>2711</v>
      </c>
      <c r="AO86" s="482" t="s">
        <v>2712</v>
      </c>
    </row>
    <row r="87" spans="16:41" ht="16" x14ac:dyDescent="0.2">
      <c r="P87" s="511" t="s">
        <v>124</v>
      </c>
      <c r="Q87">
        <f>(Q75+Q76+Q77)/3</f>
        <v>48.638888888888893</v>
      </c>
      <c r="AO87" s="520"/>
    </row>
    <row r="88" spans="16:41" x14ac:dyDescent="0.2">
      <c r="P88" s="523" t="s">
        <v>141</v>
      </c>
      <c r="AO88" s="520"/>
    </row>
    <row r="89" spans="16:41" ht="16" x14ac:dyDescent="0.2">
      <c r="P89" s="516" t="s">
        <v>156</v>
      </c>
      <c r="Q89" s="518"/>
      <c r="R89" s="518"/>
      <c r="S89" s="518"/>
      <c r="T89" s="518"/>
      <c r="U89" s="518"/>
      <c r="V89" s="518"/>
      <c r="W89" s="518"/>
      <c r="X89" s="518"/>
      <c r="Y89" s="518"/>
      <c r="Z89" s="518"/>
      <c r="AA89" s="518"/>
      <c r="AB89" s="518"/>
      <c r="AC89" s="518"/>
      <c r="AD89" s="518"/>
      <c r="AE89" s="518"/>
      <c r="AF89" s="518"/>
      <c r="AG89" s="518"/>
      <c r="AH89" s="518"/>
      <c r="AI89" s="518"/>
      <c r="AJ89" s="518"/>
      <c r="AK89" s="518"/>
      <c r="AL89" s="518"/>
      <c r="AM89" s="518"/>
      <c r="AN89" s="518"/>
      <c r="AO89" s="521"/>
    </row>
  </sheetData>
  <pageMargins left="0.7" right="0.7" top="0.75" bottom="0.75" header="0.3" footer="0.3"/>
  <pageSetup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C5A0-186A-46E6-A8E2-735EDAC87237}">
  <sheetPr>
    <tabColor rgb="FFFFC000"/>
    <pageSetUpPr fitToPage="1"/>
  </sheetPr>
  <dimension ref="A1:BQ90"/>
  <sheetViews>
    <sheetView workbookViewId="0">
      <selection activeCell="A14" sqref="A14:XFD14"/>
    </sheetView>
  </sheetViews>
  <sheetFormatPr baseColWidth="10" defaultColWidth="8.83203125" defaultRowHeight="15" x14ac:dyDescent="0.2"/>
  <cols>
    <col min="1" max="1" width="22.5" customWidth="1"/>
    <col min="2" max="2" width="17.83203125" customWidth="1"/>
    <col min="3" max="3" width="18" customWidth="1"/>
    <col min="4" max="4" width="17.1640625" customWidth="1"/>
    <col min="5" max="6" width="12.1640625" customWidth="1"/>
    <col min="8" max="8" width="28.5" customWidth="1"/>
    <col min="9" max="12" width="22.6640625" customWidth="1"/>
    <col min="13" max="13" width="11.6640625" customWidth="1"/>
    <col min="15" max="15" width="24.33203125" customWidth="1"/>
    <col min="16" max="16" width="18" customWidth="1"/>
    <col min="17" max="17" width="26.1640625" customWidth="1"/>
    <col min="18" max="18" width="28.33203125" customWidth="1"/>
    <col min="19" max="44" width="20.5" customWidth="1"/>
    <col min="45" max="47" width="31" customWidth="1"/>
    <col min="48" max="48" width="32" bestFit="1" customWidth="1"/>
    <col min="49" max="49" width="11.1640625" customWidth="1"/>
  </cols>
  <sheetData>
    <row r="1" spans="1:50" ht="16" x14ac:dyDescent="0.2">
      <c r="A1" s="14" t="s">
        <v>2714</v>
      </c>
      <c r="B1" s="14" t="s">
        <v>2592</v>
      </c>
      <c r="C1" s="119" t="s">
        <v>238</v>
      </c>
      <c r="D1" s="316" t="s">
        <v>239</v>
      </c>
      <c r="E1" s="532" t="s">
        <v>189</v>
      </c>
      <c r="F1" s="532" t="s">
        <v>192</v>
      </c>
      <c r="G1" s="532" t="s">
        <v>241</v>
      </c>
      <c r="H1" s="639" t="s">
        <v>2715</v>
      </c>
      <c r="I1" s="532" t="s">
        <v>188</v>
      </c>
      <c r="J1" s="532" t="s">
        <v>2716</v>
      </c>
      <c r="K1" s="532" t="s">
        <v>2717</v>
      </c>
      <c r="L1" s="532" t="s">
        <v>2650</v>
      </c>
      <c r="M1" s="319" t="s">
        <v>242</v>
      </c>
      <c r="N1" s="319" t="s">
        <v>243</v>
      </c>
      <c r="O1" s="319" t="s">
        <v>244</v>
      </c>
      <c r="P1" s="533" t="s">
        <v>247</v>
      </c>
      <c r="Q1" s="158" t="s">
        <v>2718</v>
      </c>
      <c r="R1" s="158" t="s">
        <v>2719</v>
      </c>
      <c r="S1" s="14" t="s">
        <v>2720</v>
      </c>
      <c r="T1" s="14" t="s">
        <v>2721</v>
      </c>
      <c r="U1" s="14" t="s">
        <v>2722</v>
      </c>
      <c r="V1" s="14" t="s">
        <v>2723</v>
      </c>
      <c r="W1" s="14" t="s">
        <v>2724</v>
      </c>
      <c r="X1" s="14" t="s">
        <v>2725</v>
      </c>
      <c r="Y1" s="14" t="s">
        <v>2726</v>
      </c>
      <c r="Z1" s="14" t="s">
        <v>2727</v>
      </c>
      <c r="AA1" s="14" t="s">
        <v>2728</v>
      </c>
      <c r="AB1" s="14" t="s">
        <v>2729</v>
      </c>
      <c r="AC1" s="14" t="s">
        <v>2730</v>
      </c>
      <c r="AD1" s="14" t="s">
        <v>2731</v>
      </c>
      <c r="AE1" s="14" t="s">
        <v>2732</v>
      </c>
      <c r="AF1" s="14" t="s">
        <v>2733</v>
      </c>
      <c r="AG1" s="14" t="s">
        <v>2734</v>
      </c>
      <c r="AH1" s="14" t="s">
        <v>2735</v>
      </c>
      <c r="AI1" s="14" t="s">
        <v>2736</v>
      </c>
      <c r="AJ1" s="14" t="s">
        <v>2737</v>
      </c>
      <c r="AK1" s="17" t="s">
        <v>2738</v>
      </c>
      <c r="AL1" s="17" t="s">
        <v>2739</v>
      </c>
      <c r="AM1" s="17" t="s">
        <v>2740</v>
      </c>
      <c r="AN1" s="17" t="s">
        <v>2741</v>
      </c>
      <c r="AO1" s="17" t="s">
        <v>2742</v>
      </c>
      <c r="AP1" s="17" t="s">
        <v>2743</v>
      </c>
      <c r="AQ1" s="17" t="s">
        <v>2744</v>
      </c>
      <c r="AR1" s="17" t="s">
        <v>2745</v>
      </c>
      <c r="AS1" s="17" t="s">
        <v>2746</v>
      </c>
      <c r="AT1" s="17" t="s">
        <v>2747</v>
      </c>
      <c r="AU1" s="17" t="s">
        <v>2748</v>
      </c>
      <c r="AV1" s="346" t="s">
        <v>245</v>
      </c>
    </row>
    <row r="2" spans="1:50" s="728" customFormat="1" ht="16" x14ac:dyDescent="0.2">
      <c r="A2" s="718">
        <v>1</v>
      </c>
      <c r="B2" s="719" t="s">
        <v>343</v>
      </c>
      <c r="C2" s="667" t="s">
        <v>344</v>
      </c>
      <c r="D2" s="718" t="s">
        <v>345</v>
      </c>
      <c r="E2" s="720" t="s">
        <v>115</v>
      </c>
      <c r="F2" s="720" t="s">
        <v>346</v>
      </c>
      <c r="G2" s="720" t="s">
        <v>296</v>
      </c>
      <c r="H2" s="720">
        <v>1362659</v>
      </c>
      <c r="I2" s="721">
        <v>43927</v>
      </c>
      <c r="J2" s="726">
        <v>44298</v>
      </c>
      <c r="K2" s="722">
        <f>12*YEARFRAC(J2,I2)</f>
        <v>12.2</v>
      </c>
      <c r="L2" s="89">
        <v>44425</v>
      </c>
      <c r="M2" s="722">
        <f>YEARFRAC(I2,L2)</f>
        <v>1.3638888888888889</v>
      </c>
      <c r="N2" s="720">
        <f>M2*365</f>
        <v>497.81944444444446</v>
      </c>
      <c r="O2" s="720">
        <f t="shared" ref="O2:O18" si="0">N2/30</f>
        <v>16.593981481481482</v>
      </c>
      <c r="P2" s="715" t="s">
        <v>2749</v>
      </c>
      <c r="Q2" s="723">
        <v>204</v>
      </c>
      <c r="R2" s="724">
        <v>171</v>
      </c>
      <c r="S2" s="724">
        <v>28</v>
      </c>
      <c r="T2" s="723">
        <v>29</v>
      </c>
      <c r="U2" s="724">
        <v>29</v>
      </c>
      <c r="V2" s="723">
        <v>30</v>
      </c>
      <c r="W2" s="724">
        <v>34</v>
      </c>
      <c r="X2" s="724">
        <v>38</v>
      </c>
      <c r="Y2" s="723">
        <v>37</v>
      </c>
      <c r="Z2" s="725">
        <v>38</v>
      </c>
      <c r="AA2" s="723">
        <v>38</v>
      </c>
      <c r="AB2" s="724">
        <v>38</v>
      </c>
      <c r="AC2" s="724">
        <v>38</v>
      </c>
      <c r="AD2" s="723">
        <v>38</v>
      </c>
      <c r="AE2" s="723">
        <v>39</v>
      </c>
      <c r="AF2" s="723">
        <v>39</v>
      </c>
      <c r="AG2" s="723">
        <v>41</v>
      </c>
      <c r="AH2" s="723">
        <v>41</v>
      </c>
      <c r="AI2" s="723">
        <v>42</v>
      </c>
      <c r="AJ2" s="723">
        <v>43</v>
      </c>
      <c r="AK2" s="723">
        <v>43</v>
      </c>
      <c r="AL2" s="723">
        <v>43</v>
      </c>
      <c r="AM2" s="723">
        <v>43</v>
      </c>
      <c r="AN2" s="723">
        <v>44</v>
      </c>
      <c r="AO2" s="723">
        <v>44</v>
      </c>
      <c r="AP2" s="723">
        <v>45</v>
      </c>
      <c r="AQ2" s="723">
        <v>45</v>
      </c>
      <c r="AR2" s="723">
        <v>45</v>
      </c>
      <c r="AS2" s="724"/>
      <c r="AT2" s="724">
        <v>53</v>
      </c>
      <c r="AU2" s="723">
        <v>52</v>
      </c>
      <c r="AV2" s="726">
        <v>44298</v>
      </c>
      <c r="AW2" s="727"/>
      <c r="AX2" s="727"/>
    </row>
    <row r="3" spans="1:50" s="728" customFormat="1" ht="16" x14ac:dyDescent="0.2">
      <c r="A3" s="718">
        <f>1+A2</f>
        <v>2</v>
      </c>
      <c r="B3" s="719" t="s">
        <v>347</v>
      </c>
      <c r="C3" s="667" t="s">
        <v>348</v>
      </c>
      <c r="D3" s="718" t="s">
        <v>345</v>
      </c>
      <c r="E3" s="720" t="s">
        <v>115</v>
      </c>
      <c r="F3" s="720" t="s">
        <v>346</v>
      </c>
      <c r="G3" s="720" t="s">
        <v>286</v>
      </c>
      <c r="H3" s="720">
        <v>1362659</v>
      </c>
      <c r="I3" s="721">
        <v>43927</v>
      </c>
      <c r="J3" s="726">
        <v>44298</v>
      </c>
      <c r="K3" s="722">
        <f t="shared" ref="K3:K30" si="1">12*YEARFRAC(J3,I3)</f>
        <v>12.2</v>
      </c>
      <c r="L3" s="89">
        <v>44425</v>
      </c>
      <c r="M3" s="722">
        <f t="shared" ref="M3:M30" si="2">YEARFRAC(I3,L3)</f>
        <v>1.3638888888888889</v>
      </c>
      <c r="N3" s="720">
        <f t="shared" ref="N3:N30" si="3">M3*365</f>
        <v>497.81944444444446</v>
      </c>
      <c r="O3" s="720">
        <f t="shared" si="0"/>
        <v>16.593981481481482</v>
      </c>
      <c r="P3" s="715" t="s">
        <v>2749</v>
      </c>
      <c r="Q3" s="723">
        <v>183</v>
      </c>
      <c r="R3" s="724">
        <v>163</v>
      </c>
      <c r="S3" s="724">
        <v>26</v>
      </c>
      <c r="T3" s="723">
        <v>27</v>
      </c>
      <c r="U3" s="724">
        <v>30</v>
      </c>
      <c r="V3" s="723">
        <v>32</v>
      </c>
      <c r="W3" s="724">
        <v>33</v>
      </c>
      <c r="X3" s="724">
        <v>35</v>
      </c>
      <c r="Y3" s="723">
        <v>35</v>
      </c>
      <c r="Z3" s="725">
        <v>37</v>
      </c>
      <c r="AA3" s="723">
        <v>38</v>
      </c>
      <c r="AB3" s="724">
        <v>40</v>
      </c>
      <c r="AC3" s="724">
        <v>41</v>
      </c>
      <c r="AD3" s="723">
        <v>43</v>
      </c>
      <c r="AE3" s="723">
        <v>43</v>
      </c>
      <c r="AF3" s="723">
        <v>45</v>
      </c>
      <c r="AG3" s="723">
        <v>45</v>
      </c>
      <c r="AH3" s="723">
        <v>46</v>
      </c>
      <c r="AI3" s="723">
        <v>48</v>
      </c>
      <c r="AJ3" s="723">
        <v>49</v>
      </c>
      <c r="AK3" s="723">
        <v>50</v>
      </c>
      <c r="AL3" s="723">
        <v>51</v>
      </c>
      <c r="AM3" s="723">
        <v>51</v>
      </c>
      <c r="AN3" s="723">
        <v>52</v>
      </c>
      <c r="AO3" s="723">
        <v>52</v>
      </c>
      <c r="AP3" s="723">
        <v>51</v>
      </c>
      <c r="AQ3" s="723">
        <v>50</v>
      </c>
      <c r="AR3" s="723">
        <v>51</v>
      </c>
      <c r="AS3" s="729"/>
      <c r="AT3" s="729">
        <v>58</v>
      </c>
      <c r="AU3" s="723">
        <v>57</v>
      </c>
      <c r="AV3" s="726">
        <v>44298</v>
      </c>
    </row>
    <row r="4" spans="1:50" s="1026" customFormat="1" ht="16" x14ac:dyDescent="0.2">
      <c r="A4" s="952">
        <f t="shared" ref="A4:A30" si="4">1+A3</f>
        <v>3</v>
      </c>
      <c r="B4" s="654"/>
      <c r="C4" s="849" t="s">
        <v>349</v>
      </c>
      <c r="D4" s="1020" t="s">
        <v>345</v>
      </c>
      <c r="E4" s="1020" t="s">
        <v>115</v>
      </c>
      <c r="F4" s="1020" t="s">
        <v>346</v>
      </c>
      <c r="G4" s="1020" t="s">
        <v>299</v>
      </c>
      <c r="H4" s="1020" t="s">
        <v>350</v>
      </c>
      <c r="I4" s="848">
        <v>43950</v>
      </c>
      <c r="J4" s="1021">
        <v>44298</v>
      </c>
      <c r="K4" s="954">
        <f t="shared" si="1"/>
        <v>11.433333333333334</v>
      </c>
      <c r="L4" s="655">
        <v>44425</v>
      </c>
      <c r="M4" s="954">
        <f t="shared" si="2"/>
        <v>1.3</v>
      </c>
      <c r="N4" s="952">
        <f t="shared" si="3"/>
        <v>474.5</v>
      </c>
      <c r="O4" s="1020">
        <f t="shared" ref="O4" si="5">N4/30</f>
        <v>15.816666666666666</v>
      </c>
      <c r="P4" s="952" t="s">
        <v>2749</v>
      </c>
      <c r="Q4" s="1022">
        <v>168</v>
      </c>
      <c r="R4" s="1023">
        <v>142</v>
      </c>
      <c r="S4" s="1023">
        <v>27</v>
      </c>
      <c r="T4" s="1022">
        <v>29</v>
      </c>
      <c r="U4" s="1023">
        <v>31</v>
      </c>
      <c r="V4" s="1022">
        <v>33</v>
      </c>
      <c r="W4" s="1023">
        <v>34</v>
      </c>
      <c r="X4" s="1023">
        <v>34</v>
      </c>
      <c r="Y4" s="1022">
        <v>39</v>
      </c>
      <c r="Z4" s="1024">
        <v>37</v>
      </c>
      <c r="AA4" s="1022">
        <v>38</v>
      </c>
      <c r="AB4" s="1023">
        <v>39</v>
      </c>
      <c r="AC4" s="1023" t="s">
        <v>351</v>
      </c>
      <c r="AD4" s="1022" t="s">
        <v>351</v>
      </c>
      <c r="AE4" s="1022" t="s">
        <v>351</v>
      </c>
      <c r="AF4" s="1022" t="s">
        <v>351</v>
      </c>
      <c r="AG4" s="1022" t="s">
        <v>351</v>
      </c>
      <c r="AH4" s="1022" t="s">
        <v>351</v>
      </c>
      <c r="AI4" s="1022" t="s">
        <v>351</v>
      </c>
      <c r="AJ4" s="1022" t="s">
        <v>351</v>
      </c>
      <c r="AK4" s="1022" t="s">
        <v>351</v>
      </c>
      <c r="AL4" s="952"/>
      <c r="AM4" s="952"/>
      <c r="AN4" s="952"/>
      <c r="AO4" s="952"/>
      <c r="AP4" s="952"/>
      <c r="AQ4" s="952"/>
      <c r="AR4" s="952"/>
      <c r="AS4" s="1022"/>
      <c r="AT4" s="1022">
        <v>54</v>
      </c>
      <c r="AU4" s="1025"/>
      <c r="AV4" s="1021">
        <v>44298</v>
      </c>
    </row>
    <row r="5" spans="1:50" s="728" customFormat="1" ht="16" x14ac:dyDescent="0.2">
      <c r="A5" s="718">
        <f t="shared" si="4"/>
        <v>4</v>
      </c>
      <c r="B5" s="734" t="s">
        <v>352</v>
      </c>
      <c r="C5" s="667" t="s">
        <v>353</v>
      </c>
      <c r="D5" s="718" t="s">
        <v>345</v>
      </c>
      <c r="E5" s="720" t="s">
        <v>115</v>
      </c>
      <c r="F5" s="720" t="s">
        <v>346</v>
      </c>
      <c r="G5" s="720" t="s">
        <v>293</v>
      </c>
      <c r="H5" s="720" t="s">
        <v>350</v>
      </c>
      <c r="I5" s="721">
        <v>43927</v>
      </c>
      <c r="J5" s="726">
        <v>44298</v>
      </c>
      <c r="K5" s="722">
        <f t="shared" si="1"/>
        <v>12.2</v>
      </c>
      <c r="L5" s="89">
        <v>44425</v>
      </c>
      <c r="M5" s="722">
        <f t="shared" si="2"/>
        <v>1.3638888888888889</v>
      </c>
      <c r="N5" s="720">
        <f t="shared" si="3"/>
        <v>497.81944444444446</v>
      </c>
      <c r="O5" s="720">
        <f t="shared" si="0"/>
        <v>16.593981481481482</v>
      </c>
      <c r="P5" s="715" t="s">
        <v>2749</v>
      </c>
      <c r="Q5" s="723">
        <v>183</v>
      </c>
      <c r="R5" s="724">
        <v>235</v>
      </c>
      <c r="S5" s="724">
        <v>26</v>
      </c>
      <c r="T5" s="723">
        <v>28</v>
      </c>
      <c r="U5" s="724">
        <v>31</v>
      </c>
      <c r="V5" s="723">
        <v>34</v>
      </c>
      <c r="W5" s="724">
        <v>34</v>
      </c>
      <c r="X5" s="724">
        <v>35</v>
      </c>
      <c r="Y5" s="723">
        <v>38</v>
      </c>
      <c r="Z5" s="725">
        <v>36</v>
      </c>
      <c r="AA5" s="723">
        <v>37</v>
      </c>
      <c r="AB5" s="724">
        <v>39</v>
      </c>
      <c r="AC5" s="724">
        <v>39</v>
      </c>
      <c r="AD5" s="723">
        <v>39</v>
      </c>
      <c r="AE5" s="723">
        <v>41</v>
      </c>
      <c r="AF5" s="723">
        <v>41</v>
      </c>
      <c r="AG5" s="723">
        <v>41</v>
      </c>
      <c r="AH5" s="723">
        <v>43</v>
      </c>
      <c r="AI5" s="723">
        <v>43</v>
      </c>
      <c r="AJ5" s="723">
        <v>44</v>
      </c>
      <c r="AK5" s="723">
        <v>44</v>
      </c>
      <c r="AL5" s="720"/>
      <c r="AM5" s="720"/>
      <c r="AN5" s="720"/>
      <c r="AO5" s="720"/>
      <c r="AP5" s="720"/>
      <c r="AQ5" s="720"/>
      <c r="AR5" s="720"/>
      <c r="AS5" s="723"/>
      <c r="AT5" s="723"/>
      <c r="AU5" s="733">
        <v>53</v>
      </c>
      <c r="AV5" s="726">
        <v>44298</v>
      </c>
    </row>
    <row r="6" spans="1:50" ht="16" x14ac:dyDescent="0.2">
      <c r="A6" s="82">
        <f>1+A5</f>
        <v>5</v>
      </c>
      <c r="B6" s="705" t="s">
        <v>354</v>
      </c>
      <c r="C6" s="1" t="s">
        <v>355</v>
      </c>
      <c r="D6" s="14" t="s">
        <v>356</v>
      </c>
      <c r="E6" s="16" t="s">
        <v>113</v>
      </c>
      <c r="F6" s="16" t="s">
        <v>346</v>
      </c>
      <c r="G6" s="16" t="s">
        <v>299</v>
      </c>
      <c r="H6" s="16">
        <v>1324361</v>
      </c>
      <c r="I6" s="89">
        <v>43936</v>
      </c>
      <c r="J6" s="726">
        <v>44298</v>
      </c>
      <c r="K6" s="722">
        <f t="shared" si="1"/>
        <v>11.9</v>
      </c>
      <c r="L6" s="89">
        <v>44425</v>
      </c>
      <c r="M6" s="722">
        <f t="shared" si="2"/>
        <v>1.3388888888888888</v>
      </c>
      <c r="N6" s="720">
        <f t="shared" si="3"/>
        <v>488.6944444444444</v>
      </c>
      <c r="O6" s="16">
        <f t="shared" si="0"/>
        <v>16.289814814814815</v>
      </c>
      <c r="P6" s="318" t="s">
        <v>2601</v>
      </c>
      <c r="Q6" s="122">
        <v>137</v>
      </c>
      <c r="R6" s="123">
        <v>154</v>
      </c>
      <c r="S6" s="123">
        <v>28</v>
      </c>
      <c r="T6" s="122">
        <v>29</v>
      </c>
      <c r="U6" s="123">
        <v>29</v>
      </c>
      <c r="V6" s="122">
        <v>29</v>
      </c>
      <c r="W6" s="123" t="s">
        <v>351</v>
      </c>
      <c r="X6" s="123" t="s">
        <v>351</v>
      </c>
      <c r="Y6" s="123" t="s">
        <v>351</v>
      </c>
      <c r="Z6" s="123" t="s">
        <v>351</v>
      </c>
      <c r="AA6" s="123" t="s">
        <v>351</v>
      </c>
      <c r="AB6" s="123" t="s">
        <v>351</v>
      </c>
      <c r="AC6" s="123" t="s">
        <v>351</v>
      </c>
      <c r="AD6" s="123" t="s">
        <v>351</v>
      </c>
      <c r="AE6" s="123" t="s">
        <v>351</v>
      </c>
      <c r="AF6" s="123" t="s">
        <v>351</v>
      </c>
      <c r="AG6" s="123" t="s">
        <v>351</v>
      </c>
      <c r="AH6" s="123" t="s">
        <v>351</v>
      </c>
      <c r="AI6" s="123" t="s">
        <v>351</v>
      </c>
      <c r="AJ6" s="122">
        <v>28</v>
      </c>
      <c r="AK6" s="122">
        <v>28</v>
      </c>
      <c r="AL6" s="189"/>
      <c r="AM6" s="189"/>
      <c r="AN6" s="189"/>
      <c r="AO6" s="189"/>
      <c r="AP6" s="189"/>
      <c r="AQ6" s="189"/>
      <c r="AR6" s="189"/>
      <c r="AS6" s="122"/>
      <c r="AT6" s="122">
        <v>30</v>
      </c>
      <c r="AU6" s="650">
        <v>29</v>
      </c>
      <c r="AV6" s="347">
        <v>44298</v>
      </c>
    </row>
    <row r="7" spans="1:50" ht="16" x14ac:dyDescent="0.2">
      <c r="A7" s="82">
        <f t="shared" si="4"/>
        <v>6</v>
      </c>
      <c r="B7" s="705" t="s">
        <v>358</v>
      </c>
      <c r="C7" s="627" t="s">
        <v>359</v>
      </c>
      <c r="D7" s="14" t="s">
        <v>356</v>
      </c>
      <c r="E7" s="16" t="s">
        <v>113</v>
      </c>
      <c r="F7" s="16" t="s">
        <v>346</v>
      </c>
      <c r="G7" s="16" t="s">
        <v>296</v>
      </c>
      <c r="H7" s="16">
        <v>1324361</v>
      </c>
      <c r="I7" s="89">
        <v>43936</v>
      </c>
      <c r="J7" s="726">
        <v>44298</v>
      </c>
      <c r="K7" s="722">
        <f t="shared" si="1"/>
        <v>11.9</v>
      </c>
      <c r="L7" s="89">
        <v>44425</v>
      </c>
      <c r="M7" s="722">
        <f t="shared" si="2"/>
        <v>1.3388888888888888</v>
      </c>
      <c r="N7" s="720">
        <f t="shared" si="3"/>
        <v>488.6944444444444</v>
      </c>
      <c r="O7" s="16">
        <f t="shared" si="0"/>
        <v>16.289814814814815</v>
      </c>
      <c r="P7" s="318" t="s">
        <v>2601</v>
      </c>
      <c r="Q7" s="122">
        <v>207</v>
      </c>
      <c r="R7" s="123">
        <v>198</v>
      </c>
      <c r="S7" s="123">
        <v>30</v>
      </c>
      <c r="T7" s="122">
        <v>30</v>
      </c>
      <c r="U7" s="123">
        <v>30</v>
      </c>
      <c r="V7" s="122">
        <v>30</v>
      </c>
      <c r="W7" s="123" t="s">
        <v>351</v>
      </c>
      <c r="X7" s="123" t="s">
        <v>351</v>
      </c>
      <c r="Y7" s="123" t="s">
        <v>351</v>
      </c>
      <c r="Z7" s="123" t="s">
        <v>351</v>
      </c>
      <c r="AA7" s="123" t="s">
        <v>351</v>
      </c>
      <c r="AB7" s="123" t="s">
        <v>351</v>
      </c>
      <c r="AC7" s="123" t="s">
        <v>351</v>
      </c>
      <c r="AD7" s="123" t="s">
        <v>351</v>
      </c>
      <c r="AE7" s="123" t="s">
        <v>351</v>
      </c>
      <c r="AF7" s="123" t="s">
        <v>351</v>
      </c>
      <c r="AG7" s="123" t="s">
        <v>351</v>
      </c>
      <c r="AH7" s="123" t="s">
        <v>351</v>
      </c>
      <c r="AI7" s="123" t="s">
        <v>351</v>
      </c>
      <c r="AJ7" s="122">
        <v>29</v>
      </c>
      <c r="AK7" s="122">
        <v>29</v>
      </c>
      <c r="AL7" s="189"/>
      <c r="AM7" s="189"/>
      <c r="AN7" s="189"/>
      <c r="AO7" s="189"/>
      <c r="AP7" s="189"/>
      <c r="AQ7" s="189"/>
      <c r="AR7" s="189"/>
      <c r="AS7" s="122"/>
      <c r="AT7" s="122">
        <v>32</v>
      </c>
      <c r="AU7" s="650">
        <v>31</v>
      </c>
      <c r="AV7" s="347">
        <v>44298</v>
      </c>
    </row>
    <row r="8" spans="1:50" ht="16" x14ac:dyDescent="0.2">
      <c r="A8" s="82">
        <f t="shared" si="4"/>
        <v>7</v>
      </c>
      <c r="B8" s="705" t="s">
        <v>360</v>
      </c>
      <c r="C8" s="1" t="s">
        <v>361</v>
      </c>
      <c r="D8" s="14" t="s">
        <v>356</v>
      </c>
      <c r="E8" s="16" t="s">
        <v>113</v>
      </c>
      <c r="F8" s="16" t="s">
        <v>346</v>
      </c>
      <c r="G8" s="16" t="s">
        <v>286</v>
      </c>
      <c r="H8" s="16">
        <v>1324361</v>
      </c>
      <c r="I8" s="89">
        <v>43936</v>
      </c>
      <c r="J8" s="726">
        <v>44298</v>
      </c>
      <c r="K8" s="722">
        <f t="shared" si="1"/>
        <v>11.9</v>
      </c>
      <c r="L8" s="89">
        <v>44425</v>
      </c>
      <c r="M8" s="722">
        <f t="shared" si="2"/>
        <v>1.3388888888888888</v>
      </c>
      <c r="N8" s="720">
        <f t="shared" si="3"/>
        <v>488.6944444444444</v>
      </c>
      <c r="O8" s="16">
        <f t="shared" si="0"/>
        <v>16.289814814814815</v>
      </c>
      <c r="P8" s="318" t="s">
        <v>2601</v>
      </c>
      <c r="Q8" s="122">
        <v>213</v>
      </c>
      <c r="R8" s="123">
        <v>186</v>
      </c>
      <c r="S8" s="123">
        <v>33</v>
      </c>
      <c r="T8" s="122">
        <v>31</v>
      </c>
      <c r="U8" s="123">
        <v>31</v>
      </c>
      <c r="V8" s="122">
        <v>31</v>
      </c>
      <c r="W8" s="123" t="s">
        <v>351</v>
      </c>
      <c r="X8" s="123" t="s">
        <v>351</v>
      </c>
      <c r="Y8" s="123" t="s">
        <v>351</v>
      </c>
      <c r="Z8" s="123" t="s">
        <v>351</v>
      </c>
      <c r="AA8" s="123" t="s">
        <v>351</v>
      </c>
      <c r="AB8" s="123" t="s">
        <v>351</v>
      </c>
      <c r="AC8" s="123" t="s">
        <v>351</v>
      </c>
      <c r="AD8" s="123" t="s">
        <v>351</v>
      </c>
      <c r="AE8" s="123" t="s">
        <v>351</v>
      </c>
      <c r="AF8" s="123" t="s">
        <v>351</v>
      </c>
      <c r="AG8" s="123" t="s">
        <v>351</v>
      </c>
      <c r="AH8" s="123" t="s">
        <v>351</v>
      </c>
      <c r="AI8" s="123" t="s">
        <v>351</v>
      </c>
      <c r="AJ8" s="122">
        <v>32</v>
      </c>
      <c r="AK8" s="122">
        <v>33</v>
      </c>
      <c r="AL8" s="189"/>
      <c r="AM8" s="189"/>
      <c r="AN8" s="189"/>
      <c r="AO8" s="189"/>
      <c r="AP8" s="189"/>
      <c r="AQ8" s="189"/>
      <c r="AR8" s="189"/>
      <c r="AS8" s="122"/>
      <c r="AT8" s="122">
        <v>36</v>
      </c>
      <c r="AU8" s="650">
        <v>35</v>
      </c>
      <c r="AV8" s="347">
        <v>44298</v>
      </c>
    </row>
    <row r="9" spans="1:50" ht="16" x14ac:dyDescent="0.2">
      <c r="A9" s="82">
        <f t="shared" si="4"/>
        <v>8</v>
      </c>
      <c r="B9" s="703" t="s">
        <v>362</v>
      </c>
      <c r="C9" s="1" t="s">
        <v>363</v>
      </c>
      <c r="D9" s="14" t="s">
        <v>356</v>
      </c>
      <c r="E9" s="16" t="s">
        <v>113</v>
      </c>
      <c r="F9" s="16" t="s">
        <v>346</v>
      </c>
      <c r="G9" s="16" t="s">
        <v>293</v>
      </c>
      <c r="H9" s="16">
        <v>1324361</v>
      </c>
      <c r="I9" s="89">
        <v>43936</v>
      </c>
      <c r="J9" s="726">
        <v>44298</v>
      </c>
      <c r="K9" s="722">
        <f t="shared" si="1"/>
        <v>11.9</v>
      </c>
      <c r="L9" s="89">
        <v>44425</v>
      </c>
      <c r="M9" s="722">
        <f t="shared" si="2"/>
        <v>1.3388888888888888</v>
      </c>
      <c r="N9" s="720">
        <f t="shared" si="3"/>
        <v>488.6944444444444</v>
      </c>
      <c r="O9" s="16">
        <f t="shared" si="0"/>
        <v>16.289814814814815</v>
      </c>
      <c r="P9" s="318" t="s">
        <v>2601</v>
      </c>
      <c r="Q9" s="122">
        <v>161</v>
      </c>
      <c r="R9" s="123">
        <v>163</v>
      </c>
      <c r="S9" s="123">
        <v>25</v>
      </c>
      <c r="T9" s="122">
        <v>27</v>
      </c>
      <c r="U9" s="123">
        <v>27</v>
      </c>
      <c r="V9" s="122">
        <v>27</v>
      </c>
      <c r="W9" s="123" t="s">
        <v>351</v>
      </c>
      <c r="X9" s="123" t="s">
        <v>351</v>
      </c>
      <c r="Y9" s="123" t="s">
        <v>351</v>
      </c>
      <c r="Z9" s="123" t="s">
        <v>351</v>
      </c>
      <c r="AA9" s="123" t="s">
        <v>351</v>
      </c>
      <c r="AB9" s="123" t="s">
        <v>351</v>
      </c>
      <c r="AC9" s="123" t="s">
        <v>351</v>
      </c>
      <c r="AD9" s="123" t="s">
        <v>351</v>
      </c>
      <c r="AE9" s="123" t="s">
        <v>351</v>
      </c>
      <c r="AF9" s="123" t="s">
        <v>351</v>
      </c>
      <c r="AG9" s="123" t="s">
        <v>351</v>
      </c>
      <c r="AH9" s="123" t="s">
        <v>351</v>
      </c>
      <c r="AI9" s="123" t="s">
        <v>351</v>
      </c>
      <c r="AJ9" s="122">
        <v>26</v>
      </c>
      <c r="AK9" s="122">
        <v>26</v>
      </c>
      <c r="AL9" s="189"/>
      <c r="AM9" s="189"/>
      <c r="AN9" s="189"/>
      <c r="AO9" s="189"/>
      <c r="AP9" s="189"/>
      <c r="AQ9" s="189"/>
      <c r="AR9" s="189"/>
      <c r="AS9" s="122"/>
      <c r="AT9" s="122">
        <v>29</v>
      </c>
      <c r="AU9" s="650">
        <v>28</v>
      </c>
      <c r="AV9" s="347">
        <v>44298</v>
      </c>
    </row>
    <row r="10" spans="1:50" s="738" customFormat="1" ht="16" x14ac:dyDescent="0.2">
      <c r="A10" s="735">
        <f t="shared" si="4"/>
        <v>9</v>
      </c>
      <c r="B10" s="736" t="s">
        <v>364</v>
      </c>
      <c r="C10" s="458" t="s">
        <v>365</v>
      </c>
      <c r="D10" s="718" t="s">
        <v>366</v>
      </c>
      <c r="E10" s="720" t="s">
        <v>113</v>
      </c>
      <c r="F10" s="720" t="s">
        <v>346</v>
      </c>
      <c r="G10" s="720" t="s">
        <v>299</v>
      </c>
      <c r="H10" s="720">
        <v>1324349</v>
      </c>
      <c r="I10" s="721">
        <v>43942</v>
      </c>
      <c r="J10" s="726">
        <v>44298</v>
      </c>
      <c r="K10" s="722">
        <f t="shared" si="1"/>
        <v>11.7</v>
      </c>
      <c r="L10" s="89">
        <v>44425</v>
      </c>
      <c r="M10" s="722">
        <f t="shared" si="2"/>
        <v>1.3222222222222222</v>
      </c>
      <c r="N10" s="720">
        <f t="shared" si="3"/>
        <v>482.61111111111109</v>
      </c>
      <c r="O10" s="720">
        <f t="shared" si="0"/>
        <v>16.087037037037035</v>
      </c>
      <c r="P10" s="97" t="s">
        <v>2749</v>
      </c>
      <c r="Q10" s="723">
        <v>191</v>
      </c>
      <c r="R10" s="724">
        <v>186</v>
      </c>
      <c r="S10" s="724">
        <v>32</v>
      </c>
      <c r="T10" s="723">
        <v>33</v>
      </c>
      <c r="U10" s="724">
        <v>33</v>
      </c>
      <c r="V10" s="723">
        <v>34</v>
      </c>
      <c r="W10" s="724">
        <v>38</v>
      </c>
      <c r="X10" s="724">
        <v>42</v>
      </c>
      <c r="Y10" s="723">
        <v>37</v>
      </c>
      <c r="Z10" s="725">
        <v>38</v>
      </c>
      <c r="AA10" s="723">
        <v>39</v>
      </c>
      <c r="AB10" s="724">
        <v>40</v>
      </c>
      <c r="AC10" s="724">
        <v>41</v>
      </c>
      <c r="AD10" s="723">
        <v>41</v>
      </c>
      <c r="AE10" s="723">
        <v>43</v>
      </c>
      <c r="AF10" s="723">
        <v>44</v>
      </c>
      <c r="AG10" s="723">
        <v>44</v>
      </c>
      <c r="AH10" s="723">
        <v>46</v>
      </c>
      <c r="AI10" s="723">
        <v>47</v>
      </c>
      <c r="AJ10" s="723">
        <v>48</v>
      </c>
      <c r="AK10" s="723">
        <v>50</v>
      </c>
      <c r="AL10" s="723">
        <v>50</v>
      </c>
      <c r="AM10" s="723">
        <v>50</v>
      </c>
      <c r="AN10" s="723">
        <v>50</v>
      </c>
      <c r="AO10" s="723">
        <v>50</v>
      </c>
      <c r="AP10" s="723">
        <v>51</v>
      </c>
      <c r="AQ10" s="723">
        <v>50</v>
      </c>
      <c r="AR10" s="724">
        <v>50</v>
      </c>
      <c r="AS10" s="723"/>
      <c r="AT10" s="723">
        <v>47</v>
      </c>
      <c r="AU10" s="733">
        <v>46</v>
      </c>
      <c r="AV10" s="737">
        <v>44298</v>
      </c>
    </row>
    <row r="11" spans="1:50" s="745" customFormat="1" ht="16" x14ac:dyDescent="0.2">
      <c r="A11" s="739">
        <f t="shared" si="4"/>
        <v>10</v>
      </c>
      <c r="B11" s="739"/>
      <c r="C11" s="458" t="s">
        <v>2467</v>
      </c>
      <c r="D11" s="730" t="s">
        <v>366</v>
      </c>
      <c r="E11" s="731" t="s">
        <v>113</v>
      </c>
      <c r="F11" s="731" t="s">
        <v>346</v>
      </c>
      <c r="G11" s="731" t="s">
        <v>296</v>
      </c>
      <c r="H11" s="731">
        <v>1324349</v>
      </c>
      <c r="I11" s="732">
        <v>43942</v>
      </c>
      <c r="J11" s="726">
        <v>44298</v>
      </c>
      <c r="K11" s="722">
        <f t="shared" si="1"/>
        <v>11.7</v>
      </c>
      <c r="L11" s="89">
        <v>44425</v>
      </c>
      <c r="M11" s="722">
        <f t="shared" si="2"/>
        <v>1.3222222222222222</v>
      </c>
      <c r="N11" s="720">
        <f t="shared" si="3"/>
        <v>482.61111111111109</v>
      </c>
      <c r="O11" s="731">
        <f t="shared" si="0"/>
        <v>16.087037037037035</v>
      </c>
      <c r="P11" s="628" t="s">
        <v>2749</v>
      </c>
      <c r="Q11" s="740">
        <v>152</v>
      </c>
      <c r="R11" s="741"/>
      <c r="S11" s="741">
        <v>29</v>
      </c>
      <c r="T11" s="740">
        <v>30</v>
      </c>
      <c r="U11" s="741">
        <v>31</v>
      </c>
      <c r="V11" s="740">
        <v>32</v>
      </c>
      <c r="W11" s="741">
        <v>34</v>
      </c>
      <c r="X11" s="741">
        <v>35</v>
      </c>
      <c r="Y11" s="740">
        <v>40</v>
      </c>
      <c r="Z11" s="742">
        <v>41</v>
      </c>
      <c r="AA11" s="740">
        <v>42</v>
      </c>
      <c r="AB11" s="741">
        <v>43</v>
      </c>
      <c r="AC11" s="741">
        <v>44</v>
      </c>
      <c r="AD11" s="740">
        <v>45</v>
      </c>
      <c r="AE11" s="740">
        <v>46</v>
      </c>
      <c r="AF11" s="740">
        <v>46</v>
      </c>
      <c r="AG11" s="740">
        <v>47</v>
      </c>
      <c r="AH11" s="740">
        <v>48</v>
      </c>
      <c r="AI11" s="740">
        <v>49</v>
      </c>
      <c r="AJ11" s="740">
        <v>49</v>
      </c>
      <c r="AK11" s="740">
        <v>49</v>
      </c>
      <c r="AL11" s="740">
        <v>49</v>
      </c>
      <c r="AM11" s="740">
        <v>49</v>
      </c>
      <c r="AN11" s="740">
        <v>48</v>
      </c>
      <c r="AO11" s="740">
        <v>48</v>
      </c>
      <c r="AP11" s="740">
        <v>49</v>
      </c>
      <c r="AQ11" s="740">
        <v>48</v>
      </c>
      <c r="AR11" s="741">
        <v>48</v>
      </c>
      <c r="AS11" s="740"/>
      <c r="AT11" s="740"/>
      <c r="AU11" s="743"/>
      <c r="AV11" s="744">
        <v>44298</v>
      </c>
    </row>
    <row r="12" spans="1:50" s="738" customFormat="1" ht="16" x14ac:dyDescent="0.2">
      <c r="A12" s="735">
        <f t="shared" si="4"/>
        <v>11</v>
      </c>
      <c r="B12" s="736" t="s">
        <v>368</v>
      </c>
      <c r="C12" s="458" t="s">
        <v>369</v>
      </c>
      <c r="D12" s="718" t="s">
        <v>366</v>
      </c>
      <c r="E12" s="720" t="s">
        <v>113</v>
      </c>
      <c r="F12" s="720" t="s">
        <v>346</v>
      </c>
      <c r="G12" s="720" t="s">
        <v>286</v>
      </c>
      <c r="H12" s="720">
        <v>1324349</v>
      </c>
      <c r="I12" s="721">
        <v>43942</v>
      </c>
      <c r="J12" s="726">
        <v>44298</v>
      </c>
      <c r="K12" s="722">
        <f t="shared" si="1"/>
        <v>11.7</v>
      </c>
      <c r="L12" s="89">
        <v>44425</v>
      </c>
      <c r="M12" s="722">
        <f t="shared" si="2"/>
        <v>1.3222222222222222</v>
      </c>
      <c r="N12" s="720">
        <f t="shared" si="3"/>
        <v>482.61111111111109</v>
      </c>
      <c r="O12" s="720">
        <f t="shared" si="0"/>
        <v>16.087037037037035</v>
      </c>
      <c r="P12" s="97" t="s">
        <v>2749</v>
      </c>
      <c r="Q12" s="723">
        <v>199</v>
      </c>
      <c r="R12" s="724">
        <v>190</v>
      </c>
      <c r="S12" s="724">
        <v>32</v>
      </c>
      <c r="T12" s="723">
        <v>33</v>
      </c>
      <c r="U12" s="724">
        <v>35</v>
      </c>
      <c r="V12" s="723">
        <v>37</v>
      </c>
      <c r="W12" s="724">
        <v>39</v>
      </c>
      <c r="X12" s="724">
        <v>41</v>
      </c>
      <c r="Y12" s="723">
        <v>44</v>
      </c>
      <c r="Z12" s="725">
        <v>48</v>
      </c>
      <c r="AA12" s="723">
        <v>49</v>
      </c>
      <c r="AB12" s="724">
        <v>49</v>
      </c>
      <c r="AC12" s="724">
        <v>49</v>
      </c>
      <c r="AD12" s="723">
        <v>50</v>
      </c>
      <c r="AE12" s="723">
        <v>50</v>
      </c>
      <c r="AF12" s="723">
        <v>51</v>
      </c>
      <c r="AG12" s="723">
        <v>51</v>
      </c>
      <c r="AH12" s="723">
        <v>52</v>
      </c>
      <c r="AI12" s="723">
        <v>52</v>
      </c>
      <c r="AJ12" s="723">
        <v>53</v>
      </c>
      <c r="AK12" s="723">
        <v>53</v>
      </c>
      <c r="AL12" s="723">
        <v>54</v>
      </c>
      <c r="AM12" s="723">
        <v>54</v>
      </c>
      <c r="AN12" s="723">
        <v>55</v>
      </c>
      <c r="AO12" s="723">
        <v>55</v>
      </c>
      <c r="AP12" s="723">
        <v>55</v>
      </c>
      <c r="AQ12" s="723">
        <v>56</v>
      </c>
      <c r="AR12" s="724">
        <v>55</v>
      </c>
      <c r="AS12" s="723"/>
      <c r="AT12" s="723">
        <v>55</v>
      </c>
      <c r="AU12" s="733">
        <v>53</v>
      </c>
      <c r="AV12" s="737">
        <v>44298</v>
      </c>
    </row>
    <row r="13" spans="1:50" s="738" customFormat="1" ht="16" x14ac:dyDescent="0.2">
      <c r="A13" s="735">
        <f t="shared" si="4"/>
        <v>12</v>
      </c>
      <c r="B13" s="736" t="s">
        <v>370</v>
      </c>
      <c r="C13" s="458" t="s">
        <v>371</v>
      </c>
      <c r="D13" s="718" t="s">
        <v>366</v>
      </c>
      <c r="E13" s="720" t="s">
        <v>113</v>
      </c>
      <c r="F13" s="720" t="s">
        <v>346</v>
      </c>
      <c r="G13" s="720" t="s">
        <v>293</v>
      </c>
      <c r="H13" s="720">
        <v>1324349</v>
      </c>
      <c r="I13" s="721">
        <v>43942</v>
      </c>
      <c r="J13" s="726">
        <v>44298</v>
      </c>
      <c r="K13" s="722">
        <f t="shared" si="1"/>
        <v>11.7</v>
      </c>
      <c r="L13" s="89">
        <v>44425</v>
      </c>
      <c r="M13" s="722">
        <f t="shared" si="2"/>
        <v>1.3222222222222222</v>
      </c>
      <c r="N13" s="720">
        <f t="shared" si="3"/>
        <v>482.61111111111109</v>
      </c>
      <c r="O13" s="720">
        <f t="shared" si="0"/>
        <v>16.087037037037035</v>
      </c>
      <c r="P13" s="97" t="s">
        <v>2749</v>
      </c>
      <c r="Q13" s="723">
        <v>219</v>
      </c>
      <c r="R13" s="724">
        <v>231</v>
      </c>
      <c r="S13" s="724">
        <v>28</v>
      </c>
      <c r="T13" s="723">
        <v>29</v>
      </c>
      <c r="U13" s="724">
        <v>31</v>
      </c>
      <c r="V13" s="723">
        <v>33</v>
      </c>
      <c r="W13" s="724">
        <v>35</v>
      </c>
      <c r="X13" s="724">
        <v>36</v>
      </c>
      <c r="Y13" s="723">
        <v>37</v>
      </c>
      <c r="Z13" s="725">
        <v>40</v>
      </c>
      <c r="AA13" s="723">
        <v>40</v>
      </c>
      <c r="AB13" s="724">
        <v>41</v>
      </c>
      <c r="AC13" s="724">
        <v>43</v>
      </c>
      <c r="AD13" s="723">
        <v>43</v>
      </c>
      <c r="AE13" s="723">
        <v>44</v>
      </c>
      <c r="AF13" s="723">
        <v>45</v>
      </c>
      <c r="AG13" s="723">
        <v>45</v>
      </c>
      <c r="AH13" s="723">
        <v>46</v>
      </c>
      <c r="AI13" s="723">
        <v>47</v>
      </c>
      <c r="AJ13" s="723">
        <v>48</v>
      </c>
      <c r="AK13" s="723">
        <v>48</v>
      </c>
      <c r="AL13" s="723">
        <v>48</v>
      </c>
      <c r="AM13" s="723">
        <v>48</v>
      </c>
      <c r="AN13" s="723">
        <v>49</v>
      </c>
      <c r="AO13" s="723">
        <v>50</v>
      </c>
      <c r="AP13" s="723">
        <v>50</v>
      </c>
      <c r="AQ13" s="723">
        <v>49</v>
      </c>
      <c r="AR13" s="724">
        <v>50</v>
      </c>
      <c r="AS13" s="723"/>
      <c r="AT13" s="723">
        <v>54</v>
      </c>
      <c r="AU13" s="733">
        <v>53</v>
      </c>
      <c r="AV13" s="737">
        <v>44298</v>
      </c>
    </row>
    <row r="14" spans="1:50" ht="16" x14ac:dyDescent="0.2">
      <c r="A14" s="82">
        <f t="shared" si="4"/>
        <v>13</v>
      </c>
      <c r="B14" s="82"/>
      <c r="C14" s="1" t="s">
        <v>372</v>
      </c>
      <c r="D14" s="14" t="s">
        <v>373</v>
      </c>
      <c r="E14" s="16" t="s">
        <v>115</v>
      </c>
      <c r="F14" s="16" t="s">
        <v>346</v>
      </c>
      <c r="G14" s="16" t="s">
        <v>299</v>
      </c>
      <c r="H14" s="16">
        <v>1324350</v>
      </c>
      <c r="I14" s="89">
        <v>43942</v>
      </c>
      <c r="J14" s="726">
        <v>44298</v>
      </c>
      <c r="K14" s="722">
        <f t="shared" si="1"/>
        <v>11.7</v>
      </c>
      <c r="L14" s="89">
        <v>44425</v>
      </c>
      <c r="M14" s="722">
        <f t="shared" si="2"/>
        <v>1.3222222222222222</v>
      </c>
      <c r="N14" s="720">
        <f t="shared" si="3"/>
        <v>482.61111111111109</v>
      </c>
      <c r="O14" s="16">
        <f t="shared" si="0"/>
        <v>16.087037037037035</v>
      </c>
      <c r="P14" s="318" t="s">
        <v>2601</v>
      </c>
      <c r="Q14" s="122">
        <v>207</v>
      </c>
      <c r="R14" s="123">
        <v>152</v>
      </c>
      <c r="S14" s="123">
        <v>25</v>
      </c>
      <c r="T14" s="122">
        <v>25</v>
      </c>
      <c r="U14" s="123">
        <v>25</v>
      </c>
      <c r="V14" s="122">
        <v>25</v>
      </c>
      <c r="W14" s="123" t="s">
        <v>351</v>
      </c>
      <c r="X14" s="123" t="s">
        <v>351</v>
      </c>
      <c r="Y14" s="123" t="s">
        <v>351</v>
      </c>
      <c r="Z14" s="123" t="s">
        <v>351</v>
      </c>
      <c r="AA14" s="123" t="s">
        <v>351</v>
      </c>
      <c r="AB14" s="123" t="s">
        <v>351</v>
      </c>
      <c r="AC14" s="123" t="s">
        <v>351</v>
      </c>
      <c r="AD14" s="123" t="s">
        <v>351</v>
      </c>
      <c r="AE14" s="123" t="s">
        <v>351</v>
      </c>
      <c r="AF14" s="123" t="s">
        <v>351</v>
      </c>
      <c r="AG14" s="123" t="s">
        <v>351</v>
      </c>
      <c r="AH14" s="123" t="s">
        <v>351</v>
      </c>
      <c r="AI14" s="123" t="s">
        <v>351</v>
      </c>
      <c r="AJ14" s="122">
        <v>25</v>
      </c>
      <c r="AK14" s="122">
        <v>25</v>
      </c>
      <c r="AL14" s="189"/>
      <c r="AM14" s="189"/>
      <c r="AN14" s="189"/>
      <c r="AO14" s="189"/>
      <c r="AP14" s="189"/>
      <c r="AQ14" s="189"/>
      <c r="AR14" s="189"/>
      <c r="AS14" s="122"/>
      <c r="AT14" s="122"/>
      <c r="AU14" s="650">
        <v>27</v>
      </c>
      <c r="AV14" s="347">
        <v>44298</v>
      </c>
    </row>
    <row r="15" spans="1:50" ht="16" x14ac:dyDescent="0.2">
      <c r="A15" s="82">
        <f t="shared" si="4"/>
        <v>14</v>
      </c>
      <c r="B15" s="705" t="s">
        <v>374</v>
      </c>
      <c r="C15" s="1" t="s">
        <v>375</v>
      </c>
      <c r="D15" s="14" t="s">
        <v>373</v>
      </c>
      <c r="E15" s="16" t="s">
        <v>115</v>
      </c>
      <c r="F15" s="16" t="s">
        <v>346</v>
      </c>
      <c r="G15" s="16" t="s">
        <v>296</v>
      </c>
      <c r="H15" s="16">
        <v>1324350</v>
      </c>
      <c r="I15" s="89">
        <v>43942</v>
      </c>
      <c r="J15" s="726">
        <v>44298</v>
      </c>
      <c r="K15" s="722">
        <f t="shared" si="1"/>
        <v>11.7</v>
      </c>
      <c r="L15" s="89">
        <v>44425</v>
      </c>
      <c r="M15" s="722">
        <f t="shared" si="2"/>
        <v>1.3222222222222222</v>
      </c>
      <c r="N15" s="720">
        <f t="shared" si="3"/>
        <v>482.61111111111109</v>
      </c>
      <c r="O15" s="16">
        <f t="shared" si="0"/>
        <v>16.087037037037035</v>
      </c>
      <c r="P15" s="318" t="s">
        <v>2601</v>
      </c>
      <c r="Q15" s="122">
        <v>216</v>
      </c>
      <c r="R15" s="123">
        <v>175</v>
      </c>
      <c r="S15" s="123">
        <v>27</v>
      </c>
      <c r="T15" s="122">
        <v>27</v>
      </c>
      <c r="U15" s="123">
        <v>27</v>
      </c>
      <c r="V15" s="122">
        <v>27</v>
      </c>
      <c r="W15" s="123" t="s">
        <v>351</v>
      </c>
      <c r="X15" s="123" t="s">
        <v>351</v>
      </c>
      <c r="Y15" s="123" t="s">
        <v>351</v>
      </c>
      <c r="Z15" s="123" t="s">
        <v>351</v>
      </c>
      <c r="AA15" s="123" t="s">
        <v>351</v>
      </c>
      <c r="AB15" s="123" t="s">
        <v>351</v>
      </c>
      <c r="AC15" s="123" t="s">
        <v>351</v>
      </c>
      <c r="AD15" s="123" t="s">
        <v>351</v>
      </c>
      <c r="AE15" s="123" t="s">
        <v>351</v>
      </c>
      <c r="AF15" s="123" t="s">
        <v>351</v>
      </c>
      <c r="AG15" s="123" t="s">
        <v>351</v>
      </c>
      <c r="AH15" s="123" t="s">
        <v>351</v>
      </c>
      <c r="AI15" s="123" t="s">
        <v>351</v>
      </c>
      <c r="AJ15" s="122">
        <v>28</v>
      </c>
      <c r="AK15" s="122">
        <v>28</v>
      </c>
      <c r="AL15" s="189"/>
      <c r="AM15" s="189"/>
      <c r="AN15" s="189"/>
      <c r="AO15" s="189"/>
      <c r="AP15" s="189"/>
      <c r="AQ15" s="189"/>
      <c r="AR15" s="189"/>
      <c r="AS15" s="122"/>
      <c r="AT15" s="122"/>
      <c r="AU15" s="650">
        <v>31</v>
      </c>
      <c r="AV15" s="347">
        <v>44298</v>
      </c>
    </row>
    <row r="16" spans="1:50" ht="16" x14ac:dyDescent="0.2">
      <c r="A16" s="82">
        <f t="shared" si="4"/>
        <v>15</v>
      </c>
      <c r="B16" s="705" t="s">
        <v>376</v>
      </c>
      <c r="C16" s="1" t="s">
        <v>377</v>
      </c>
      <c r="D16" s="14" t="s">
        <v>373</v>
      </c>
      <c r="E16" s="16" t="s">
        <v>115</v>
      </c>
      <c r="F16" s="16" t="s">
        <v>346</v>
      </c>
      <c r="G16" s="16" t="s">
        <v>286</v>
      </c>
      <c r="H16" s="16">
        <v>1324350</v>
      </c>
      <c r="I16" s="89">
        <v>43942</v>
      </c>
      <c r="J16" s="726">
        <v>44298</v>
      </c>
      <c r="K16" s="722">
        <f t="shared" si="1"/>
        <v>11.7</v>
      </c>
      <c r="L16" s="89">
        <v>44425</v>
      </c>
      <c r="M16" s="722">
        <f t="shared" si="2"/>
        <v>1.3222222222222222</v>
      </c>
      <c r="N16" s="720">
        <f t="shared" si="3"/>
        <v>482.61111111111109</v>
      </c>
      <c r="O16" s="16">
        <f t="shared" si="0"/>
        <v>16.087037037037035</v>
      </c>
      <c r="P16" s="318" t="s">
        <v>2601</v>
      </c>
      <c r="Q16" s="122">
        <v>202</v>
      </c>
      <c r="R16" s="123">
        <v>153</v>
      </c>
      <c r="S16" s="123">
        <v>23</v>
      </c>
      <c r="T16" s="122">
        <v>24</v>
      </c>
      <c r="U16" s="123">
        <v>24</v>
      </c>
      <c r="V16" s="122">
        <v>24</v>
      </c>
      <c r="W16" s="123" t="s">
        <v>351</v>
      </c>
      <c r="X16" s="123" t="s">
        <v>351</v>
      </c>
      <c r="Y16" s="123" t="s">
        <v>351</v>
      </c>
      <c r="Z16" s="123" t="s">
        <v>351</v>
      </c>
      <c r="AA16" s="123" t="s">
        <v>351</v>
      </c>
      <c r="AB16" s="123" t="s">
        <v>351</v>
      </c>
      <c r="AC16" s="123" t="s">
        <v>351</v>
      </c>
      <c r="AD16" s="123" t="s">
        <v>351</v>
      </c>
      <c r="AE16" s="123" t="s">
        <v>351</v>
      </c>
      <c r="AF16" s="123" t="s">
        <v>351</v>
      </c>
      <c r="AG16" s="123" t="s">
        <v>351</v>
      </c>
      <c r="AH16" s="123" t="s">
        <v>351</v>
      </c>
      <c r="AI16" s="123" t="s">
        <v>351</v>
      </c>
      <c r="AJ16" s="122">
        <v>26</v>
      </c>
      <c r="AK16" s="122">
        <v>26</v>
      </c>
      <c r="AL16" s="189"/>
      <c r="AM16" s="189"/>
      <c r="AN16" s="189"/>
      <c r="AO16" s="189"/>
      <c r="AP16" s="189"/>
      <c r="AQ16" s="189"/>
      <c r="AR16" s="189"/>
      <c r="AS16" s="122"/>
      <c r="AT16" s="122"/>
      <c r="AU16" s="650">
        <v>26</v>
      </c>
      <c r="AV16" s="347">
        <v>44298</v>
      </c>
    </row>
    <row r="17" spans="1:50" ht="16" x14ac:dyDescent="0.2">
      <c r="A17" s="82">
        <f t="shared" si="4"/>
        <v>16</v>
      </c>
      <c r="B17" s="706" t="s">
        <v>378</v>
      </c>
      <c r="C17" s="707" t="s">
        <v>379</v>
      </c>
      <c r="D17" s="14" t="s">
        <v>373</v>
      </c>
      <c r="E17" s="16" t="s">
        <v>115</v>
      </c>
      <c r="F17" s="16" t="s">
        <v>346</v>
      </c>
      <c r="G17" s="16" t="s">
        <v>293</v>
      </c>
      <c r="H17" s="16">
        <v>1324350</v>
      </c>
      <c r="I17" s="89">
        <v>43942</v>
      </c>
      <c r="J17" s="726">
        <v>44298</v>
      </c>
      <c r="K17" s="722">
        <f t="shared" si="1"/>
        <v>11.7</v>
      </c>
      <c r="L17" s="89">
        <v>44425</v>
      </c>
      <c r="M17" s="722">
        <f t="shared" si="2"/>
        <v>1.3222222222222222</v>
      </c>
      <c r="N17" s="720">
        <f t="shared" si="3"/>
        <v>482.61111111111109</v>
      </c>
      <c r="O17" s="16">
        <f t="shared" si="0"/>
        <v>16.087037037037035</v>
      </c>
      <c r="P17" s="318" t="s">
        <v>2601</v>
      </c>
      <c r="Q17" s="122">
        <v>173</v>
      </c>
      <c r="R17" s="123">
        <v>162</v>
      </c>
      <c r="S17" s="123">
        <v>23</v>
      </c>
      <c r="T17" s="122">
        <v>25</v>
      </c>
      <c r="U17" s="123">
        <v>25</v>
      </c>
      <c r="V17" s="122">
        <v>25</v>
      </c>
      <c r="W17" s="123" t="s">
        <v>351</v>
      </c>
      <c r="X17" s="123" t="s">
        <v>351</v>
      </c>
      <c r="Y17" s="123" t="s">
        <v>351</v>
      </c>
      <c r="Z17" s="123" t="s">
        <v>351</v>
      </c>
      <c r="AA17" s="123" t="s">
        <v>351</v>
      </c>
      <c r="AB17" s="123" t="s">
        <v>351</v>
      </c>
      <c r="AC17" s="123" t="s">
        <v>351</v>
      </c>
      <c r="AD17" s="123" t="s">
        <v>351</v>
      </c>
      <c r="AE17" s="123" t="s">
        <v>351</v>
      </c>
      <c r="AF17" s="123" t="s">
        <v>351</v>
      </c>
      <c r="AG17" s="123" t="s">
        <v>351</v>
      </c>
      <c r="AH17" s="123" t="s">
        <v>351</v>
      </c>
      <c r="AI17" s="123" t="s">
        <v>351</v>
      </c>
      <c r="AJ17" s="122">
        <v>27</v>
      </c>
      <c r="AK17" s="122">
        <v>27</v>
      </c>
      <c r="AL17" s="189"/>
      <c r="AM17" s="189"/>
      <c r="AN17" s="189"/>
      <c r="AO17" s="189"/>
      <c r="AP17" s="189"/>
      <c r="AQ17" s="189"/>
      <c r="AR17" s="189"/>
      <c r="AS17" s="122"/>
      <c r="AT17" s="122"/>
      <c r="AU17" s="650">
        <v>26</v>
      </c>
      <c r="AV17" s="347">
        <v>44298</v>
      </c>
    </row>
    <row r="18" spans="1:50" ht="16" x14ac:dyDescent="0.2">
      <c r="A18" s="82">
        <f t="shared" si="4"/>
        <v>17</v>
      </c>
      <c r="B18" s="705" t="s">
        <v>380</v>
      </c>
      <c r="C18" s="1" t="s">
        <v>381</v>
      </c>
      <c r="D18" s="14" t="s">
        <v>373</v>
      </c>
      <c r="E18" s="16" t="s">
        <v>115</v>
      </c>
      <c r="F18" s="16" t="s">
        <v>346</v>
      </c>
      <c r="G18" s="16" t="s">
        <v>382</v>
      </c>
      <c r="H18" s="16">
        <v>1324350</v>
      </c>
      <c r="I18" s="89">
        <v>43950</v>
      </c>
      <c r="J18" s="726">
        <v>44298</v>
      </c>
      <c r="K18" s="722">
        <f t="shared" si="1"/>
        <v>11.433333333333334</v>
      </c>
      <c r="L18" s="89">
        <v>44425</v>
      </c>
      <c r="M18" s="722">
        <f t="shared" si="2"/>
        <v>1.3</v>
      </c>
      <c r="N18" s="720">
        <f t="shared" si="3"/>
        <v>474.5</v>
      </c>
      <c r="O18" s="16">
        <f t="shared" si="0"/>
        <v>15.816666666666666</v>
      </c>
      <c r="P18" s="318" t="s">
        <v>2601</v>
      </c>
      <c r="Q18" s="122">
        <v>220</v>
      </c>
      <c r="R18" s="123">
        <v>138</v>
      </c>
      <c r="S18" s="123">
        <v>23</v>
      </c>
      <c r="T18" s="122">
        <v>24</v>
      </c>
      <c r="U18" s="123">
        <v>24</v>
      </c>
      <c r="V18" s="122">
        <v>24</v>
      </c>
      <c r="W18" s="123" t="s">
        <v>351</v>
      </c>
      <c r="X18" s="123" t="s">
        <v>351</v>
      </c>
      <c r="Y18" s="123" t="s">
        <v>351</v>
      </c>
      <c r="Z18" s="123" t="s">
        <v>351</v>
      </c>
      <c r="AA18" s="123" t="s">
        <v>351</v>
      </c>
      <c r="AB18" s="123" t="s">
        <v>351</v>
      </c>
      <c r="AC18" s="123" t="s">
        <v>351</v>
      </c>
      <c r="AD18" s="123" t="s">
        <v>351</v>
      </c>
      <c r="AE18" s="123" t="s">
        <v>351</v>
      </c>
      <c r="AF18" s="123" t="s">
        <v>351</v>
      </c>
      <c r="AG18" s="123" t="s">
        <v>351</v>
      </c>
      <c r="AH18" s="123" t="s">
        <v>351</v>
      </c>
      <c r="AI18" s="123" t="s">
        <v>351</v>
      </c>
      <c r="AJ18" s="122">
        <v>28</v>
      </c>
      <c r="AK18" s="122">
        <v>28</v>
      </c>
      <c r="AL18" s="189"/>
      <c r="AM18" s="189"/>
      <c r="AN18" s="189"/>
      <c r="AO18" s="189"/>
      <c r="AP18" s="189"/>
      <c r="AQ18" s="189"/>
      <c r="AR18" s="189"/>
      <c r="AS18" s="122"/>
      <c r="AT18" s="122"/>
      <c r="AU18" s="650">
        <v>25</v>
      </c>
      <c r="AV18" s="347">
        <v>44298</v>
      </c>
    </row>
    <row r="19" spans="1:50" s="738" customFormat="1" ht="16" x14ac:dyDescent="0.2">
      <c r="A19" s="735">
        <f t="shared" si="4"/>
        <v>18</v>
      </c>
      <c r="B19" s="746" t="s">
        <v>383</v>
      </c>
      <c r="C19" s="458" t="s">
        <v>384</v>
      </c>
      <c r="D19" s="718" t="s">
        <v>385</v>
      </c>
      <c r="E19" s="747" t="s">
        <v>113</v>
      </c>
      <c r="F19" s="747" t="s">
        <v>141</v>
      </c>
      <c r="G19" s="747" t="s">
        <v>286</v>
      </c>
      <c r="H19" s="747">
        <v>1299771</v>
      </c>
      <c r="I19" s="748">
        <v>43949</v>
      </c>
      <c r="J19" s="726">
        <v>44298</v>
      </c>
      <c r="K19" s="722">
        <f t="shared" si="1"/>
        <v>11.466666666666667</v>
      </c>
      <c r="L19" s="89">
        <v>44425</v>
      </c>
      <c r="M19" s="722">
        <f t="shared" si="2"/>
        <v>1.3027777777777778</v>
      </c>
      <c r="N19" s="720">
        <f t="shared" si="3"/>
        <v>475.51388888888891</v>
      </c>
      <c r="O19" s="747">
        <f>N19/30</f>
        <v>15.850462962962963</v>
      </c>
      <c r="P19" s="97" t="s">
        <v>2749</v>
      </c>
      <c r="Q19" s="749" t="s">
        <v>386</v>
      </c>
      <c r="R19" s="750">
        <v>143</v>
      </c>
      <c r="S19" s="750">
        <v>24</v>
      </c>
      <c r="T19" s="749">
        <v>31</v>
      </c>
      <c r="U19" s="750">
        <v>34</v>
      </c>
      <c r="V19" s="749">
        <v>38</v>
      </c>
      <c r="W19" s="750">
        <v>39</v>
      </c>
      <c r="X19" s="750">
        <v>40</v>
      </c>
      <c r="Y19" s="749">
        <v>39</v>
      </c>
      <c r="Z19" s="751">
        <v>41</v>
      </c>
      <c r="AA19" s="749">
        <v>44</v>
      </c>
      <c r="AB19" s="750">
        <v>47</v>
      </c>
      <c r="AC19" s="750">
        <v>48</v>
      </c>
      <c r="AD19" s="749">
        <v>48</v>
      </c>
      <c r="AE19" s="749">
        <v>49</v>
      </c>
      <c r="AF19" s="749">
        <v>49</v>
      </c>
      <c r="AG19" s="749">
        <v>49</v>
      </c>
      <c r="AH19" s="749">
        <v>49</v>
      </c>
      <c r="AI19" s="749">
        <v>50</v>
      </c>
      <c r="AJ19" s="749">
        <v>50</v>
      </c>
      <c r="AK19" s="749">
        <v>50</v>
      </c>
      <c r="AL19" s="749">
        <v>51</v>
      </c>
      <c r="AM19" s="749">
        <v>51</v>
      </c>
      <c r="AN19" s="749">
        <v>51</v>
      </c>
      <c r="AO19" s="749">
        <v>52</v>
      </c>
      <c r="AP19" s="749">
        <v>51</v>
      </c>
      <c r="AQ19" s="749">
        <v>51</v>
      </c>
      <c r="AR19" s="749">
        <v>50</v>
      </c>
      <c r="AS19" s="752"/>
      <c r="AT19" s="752">
        <v>53</v>
      </c>
      <c r="AU19" s="749">
        <v>52</v>
      </c>
      <c r="AV19" s="737">
        <v>44298</v>
      </c>
    </row>
    <row r="20" spans="1:50" s="738" customFormat="1" ht="16" x14ac:dyDescent="0.2">
      <c r="A20" s="735">
        <f t="shared" si="4"/>
        <v>19</v>
      </c>
      <c r="B20" s="746" t="s">
        <v>387</v>
      </c>
      <c r="C20" s="458" t="s">
        <v>388</v>
      </c>
      <c r="D20" s="718" t="s">
        <v>385</v>
      </c>
      <c r="E20" s="747" t="s">
        <v>113</v>
      </c>
      <c r="F20" s="747" t="s">
        <v>141</v>
      </c>
      <c r="G20" s="747" t="s">
        <v>293</v>
      </c>
      <c r="H20" s="747">
        <v>1299771</v>
      </c>
      <c r="I20" s="748">
        <v>43949</v>
      </c>
      <c r="J20" s="726">
        <v>44298</v>
      </c>
      <c r="K20" s="722">
        <f t="shared" si="1"/>
        <v>11.466666666666667</v>
      </c>
      <c r="L20" s="89">
        <v>44425</v>
      </c>
      <c r="M20" s="722">
        <f t="shared" si="2"/>
        <v>1.3027777777777778</v>
      </c>
      <c r="N20" s="720">
        <f t="shared" si="3"/>
        <v>475.51388888888891</v>
      </c>
      <c r="O20" s="747">
        <f>N20/30</f>
        <v>15.850462962962963</v>
      </c>
      <c r="P20" s="97" t="s">
        <v>2749</v>
      </c>
      <c r="Q20" s="749" t="s">
        <v>386</v>
      </c>
      <c r="R20" s="750">
        <v>218</v>
      </c>
      <c r="S20" s="750">
        <v>25</v>
      </c>
      <c r="T20" s="749">
        <v>33</v>
      </c>
      <c r="U20" s="750">
        <v>35</v>
      </c>
      <c r="V20" s="749">
        <v>38</v>
      </c>
      <c r="W20" s="750">
        <v>38</v>
      </c>
      <c r="X20" s="750">
        <v>40</v>
      </c>
      <c r="Y20" s="749">
        <v>40</v>
      </c>
      <c r="Z20" s="751">
        <v>43</v>
      </c>
      <c r="AA20" s="749">
        <v>45</v>
      </c>
      <c r="AB20" s="750">
        <v>48</v>
      </c>
      <c r="AC20" s="750">
        <v>50</v>
      </c>
      <c r="AD20" s="749">
        <v>50</v>
      </c>
      <c r="AE20" s="749">
        <v>51</v>
      </c>
      <c r="AF20" s="749">
        <v>51</v>
      </c>
      <c r="AG20" s="749">
        <v>53</v>
      </c>
      <c r="AH20" s="749">
        <v>53</v>
      </c>
      <c r="AI20" s="749">
        <v>53</v>
      </c>
      <c r="AJ20" s="749">
        <v>53</v>
      </c>
      <c r="AK20" s="749">
        <v>53</v>
      </c>
      <c r="AL20" s="749">
        <v>53</v>
      </c>
      <c r="AM20" s="749">
        <v>53</v>
      </c>
      <c r="AN20" s="749">
        <v>54</v>
      </c>
      <c r="AO20" s="749">
        <v>54</v>
      </c>
      <c r="AP20" s="749">
        <v>55</v>
      </c>
      <c r="AQ20" s="749">
        <v>55</v>
      </c>
      <c r="AR20" s="749">
        <v>55</v>
      </c>
      <c r="AS20" s="750"/>
      <c r="AT20" s="750">
        <v>55</v>
      </c>
      <c r="AU20" s="749">
        <v>55</v>
      </c>
      <c r="AV20" s="737">
        <v>44298</v>
      </c>
      <c r="AX20" s="738" t="s">
        <v>284</v>
      </c>
    </row>
    <row r="21" spans="1:50" s="738" customFormat="1" ht="16" x14ac:dyDescent="0.2">
      <c r="A21" s="735">
        <f t="shared" si="4"/>
        <v>20</v>
      </c>
      <c r="B21" s="746" t="s">
        <v>389</v>
      </c>
      <c r="C21" s="458" t="s">
        <v>390</v>
      </c>
      <c r="D21" s="718" t="s">
        <v>385</v>
      </c>
      <c r="E21" s="747" t="s">
        <v>113</v>
      </c>
      <c r="F21" s="747" t="s">
        <v>141</v>
      </c>
      <c r="G21" s="747" t="s">
        <v>290</v>
      </c>
      <c r="H21" s="747">
        <v>1299771</v>
      </c>
      <c r="I21" s="748">
        <v>43949</v>
      </c>
      <c r="J21" s="726">
        <v>44298</v>
      </c>
      <c r="K21" s="722">
        <f t="shared" si="1"/>
        <v>11.466666666666667</v>
      </c>
      <c r="L21" s="89">
        <v>44425</v>
      </c>
      <c r="M21" s="722">
        <f t="shared" si="2"/>
        <v>1.3027777777777778</v>
      </c>
      <c r="N21" s="720">
        <f t="shared" si="3"/>
        <v>475.51388888888891</v>
      </c>
      <c r="O21" s="747">
        <f>N21/30</f>
        <v>15.850462962962963</v>
      </c>
      <c r="P21" s="97" t="s">
        <v>2749</v>
      </c>
      <c r="Q21" s="749" t="s">
        <v>386</v>
      </c>
      <c r="R21" s="750">
        <v>201</v>
      </c>
      <c r="S21" s="750">
        <v>26</v>
      </c>
      <c r="T21" s="749">
        <v>33</v>
      </c>
      <c r="U21" s="750">
        <v>35</v>
      </c>
      <c r="V21" s="749">
        <v>39</v>
      </c>
      <c r="W21" s="750">
        <v>40</v>
      </c>
      <c r="X21" s="750">
        <v>41</v>
      </c>
      <c r="Y21" s="749">
        <v>41</v>
      </c>
      <c r="Z21" s="751">
        <v>42</v>
      </c>
      <c r="AA21" s="749">
        <v>45</v>
      </c>
      <c r="AB21" s="750">
        <v>47</v>
      </c>
      <c r="AC21" s="750">
        <v>47</v>
      </c>
      <c r="AD21" s="749">
        <v>47</v>
      </c>
      <c r="AE21" s="749">
        <v>47</v>
      </c>
      <c r="AF21" s="749">
        <v>48</v>
      </c>
      <c r="AG21" s="749">
        <v>48</v>
      </c>
      <c r="AH21" s="749">
        <v>48</v>
      </c>
      <c r="AI21" s="749">
        <v>48</v>
      </c>
      <c r="AJ21" s="749">
        <v>48</v>
      </c>
      <c r="AK21" s="749">
        <v>48</v>
      </c>
      <c r="AL21" s="749">
        <v>48</v>
      </c>
      <c r="AM21" s="749">
        <v>48</v>
      </c>
      <c r="AN21" s="749">
        <v>49</v>
      </c>
      <c r="AO21" s="749">
        <v>50</v>
      </c>
      <c r="AP21" s="749">
        <v>51</v>
      </c>
      <c r="AQ21" s="749">
        <v>50</v>
      </c>
      <c r="AR21" s="749">
        <v>51</v>
      </c>
      <c r="AS21" s="750"/>
      <c r="AT21" s="750">
        <v>55</v>
      </c>
      <c r="AU21" s="749">
        <v>52</v>
      </c>
      <c r="AV21" s="737">
        <v>44298</v>
      </c>
    </row>
    <row r="22" spans="1:50" s="738" customFormat="1" ht="16" x14ac:dyDescent="0.2">
      <c r="A22" s="735">
        <f t="shared" si="4"/>
        <v>21</v>
      </c>
      <c r="B22" s="746" t="s">
        <v>391</v>
      </c>
      <c r="C22" s="458" t="s">
        <v>392</v>
      </c>
      <c r="D22" s="718" t="s">
        <v>393</v>
      </c>
      <c r="E22" s="747" t="s">
        <v>115</v>
      </c>
      <c r="F22" s="747" t="s">
        <v>141</v>
      </c>
      <c r="G22" s="747" t="s">
        <v>286</v>
      </c>
      <c r="H22" s="747">
        <v>1343452</v>
      </c>
      <c r="I22" s="748">
        <v>43949</v>
      </c>
      <c r="J22" s="726">
        <v>44298</v>
      </c>
      <c r="K22" s="722">
        <f t="shared" si="1"/>
        <v>11.466666666666667</v>
      </c>
      <c r="L22" s="89">
        <v>44425</v>
      </c>
      <c r="M22" s="722">
        <f t="shared" si="2"/>
        <v>1.3027777777777778</v>
      </c>
      <c r="N22" s="720">
        <f t="shared" si="3"/>
        <v>475.51388888888891</v>
      </c>
      <c r="O22" s="747">
        <f>N22/30</f>
        <v>15.850462962962963</v>
      </c>
      <c r="P22" s="97" t="s">
        <v>2749</v>
      </c>
      <c r="Q22" s="749">
        <v>207</v>
      </c>
      <c r="R22" s="750">
        <v>188</v>
      </c>
      <c r="S22" s="750">
        <v>28</v>
      </c>
      <c r="T22" s="749">
        <v>31</v>
      </c>
      <c r="U22" s="750">
        <v>33</v>
      </c>
      <c r="V22" s="749">
        <v>35</v>
      </c>
      <c r="W22" s="750">
        <v>42</v>
      </c>
      <c r="X22" s="750">
        <v>41</v>
      </c>
      <c r="Y22" s="749">
        <v>41</v>
      </c>
      <c r="Z22" s="751">
        <v>43</v>
      </c>
      <c r="AA22" s="749">
        <v>37</v>
      </c>
      <c r="AB22" s="750">
        <v>37</v>
      </c>
      <c r="AC22" s="750">
        <v>39</v>
      </c>
      <c r="AD22" s="749">
        <v>41</v>
      </c>
      <c r="AE22" s="749">
        <v>44</v>
      </c>
      <c r="AF22" s="749">
        <v>46</v>
      </c>
      <c r="AG22" s="749">
        <v>47</v>
      </c>
      <c r="AH22" s="749">
        <v>48</v>
      </c>
      <c r="AI22" s="749">
        <v>49</v>
      </c>
      <c r="AJ22" s="749">
        <v>49</v>
      </c>
      <c r="AK22" s="750">
        <v>49</v>
      </c>
      <c r="AL22" s="750">
        <v>49</v>
      </c>
      <c r="AM22" s="750">
        <v>49</v>
      </c>
      <c r="AN22" s="750">
        <v>49</v>
      </c>
      <c r="AO22" s="750">
        <v>49</v>
      </c>
      <c r="AP22" s="750">
        <v>49</v>
      </c>
      <c r="AQ22" s="750">
        <v>50</v>
      </c>
      <c r="AR22" s="750">
        <v>49</v>
      </c>
      <c r="AS22" s="750"/>
      <c r="AT22" s="753">
        <v>62</v>
      </c>
      <c r="AU22" s="749">
        <v>59</v>
      </c>
      <c r="AV22" s="737">
        <v>44298</v>
      </c>
    </row>
    <row r="23" spans="1:50" s="657" customFormat="1" ht="16" x14ac:dyDescent="0.2">
      <c r="A23" s="1027">
        <f t="shared" si="4"/>
        <v>22</v>
      </c>
      <c r="B23" s="1027"/>
      <c r="C23" s="847" t="s">
        <v>394</v>
      </c>
      <c r="D23" s="1020" t="s">
        <v>393</v>
      </c>
      <c r="E23" s="1020" t="s">
        <v>115</v>
      </c>
      <c r="F23" s="1020" t="s">
        <v>141</v>
      </c>
      <c r="G23" s="1020" t="s">
        <v>395</v>
      </c>
      <c r="H23" s="1020">
        <v>1343452</v>
      </c>
      <c r="I23" s="848">
        <v>43900</v>
      </c>
      <c r="J23" s="1021">
        <v>44298</v>
      </c>
      <c r="K23" s="954">
        <f t="shared" si="1"/>
        <v>13.066666666666666</v>
      </c>
      <c r="L23" s="655">
        <v>44425</v>
      </c>
      <c r="M23" s="954">
        <f t="shared" si="2"/>
        <v>1.4361111111111111</v>
      </c>
      <c r="N23" s="952">
        <f t="shared" si="3"/>
        <v>524.18055555555554</v>
      </c>
      <c r="O23" s="1020">
        <f t="shared" ref="O23:O24" si="6">N23/30</f>
        <v>17.472685185185185</v>
      </c>
      <c r="P23" s="1027" t="s">
        <v>2749</v>
      </c>
      <c r="Q23" s="1022" t="s">
        <v>396</v>
      </c>
      <c r="R23" s="1023">
        <v>239</v>
      </c>
      <c r="S23" s="1023" t="s">
        <v>351</v>
      </c>
      <c r="T23" s="1023" t="s">
        <v>351</v>
      </c>
      <c r="U23" s="1023" t="s">
        <v>351</v>
      </c>
      <c r="V23" s="1023" t="s">
        <v>351</v>
      </c>
      <c r="W23" s="1023" t="s">
        <v>351</v>
      </c>
      <c r="X23" s="1023">
        <v>41</v>
      </c>
      <c r="Y23" s="1022">
        <v>42</v>
      </c>
      <c r="Z23" s="1024">
        <v>43</v>
      </c>
      <c r="AA23" s="1022">
        <v>40</v>
      </c>
      <c r="AB23" s="1023">
        <v>40</v>
      </c>
      <c r="AC23" s="1023" t="s">
        <v>351</v>
      </c>
      <c r="AD23" s="1023" t="s">
        <v>351</v>
      </c>
      <c r="AE23" s="1023" t="s">
        <v>351</v>
      </c>
      <c r="AF23" s="1023" t="s">
        <v>351</v>
      </c>
      <c r="AG23" s="1023" t="s">
        <v>351</v>
      </c>
      <c r="AH23" s="1023" t="s">
        <v>351</v>
      </c>
      <c r="AI23" s="1023" t="s">
        <v>351</v>
      </c>
      <c r="AJ23" s="1023" t="s">
        <v>351</v>
      </c>
      <c r="AK23" s="1023" t="s">
        <v>351</v>
      </c>
      <c r="AL23" s="1023" t="s">
        <v>351</v>
      </c>
      <c r="AM23" s="1023" t="s">
        <v>351</v>
      </c>
      <c r="AN23" s="1023" t="s">
        <v>351</v>
      </c>
      <c r="AO23" s="1023" t="s">
        <v>351</v>
      </c>
      <c r="AP23" s="952"/>
      <c r="AQ23" s="952"/>
      <c r="AR23" s="952"/>
      <c r="AS23" s="952"/>
      <c r="AT23" s="1022"/>
      <c r="AU23" s="1025"/>
      <c r="AV23" s="1028">
        <v>44298</v>
      </c>
    </row>
    <row r="24" spans="1:50" s="738" customFormat="1" ht="16" x14ac:dyDescent="0.2">
      <c r="A24" s="735">
        <f t="shared" si="4"/>
        <v>23</v>
      </c>
      <c r="B24" s="746" t="s">
        <v>397</v>
      </c>
      <c r="C24" s="458" t="s">
        <v>398</v>
      </c>
      <c r="D24" s="718" t="s">
        <v>393</v>
      </c>
      <c r="E24" s="747" t="s">
        <v>115</v>
      </c>
      <c r="F24" s="747" t="s">
        <v>141</v>
      </c>
      <c r="G24" s="747" t="s">
        <v>299</v>
      </c>
      <c r="H24" s="747">
        <v>1343452</v>
      </c>
      <c r="I24" s="748">
        <v>43900</v>
      </c>
      <c r="J24" s="726">
        <v>44298</v>
      </c>
      <c r="K24" s="722">
        <f t="shared" si="1"/>
        <v>13.066666666666666</v>
      </c>
      <c r="L24" s="89">
        <v>44425</v>
      </c>
      <c r="M24" s="722">
        <f t="shared" si="2"/>
        <v>1.4361111111111111</v>
      </c>
      <c r="N24" s="720">
        <f t="shared" si="3"/>
        <v>524.18055555555554</v>
      </c>
      <c r="O24" s="747">
        <f t="shared" si="6"/>
        <v>17.472685185185185</v>
      </c>
      <c r="P24" s="97" t="s">
        <v>2749</v>
      </c>
      <c r="Q24" s="749" t="s">
        <v>396</v>
      </c>
      <c r="R24" s="750">
        <v>162</v>
      </c>
      <c r="S24" s="750" t="s">
        <v>351</v>
      </c>
      <c r="T24" s="750" t="s">
        <v>351</v>
      </c>
      <c r="U24" s="750" t="s">
        <v>351</v>
      </c>
      <c r="V24" s="750" t="s">
        <v>351</v>
      </c>
      <c r="W24" s="750" t="s">
        <v>351</v>
      </c>
      <c r="X24" s="750">
        <v>38</v>
      </c>
      <c r="Y24" s="749">
        <v>38</v>
      </c>
      <c r="Z24" s="751">
        <v>40</v>
      </c>
      <c r="AA24" s="749">
        <v>40</v>
      </c>
      <c r="AB24" s="750">
        <v>40</v>
      </c>
      <c r="AC24" s="750">
        <v>41</v>
      </c>
      <c r="AD24" s="749">
        <v>43</v>
      </c>
      <c r="AE24" s="749">
        <v>45</v>
      </c>
      <c r="AF24" s="749">
        <v>45</v>
      </c>
      <c r="AG24" s="749">
        <v>47</v>
      </c>
      <c r="AH24" s="749">
        <v>48</v>
      </c>
      <c r="AI24" s="749">
        <v>49</v>
      </c>
      <c r="AJ24" s="749">
        <v>50</v>
      </c>
      <c r="AK24" s="749">
        <v>51</v>
      </c>
      <c r="AL24" s="749">
        <v>51</v>
      </c>
      <c r="AM24" s="749">
        <v>50</v>
      </c>
      <c r="AN24" s="749">
        <v>50</v>
      </c>
      <c r="AO24" s="749">
        <v>50</v>
      </c>
      <c r="AP24" s="749">
        <v>51</v>
      </c>
      <c r="AQ24" s="749">
        <v>50</v>
      </c>
      <c r="AR24" s="749">
        <v>50</v>
      </c>
      <c r="AS24" s="750"/>
      <c r="AT24" s="752">
        <v>58</v>
      </c>
      <c r="AU24" s="749">
        <v>57</v>
      </c>
      <c r="AV24" s="737">
        <v>44298</v>
      </c>
    </row>
    <row r="25" spans="1:50" s="738" customFormat="1" ht="16" x14ac:dyDescent="0.2">
      <c r="A25" s="735">
        <f t="shared" si="4"/>
        <v>24</v>
      </c>
      <c r="B25" s="746" t="s">
        <v>399</v>
      </c>
      <c r="C25" s="458" t="s">
        <v>400</v>
      </c>
      <c r="D25" s="718" t="s">
        <v>393</v>
      </c>
      <c r="E25" s="747" t="s">
        <v>115</v>
      </c>
      <c r="F25" s="747" t="s">
        <v>141</v>
      </c>
      <c r="G25" s="747" t="s">
        <v>293</v>
      </c>
      <c r="H25" s="747">
        <v>1343452</v>
      </c>
      <c r="I25" s="748">
        <v>43949</v>
      </c>
      <c r="J25" s="726">
        <v>44298</v>
      </c>
      <c r="K25" s="722">
        <f t="shared" si="1"/>
        <v>11.466666666666667</v>
      </c>
      <c r="L25" s="89">
        <v>44425</v>
      </c>
      <c r="M25" s="722">
        <f t="shared" si="2"/>
        <v>1.3027777777777778</v>
      </c>
      <c r="N25" s="720">
        <f t="shared" si="3"/>
        <v>475.51388888888891</v>
      </c>
      <c r="O25" s="747">
        <f>N25/30</f>
        <v>15.850462962962963</v>
      </c>
      <c r="P25" s="97" t="s">
        <v>2749</v>
      </c>
      <c r="Q25" s="749">
        <v>178</v>
      </c>
      <c r="R25" s="750">
        <v>159</v>
      </c>
      <c r="S25" s="750">
        <v>26</v>
      </c>
      <c r="T25" s="749">
        <v>29</v>
      </c>
      <c r="U25" s="750">
        <v>34</v>
      </c>
      <c r="V25" s="749">
        <v>36</v>
      </c>
      <c r="W25" s="750">
        <v>39</v>
      </c>
      <c r="X25" s="750">
        <v>40</v>
      </c>
      <c r="Y25" s="749">
        <v>39</v>
      </c>
      <c r="Z25" s="751">
        <v>44</v>
      </c>
      <c r="AA25" s="749">
        <v>39</v>
      </c>
      <c r="AB25" s="750">
        <v>39</v>
      </c>
      <c r="AC25" s="750">
        <v>40</v>
      </c>
      <c r="AD25" s="749">
        <v>40</v>
      </c>
      <c r="AE25" s="749">
        <v>42</v>
      </c>
      <c r="AF25" s="749">
        <v>44</v>
      </c>
      <c r="AG25" s="749">
        <v>46</v>
      </c>
      <c r="AH25" s="749">
        <v>47</v>
      </c>
      <c r="AI25" s="749">
        <v>48</v>
      </c>
      <c r="AJ25" s="749">
        <v>48</v>
      </c>
      <c r="AK25" s="749">
        <v>48</v>
      </c>
      <c r="AL25" s="749">
        <v>48</v>
      </c>
      <c r="AM25" s="749">
        <v>49</v>
      </c>
      <c r="AN25" s="749">
        <v>49</v>
      </c>
      <c r="AO25" s="749">
        <v>50</v>
      </c>
      <c r="AP25" s="749">
        <v>49</v>
      </c>
      <c r="AQ25" s="749">
        <v>49</v>
      </c>
      <c r="AR25" s="749">
        <v>49</v>
      </c>
      <c r="AS25" s="750"/>
      <c r="AT25" s="750">
        <v>55</v>
      </c>
      <c r="AU25" s="749">
        <v>55</v>
      </c>
      <c r="AV25" s="737">
        <v>44298</v>
      </c>
    </row>
    <row r="26" spans="1:50" s="738" customFormat="1" ht="16" x14ac:dyDescent="0.2">
      <c r="A26" s="735">
        <f t="shared" si="4"/>
        <v>25</v>
      </c>
      <c r="B26" s="746" t="s">
        <v>401</v>
      </c>
      <c r="C26" s="458" t="s">
        <v>402</v>
      </c>
      <c r="D26" s="718" t="s">
        <v>403</v>
      </c>
      <c r="E26" s="754" t="s">
        <v>113</v>
      </c>
      <c r="F26" s="754" t="s">
        <v>154</v>
      </c>
      <c r="G26" s="754" t="s">
        <v>299</v>
      </c>
      <c r="H26" s="754">
        <v>1324359</v>
      </c>
      <c r="I26" s="755">
        <v>43927</v>
      </c>
      <c r="J26" s="726">
        <v>44298</v>
      </c>
      <c r="K26" s="722">
        <f t="shared" si="1"/>
        <v>12.2</v>
      </c>
      <c r="L26" s="89">
        <v>44425</v>
      </c>
      <c r="M26" s="722">
        <f t="shared" si="2"/>
        <v>1.3638888888888889</v>
      </c>
      <c r="N26" s="720">
        <f t="shared" si="3"/>
        <v>497.81944444444446</v>
      </c>
      <c r="O26" s="754">
        <f t="shared" ref="O26:O30" si="7">N26/30</f>
        <v>16.593981481481482</v>
      </c>
      <c r="P26" s="97" t="s">
        <v>2749</v>
      </c>
      <c r="Q26" s="756">
        <v>152</v>
      </c>
      <c r="R26" s="757">
        <v>237</v>
      </c>
      <c r="S26" s="757">
        <v>32</v>
      </c>
      <c r="T26" s="756">
        <v>32</v>
      </c>
      <c r="U26" s="757">
        <v>33</v>
      </c>
      <c r="V26" s="756">
        <v>36</v>
      </c>
      <c r="W26" s="757">
        <v>37</v>
      </c>
      <c r="X26" s="757">
        <v>37</v>
      </c>
      <c r="Y26" s="756">
        <v>38</v>
      </c>
      <c r="Z26" s="758">
        <v>40</v>
      </c>
      <c r="AA26" s="756">
        <v>40</v>
      </c>
      <c r="AB26" s="757">
        <v>41</v>
      </c>
      <c r="AC26" s="757">
        <v>42</v>
      </c>
      <c r="AD26" s="756">
        <v>43</v>
      </c>
      <c r="AE26" s="756">
        <v>44</v>
      </c>
      <c r="AF26" s="756">
        <v>44</v>
      </c>
      <c r="AG26" s="756">
        <v>46</v>
      </c>
      <c r="AH26" s="756">
        <v>47</v>
      </c>
      <c r="AI26" s="756">
        <v>47</v>
      </c>
      <c r="AJ26" s="756">
        <v>48</v>
      </c>
      <c r="AK26" s="756">
        <v>49</v>
      </c>
      <c r="AL26" s="756">
        <v>49</v>
      </c>
      <c r="AM26" s="756">
        <v>48</v>
      </c>
      <c r="AN26" s="756">
        <v>49</v>
      </c>
      <c r="AO26" s="756">
        <v>49</v>
      </c>
      <c r="AP26" s="756">
        <v>49</v>
      </c>
      <c r="AQ26" s="756">
        <v>49</v>
      </c>
      <c r="AR26" s="756">
        <v>50</v>
      </c>
      <c r="AS26" s="757"/>
      <c r="AT26" s="757">
        <v>51</v>
      </c>
      <c r="AU26" s="756">
        <v>50</v>
      </c>
      <c r="AV26" s="737">
        <v>44298</v>
      </c>
    </row>
    <row r="27" spans="1:50" s="738" customFormat="1" ht="16" x14ac:dyDescent="0.2">
      <c r="A27" s="735">
        <f t="shared" si="4"/>
        <v>26</v>
      </c>
      <c r="B27" s="746" t="s">
        <v>404</v>
      </c>
      <c r="C27" s="458" t="s">
        <v>405</v>
      </c>
      <c r="D27" s="718" t="s">
        <v>403</v>
      </c>
      <c r="E27" s="754" t="s">
        <v>113</v>
      </c>
      <c r="F27" s="754" t="s">
        <v>154</v>
      </c>
      <c r="G27" s="754" t="s">
        <v>296</v>
      </c>
      <c r="H27" s="754">
        <v>1324359</v>
      </c>
      <c r="I27" s="755">
        <v>43927</v>
      </c>
      <c r="J27" s="726">
        <v>44298</v>
      </c>
      <c r="K27" s="722">
        <f t="shared" si="1"/>
        <v>12.2</v>
      </c>
      <c r="L27" s="89">
        <v>44425</v>
      </c>
      <c r="M27" s="722">
        <f t="shared" si="2"/>
        <v>1.3638888888888889</v>
      </c>
      <c r="N27" s="720">
        <f t="shared" si="3"/>
        <v>497.81944444444446</v>
      </c>
      <c r="O27" s="754">
        <f t="shared" si="7"/>
        <v>16.593981481481482</v>
      </c>
      <c r="P27" s="97" t="s">
        <v>2749</v>
      </c>
      <c r="Q27" s="756">
        <v>242</v>
      </c>
      <c r="R27" s="757">
        <v>199</v>
      </c>
      <c r="S27" s="757">
        <v>29</v>
      </c>
      <c r="T27" s="756">
        <v>30</v>
      </c>
      <c r="U27" s="757">
        <v>33</v>
      </c>
      <c r="V27" s="756">
        <v>36</v>
      </c>
      <c r="W27" s="757">
        <v>37</v>
      </c>
      <c r="X27" s="757">
        <v>38</v>
      </c>
      <c r="Y27" s="756">
        <v>40</v>
      </c>
      <c r="Z27" s="758">
        <v>42</v>
      </c>
      <c r="AA27" s="756">
        <v>44</v>
      </c>
      <c r="AB27" s="757">
        <v>45</v>
      </c>
      <c r="AC27" s="757">
        <v>45</v>
      </c>
      <c r="AD27" s="756">
        <v>46</v>
      </c>
      <c r="AE27" s="756">
        <v>46</v>
      </c>
      <c r="AF27" s="756">
        <v>46</v>
      </c>
      <c r="AG27" s="756">
        <v>46</v>
      </c>
      <c r="AH27" s="756">
        <v>47</v>
      </c>
      <c r="AI27" s="756">
        <v>47</v>
      </c>
      <c r="AJ27" s="756">
        <v>47</v>
      </c>
      <c r="AK27" s="756">
        <v>48</v>
      </c>
      <c r="AL27" s="756">
        <v>48</v>
      </c>
      <c r="AM27" s="756">
        <v>49</v>
      </c>
      <c r="AN27" s="756">
        <v>49</v>
      </c>
      <c r="AO27" s="756">
        <v>49</v>
      </c>
      <c r="AP27" s="756">
        <v>50</v>
      </c>
      <c r="AQ27" s="756">
        <v>51</v>
      </c>
      <c r="AR27" s="756">
        <v>51</v>
      </c>
      <c r="AS27" s="757"/>
      <c r="AT27" s="757">
        <v>52</v>
      </c>
      <c r="AU27" s="756">
        <v>51</v>
      </c>
      <c r="AV27" s="737">
        <v>44298</v>
      </c>
    </row>
    <row r="28" spans="1:50" s="738" customFormat="1" ht="16" x14ac:dyDescent="0.2">
      <c r="A28" s="735">
        <f t="shared" si="4"/>
        <v>27</v>
      </c>
      <c r="B28" s="759" t="s">
        <v>378</v>
      </c>
      <c r="C28" s="760" t="s">
        <v>406</v>
      </c>
      <c r="D28" s="718" t="s">
        <v>407</v>
      </c>
      <c r="E28" s="754" t="s">
        <v>115</v>
      </c>
      <c r="F28" s="754" t="s">
        <v>154</v>
      </c>
      <c r="G28" s="754" t="s">
        <v>299</v>
      </c>
      <c r="H28" s="754">
        <v>1324352</v>
      </c>
      <c r="I28" s="755">
        <v>43927</v>
      </c>
      <c r="J28" s="726">
        <v>44298</v>
      </c>
      <c r="K28" s="722">
        <f t="shared" si="1"/>
        <v>12.2</v>
      </c>
      <c r="L28" s="89">
        <v>44425</v>
      </c>
      <c r="M28" s="722">
        <f t="shared" si="2"/>
        <v>1.3638888888888889</v>
      </c>
      <c r="N28" s="720">
        <f t="shared" si="3"/>
        <v>497.81944444444446</v>
      </c>
      <c r="O28" s="754">
        <f t="shared" si="7"/>
        <v>16.593981481481482</v>
      </c>
      <c r="P28" s="97" t="s">
        <v>2749</v>
      </c>
      <c r="Q28" s="756">
        <v>154</v>
      </c>
      <c r="R28" s="757">
        <v>192</v>
      </c>
      <c r="S28" s="757">
        <v>26</v>
      </c>
      <c r="T28" s="756">
        <v>28</v>
      </c>
      <c r="U28" s="757">
        <v>30</v>
      </c>
      <c r="V28" s="756">
        <v>34</v>
      </c>
      <c r="W28" s="757">
        <v>30</v>
      </c>
      <c r="X28" s="757">
        <v>29</v>
      </c>
      <c r="Y28" s="756">
        <v>40</v>
      </c>
      <c r="Z28" s="758">
        <v>42</v>
      </c>
      <c r="AA28" s="756">
        <v>41</v>
      </c>
      <c r="AB28" s="757">
        <v>41</v>
      </c>
      <c r="AC28" s="757">
        <v>42</v>
      </c>
      <c r="AD28" s="756">
        <v>42</v>
      </c>
      <c r="AE28" s="756">
        <v>43</v>
      </c>
      <c r="AF28" s="756">
        <v>43</v>
      </c>
      <c r="AG28" s="756">
        <v>44</v>
      </c>
      <c r="AH28" s="756">
        <v>45</v>
      </c>
      <c r="AI28" s="756">
        <v>46</v>
      </c>
      <c r="AJ28" s="756">
        <v>46</v>
      </c>
      <c r="AK28" s="756">
        <v>46</v>
      </c>
      <c r="AL28" s="756">
        <v>46</v>
      </c>
      <c r="AM28" s="756">
        <v>46</v>
      </c>
      <c r="AN28" s="756">
        <v>47</v>
      </c>
      <c r="AO28" s="756">
        <v>47</v>
      </c>
      <c r="AP28" s="756">
        <v>48</v>
      </c>
      <c r="AQ28" s="756">
        <v>49</v>
      </c>
      <c r="AR28" s="756">
        <v>49</v>
      </c>
      <c r="AS28" s="757"/>
      <c r="AT28" s="757">
        <v>50</v>
      </c>
      <c r="AU28" s="756">
        <v>50</v>
      </c>
      <c r="AV28" s="737">
        <v>44298</v>
      </c>
    </row>
    <row r="29" spans="1:50" s="738" customFormat="1" ht="16" x14ac:dyDescent="0.2">
      <c r="A29" s="735">
        <f t="shared" si="4"/>
        <v>28</v>
      </c>
      <c r="B29" s="746" t="s">
        <v>408</v>
      </c>
      <c r="C29" s="458" t="s">
        <v>409</v>
      </c>
      <c r="D29" s="718" t="s">
        <v>407</v>
      </c>
      <c r="E29" s="754" t="s">
        <v>115</v>
      </c>
      <c r="F29" s="754" t="s">
        <v>154</v>
      </c>
      <c r="G29" s="754" t="s">
        <v>296</v>
      </c>
      <c r="H29" s="754">
        <v>1324352</v>
      </c>
      <c r="I29" s="755">
        <v>43927</v>
      </c>
      <c r="J29" s="726">
        <v>44298</v>
      </c>
      <c r="K29" s="722">
        <f t="shared" si="1"/>
        <v>12.2</v>
      </c>
      <c r="L29" s="89">
        <v>44425</v>
      </c>
      <c r="M29" s="722">
        <f t="shared" si="2"/>
        <v>1.3638888888888889</v>
      </c>
      <c r="N29" s="720">
        <f t="shared" si="3"/>
        <v>497.81944444444446</v>
      </c>
      <c r="O29" s="754">
        <f t="shared" si="7"/>
        <v>16.593981481481482</v>
      </c>
      <c r="P29" s="97" t="s">
        <v>2749</v>
      </c>
      <c r="Q29" s="756">
        <v>179</v>
      </c>
      <c r="R29" s="757">
        <v>205</v>
      </c>
      <c r="S29" s="757">
        <v>27</v>
      </c>
      <c r="T29" s="756">
        <v>28</v>
      </c>
      <c r="U29" s="757">
        <v>30</v>
      </c>
      <c r="V29" s="756">
        <v>33</v>
      </c>
      <c r="W29" s="757">
        <v>35</v>
      </c>
      <c r="X29" s="757">
        <v>37</v>
      </c>
      <c r="Y29" s="756">
        <v>29</v>
      </c>
      <c r="Z29" s="758">
        <v>33</v>
      </c>
      <c r="AA29" s="756">
        <v>32</v>
      </c>
      <c r="AB29" s="757">
        <v>32</v>
      </c>
      <c r="AC29" s="757">
        <v>32</v>
      </c>
      <c r="AD29" s="756">
        <v>33</v>
      </c>
      <c r="AE29" s="756">
        <v>33</v>
      </c>
      <c r="AF29" s="756">
        <v>34</v>
      </c>
      <c r="AG29" s="756">
        <v>35</v>
      </c>
      <c r="AH29" s="756">
        <v>36</v>
      </c>
      <c r="AI29" s="756">
        <v>37</v>
      </c>
      <c r="AJ29" s="756">
        <v>37</v>
      </c>
      <c r="AK29" s="756">
        <v>38</v>
      </c>
      <c r="AL29" s="756">
        <v>38</v>
      </c>
      <c r="AM29" s="756">
        <v>39</v>
      </c>
      <c r="AN29" s="756">
        <v>40</v>
      </c>
      <c r="AO29" s="756">
        <v>40</v>
      </c>
      <c r="AP29" s="756">
        <v>41</v>
      </c>
      <c r="AQ29" s="756">
        <v>41</v>
      </c>
      <c r="AR29" s="756">
        <v>41</v>
      </c>
      <c r="AS29" s="757"/>
      <c r="AT29" s="757">
        <v>48</v>
      </c>
      <c r="AU29" s="756">
        <v>45</v>
      </c>
      <c r="AV29" s="737">
        <v>44298</v>
      </c>
    </row>
    <row r="30" spans="1:50" s="738" customFormat="1" ht="16" x14ac:dyDescent="0.2">
      <c r="A30" s="735">
        <f t="shared" si="4"/>
        <v>29</v>
      </c>
      <c r="B30" s="746" t="s">
        <v>410</v>
      </c>
      <c r="C30" s="458" t="s">
        <v>411</v>
      </c>
      <c r="D30" s="718" t="s">
        <v>407</v>
      </c>
      <c r="E30" s="754" t="s">
        <v>115</v>
      </c>
      <c r="F30" s="754" t="s">
        <v>154</v>
      </c>
      <c r="G30" s="754" t="s">
        <v>286</v>
      </c>
      <c r="H30" s="754">
        <v>1324352</v>
      </c>
      <c r="I30" s="755">
        <v>43937</v>
      </c>
      <c r="J30" s="726">
        <v>44298</v>
      </c>
      <c r="K30" s="722">
        <f t="shared" si="1"/>
        <v>11.866666666666667</v>
      </c>
      <c r="L30" s="89">
        <v>44425</v>
      </c>
      <c r="M30" s="722">
        <f t="shared" si="2"/>
        <v>1.336111111111111</v>
      </c>
      <c r="N30" s="720">
        <f t="shared" si="3"/>
        <v>487.68055555555554</v>
      </c>
      <c r="O30" s="754">
        <f t="shared" si="7"/>
        <v>16.25601851851852</v>
      </c>
      <c r="P30" s="97" t="s">
        <v>2749</v>
      </c>
      <c r="Q30" s="756">
        <v>146</v>
      </c>
      <c r="R30" s="757">
        <v>216</v>
      </c>
      <c r="S30" s="757">
        <v>23</v>
      </c>
      <c r="T30" s="756">
        <v>25</v>
      </c>
      <c r="U30" s="757">
        <v>26</v>
      </c>
      <c r="V30" s="756">
        <v>26</v>
      </c>
      <c r="W30" s="757">
        <v>26</v>
      </c>
      <c r="X30" s="757">
        <v>26</v>
      </c>
      <c r="Y30" s="756">
        <v>29</v>
      </c>
      <c r="Z30" s="758">
        <v>30</v>
      </c>
      <c r="AA30" s="756">
        <v>30</v>
      </c>
      <c r="AB30" s="757">
        <v>30</v>
      </c>
      <c r="AC30" s="757">
        <v>30</v>
      </c>
      <c r="AD30" s="756">
        <v>30</v>
      </c>
      <c r="AE30" s="756">
        <v>31</v>
      </c>
      <c r="AF30" s="756">
        <v>32</v>
      </c>
      <c r="AG30" s="756">
        <v>32</v>
      </c>
      <c r="AH30" s="756">
        <v>33</v>
      </c>
      <c r="AI30" s="756">
        <v>33</v>
      </c>
      <c r="AJ30" s="756">
        <v>34</v>
      </c>
      <c r="AK30" s="756">
        <v>34</v>
      </c>
      <c r="AL30" s="756">
        <v>35</v>
      </c>
      <c r="AM30" s="756">
        <v>35</v>
      </c>
      <c r="AN30" s="756">
        <v>35</v>
      </c>
      <c r="AO30" s="756">
        <v>36</v>
      </c>
      <c r="AP30" s="756">
        <v>36</v>
      </c>
      <c r="AQ30" s="756">
        <v>37</v>
      </c>
      <c r="AR30" s="756">
        <v>37</v>
      </c>
      <c r="AS30" s="757"/>
      <c r="AT30" s="757">
        <v>36</v>
      </c>
      <c r="AU30" s="756">
        <v>35</v>
      </c>
      <c r="AV30" s="761">
        <v>44298</v>
      </c>
    </row>
    <row r="31" spans="1:50" ht="16" x14ac:dyDescent="0.2">
      <c r="A31" s="161" t="s">
        <v>155</v>
      </c>
      <c r="B31" s="14"/>
    </row>
    <row r="32" spans="1:50" ht="16" x14ac:dyDescent="0.2">
      <c r="A32" s="162" t="s">
        <v>124</v>
      </c>
      <c r="B32" s="14"/>
    </row>
    <row r="33" spans="1:69" x14ac:dyDescent="0.2">
      <c r="A33" s="163" t="s">
        <v>141</v>
      </c>
      <c r="B33" s="167"/>
    </row>
    <row r="34" spans="1:69" ht="16" x14ac:dyDescent="0.2">
      <c r="A34" s="164" t="s">
        <v>150</v>
      </c>
      <c r="B34" s="532"/>
    </row>
    <row r="35" spans="1:69" ht="16" x14ac:dyDescent="0.2">
      <c r="A35" s="165" t="s">
        <v>156</v>
      </c>
      <c r="B35" s="14"/>
    </row>
    <row r="36" spans="1:69" ht="16" x14ac:dyDescent="0.2">
      <c r="A36" s="187" t="s">
        <v>154</v>
      </c>
      <c r="B36" s="14"/>
    </row>
    <row r="37" spans="1:69" x14ac:dyDescent="0.2">
      <c r="A37" s="186" t="s">
        <v>157</v>
      </c>
      <c r="B37" s="167"/>
    </row>
    <row r="38" spans="1:69" ht="17" x14ac:dyDescent="0.2">
      <c r="A38" s="374" t="s">
        <v>158</v>
      </c>
      <c r="B38" s="562"/>
    </row>
    <row r="39" spans="1:69" ht="17" x14ac:dyDescent="0.2">
      <c r="A39" s="509" t="s">
        <v>159</v>
      </c>
      <c r="B39" s="562"/>
    </row>
    <row r="40" spans="1:69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  <c r="AA40" s="323"/>
      <c r="AB40" s="323"/>
      <c r="AC40" s="323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</row>
    <row r="41" spans="1:69" x14ac:dyDescent="0.2">
      <c r="A41" s="459" t="s">
        <v>2648</v>
      </c>
      <c r="B41" s="459"/>
    </row>
    <row r="42" spans="1:69" ht="16" x14ac:dyDescent="0.2">
      <c r="A42" s="82" t="s">
        <v>97</v>
      </c>
      <c r="B42" s="82"/>
      <c r="C42" t="s">
        <v>238</v>
      </c>
      <c r="D42" s="2" t="s">
        <v>239</v>
      </c>
      <c r="E42" s="87" t="s">
        <v>192</v>
      </c>
      <c r="F42" s="87" t="s">
        <v>241</v>
      </c>
      <c r="G42" s="87" t="s">
        <v>189</v>
      </c>
      <c r="H42" s="87" t="s">
        <v>2715</v>
      </c>
      <c r="I42" s="87" t="s">
        <v>188</v>
      </c>
      <c r="J42" s="87"/>
      <c r="K42" s="87"/>
      <c r="L42" s="87" t="s">
        <v>2650</v>
      </c>
      <c r="M42" s="18" t="s">
        <v>242</v>
      </c>
      <c r="N42" s="18" t="s">
        <v>243</v>
      </c>
      <c r="O42" s="18" t="s">
        <v>244</v>
      </c>
      <c r="P42" s="88" t="s">
        <v>247</v>
      </c>
      <c r="Q42" s="447" t="s">
        <v>2750</v>
      </c>
      <c r="R42" s="1" t="s">
        <v>2751</v>
      </c>
      <c r="S42" s="447" t="s">
        <v>2752</v>
      </c>
      <c r="T42" s="1" t="s">
        <v>2753</v>
      </c>
      <c r="U42" s="447" t="s">
        <v>2754</v>
      </c>
      <c r="V42" s="1" t="s">
        <v>2755</v>
      </c>
      <c r="W42" s="447" t="s">
        <v>2756</v>
      </c>
      <c r="X42" s="1" t="s">
        <v>2757</v>
      </c>
      <c r="Y42" s="447" t="s">
        <v>2758</v>
      </c>
      <c r="Z42" s="1" t="s">
        <v>2759</v>
      </c>
      <c r="AA42" s="447" t="s">
        <v>2760</v>
      </c>
      <c r="AB42" s="1" t="s">
        <v>2761</v>
      </c>
      <c r="AC42" s="447" t="s">
        <v>2762</v>
      </c>
      <c r="AD42" s="1" t="s">
        <v>2763</v>
      </c>
      <c r="AE42" s="447" t="s">
        <v>2764</v>
      </c>
      <c r="AF42" s="1" t="s">
        <v>2765</v>
      </c>
      <c r="AG42" s="447" t="s">
        <v>2766</v>
      </c>
      <c r="AH42" s="1" t="s">
        <v>2767</v>
      </c>
      <c r="AI42" s="447" t="s">
        <v>2768</v>
      </c>
      <c r="AJ42" s="1" t="s">
        <v>2769</v>
      </c>
      <c r="AK42" s="447" t="s">
        <v>2770</v>
      </c>
      <c r="AL42" s="1" t="s">
        <v>2771</v>
      </c>
      <c r="AM42" s="447" t="s">
        <v>2772</v>
      </c>
      <c r="AN42" s="1" t="s">
        <v>2773</v>
      </c>
      <c r="AO42" s="447" t="s">
        <v>2774</v>
      </c>
      <c r="AP42" s="1" t="s">
        <v>2775</v>
      </c>
      <c r="AQ42" s="447" t="s">
        <v>2776</v>
      </c>
      <c r="AR42" s="1" t="s">
        <v>2777</v>
      </c>
      <c r="AS42" s="447" t="s">
        <v>2778</v>
      </c>
      <c r="AT42" s="447"/>
      <c r="AU42" s="447"/>
      <c r="AV42" s="1" t="s">
        <v>2779</v>
      </c>
      <c r="AW42" s="447" t="s">
        <v>2780</v>
      </c>
      <c r="AX42" s="1" t="s">
        <v>2781</v>
      </c>
      <c r="AY42" s="447" t="s">
        <v>2782</v>
      </c>
      <c r="AZ42" s="1" t="s">
        <v>2783</v>
      </c>
      <c r="BA42" s="447" t="s">
        <v>2784</v>
      </c>
      <c r="BB42" s="1" t="s">
        <v>2785</v>
      </c>
      <c r="BC42" s="447" t="s">
        <v>2786</v>
      </c>
      <c r="BD42" s="1" t="s">
        <v>2787</v>
      </c>
      <c r="BE42" s="447" t="s">
        <v>2788</v>
      </c>
      <c r="BF42" s="1" t="s">
        <v>2789</v>
      </c>
      <c r="BG42" s="447" t="s">
        <v>2790</v>
      </c>
      <c r="BH42" s="1" t="s">
        <v>2791</v>
      </c>
      <c r="BI42" s="447" t="s">
        <v>2792</v>
      </c>
      <c r="BJ42" s="1" t="s">
        <v>2793</v>
      </c>
      <c r="BK42" s="447" t="s">
        <v>2794</v>
      </c>
      <c r="BL42" s="1" t="s">
        <v>2795</v>
      </c>
      <c r="BM42" s="447" t="s">
        <v>2796</v>
      </c>
      <c r="BN42" s="1" t="s">
        <v>2797</v>
      </c>
      <c r="BO42" s="447" t="s">
        <v>2798</v>
      </c>
      <c r="BP42" s="1" t="s">
        <v>2799</v>
      </c>
      <c r="BQ42" s="447" t="s">
        <v>2800</v>
      </c>
    </row>
    <row r="43" spans="1:69" ht="16" x14ac:dyDescent="0.2">
      <c r="A43" s="82">
        <v>1</v>
      </c>
      <c r="B43" s="82"/>
      <c r="C43" s="1" t="s">
        <v>344</v>
      </c>
      <c r="D43" s="14" t="s">
        <v>345</v>
      </c>
      <c r="E43" s="16" t="s">
        <v>346</v>
      </c>
      <c r="F43" s="16" t="s">
        <v>296</v>
      </c>
      <c r="G43" s="16" t="s">
        <v>115</v>
      </c>
      <c r="H43" s="16">
        <v>1362659</v>
      </c>
      <c r="I43" s="89">
        <v>43927</v>
      </c>
      <c r="J43" s="89"/>
      <c r="K43" s="89"/>
      <c r="L43" s="89">
        <v>44425</v>
      </c>
      <c r="M43" s="80">
        <f t="shared" ref="M43:M71" ca="1" si="8">YEARFRAC(I43,TODAY())</f>
        <v>2.9444444444444446</v>
      </c>
      <c r="N43" s="16">
        <f t="shared" ref="N43:N71" ca="1" si="9">_xlfn.DAYS(TODAY(),I43)</f>
        <v>1074</v>
      </c>
      <c r="O43" s="16">
        <f t="shared" ref="O43:O71" ca="1" si="10">N43/30</f>
        <v>35.799999999999997</v>
      </c>
      <c r="P43" s="97" t="s">
        <v>2749</v>
      </c>
      <c r="Q43" s="448">
        <v>400</v>
      </c>
      <c r="R43" s="448">
        <v>231</v>
      </c>
      <c r="S43" s="448">
        <v>169</v>
      </c>
      <c r="T43" s="448">
        <v>219</v>
      </c>
      <c r="U43" s="448">
        <v>181</v>
      </c>
      <c r="V43" s="448">
        <v>276</v>
      </c>
      <c r="W43" s="448">
        <v>0</v>
      </c>
      <c r="X43" s="448">
        <v>141</v>
      </c>
      <c r="Y43" s="449">
        <v>159</v>
      </c>
      <c r="Z43" s="448">
        <v>277</v>
      </c>
      <c r="AA43" s="448">
        <v>123</v>
      </c>
      <c r="AB43" s="450">
        <v>259</v>
      </c>
      <c r="AC43" s="448">
        <v>141</v>
      </c>
      <c r="AD43" s="448">
        <v>270</v>
      </c>
      <c r="AE43" s="448">
        <v>130</v>
      </c>
      <c r="AF43" s="448">
        <v>265</v>
      </c>
      <c r="AG43" s="448">
        <v>145</v>
      </c>
      <c r="AH43" s="448">
        <v>290</v>
      </c>
      <c r="AI43" s="448">
        <v>110</v>
      </c>
      <c r="AJ43" s="448">
        <v>287</v>
      </c>
      <c r="AK43" s="448">
        <v>113</v>
      </c>
      <c r="AL43" s="448">
        <v>288</v>
      </c>
      <c r="AM43" s="448">
        <v>0</v>
      </c>
      <c r="AN43" s="448">
        <v>227</v>
      </c>
      <c r="AO43" s="448">
        <v>173</v>
      </c>
      <c r="AP43" s="448">
        <v>286</v>
      </c>
      <c r="AQ43" s="448">
        <v>114</v>
      </c>
      <c r="AR43" s="448">
        <v>258</v>
      </c>
      <c r="AS43" s="448">
        <v>142</v>
      </c>
      <c r="AT43" s="448"/>
      <c r="AU43" s="448"/>
      <c r="AV43" s="448">
        <v>271</v>
      </c>
      <c r="AW43" s="448">
        <v>129</v>
      </c>
      <c r="AX43" s="448">
        <v>266</v>
      </c>
      <c r="AY43" s="448">
        <v>134</v>
      </c>
      <c r="AZ43" s="448">
        <v>277</v>
      </c>
      <c r="BA43" s="448">
        <v>123</v>
      </c>
      <c r="BB43" s="448">
        <v>289</v>
      </c>
      <c r="BC43" s="448">
        <v>111</v>
      </c>
      <c r="BD43" s="448">
        <v>288</v>
      </c>
      <c r="BE43" s="448">
        <v>112</v>
      </c>
      <c r="BF43" s="448">
        <v>290</v>
      </c>
      <c r="BG43" s="448">
        <v>110</v>
      </c>
      <c r="BH43" s="448">
        <v>285</v>
      </c>
      <c r="BI43" s="448">
        <v>115</v>
      </c>
      <c r="BJ43" s="448">
        <v>295</v>
      </c>
      <c r="BK43" s="448">
        <v>105</v>
      </c>
      <c r="BL43" s="448">
        <v>292</v>
      </c>
      <c r="BM43" s="448">
        <v>108</v>
      </c>
      <c r="BN43" s="448">
        <v>290</v>
      </c>
      <c r="BO43" s="448">
        <v>110</v>
      </c>
      <c r="BP43" s="448">
        <v>289</v>
      </c>
      <c r="BQ43" s="448">
        <v>111</v>
      </c>
    </row>
    <row r="44" spans="1:69" ht="16" x14ac:dyDescent="0.2">
      <c r="A44" s="82">
        <f t="shared" ref="A44:A71" si="11">1+A43</f>
        <v>2</v>
      </c>
      <c r="B44" s="82"/>
      <c r="C44" s="1" t="s">
        <v>348</v>
      </c>
      <c r="D44" s="14" t="s">
        <v>345</v>
      </c>
      <c r="E44" s="16" t="s">
        <v>346</v>
      </c>
      <c r="F44" s="16" t="s">
        <v>286</v>
      </c>
      <c r="G44" s="16" t="s">
        <v>115</v>
      </c>
      <c r="H44" s="16" t="s">
        <v>350</v>
      </c>
      <c r="I44" s="89">
        <v>43927</v>
      </c>
      <c r="J44" s="89"/>
      <c r="K44" s="89"/>
      <c r="L44" s="89">
        <v>44425</v>
      </c>
      <c r="M44" s="80">
        <f t="shared" ca="1" si="8"/>
        <v>2.9444444444444446</v>
      </c>
      <c r="N44" s="16">
        <f t="shared" ca="1" si="9"/>
        <v>1074</v>
      </c>
      <c r="O44" s="16">
        <f t="shared" ca="1" si="10"/>
        <v>35.799999999999997</v>
      </c>
      <c r="P44" s="97" t="s">
        <v>2749</v>
      </c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</row>
    <row r="45" spans="1:69" ht="16" x14ac:dyDescent="0.2">
      <c r="A45" s="82">
        <f t="shared" si="11"/>
        <v>3</v>
      </c>
      <c r="B45" s="82"/>
      <c r="C45" s="458" t="s">
        <v>349</v>
      </c>
      <c r="D45" s="14" t="s">
        <v>345</v>
      </c>
      <c r="E45" s="16" t="s">
        <v>346</v>
      </c>
      <c r="F45" s="16" t="s">
        <v>299</v>
      </c>
      <c r="G45" s="16" t="s">
        <v>115</v>
      </c>
      <c r="H45" s="16" t="s">
        <v>350</v>
      </c>
      <c r="I45" s="89">
        <v>43950</v>
      </c>
      <c r="J45" s="89"/>
      <c r="K45" s="89"/>
      <c r="L45" s="89">
        <v>44425</v>
      </c>
      <c r="M45" s="80">
        <f t="shared" ca="1" si="8"/>
        <v>2.8805555555555555</v>
      </c>
      <c r="N45" s="16">
        <f t="shared" ca="1" si="9"/>
        <v>1051</v>
      </c>
      <c r="O45" s="16">
        <f t="shared" ca="1" si="10"/>
        <v>35.033333333333331</v>
      </c>
      <c r="P45" s="97" t="s">
        <v>2749</v>
      </c>
      <c r="Q45" s="448" t="s">
        <v>2801</v>
      </c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</row>
    <row r="46" spans="1:69" ht="16" x14ac:dyDescent="0.2">
      <c r="A46" s="82">
        <f t="shared" si="11"/>
        <v>4</v>
      </c>
      <c r="B46" s="82"/>
      <c r="C46" s="1" t="s">
        <v>353</v>
      </c>
      <c r="D46" s="14" t="s">
        <v>345</v>
      </c>
      <c r="E46" s="16" t="s">
        <v>346</v>
      </c>
      <c r="F46" s="16" t="s">
        <v>293</v>
      </c>
      <c r="G46" s="16" t="s">
        <v>115</v>
      </c>
      <c r="H46" s="16">
        <v>1299175</v>
      </c>
      <c r="I46" s="89">
        <v>43927</v>
      </c>
      <c r="J46" s="89"/>
      <c r="K46" s="89"/>
      <c r="L46" s="89">
        <v>44425</v>
      </c>
      <c r="M46" s="80">
        <f t="shared" ca="1" si="8"/>
        <v>2.9444444444444446</v>
      </c>
      <c r="N46" s="16">
        <f t="shared" ca="1" si="9"/>
        <v>1074</v>
      </c>
      <c r="O46" s="16">
        <f t="shared" ca="1" si="10"/>
        <v>35.799999999999997</v>
      </c>
      <c r="P46" s="97" t="s">
        <v>2749</v>
      </c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88"/>
      <c r="BP46" s="188"/>
      <c r="BQ46" s="188"/>
    </row>
    <row r="47" spans="1:69" ht="16" x14ac:dyDescent="0.2">
      <c r="A47" s="82">
        <f t="shared" si="11"/>
        <v>5</v>
      </c>
      <c r="B47" s="82"/>
      <c r="C47" s="1" t="s">
        <v>355</v>
      </c>
      <c r="D47" s="14" t="s">
        <v>356</v>
      </c>
      <c r="E47" s="16" t="s">
        <v>346</v>
      </c>
      <c r="F47" s="16" t="s">
        <v>299</v>
      </c>
      <c r="G47" s="16" t="s">
        <v>113</v>
      </c>
      <c r="H47" s="16">
        <v>1324361</v>
      </c>
      <c r="I47" s="89">
        <v>43936</v>
      </c>
      <c r="J47" s="89"/>
      <c r="K47" s="89"/>
      <c r="L47" s="89">
        <v>44425</v>
      </c>
      <c r="M47" s="80">
        <f t="shared" ca="1" si="8"/>
        <v>2.9194444444444443</v>
      </c>
      <c r="N47" s="16">
        <f t="shared" ca="1" si="9"/>
        <v>1065</v>
      </c>
      <c r="O47" s="16">
        <f t="shared" ca="1" si="10"/>
        <v>35.5</v>
      </c>
      <c r="P47" s="82" t="s">
        <v>107</v>
      </c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88"/>
      <c r="BP47" s="188"/>
      <c r="BQ47" s="188"/>
    </row>
    <row r="48" spans="1:69" ht="16" x14ac:dyDescent="0.2">
      <c r="A48" s="82">
        <f t="shared" si="11"/>
        <v>6</v>
      </c>
      <c r="B48" s="82"/>
      <c r="C48" s="1" t="s">
        <v>359</v>
      </c>
      <c r="D48" s="14" t="s">
        <v>356</v>
      </c>
      <c r="E48" s="16" t="s">
        <v>346</v>
      </c>
      <c r="F48" s="16" t="s">
        <v>296</v>
      </c>
      <c r="G48" s="16" t="s">
        <v>113</v>
      </c>
      <c r="H48" s="16">
        <v>1324361</v>
      </c>
      <c r="I48" s="89">
        <v>43936</v>
      </c>
      <c r="J48" s="89"/>
      <c r="K48" s="89"/>
      <c r="L48" s="89">
        <v>44425</v>
      </c>
      <c r="M48" s="80">
        <f t="shared" ca="1" si="8"/>
        <v>2.9194444444444443</v>
      </c>
      <c r="N48" s="16">
        <f t="shared" ca="1" si="9"/>
        <v>1065</v>
      </c>
      <c r="O48" s="16">
        <f t="shared" ca="1" si="10"/>
        <v>35.5</v>
      </c>
      <c r="P48" s="82" t="s">
        <v>107</v>
      </c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</row>
    <row r="49" spans="1:69" ht="16" x14ac:dyDescent="0.2">
      <c r="A49" s="82">
        <f t="shared" si="11"/>
        <v>7</v>
      </c>
      <c r="B49" s="82"/>
      <c r="C49" s="1" t="s">
        <v>361</v>
      </c>
      <c r="D49" s="14" t="s">
        <v>356</v>
      </c>
      <c r="E49" s="16" t="s">
        <v>346</v>
      </c>
      <c r="F49" s="16" t="s">
        <v>286</v>
      </c>
      <c r="G49" s="16" t="s">
        <v>113</v>
      </c>
      <c r="H49" s="16">
        <v>1324361</v>
      </c>
      <c r="I49" s="89">
        <v>43936</v>
      </c>
      <c r="J49" s="89"/>
      <c r="K49" s="89"/>
      <c r="L49" s="89">
        <v>44425</v>
      </c>
      <c r="M49" s="80">
        <f t="shared" ca="1" si="8"/>
        <v>2.9194444444444443</v>
      </c>
      <c r="N49" s="16">
        <f t="shared" ca="1" si="9"/>
        <v>1065</v>
      </c>
      <c r="O49" s="16">
        <f t="shared" ca="1" si="10"/>
        <v>35.5</v>
      </c>
      <c r="P49" s="82" t="s">
        <v>107</v>
      </c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 t="s">
        <v>284</v>
      </c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</row>
    <row r="50" spans="1:69" ht="16" x14ac:dyDescent="0.2">
      <c r="A50" s="82">
        <f t="shared" si="11"/>
        <v>8</v>
      </c>
      <c r="B50" s="82"/>
      <c r="C50" s="1" t="s">
        <v>363</v>
      </c>
      <c r="D50" s="14" t="s">
        <v>356</v>
      </c>
      <c r="E50" s="16" t="s">
        <v>346</v>
      </c>
      <c r="F50" s="16" t="s">
        <v>293</v>
      </c>
      <c r="G50" s="16" t="s">
        <v>113</v>
      </c>
      <c r="H50" s="16">
        <v>1324361</v>
      </c>
      <c r="I50" s="89">
        <v>43936</v>
      </c>
      <c r="J50" s="89"/>
      <c r="K50" s="89"/>
      <c r="L50" s="89">
        <v>44425</v>
      </c>
      <c r="M50" s="80">
        <f t="shared" ca="1" si="8"/>
        <v>2.9194444444444443</v>
      </c>
      <c r="N50" s="16">
        <f t="shared" ca="1" si="9"/>
        <v>1065</v>
      </c>
      <c r="O50" s="16">
        <f t="shared" ca="1" si="10"/>
        <v>35.5</v>
      </c>
      <c r="P50" s="82" t="s">
        <v>107</v>
      </c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</row>
    <row r="51" spans="1:69" ht="16" x14ac:dyDescent="0.2">
      <c r="A51" s="82">
        <f t="shared" si="11"/>
        <v>9</v>
      </c>
      <c r="B51" s="82"/>
      <c r="C51" s="1" t="s">
        <v>365</v>
      </c>
      <c r="D51" s="14" t="s">
        <v>366</v>
      </c>
      <c r="E51" s="16" t="s">
        <v>346</v>
      </c>
      <c r="F51" s="16" t="s">
        <v>299</v>
      </c>
      <c r="G51" s="16" t="s">
        <v>113</v>
      </c>
      <c r="H51" s="16">
        <v>1324349</v>
      </c>
      <c r="I51" s="89">
        <v>43942</v>
      </c>
      <c r="J51" s="89"/>
      <c r="K51" s="89"/>
      <c r="L51" s="89">
        <v>44425</v>
      </c>
      <c r="M51" s="80">
        <f t="shared" ca="1" si="8"/>
        <v>2.9027777777777777</v>
      </c>
      <c r="N51" s="16">
        <f t="shared" ca="1" si="9"/>
        <v>1059</v>
      </c>
      <c r="O51" s="16">
        <f t="shared" ca="1" si="10"/>
        <v>35.299999999999997</v>
      </c>
      <c r="P51" s="97" t="s">
        <v>2749</v>
      </c>
      <c r="Q51" s="448">
        <v>400</v>
      </c>
      <c r="R51" s="448">
        <v>234</v>
      </c>
      <c r="S51" s="448">
        <v>166</v>
      </c>
      <c r="T51" s="448">
        <v>211</v>
      </c>
      <c r="U51" s="448">
        <v>189</v>
      </c>
      <c r="V51" s="448">
        <v>326</v>
      </c>
      <c r="W51" s="448">
        <v>0</v>
      </c>
      <c r="X51" s="448">
        <v>247</v>
      </c>
      <c r="Y51" s="449">
        <v>153</v>
      </c>
      <c r="Z51" s="448">
        <v>322</v>
      </c>
      <c r="AA51" s="448">
        <v>78</v>
      </c>
      <c r="AB51" s="450">
        <v>259</v>
      </c>
      <c r="AC51" s="448">
        <v>148</v>
      </c>
      <c r="AD51" s="448">
        <v>271</v>
      </c>
      <c r="AE51" s="448">
        <v>129</v>
      </c>
      <c r="AF51" s="448">
        <v>269</v>
      </c>
      <c r="AG51" s="448">
        <v>131</v>
      </c>
      <c r="AH51" s="448">
        <v>288</v>
      </c>
      <c r="AI51" s="448">
        <v>112</v>
      </c>
      <c r="AJ51" s="448">
        <v>290</v>
      </c>
      <c r="AK51" s="448">
        <v>110</v>
      </c>
      <c r="AL51" s="448">
        <v>299</v>
      </c>
      <c r="AM51" s="448">
        <v>0</v>
      </c>
      <c r="AN51" s="448">
        <v>220</v>
      </c>
      <c r="AO51" s="448">
        <v>180</v>
      </c>
      <c r="AP51" s="448">
        <v>277</v>
      </c>
      <c r="AQ51" s="448">
        <v>123</v>
      </c>
      <c r="AR51" s="448">
        <v>278</v>
      </c>
      <c r="AS51" s="448">
        <v>122</v>
      </c>
      <c r="AT51" s="448"/>
      <c r="AU51" s="448"/>
      <c r="AV51" s="448">
        <v>267</v>
      </c>
      <c r="AW51" s="448">
        <v>133</v>
      </c>
      <c r="AX51" s="448">
        <v>251</v>
      </c>
      <c r="AY51" s="448">
        <v>149</v>
      </c>
      <c r="AZ51" s="448">
        <v>248</v>
      </c>
      <c r="BA51" s="448">
        <v>152</v>
      </c>
      <c r="BB51" s="448">
        <v>265</v>
      </c>
      <c r="BC51" s="448">
        <v>135</v>
      </c>
      <c r="BD51" s="448">
        <v>271</v>
      </c>
      <c r="BE51" s="448">
        <v>129</v>
      </c>
      <c r="BF51" s="448">
        <v>264</v>
      </c>
      <c r="BG51" s="448">
        <v>136</v>
      </c>
      <c r="BH51" s="448">
        <v>255</v>
      </c>
      <c r="BI51" s="448">
        <v>145</v>
      </c>
      <c r="BJ51" s="448">
        <v>287</v>
      </c>
      <c r="BK51" s="448">
        <v>113</v>
      </c>
      <c r="BL51" s="448">
        <v>279</v>
      </c>
      <c r="BM51" s="448">
        <v>121</v>
      </c>
      <c r="BN51" s="448">
        <v>277</v>
      </c>
      <c r="BO51" s="448">
        <v>123</v>
      </c>
      <c r="BP51" s="448">
        <v>268</v>
      </c>
      <c r="BQ51" s="448">
        <v>132</v>
      </c>
    </row>
    <row r="52" spans="1:69" ht="16" x14ac:dyDescent="0.2">
      <c r="A52" s="82">
        <f t="shared" si="11"/>
        <v>10</v>
      </c>
      <c r="B52" s="82"/>
      <c r="C52" s="1" t="s">
        <v>2467</v>
      </c>
      <c r="D52" s="14" t="s">
        <v>366</v>
      </c>
      <c r="E52" s="16" t="s">
        <v>346</v>
      </c>
      <c r="F52" s="16" t="s">
        <v>296</v>
      </c>
      <c r="G52" s="16" t="s">
        <v>113</v>
      </c>
      <c r="H52" s="16">
        <v>1324349</v>
      </c>
      <c r="I52" s="89">
        <v>43942</v>
      </c>
      <c r="J52" s="89"/>
      <c r="K52" s="89"/>
      <c r="L52" s="89">
        <v>44425</v>
      </c>
      <c r="M52" s="80">
        <f t="shared" ca="1" si="8"/>
        <v>2.9027777777777777</v>
      </c>
      <c r="N52" s="16">
        <f t="shared" ca="1" si="9"/>
        <v>1059</v>
      </c>
      <c r="O52" s="16">
        <f t="shared" ca="1" si="10"/>
        <v>35.299999999999997</v>
      </c>
      <c r="P52" s="97" t="s">
        <v>2749</v>
      </c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</row>
    <row r="53" spans="1:69" ht="16" x14ac:dyDescent="0.2">
      <c r="A53" s="82">
        <f t="shared" si="11"/>
        <v>11</v>
      </c>
      <c r="B53" s="82"/>
      <c r="C53" s="1" t="s">
        <v>369</v>
      </c>
      <c r="D53" s="14" t="s">
        <v>366</v>
      </c>
      <c r="E53" s="16" t="s">
        <v>346</v>
      </c>
      <c r="F53" s="16" t="s">
        <v>286</v>
      </c>
      <c r="G53" s="16" t="s">
        <v>113</v>
      </c>
      <c r="H53" s="16">
        <v>1324349</v>
      </c>
      <c r="I53" s="89">
        <v>43942</v>
      </c>
      <c r="J53" s="89"/>
      <c r="K53" s="89"/>
      <c r="L53" s="89">
        <v>44425</v>
      </c>
      <c r="M53" s="80">
        <f t="shared" ca="1" si="8"/>
        <v>2.9027777777777777</v>
      </c>
      <c r="N53" s="16">
        <f t="shared" ca="1" si="9"/>
        <v>1059</v>
      </c>
      <c r="O53" s="16">
        <f t="shared" ca="1" si="10"/>
        <v>35.299999999999997</v>
      </c>
      <c r="P53" s="97" t="s">
        <v>2749</v>
      </c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</row>
    <row r="54" spans="1:69" ht="16" x14ac:dyDescent="0.2">
      <c r="A54" s="82">
        <f t="shared" si="11"/>
        <v>12</v>
      </c>
      <c r="B54" s="82"/>
      <c r="C54" s="1" t="s">
        <v>371</v>
      </c>
      <c r="D54" s="14" t="s">
        <v>366</v>
      </c>
      <c r="E54" s="16" t="s">
        <v>346</v>
      </c>
      <c r="F54" s="16" t="s">
        <v>293</v>
      </c>
      <c r="G54" s="16" t="s">
        <v>113</v>
      </c>
      <c r="H54" s="16">
        <v>1324349</v>
      </c>
      <c r="I54" s="89">
        <v>43942</v>
      </c>
      <c r="J54" s="89"/>
      <c r="K54" s="89"/>
      <c r="L54" s="89">
        <v>44425</v>
      </c>
      <c r="M54" s="80">
        <f t="shared" ca="1" si="8"/>
        <v>2.9027777777777777</v>
      </c>
      <c r="N54" s="16">
        <f t="shared" ca="1" si="9"/>
        <v>1059</v>
      </c>
      <c r="O54" s="16">
        <f t="shared" ca="1" si="10"/>
        <v>35.299999999999997</v>
      </c>
      <c r="P54" s="97" t="s">
        <v>2749</v>
      </c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188"/>
      <c r="BP54" s="188"/>
      <c r="BQ54" s="188"/>
    </row>
    <row r="55" spans="1:69" ht="16" x14ac:dyDescent="0.2">
      <c r="A55" s="82">
        <f t="shared" si="11"/>
        <v>13</v>
      </c>
      <c r="B55" s="82"/>
      <c r="C55" s="1" t="s">
        <v>372</v>
      </c>
      <c r="D55" s="14" t="s">
        <v>373</v>
      </c>
      <c r="E55" s="16" t="s">
        <v>346</v>
      </c>
      <c r="F55" s="16" t="s">
        <v>299</v>
      </c>
      <c r="G55" s="16" t="s">
        <v>115</v>
      </c>
      <c r="H55" s="16">
        <v>1324350</v>
      </c>
      <c r="I55" s="89">
        <v>43942</v>
      </c>
      <c r="J55" s="89"/>
      <c r="K55" s="89"/>
      <c r="L55" s="89">
        <v>44425</v>
      </c>
      <c r="M55" s="80">
        <f t="shared" ca="1" si="8"/>
        <v>2.9027777777777777</v>
      </c>
      <c r="N55" s="16">
        <f t="shared" ca="1" si="9"/>
        <v>1059</v>
      </c>
      <c r="O55" s="16">
        <f t="shared" ca="1" si="10"/>
        <v>35.299999999999997</v>
      </c>
      <c r="P55" s="82" t="s">
        <v>107</v>
      </c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</row>
    <row r="56" spans="1:69" ht="16" x14ac:dyDescent="0.2">
      <c r="A56" s="82">
        <f t="shared" si="11"/>
        <v>14</v>
      </c>
      <c r="B56" s="82"/>
      <c r="C56" s="1" t="s">
        <v>375</v>
      </c>
      <c r="D56" s="14" t="s">
        <v>373</v>
      </c>
      <c r="E56" s="16" t="s">
        <v>346</v>
      </c>
      <c r="F56" s="16" t="s">
        <v>296</v>
      </c>
      <c r="G56" s="16" t="s">
        <v>115</v>
      </c>
      <c r="H56" s="16">
        <v>1324350</v>
      </c>
      <c r="I56" s="89">
        <v>43942</v>
      </c>
      <c r="J56" s="89"/>
      <c r="K56" s="89"/>
      <c r="L56" s="89">
        <v>44425</v>
      </c>
      <c r="M56" s="80">
        <f t="shared" ca="1" si="8"/>
        <v>2.9027777777777777</v>
      </c>
      <c r="N56" s="16">
        <f t="shared" ca="1" si="9"/>
        <v>1059</v>
      </c>
      <c r="O56" s="16">
        <f t="shared" ca="1" si="10"/>
        <v>35.299999999999997</v>
      </c>
      <c r="P56" s="82" t="s">
        <v>107</v>
      </c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</row>
    <row r="57" spans="1:69" ht="16" x14ac:dyDescent="0.2">
      <c r="A57" s="82">
        <f t="shared" si="11"/>
        <v>15</v>
      </c>
      <c r="B57" s="82"/>
      <c r="C57" s="1" t="s">
        <v>377</v>
      </c>
      <c r="D57" s="14" t="s">
        <v>373</v>
      </c>
      <c r="E57" s="16" t="s">
        <v>346</v>
      </c>
      <c r="F57" s="16" t="s">
        <v>286</v>
      </c>
      <c r="G57" s="16" t="s">
        <v>115</v>
      </c>
      <c r="H57" s="16">
        <v>1324350</v>
      </c>
      <c r="I57" s="89">
        <v>43942</v>
      </c>
      <c r="J57" s="89"/>
      <c r="K57" s="89"/>
      <c r="L57" s="89">
        <v>44425</v>
      </c>
      <c r="M57" s="80">
        <f t="shared" ca="1" si="8"/>
        <v>2.9027777777777777</v>
      </c>
      <c r="N57" s="16">
        <f t="shared" ca="1" si="9"/>
        <v>1059</v>
      </c>
      <c r="O57" s="16">
        <f t="shared" ca="1" si="10"/>
        <v>35.299999999999997</v>
      </c>
      <c r="P57" s="82" t="s">
        <v>107</v>
      </c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8"/>
      <c r="AT57" s="188"/>
      <c r="AU57" s="188"/>
      <c r="AV57" s="188"/>
      <c r="AW57" s="188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</row>
    <row r="58" spans="1:69" ht="16" x14ac:dyDescent="0.2">
      <c r="A58" s="82">
        <f t="shared" si="11"/>
        <v>16</v>
      </c>
      <c r="B58" s="82"/>
      <c r="C58" s="1" t="s">
        <v>379</v>
      </c>
      <c r="D58" s="14" t="s">
        <v>373</v>
      </c>
      <c r="E58" s="16" t="s">
        <v>346</v>
      </c>
      <c r="F58" s="16" t="s">
        <v>293</v>
      </c>
      <c r="G58" s="16" t="s">
        <v>115</v>
      </c>
      <c r="H58" s="16">
        <v>1324350</v>
      </c>
      <c r="I58" s="89">
        <v>43942</v>
      </c>
      <c r="J58" s="89"/>
      <c r="K58" s="89"/>
      <c r="L58" s="89">
        <v>44425</v>
      </c>
      <c r="M58" s="80">
        <f t="shared" ca="1" si="8"/>
        <v>2.9027777777777777</v>
      </c>
      <c r="N58" s="16">
        <f t="shared" ca="1" si="9"/>
        <v>1059</v>
      </c>
      <c r="O58" s="16">
        <f t="shared" ca="1" si="10"/>
        <v>35.299999999999997</v>
      </c>
      <c r="P58" s="82" t="s">
        <v>107</v>
      </c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8"/>
      <c r="AT58" s="188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Q58" s="188"/>
    </row>
    <row r="59" spans="1:69" ht="16" x14ac:dyDescent="0.2">
      <c r="A59" s="82">
        <f t="shared" si="11"/>
        <v>17</v>
      </c>
      <c r="B59" s="82"/>
      <c r="C59" s="1" t="s">
        <v>381</v>
      </c>
      <c r="D59" s="14" t="s">
        <v>373</v>
      </c>
      <c r="E59" s="16" t="s">
        <v>346</v>
      </c>
      <c r="F59" s="16" t="s">
        <v>382</v>
      </c>
      <c r="G59" s="16" t="s">
        <v>115</v>
      </c>
      <c r="H59" s="16">
        <v>1324350</v>
      </c>
      <c r="I59" s="89">
        <v>43950</v>
      </c>
      <c r="J59" s="89"/>
      <c r="K59" s="89"/>
      <c r="L59" s="89">
        <v>44425</v>
      </c>
      <c r="M59" s="80">
        <f t="shared" ca="1" si="8"/>
        <v>2.8805555555555555</v>
      </c>
      <c r="N59" s="16">
        <f t="shared" ca="1" si="9"/>
        <v>1051</v>
      </c>
      <c r="O59" s="16">
        <f t="shared" ca="1" si="10"/>
        <v>35.033333333333331</v>
      </c>
      <c r="P59" s="82" t="s">
        <v>107</v>
      </c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8"/>
      <c r="AT59" s="188"/>
      <c r="AU59" s="188"/>
      <c r="AV59" s="188"/>
      <c r="AW59" s="188"/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188"/>
    </row>
    <row r="60" spans="1:69" ht="16" x14ac:dyDescent="0.2">
      <c r="A60" s="82">
        <f t="shared" si="11"/>
        <v>18</v>
      </c>
      <c r="B60" s="82"/>
      <c r="C60" s="1" t="s">
        <v>384</v>
      </c>
      <c r="D60" s="14" t="s">
        <v>385</v>
      </c>
      <c r="E60" s="90" t="s">
        <v>141</v>
      </c>
      <c r="F60" s="90" t="s">
        <v>286</v>
      </c>
      <c r="G60" s="90" t="s">
        <v>113</v>
      </c>
      <c r="H60" s="90">
        <v>1299771</v>
      </c>
      <c r="I60" s="95">
        <v>43949</v>
      </c>
      <c r="J60" s="95"/>
      <c r="K60" s="95"/>
      <c r="L60" s="89">
        <v>44425</v>
      </c>
      <c r="M60" s="96">
        <f t="shared" ca="1" si="8"/>
        <v>2.8833333333333333</v>
      </c>
      <c r="N60" s="90">
        <f t="shared" ca="1" si="9"/>
        <v>1052</v>
      </c>
      <c r="O60" s="90">
        <f t="shared" ca="1" si="10"/>
        <v>35.06666666666667</v>
      </c>
      <c r="P60" s="97" t="s">
        <v>2749</v>
      </c>
      <c r="Q60" s="451">
        <v>400</v>
      </c>
      <c r="R60" s="451">
        <v>224</v>
      </c>
      <c r="S60" s="451">
        <v>176</v>
      </c>
      <c r="T60" s="451">
        <v>237</v>
      </c>
      <c r="U60" s="451">
        <v>163</v>
      </c>
      <c r="V60" s="451">
        <v>366</v>
      </c>
      <c r="W60" s="451">
        <v>0</v>
      </c>
      <c r="X60" s="451">
        <v>265</v>
      </c>
      <c r="Y60" s="452">
        <v>135</v>
      </c>
      <c r="Z60" s="451">
        <v>355</v>
      </c>
      <c r="AA60" s="451">
        <v>45</v>
      </c>
      <c r="AB60" s="453">
        <v>261</v>
      </c>
      <c r="AC60" s="451">
        <v>139</v>
      </c>
      <c r="AD60" s="451">
        <v>288</v>
      </c>
      <c r="AE60" s="451">
        <v>112</v>
      </c>
      <c r="AF60" s="451">
        <v>290</v>
      </c>
      <c r="AG60" s="451">
        <v>110</v>
      </c>
      <c r="AH60" s="451">
        <v>310</v>
      </c>
      <c r="AI60" s="451">
        <v>90</v>
      </c>
      <c r="AJ60" s="451">
        <v>298</v>
      </c>
      <c r="AK60" s="451">
        <v>102</v>
      </c>
      <c r="AL60" s="451">
        <v>301</v>
      </c>
      <c r="AM60" s="451">
        <v>0</v>
      </c>
      <c r="AN60" s="451">
        <v>237</v>
      </c>
      <c r="AO60" s="451">
        <v>163</v>
      </c>
      <c r="AP60" s="451">
        <v>306</v>
      </c>
      <c r="AQ60" s="451">
        <v>94</v>
      </c>
      <c r="AR60" s="451">
        <v>288</v>
      </c>
      <c r="AS60" s="451">
        <v>112</v>
      </c>
      <c r="AT60" s="451"/>
      <c r="AU60" s="451"/>
      <c r="AV60" s="451">
        <v>278</v>
      </c>
      <c r="AW60" s="451">
        <v>122</v>
      </c>
      <c r="AX60" s="451">
        <v>292</v>
      </c>
      <c r="AY60" s="451">
        <v>108</v>
      </c>
      <c r="AZ60" s="451">
        <v>307</v>
      </c>
      <c r="BA60" s="451">
        <v>93</v>
      </c>
      <c r="BB60" s="451">
        <v>313</v>
      </c>
      <c r="BC60" s="451">
        <v>87</v>
      </c>
      <c r="BD60" s="451">
        <v>314</v>
      </c>
      <c r="BE60" s="451">
        <v>86</v>
      </c>
      <c r="BF60" s="451">
        <v>296</v>
      </c>
      <c r="BG60" s="451">
        <v>104</v>
      </c>
      <c r="BH60" s="451">
        <v>297</v>
      </c>
      <c r="BI60" s="451">
        <v>103</v>
      </c>
      <c r="BJ60" s="451">
        <v>302</v>
      </c>
      <c r="BK60" s="451">
        <v>98</v>
      </c>
      <c r="BL60" s="451">
        <v>306</v>
      </c>
      <c r="BM60" s="451">
        <v>94</v>
      </c>
      <c r="BN60" s="451">
        <v>313</v>
      </c>
      <c r="BO60" s="451">
        <v>87</v>
      </c>
      <c r="BP60" s="451">
        <v>308</v>
      </c>
      <c r="BQ60" s="451">
        <v>92</v>
      </c>
    </row>
    <row r="61" spans="1:69" ht="16" x14ac:dyDescent="0.2">
      <c r="A61" s="82">
        <f t="shared" si="11"/>
        <v>19</v>
      </c>
      <c r="B61" s="82"/>
      <c r="C61" s="1" t="s">
        <v>388</v>
      </c>
      <c r="D61" s="14" t="s">
        <v>385</v>
      </c>
      <c r="E61" s="90" t="s">
        <v>141</v>
      </c>
      <c r="F61" s="90" t="s">
        <v>293</v>
      </c>
      <c r="G61" s="90" t="s">
        <v>113</v>
      </c>
      <c r="H61" s="90">
        <v>1299771</v>
      </c>
      <c r="I61" s="95">
        <v>43949</v>
      </c>
      <c r="J61" s="95"/>
      <c r="K61" s="95"/>
      <c r="L61" s="89">
        <v>44425</v>
      </c>
      <c r="M61" s="96">
        <f t="shared" ca="1" si="8"/>
        <v>2.8833333333333333</v>
      </c>
      <c r="N61" s="90">
        <f t="shared" ca="1" si="9"/>
        <v>1052</v>
      </c>
      <c r="O61" s="90">
        <f t="shared" ca="1" si="10"/>
        <v>35.06666666666667</v>
      </c>
      <c r="P61" s="97" t="s">
        <v>2749</v>
      </c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</row>
    <row r="62" spans="1:69" ht="16" x14ac:dyDescent="0.2">
      <c r="A62" s="82">
        <f t="shared" si="11"/>
        <v>20</v>
      </c>
      <c r="B62" s="82"/>
      <c r="C62" s="1" t="s">
        <v>390</v>
      </c>
      <c r="D62" s="14" t="s">
        <v>385</v>
      </c>
      <c r="E62" s="90" t="s">
        <v>141</v>
      </c>
      <c r="F62" s="90" t="s">
        <v>290</v>
      </c>
      <c r="G62" s="90" t="s">
        <v>113</v>
      </c>
      <c r="H62" s="90">
        <v>1299771</v>
      </c>
      <c r="I62" s="95">
        <v>43949</v>
      </c>
      <c r="J62" s="95"/>
      <c r="K62" s="95"/>
      <c r="L62" s="89">
        <v>44425</v>
      </c>
      <c r="M62" s="96">
        <f t="shared" ca="1" si="8"/>
        <v>2.8833333333333333</v>
      </c>
      <c r="N62" s="90">
        <f t="shared" ca="1" si="9"/>
        <v>1052</v>
      </c>
      <c r="O62" s="90">
        <f t="shared" ca="1" si="10"/>
        <v>35.06666666666667</v>
      </c>
      <c r="P62" s="97" t="s">
        <v>2749</v>
      </c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4"/>
      <c r="BO62" s="194"/>
      <c r="BP62" s="194"/>
      <c r="BQ62" s="194"/>
    </row>
    <row r="63" spans="1:69" ht="16" x14ac:dyDescent="0.2">
      <c r="A63" s="82">
        <f t="shared" si="11"/>
        <v>21</v>
      </c>
      <c r="B63" s="82"/>
      <c r="C63" s="1" t="s">
        <v>392</v>
      </c>
      <c r="D63" s="14" t="s">
        <v>393</v>
      </c>
      <c r="E63" s="90" t="s">
        <v>141</v>
      </c>
      <c r="F63" s="90" t="s">
        <v>286</v>
      </c>
      <c r="G63" s="90" t="s">
        <v>115</v>
      </c>
      <c r="H63" s="90">
        <v>1343452</v>
      </c>
      <c r="I63" s="95">
        <v>43949</v>
      </c>
      <c r="J63" s="95"/>
      <c r="K63" s="95"/>
      <c r="L63" s="89">
        <v>44425</v>
      </c>
      <c r="M63" s="96">
        <f t="shared" ca="1" si="8"/>
        <v>2.8833333333333333</v>
      </c>
      <c r="N63" s="90">
        <f t="shared" ca="1" si="9"/>
        <v>1052</v>
      </c>
      <c r="O63" s="90">
        <f t="shared" ca="1" si="10"/>
        <v>35.06666666666667</v>
      </c>
      <c r="P63" s="97" t="s">
        <v>2749</v>
      </c>
      <c r="Q63" s="451">
        <v>400</v>
      </c>
      <c r="R63" s="451">
        <v>286</v>
      </c>
      <c r="S63" s="451">
        <v>114</v>
      </c>
      <c r="T63" s="451">
        <v>256</v>
      </c>
      <c r="U63" s="451">
        <v>144</v>
      </c>
      <c r="V63" s="451">
        <v>278</v>
      </c>
      <c r="W63" s="451">
        <v>0</v>
      </c>
      <c r="X63" s="451">
        <v>112</v>
      </c>
      <c r="Y63" s="452">
        <v>288</v>
      </c>
      <c r="Z63" s="451">
        <v>290</v>
      </c>
      <c r="AA63" s="451">
        <v>110</v>
      </c>
      <c r="AB63" s="453">
        <v>251</v>
      </c>
      <c r="AC63" s="451">
        <v>149</v>
      </c>
      <c r="AD63" s="451">
        <v>276</v>
      </c>
      <c r="AE63" s="451">
        <v>124</v>
      </c>
      <c r="AF63" s="451">
        <v>303</v>
      </c>
      <c r="AG63" s="451">
        <v>97</v>
      </c>
      <c r="AH63" s="451">
        <v>311</v>
      </c>
      <c r="AI63" s="451">
        <v>89</v>
      </c>
      <c r="AJ63" s="451">
        <v>270</v>
      </c>
      <c r="AK63" s="451">
        <v>130</v>
      </c>
      <c r="AL63" s="451">
        <v>288</v>
      </c>
      <c r="AM63" s="451">
        <v>0</v>
      </c>
      <c r="AN63" s="451">
        <v>217</v>
      </c>
      <c r="AO63" s="451">
        <v>183</v>
      </c>
      <c r="AP63" s="451">
        <v>302</v>
      </c>
      <c r="AQ63" s="451">
        <v>98</v>
      </c>
      <c r="AR63" s="451">
        <v>285</v>
      </c>
      <c r="AS63" s="451">
        <v>115</v>
      </c>
      <c r="AT63" s="451"/>
      <c r="AU63" s="451"/>
      <c r="AV63" s="451">
        <v>284</v>
      </c>
      <c r="AW63" s="451">
        <v>116</v>
      </c>
      <c r="AX63" s="451">
        <v>283</v>
      </c>
      <c r="AY63" s="451">
        <v>117</v>
      </c>
      <c r="AZ63" s="451">
        <v>308</v>
      </c>
      <c r="BA63" s="451">
        <v>92</v>
      </c>
      <c r="BB63" s="451">
        <v>310</v>
      </c>
      <c r="BC63" s="451">
        <v>90</v>
      </c>
      <c r="BD63" s="451">
        <v>290</v>
      </c>
      <c r="BE63" s="451">
        <v>110</v>
      </c>
      <c r="BF63" s="451">
        <v>295</v>
      </c>
      <c r="BG63" s="451">
        <v>105</v>
      </c>
      <c r="BH63" s="451">
        <v>299</v>
      </c>
      <c r="BI63" s="451">
        <v>101</v>
      </c>
      <c r="BJ63" s="451">
        <v>306</v>
      </c>
      <c r="BK63" s="451">
        <v>94</v>
      </c>
      <c r="BL63" s="451">
        <v>303</v>
      </c>
      <c r="BM63" s="451">
        <v>97</v>
      </c>
      <c r="BN63" s="451">
        <v>309</v>
      </c>
      <c r="BO63" s="451">
        <v>91</v>
      </c>
      <c r="BP63" s="451">
        <v>307</v>
      </c>
      <c r="BQ63" s="451">
        <v>93</v>
      </c>
    </row>
    <row r="64" spans="1:69" ht="16" x14ac:dyDescent="0.2">
      <c r="A64" s="82">
        <f t="shared" si="11"/>
        <v>22</v>
      </c>
      <c r="B64" s="82"/>
      <c r="C64" s="458" t="s">
        <v>394</v>
      </c>
      <c r="D64" s="14" t="s">
        <v>393</v>
      </c>
      <c r="E64" s="90" t="s">
        <v>141</v>
      </c>
      <c r="F64" s="90" t="s">
        <v>395</v>
      </c>
      <c r="G64" s="90" t="s">
        <v>115</v>
      </c>
      <c r="H64" s="90">
        <v>1343452</v>
      </c>
      <c r="I64" s="95">
        <v>43900</v>
      </c>
      <c r="J64" s="95"/>
      <c r="K64" s="95"/>
      <c r="L64" s="89">
        <v>44425</v>
      </c>
      <c r="M64" s="96">
        <f t="shared" ca="1" si="8"/>
        <v>3.0166666666666666</v>
      </c>
      <c r="N64" s="90">
        <f t="shared" ca="1" si="9"/>
        <v>1101</v>
      </c>
      <c r="O64" s="90">
        <f t="shared" ca="1" si="10"/>
        <v>36.700000000000003</v>
      </c>
      <c r="P64" s="97" t="s">
        <v>2749</v>
      </c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</row>
    <row r="65" spans="1:69" ht="16" x14ac:dyDescent="0.2">
      <c r="A65" s="82">
        <f t="shared" si="11"/>
        <v>23</v>
      </c>
      <c r="B65" s="82"/>
      <c r="C65" s="1" t="s">
        <v>398</v>
      </c>
      <c r="D65" s="14" t="s">
        <v>393</v>
      </c>
      <c r="E65" s="90" t="s">
        <v>141</v>
      </c>
      <c r="F65" s="90" t="s">
        <v>299</v>
      </c>
      <c r="G65" s="90" t="s">
        <v>115</v>
      </c>
      <c r="H65" s="90">
        <v>1343452</v>
      </c>
      <c r="I65" s="95">
        <v>43900</v>
      </c>
      <c r="J65" s="95"/>
      <c r="K65" s="95"/>
      <c r="L65" s="89">
        <v>44425</v>
      </c>
      <c r="M65" s="96">
        <f t="shared" ca="1" si="8"/>
        <v>3.0166666666666666</v>
      </c>
      <c r="N65" s="90">
        <f t="shared" ca="1" si="9"/>
        <v>1101</v>
      </c>
      <c r="O65" s="90">
        <f t="shared" ca="1" si="10"/>
        <v>36.700000000000003</v>
      </c>
      <c r="P65" s="97" t="s">
        <v>2749</v>
      </c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</row>
    <row r="66" spans="1:69" ht="16" x14ac:dyDescent="0.2">
      <c r="A66" s="82">
        <f t="shared" si="11"/>
        <v>24</v>
      </c>
      <c r="B66" s="82"/>
      <c r="C66" s="1" t="s">
        <v>400</v>
      </c>
      <c r="D66" s="14" t="s">
        <v>393</v>
      </c>
      <c r="E66" s="90" t="s">
        <v>141</v>
      </c>
      <c r="F66" s="90" t="s">
        <v>293</v>
      </c>
      <c r="G66" s="90" t="s">
        <v>115</v>
      </c>
      <c r="H66" s="90">
        <v>1343452</v>
      </c>
      <c r="I66" s="95">
        <v>43949</v>
      </c>
      <c r="J66" s="95"/>
      <c r="K66" s="95"/>
      <c r="L66" s="89">
        <v>44425</v>
      </c>
      <c r="M66" s="96">
        <f t="shared" ca="1" si="8"/>
        <v>2.8833333333333333</v>
      </c>
      <c r="N66" s="90">
        <f t="shared" ca="1" si="9"/>
        <v>1052</v>
      </c>
      <c r="O66" s="90">
        <f t="shared" ca="1" si="10"/>
        <v>35.06666666666667</v>
      </c>
      <c r="P66" s="97" t="s">
        <v>2749</v>
      </c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</row>
    <row r="67" spans="1:69" ht="16" x14ac:dyDescent="0.2">
      <c r="A67" s="82">
        <f t="shared" si="11"/>
        <v>25</v>
      </c>
      <c r="B67" s="82"/>
      <c r="C67" s="1" t="s">
        <v>402</v>
      </c>
      <c r="D67" s="14" t="s">
        <v>403</v>
      </c>
      <c r="E67" s="91" t="s">
        <v>154</v>
      </c>
      <c r="F67" s="92" t="s">
        <v>299</v>
      </c>
      <c r="G67" s="92" t="s">
        <v>113</v>
      </c>
      <c r="H67" s="92">
        <v>1324359</v>
      </c>
      <c r="I67" s="93">
        <v>43927</v>
      </c>
      <c r="J67" s="93"/>
      <c r="K67" s="93"/>
      <c r="L67" s="89">
        <v>44425</v>
      </c>
      <c r="M67" s="94">
        <f t="shared" ca="1" si="8"/>
        <v>2.9444444444444446</v>
      </c>
      <c r="N67" s="92">
        <f t="shared" ca="1" si="9"/>
        <v>1074</v>
      </c>
      <c r="O67" s="92">
        <f t="shared" ca="1" si="10"/>
        <v>35.799999999999997</v>
      </c>
      <c r="P67" s="97" t="s">
        <v>2749</v>
      </c>
      <c r="Q67" s="454">
        <v>400</v>
      </c>
      <c r="R67" s="454">
        <v>278</v>
      </c>
      <c r="S67" s="454">
        <v>122</v>
      </c>
      <c r="T67" s="454">
        <v>298</v>
      </c>
      <c r="U67" s="454">
        <v>102</v>
      </c>
      <c r="V67" s="454">
        <v>356</v>
      </c>
      <c r="W67" s="454">
        <v>0</v>
      </c>
      <c r="X67" s="454">
        <v>318</v>
      </c>
      <c r="Y67" s="455">
        <v>82</v>
      </c>
      <c r="Z67" s="454">
        <v>355</v>
      </c>
      <c r="AA67" s="454">
        <v>45</v>
      </c>
      <c r="AB67" s="456">
        <v>281</v>
      </c>
      <c r="AC67" s="454">
        <v>119</v>
      </c>
      <c r="AD67" s="454">
        <v>277</v>
      </c>
      <c r="AE67" s="454">
        <v>123</v>
      </c>
      <c r="AF67" s="454">
        <v>283</v>
      </c>
      <c r="AG67" s="454">
        <v>117</v>
      </c>
      <c r="AH67" s="454">
        <v>315</v>
      </c>
      <c r="AI67" s="454">
        <v>85</v>
      </c>
      <c r="AJ67" s="454">
        <v>313</v>
      </c>
      <c r="AK67" s="454">
        <v>87</v>
      </c>
      <c r="AL67" s="454">
        <v>301</v>
      </c>
      <c r="AM67" s="454">
        <v>0</v>
      </c>
      <c r="AN67" s="454">
        <v>299</v>
      </c>
      <c r="AO67" s="454">
        <v>101</v>
      </c>
      <c r="AP67" s="454">
        <v>320</v>
      </c>
      <c r="AQ67" s="454">
        <v>80</v>
      </c>
      <c r="AR67" s="454">
        <v>332</v>
      </c>
      <c r="AS67" s="454">
        <v>68</v>
      </c>
      <c r="AT67" s="454"/>
      <c r="AU67" s="454"/>
      <c r="AV67" s="454">
        <v>334</v>
      </c>
      <c r="AW67" s="454">
        <v>66</v>
      </c>
      <c r="AX67" s="454">
        <v>323</v>
      </c>
      <c r="AY67" s="454">
        <v>77</v>
      </c>
      <c r="AZ67" s="454">
        <v>329</v>
      </c>
      <c r="BA67" s="454">
        <v>71</v>
      </c>
      <c r="BB67" s="454">
        <v>328</v>
      </c>
      <c r="BC67" s="454">
        <v>182</v>
      </c>
      <c r="BD67" s="454">
        <v>321</v>
      </c>
      <c r="BE67" s="454">
        <v>79</v>
      </c>
      <c r="BF67" s="454">
        <v>297</v>
      </c>
      <c r="BG67" s="454">
        <v>103</v>
      </c>
      <c r="BH67" s="454">
        <v>304</v>
      </c>
      <c r="BI67" s="454">
        <v>96</v>
      </c>
      <c r="BJ67" s="454">
        <v>308</v>
      </c>
      <c r="BK67" s="454">
        <v>92</v>
      </c>
      <c r="BL67" s="454">
        <v>307</v>
      </c>
      <c r="BM67" s="454">
        <v>93</v>
      </c>
      <c r="BN67" s="454">
        <v>304</v>
      </c>
      <c r="BO67" s="454">
        <v>96</v>
      </c>
      <c r="BP67" s="454">
        <v>308</v>
      </c>
      <c r="BQ67" s="454">
        <v>92</v>
      </c>
    </row>
    <row r="68" spans="1:69" ht="16" x14ac:dyDescent="0.2">
      <c r="A68" s="82">
        <f t="shared" si="11"/>
        <v>26</v>
      </c>
      <c r="B68" s="82"/>
      <c r="C68" s="1" t="s">
        <v>405</v>
      </c>
      <c r="D68" s="14" t="s">
        <v>403</v>
      </c>
      <c r="E68" s="91" t="s">
        <v>154</v>
      </c>
      <c r="F68" s="92" t="s">
        <v>296</v>
      </c>
      <c r="G68" s="92" t="s">
        <v>113</v>
      </c>
      <c r="H68" s="92">
        <v>1324359</v>
      </c>
      <c r="I68" s="93">
        <v>43927</v>
      </c>
      <c r="J68" s="93"/>
      <c r="K68" s="93"/>
      <c r="L68" s="89">
        <v>44425</v>
      </c>
      <c r="M68" s="94">
        <f t="shared" ca="1" si="8"/>
        <v>2.9444444444444446</v>
      </c>
      <c r="N68" s="92">
        <f t="shared" ca="1" si="9"/>
        <v>1074</v>
      </c>
      <c r="O68" s="92">
        <f t="shared" ca="1" si="10"/>
        <v>35.799999999999997</v>
      </c>
      <c r="P68" s="97" t="s">
        <v>2749</v>
      </c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6"/>
    </row>
    <row r="69" spans="1:69" ht="16" x14ac:dyDescent="0.2">
      <c r="A69" s="82">
        <f t="shared" si="11"/>
        <v>27</v>
      </c>
      <c r="B69" s="82"/>
      <c r="C69" s="1" t="s">
        <v>406</v>
      </c>
      <c r="D69" s="14" t="s">
        <v>407</v>
      </c>
      <c r="E69" s="91" t="s">
        <v>154</v>
      </c>
      <c r="F69" s="92" t="s">
        <v>299</v>
      </c>
      <c r="G69" s="92" t="s">
        <v>115</v>
      </c>
      <c r="H69" s="92">
        <v>1324352</v>
      </c>
      <c r="I69" s="93">
        <v>43927</v>
      </c>
      <c r="J69" s="93"/>
      <c r="K69" s="93"/>
      <c r="L69" s="89">
        <v>44425</v>
      </c>
      <c r="M69" s="94">
        <f t="shared" ca="1" si="8"/>
        <v>2.9444444444444446</v>
      </c>
      <c r="N69" s="92">
        <f t="shared" ca="1" si="9"/>
        <v>1074</v>
      </c>
      <c r="O69" s="92">
        <f t="shared" ca="1" si="10"/>
        <v>35.799999999999997</v>
      </c>
      <c r="P69" s="97" t="s">
        <v>2749</v>
      </c>
      <c r="Q69" s="454">
        <v>400</v>
      </c>
      <c r="R69" s="454">
        <v>289</v>
      </c>
      <c r="S69" s="454">
        <v>111</v>
      </c>
      <c r="T69" s="454">
        <v>274</v>
      </c>
      <c r="U69" s="454">
        <v>126</v>
      </c>
      <c r="V69" s="454">
        <v>344</v>
      </c>
      <c r="W69" s="454">
        <v>0</v>
      </c>
      <c r="X69" s="454">
        <v>294</v>
      </c>
      <c r="Y69" s="455">
        <v>106</v>
      </c>
      <c r="Z69" s="454">
        <v>340</v>
      </c>
      <c r="AA69" s="454">
        <v>60</v>
      </c>
      <c r="AB69" s="456">
        <v>297</v>
      </c>
      <c r="AC69" s="454">
        <v>104</v>
      </c>
      <c r="AD69" s="454">
        <v>294</v>
      </c>
      <c r="AE69" s="454">
        <v>106</v>
      </c>
      <c r="AF69" s="454">
        <v>304</v>
      </c>
      <c r="AG69" s="454">
        <v>96</v>
      </c>
      <c r="AH69" s="454">
        <v>302</v>
      </c>
      <c r="AI69" s="454">
        <v>98</v>
      </c>
      <c r="AJ69" s="454">
        <v>303</v>
      </c>
      <c r="AK69" s="454">
        <v>97</v>
      </c>
      <c r="AL69" s="454">
        <v>289</v>
      </c>
      <c r="AM69" s="454">
        <v>0</v>
      </c>
      <c r="AN69" s="454">
        <v>255</v>
      </c>
      <c r="AO69" s="454">
        <v>165</v>
      </c>
      <c r="AP69" s="454">
        <v>331</v>
      </c>
      <c r="AQ69" s="454">
        <v>69</v>
      </c>
      <c r="AR69" s="454">
        <v>311</v>
      </c>
      <c r="AS69" s="454">
        <v>89</v>
      </c>
      <c r="AT69" s="454"/>
      <c r="AU69" s="454"/>
      <c r="AV69" s="454">
        <v>332</v>
      </c>
      <c r="AW69" s="454">
        <v>68</v>
      </c>
      <c r="AX69" s="454">
        <v>304</v>
      </c>
      <c r="AY69" s="454">
        <v>96</v>
      </c>
      <c r="AZ69" s="454">
        <v>310</v>
      </c>
      <c r="BA69" s="454">
        <v>90</v>
      </c>
      <c r="BB69" s="454">
        <v>300</v>
      </c>
      <c r="BC69" s="454">
        <v>100</v>
      </c>
      <c r="BD69" s="454">
        <v>303</v>
      </c>
      <c r="BE69" s="454">
        <v>97</v>
      </c>
      <c r="BF69" s="454">
        <v>307</v>
      </c>
      <c r="BG69" s="454">
        <v>93</v>
      </c>
      <c r="BH69" s="454">
        <v>319</v>
      </c>
      <c r="BI69" s="454">
        <v>81</v>
      </c>
      <c r="BJ69" s="454">
        <v>298</v>
      </c>
      <c r="BK69" s="454">
        <v>102</v>
      </c>
      <c r="BL69" s="454">
        <v>301</v>
      </c>
      <c r="BM69" s="454">
        <v>99</v>
      </c>
      <c r="BN69" s="454">
        <v>305</v>
      </c>
      <c r="BO69" s="454">
        <v>95</v>
      </c>
      <c r="BP69" s="454">
        <v>301</v>
      </c>
      <c r="BQ69" s="454">
        <v>99</v>
      </c>
    </row>
    <row r="70" spans="1:69" ht="16" x14ac:dyDescent="0.2">
      <c r="A70" s="82">
        <f t="shared" si="11"/>
        <v>28</v>
      </c>
      <c r="B70" s="82"/>
      <c r="C70" s="1" t="s">
        <v>409</v>
      </c>
      <c r="D70" s="14" t="s">
        <v>407</v>
      </c>
      <c r="E70" s="91" t="s">
        <v>154</v>
      </c>
      <c r="F70" s="92" t="s">
        <v>296</v>
      </c>
      <c r="G70" s="92" t="s">
        <v>115</v>
      </c>
      <c r="H70" s="92">
        <v>1324352</v>
      </c>
      <c r="I70" s="93">
        <v>43927</v>
      </c>
      <c r="J70" s="93"/>
      <c r="K70" s="93"/>
      <c r="L70" s="89">
        <v>44425</v>
      </c>
      <c r="M70" s="94">
        <f t="shared" ca="1" si="8"/>
        <v>2.9444444444444446</v>
      </c>
      <c r="N70" s="92">
        <f t="shared" ca="1" si="9"/>
        <v>1074</v>
      </c>
      <c r="O70" s="92">
        <f t="shared" ca="1" si="10"/>
        <v>35.799999999999997</v>
      </c>
      <c r="P70" s="97" t="s">
        <v>2749</v>
      </c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76"/>
      <c r="BE70" s="176"/>
      <c r="BF70" s="176"/>
      <c r="BG70" s="176"/>
      <c r="BH70" s="176"/>
      <c r="BI70" s="176"/>
      <c r="BJ70" s="176"/>
      <c r="BK70" s="176"/>
      <c r="BL70" s="176"/>
      <c r="BM70" s="176"/>
      <c r="BN70" s="176"/>
      <c r="BO70" s="176"/>
      <c r="BP70" s="176"/>
      <c r="BQ70" s="176"/>
    </row>
    <row r="71" spans="1:69" ht="16" x14ac:dyDescent="0.2">
      <c r="A71" s="82">
        <f t="shared" si="11"/>
        <v>29</v>
      </c>
      <c r="B71" s="82"/>
      <c r="C71" s="1" t="s">
        <v>411</v>
      </c>
      <c r="D71" s="14" t="s">
        <v>407</v>
      </c>
      <c r="E71" s="91" t="s">
        <v>154</v>
      </c>
      <c r="F71" s="92" t="s">
        <v>286</v>
      </c>
      <c r="G71" s="92" t="s">
        <v>115</v>
      </c>
      <c r="H71" s="92">
        <v>1324352</v>
      </c>
      <c r="I71" s="93">
        <v>43937</v>
      </c>
      <c r="J71" s="93"/>
      <c r="K71" s="93"/>
      <c r="L71" s="89">
        <v>44425</v>
      </c>
      <c r="M71" s="94">
        <f t="shared" ca="1" si="8"/>
        <v>2.9166666666666665</v>
      </c>
      <c r="N71" s="92">
        <f t="shared" ca="1" si="9"/>
        <v>1064</v>
      </c>
      <c r="O71" s="92">
        <f t="shared" ca="1" si="10"/>
        <v>35.466666666666669</v>
      </c>
      <c r="P71" s="97" t="s">
        <v>2749</v>
      </c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76"/>
      <c r="BE71" s="176"/>
      <c r="BF71" s="176"/>
      <c r="BG71" s="176"/>
      <c r="BH71" s="176"/>
      <c r="BI71" s="176"/>
      <c r="BJ71" s="176"/>
      <c r="BK71" s="176"/>
      <c r="BL71" s="176"/>
      <c r="BM71" s="176"/>
      <c r="BN71" s="176"/>
      <c r="BO71" s="176"/>
      <c r="BP71" s="176"/>
      <c r="BQ71" s="176"/>
    </row>
    <row r="72" spans="1:69" x14ac:dyDescent="0.2">
      <c r="Q72" s="457">
        <f t="shared" ref="Q72:V72" si="12">SUM(Q43:Q71)</f>
        <v>2400</v>
      </c>
      <c r="R72" s="457">
        <f t="shared" si="12"/>
        <v>1542</v>
      </c>
      <c r="S72" s="457">
        <f t="shared" si="12"/>
        <v>858</v>
      </c>
      <c r="T72" s="457">
        <f t="shared" si="12"/>
        <v>1495</v>
      </c>
      <c r="U72" s="457">
        <f t="shared" si="12"/>
        <v>905</v>
      </c>
      <c r="V72" s="457">
        <f t="shared" si="12"/>
        <v>1946</v>
      </c>
      <c r="W72" s="457">
        <v>0</v>
      </c>
      <c r="X72" s="457">
        <f t="shared" ref="X72:AS72" si="13">SUM(X43:X71)</f>
        <v>1377</v>
      </c>
      <c r="Y72" s="457">
        <f t="shared" si="13"/>
        <v>923</v>
      </c>
      <c r="Z72" s="457">
        <f t="shared" si="13"/>
        <v>1939</v>
      </c>
      <c r="AA72" s="457">
        <f t="shared" si="13"/>
        <v>461</v>
      </c>
      <c r="AB72" s="457">
        <f t="shared" si="13"/>
        <v>1608</v>
      </c>
      <c r="AC72" s="457">
        <f t="shared" si="13"/>
        <v>800</v>
      </c>
      <c r="AD72" s="457">
        <f t="shared" si="13"/>
        <v>1676</v>
      </c>
      <c r="AE72" s="457">
        <f t="shared" si="13"/>
        <v>724</v>
      </c>
      <c r="AF72" s="457">
        <f t="shared" si="13"/>
        <v>1714</v>
      </c>
      <c r="AG72" s="457">
        <f t="shared" si="13"/>
        <v>696</v>
      </c>
      <c r="AH72" s="457">
        <f t="shared" si="13"/>
        <v>1816</v>
      </c>
      <c r="AI72" s="457">
        <f t="shared" si="13"/>
        <v>584</v>
      </c>
      <c r="AJ72" s="457">
        <f t="shared" si="13"/>
        <v>1761</v>
      </c>
      <c r="AK72" s="457">
        <f t="shared" si="13"/>
        <v>639</v>
      </c>
      <c r="AL72" s="457">
        <f t="shared" si="13"/>
        <v>1766</v>
      </c>
      <c r="AM72" s="457">
        <f t="shared" si="13"/>
        <v>0</v>
      </c>
      <c r="AN72" s="457">
        <f t="shared" si="13"/>
        <v>1455</v>
      </c>
      <c r="AO72" s="457">
        <f t="shared" si="13"/>
        <v>965</v>
      </c>
      <c r="AP72" s="457">
        <f t="shared" si="13"/>
        <v>1822</v>
      </c>
      <c r="AQ72" s="457">
        <f t="shared" si="13"/>
        <v>578</v>
      </c>
      <c r="AR72" s="457">
        <f t="shared" si="13"/>
        <v>1752</v>
      </c>
      <c r="AS72" s="457">
        <f t="shared" si="13"/>
        <v>648</v>
      </c>
      <c r="AT72" s="457"/>
      <c r="AU72" s="457"/>
      <c r="AV72" s="457">
        <f t="shared" ref="AV72:BK72" si="14">SUM(AV43:AV71)</f>
        <v>1766</v>
      </c>
      <c r="AW72" s="457">
        <f t="shared" si="14"/>
        <v>634</v>
      </c>
      <c r="AX72" s="457">
        <f t="shared" si="14"/>
        <v>1719</v>
      </c>
      <c r="AY72" s="457">
        <f t="shared" si="14"/>
        <v>681</v>
      </c>
      <c r="AZ72" s="457">
        <f t="shared" si="14"/>
        <v>1779</v>
      </c>
      <c r="BA72" s="457">
        <f t="shared" si="14"/>
        <v>621</v>
      </c>
      <c r="BB72" s="457">
        <f t="shared" si="14"/>
        <v>1805</v>
      </c>
      <c r="BC72" s="457">
        <f t="shared" si="14"/>
        <v>705</v>
      </c>
      <c r="BD72" s="457">
        <f t="shared" si="14"/>
        <v>1787</v>
      </c>
      <c r="BE72" s="457">
        <f t="shared" si="14"/>
        <v>613</v>
      </c>
      <c r="BF72" s="457">
        <f t="shared" si="14"/>
        <v>1749</v>
      </c>
      <c r="BG72" s="457">
        <f t="shared" si="14"/>
        <v>651</v>
      </c>
      <c r="BH72" s="457">
        <f t="shared" si="14"/>
        <v>1759</v>
      </c>
      <c r="BI72" s="457">
        <f t="shared" si="14"/>
        <v>641</v>
      </c>
      <c r="BJ72" s="457">
        <f t="shared" si="14"/>
        <v>1796</v>
      </c>
      <c r="BK72" s="457">
        <f t="shared" si="14"/>
        <v>604</v>
      </c>
      <c r="BL72" s="457">
        <f t="shared" ref="BL72:BO72" si="15">SUM(BL43:BL71)</f>
        <v>1788</v>
      </c>
      <c r="BM72" s="457">
        <f t="shared" si="15"/>
        <v>612</v>
      </c>
      <c r="BN72" s="457">
        <f t="shared" si="15"/>
        <v>1798</v>
      </c>
      <c r="BO72" s="457">
        <f t="shared" si="15"/>
        <v>602</v>
      </c>
      <c r="BP72" s="457">
        <f t="shared" ref="BP72" si="16">SUM(BP43:BP71)</f>
        <v>1781</v>
      </c>
      <c r="BQ72" s="457">
        <f t="shared" ref="BQ72" si="17">SUM(BQ43:BQ71)</f>
        <v>619</v>
      </c>
    </row>
    <row r="77" spans="1:69" ht="16" x14ac:dyDescent="0.2">
      <c r="H77" s="460" t="s">
        <v>2686</v>
      </c>
    </row>
    <row r="78" spans="1:69" ht="16" x14ac:dyDescent="0.2">
      <c r="H78" s="461" t="s">
        <v>2687</v>
      </c>
      <c r="I78" s="481" t="s">
        <v>2688</v>
      </c>
      <c r="J78" s="481"/>
      <c r="K78" s="481"/>
      <c r="L78" s="481"/>
      <c r="M78" s="481" t="s">
        <v>2689</v>
      </c>
      <c r="N78" s="481" t="s">
        <v>2690</v>
      </c>
      <c r="O78" s="482" t="s">
        <v>2691</v>
      </c>
    </row>
    <row r="79" spans="1:69" ht="16" x14ac:dyDescent="0.2">
      <c r="H79" s="462">
        <v>1362659</v>
      </c>
      <c r="I79" s="28" t="e">
        <f>(H42-I42)/4</f>
        <v>#VALUE!</v>
      </c>
      <c r="J79" s="28"/>
      <c r="K79" s="28"/>
      <c r="L79" s="28"/>
      <c r="M79" s="28" t="e">
        <f>(400-N42)/4</f>
        <v>#VALUE!</v>
      </c>
      <c r="N79" s="28" t="e">
        <f>(400-P42)/4</f>
        <v>#VALUE!</v>
      </c>
      <c r="O79" s="463">
        <f>(276-141)/4</f>
        <v>33.75</v>
      </c>
    </row>
    <row r="80" spans="1:69" ht="16" x14ac:dyDescent="0.2">
      <c r="H80" s="462">
        <v>1324349</v>
      </c>
      <c r="I80" s="28">
        <f>(H50-I50)/4</f>
        <v>320106.25</v>
      </c>
      <c r="J80" s="28"/>
      <c r="K80" s="28"/>
      <c r="L80" s="28"/>
      <c r="M80" s="28">
        <f>(400-211)/4</f>
        <v>47.25</v>
      </c>
      <c r="N80" s="28">
        <f>(400-326)/4</f>
        <v>18.5</v>
      </c>
      <c r="O80" s="463">
        <f>(326-247)/4</f>
        <v>19.75</v>
      </c>
    </row>
    <row r="81" spans="8:15" ht="16" x14ac:dyDescent="0.2">
      <c r="H81" s="464">
        <v>1299771</v>
      </c>
      <c r="I81" s="465">
        <f>(400-286)/3</f>
        <v>38</v>
      </c>
      <c r="J81" s="465"/>
      <c r="K81" s="465"/>
      <c r="L81" s="465"/>
      <c r="M81" s="465">
        <f>(400-237)/4</f>
        <v>40.75</v>
      </c>
      <c r="N81" s="465">
        <f>(400-278)/3</f>
        <v>40.666666666666664</v>
      </c>
      <c r="O81" s="466">
        <f>(366-265)/3</f>
        <v>33.666666666666664</v>
      </c>
    </row>
    <row r="82" spans="8:15" ht="16" x14ac:dyDescent="0.2">
      <c r="H82" s="467">
        <v>1343452</v>
      </c>
      <c r="I82" s="28">
        <f>(400-286)/2</f>
        <v>57</v>
      </c>
      <c r="J82" s="28"/>
      <c r="K82" s="28"/>
      <c r="L82" s="28"/>
      <c r="M82" s="28">
        <f>(400-256)/2</f>
        <v>72</v>
      </c>
      <c r="N82" s="28">
        <f>(400-287)/2</f>
        <v>56.5</v>
      </c>
      <c r="O82" s="463">
        <f>(278-112)/2</f>
        <v>83</v>
      </c>
    </row>
    <row r="83" spans="8:15" ht="16" x14ac:dyDescent="0.2">
      <c r="H83" s="468">
        <v>1324359</v>
      </c>
      <c r="I83" s="465">
        <f>(400-278)/2</f>
        <v>61</v>
      </c>
      <c r="J83" s="465"/>
      <c r="K83" s="465"/>
      <c r="L83" s="465"/>
      <c r="M83" s="465">
        <f>(400-298)/2</f>
        <v>51</v>
      </c>
      <c r="N83" s="465">
        <f>(400-356)/2</f>
        <v>22</v>
      </c>
      <c r="O83" s="466">
        <f>(356-318)/2</f>
        <v>19</v>
      </c>
    </row>
    <row r="84" spans="8:15" ht="16" x14ac:dyDescent="0.2">
      <c r="H84" s="469">
        <v>1324352</v>
      </c>
      <c r="I84" s="470">
        <f>(400-289)/3</f>
        <v>37</v>
      </c>
      <c r="J84" s="470"/>
      <c r="K84" s="470"/>
      <c r="L84" s="470"/>
      <c r="M84" s="470">
        <f>(400-274)/3</f>
        <v>42</v>
      </c>
      <c r="N84" s="470">
        <f>(400-344)/3</f>
        <v>18.666666666666668</v>
      </c>
      <c r="O84" s="471">
        <f>(344-294)/3</f>
        <v>16.666666666666668</v>
      </c>
    </row>
    <row r="86" spans="8:15" ht="16" x14ac:dyDescent="0.2">
      <c r="H86" s="472" t="s">
        <v>2713</v>
      </c>
    </row>
    <row r="87" spans="8:15" ht="16" x14ac:dyDescent="0.2">
      <c r="H87" s="473" t="s">
        <v>192</v>
      </c>
      <c r="I87" s="483" t="s">
        <v>2688</v>
      </c>
      <c r="J87" s="483"/>
      <c r="K87" s="483"/>
      <c r="L87" s="483"/>
      <c r="M87" s="483" t="s">
        <v>2689</v>
      </c>
      <c r="N87" s="483" t="s">
        <v>2690</v>
      </c>
      <c r="O87" s="484" t="s">
        <v>2691</v>
      </c>
    </row>
    <row r="88" spans="8:15" ht="16" x14ac:dyDescent="0.2">
      <c r="H88" s="474" t="s">
        <v>346</v>
      </c>
      <c r="I88" s="28" t="e">
        <f>AVERAGE(I79:I80)</f>
        <v>#VALUE!</v>
      </c>
      <c r="J88" s="28"/>
      <c r="K88" s="28"/>
      <c r="L88" s="28"/>
      <c r="M88" s="28" t="e">
        <f t="shared" ref="M88:O88" si="18">AVERAGE(M79:M80)</f>
        <v>#VALUE!</v>
      </c>
      <c r="N88" s="28" t="e">
        <f t="shared" si="18"/>
        <v>#VALUE!</v>
      </c>
      <c r="O88" s="475">
        <f t="shared" si="18"/>
        <v>26.75</v>
      </c>
    </row>
    <row r="89" spans="8:15" ht="16" x14ac:dyDescent="0.2">
      <c r="H89" s="476" t="s">
        <v>141</v>
      </c>
      <c r="I89" s="465">
        <f>AVERAGE(I81:I82)</f>
        <v>47.5</v>
      </c>
      <c r="J89" s="465"/>
      <c r="K89" s="465"/>
      <c r="L89" s="465"/>
      <c r="M89" s="465">
        <f t="shared" ref="M89:O89" si="19">AVERAGE(M81:M82)</f>
        <v>56.375</v>
      </c>
      <c r="N89" s="465">
        <f t="shared" si="19"/>
        <v>48.583333333333329</v>
      </c>
      <c r="O89" s="477">
        <f t="shared" si="19"/>
        <v>58.333333333333329</v>
      </c>
    </row>
    <row r="90" spans="8:15" ht="16" x14ac:dyDescent="0.2">
      <c r="H90" s="478" t="s">
        <v>154</v>
      </c>
      <c r="I90" s="479">
        <f>AVERAGE(I83:I84)</f>
        <v>49</v>
      </c>
      <c r="J90" s="479"/>
      <c r="K90" s="479"/>
      <c r="L90" s="479"/>
      <c r="M90" s="479">
        <f t="shared" ref="M90:O90" si="20">AVERAGE(M83:M84)</f>
        <v>46.5</v>
      </c>
      <c r="N90" s="479">
        <f t="shared" si="20"/>
        <v>20.333333333333336</v>
      </c>
      <c r="O90" s="480">
        <f t="shared" si="20"/>
        <v>17.833333333333336</v>
      </c>
    </row>
  </sheetData>
  <pageMargins left="0.7" right="0.7" top="0.75" bottom="0.75" header="0.3" footer="0.3"/>
  <pageSetup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087E-0196-477E-86AC-7FAA4F6055EA}">
  <sheetPr>
    <tabColor rgb="FF548235"/>
    <pageSetUpPr fitToPage="1"/>
  </sheetPr>
  <dimension ref="A1:V29"/>
  <sheetViews>
    <sheetView topLeftCell="H1" workbookViewId="0">
      <selection activeCell="A2" sqref="A2"/>
    </sheetView>
  </sheetViews>
  <sheetFormatPr baseColWidth="10" defaultColWidth="8.83203125" defaultRowHeight="15" x14ac:dyDescent="0.2"/>
  <cols>
    <col min="2" max="2" width="15.5" customWidth="1"/>
    <col min="3" max="3" width="18.5" customWidth="1"/>
    <col min="4" max="4" width="15.5" customWidth="1"/>
    <col min="5" max="5" width="16.1640625" customWidth="1"/>
    <col min="8" max="8" width="9.6640625" customWidth="1"/>
    <col min="9" max="10" width="13" customWidth="1"/>
    <col min="11" max="11" width="12.5" customWidth="1"/>
    <col min="12" max="12" width="15.33203125" customWidth="1"/>
    <col min="13" max="13" width="12.83203125" customWidth="1"/>
    <col min="14" max="14" width="23.33203125" customWidth="1"/>
    <col min="15" max="15" width="19.6640625" customWidth="1"/>
    <col min="16" max="20" width="19.83203125" customWidth="1"/>
    <col min="21" max="22" width="15.83203125" customWidth="1"/>
    <col min="23" max="23" width="19.5" customWidth="1"/>
  </cols>
  <sheetData>
    <row r="1" spans="1:22" ht="16" x14ac:dyDescent="0.2">
      <c r="A1" s="167" t="s">
        <v>97</v>
      </c>
      <c r="B1" s="167" t="s">
        <v>2592</v>
      </c>
      <c r="C1" s="167" t="s">
        <v>2593</v>
      </c>
      <c r="D1" s="168" t="s">
        <v>2594</v>
      </c>
      <c r="E1" s="167" t="s">
        <v>2595</v>
      </c>
      <c r="F1" s="167" t="s">
        <v>189</v>
      </c>
      <c r="G1" s="167" t="s">
        <v>192</v>
      </c>
      <c r="H1" s="167" t="s">
        <v>241</v>
      </c>
      <c r="I1" s="167" t="s">
        <v>188</v>
      </c>
      <c r="J1" s="167" t="s">
        <v>2650</v>
      </c>
      <c r="K1" s="167" t="s">
        <v>242</v>
      </c>
      <c r="L1" s="167" t="s">
        <v>243</v>
      </c>
      <c r="M1" s="167" t="s">
        <v>244</v>
      </c>
      <c r="N1" s="311" t="s">
        <v>247</v>
      </c>
      <c r="O1" s="331" t="s">
        <v>2802</v>
      </c>
      <c r="P1" s="144" t="s">
        <v>2803</v>
      </c>
      <c r="Q1" s="331" t="s">
        <v>2804</v>
      </c>
      <c r="R1" s="331" t="s">
        <v>2805</v>
      </c>
      <c r="S1" s="144" t="s">
        <v>2806</v>
      </c>
      <c r="T1" s="144" t="s">
        <v>2807</v>
      </c>
      <c r="U1" t="s">
        <v>2596</v>
      </c>
      <c r="V1" t="s">
        <v>246</v>
      </c>
    </row>
    <row r="2" spans="1:22" ht="16" x14ac:dyDescent="0.2">
      <c r="A2" s="1">
        <v>1</v>
      </c>
      <c r="B2" s="1"/>
      <c r="C2" s="1" t="s">
        <v>412</v>
      </c>
      <c r="D2" s="1" t="s">
        <v>413</v>
      </c>
      <c r="E2" s="3">
        <v>1253165</v>
      </c>
      <c r="F2" s="3" t="s">
        <v>115</v>
      </c>
      <c r="G2" s="3" t="s">
        <v>156</v>
      </c>
      <c r="H2" s="3" t="s">
        <v>299</v>
      </c>
      <c r="I2" s="4">
        <v>43832</v>
      </c>
      <c r="J2" s="4">
        <v>44356</v>
      </c>
      <c r="K2" s="5">
        <f>YEARFRAC(I2,J2)</f>
        <v>1.4361111111111111</v>
      </c>
      <c r="L2" s="5">
        <f>_xlfn.DAYS(J2,I2)</f>
        <v>524</v>
      </c>
      <c r="M2" s="5">
        <f t="shared" ref="M2:M20" si="0">L2/30</f>
        <v>17.466666666666665</v>
      </c>
      <c r="N2" s="318" t="s">
        <v>2601</v>
      </c>
      <c r="O2" s="5">
        <v>28</v>
      </c>
      <c r="P2" s="5">
        <v>213</v>
      </c>
      <c r="Q2" s="5">
        <v>30</v>
      </c>
      <c r="R2" s="5">
        <v>35</v>
      </c>
      <c r="S2" s="5">
        <v>125</v>
      </c>
      <c r="T2" s="5">
        <v>172</v>
      </c>
      <c r="U2" s="13">
        <v>44228</v>
      </c>
      <c r="V2" s="125">
        <f t="shared" ref="V2:V20" si="1">_xlfn.DAYS(U2,I2)/30</f>
        <v>13.2</v>
      </c>
    </row>
    <row r="3" spans="1:22" ht="16" x14ac:dyDescent="0.2">
      <c r="A3" s="1">
        <v>2</v>
      </c>
      <c r="B3" s="705" t="s">
        <v>414</v>
      </c>
      <c r="C3" s="1" t="s">
        <v>415</v>
      </c>
      <c r="D3" s="1" t="s">
        <v>413</v>
      </c>
      <c r="E3" s="3">
        <v>1253165</v>
      </c>
      <c r="F3" s="3" t="s">
        <v>115</v>
      </c>
      <c r="G3" s="3" t="s">
        <v>156</v>
      </c>
      <c r="H3" s="3" t="s">
        <v>296</v>
      </c>
      <c r="I3" s="4">
        <v>43832</v>
      </c>
      <c r="J3" s="4">
        <v>44356</v>
      </c>
      <c r="K3" s="5">
        <f t="shared" ref="K3:K20" si="2">YEARFRAC(I3,J3)</f>
        <v>1.4361111111111111</v>
      </c>
      <c r="L3" s="5">
        <f t="shared" ref="L3:L20" si="3">_xlfn.DAYS(J3,I3)</f>
        <v>524</v>
      </c>
      <c r="M3" s="5">
        <f t="shared" si="0"/>
        <v>17.466666666666665</v>
      </c>
      <c r="N3" s="318" t="s">
        <v>2601</v>
      </c>
      <c r="O3" s="5">
        <v>29</v>
      </c>
      <c r="P3" s="5">
        <v>160</v>
      </c>
      <c r="Q3" s="5">
        <v>30</v>
      </c>
      <c r="R3" s="5">
        <v>28</v>
      </c>
      <c r="S3" s="5">
        <v>142</v>
      </c>
      <c r="T3" s="5">
        <v>193</v>
      </c>
      <c r="U3" s="13">
        <v>44228</v>
      </c>
      <c r="V3" s="125">
        <f t="shared" si="1"/>
        <v>13.2</v>
      </c>
    </row>
    <row r="4" spans="1:22" ht="16" x14ac:dyDescent="0.2">
      <c r="A4" s="1">
        <v>3</v>
      </c>
      <c r="B4" s="705" t="s">
        <v>416</v>
      </c>
      <c r="C4" s="1" t="s">
        <v>417</v>
      </c>
      <c r="D4" s="1" t="s">
        <v>413</v>
      </c>
      <c r="E4" s="3">
        <v>1253165</v>
      </c>
      <c r="F4" s="3" t="s">
        <v>115</v>
      </c>
      <c r="G4" s="3" t="s">
        <v>156</v>
      </c>
      <c r="H4" s="3" t="s">
        <v>286</v>
      </c>
      <c r="I4" s="4">
        <v>43832</v>
      </c>
      <c r="J4" s="4">
        <v>44356</v>
      </c>
      <c r="K4" s="5">
        <f t="shared" si="2"/>
        <v>1.4361111111111111</v>
      </c>
      <c r="L4" s="5">
        <f t="shared" si="3"/>
        <v>524</v>
      </c>
      <c r="M4" s="5">
        <f t="shared" si="0"/>
        <v>17.466666666666665</v>
      </c>
      <c r="N4" s="318" t="s">
        <v>2601</v>
      </c>
      <c r="O4" s="5">
        <v>30</v>
      </c>
      <c r="P4" s="5">
        <v>167</v>
      </c>
      <c r="Q4" s="5">
        <v>34</v>
      </c>
      <c r="R4" s="5">
        <v>34</v>
      </c>
      <c r="S4" s="5">
        <v>126</v>
      </c>
      <c r="T4" s="5">
        <v>182</v>
      </c>
      <c r="U4" s="13">
        <v>44228</v>
      </c>
      <c r="V4" s="125">
        <f t="shared" si="1"/>
        <v>13.2</v>
      </c>
    </row>
    <row r="5" spans="1:22" ht="16" x14ac:dyDescent="0.2">
      <c r="A5" s="1">
        <v>4</v>
      </c>
      <c r="B5" s="705" t="s">
        <v>418</v>
      </c>
      <c r="C5" s="1" t="s">
        <v>419</v>
      </c>
      <c r="D5" s="1" t="s">
        <v>413</v>
      </c>
      <c r="E5" s="3">
        <v>1253165</v>
      </c>
      <c r="F5" s="3" t="s">
        <v>115</v>
      </c>
      <c r="G5" s="3" t="s">
        <v>156</v>
      </c>
      <c r="H5" s="3" t="s">
        <v>293</v>
      </c>
      <c r="I5" s="4">
        <v>43832</v>
      </c>
      <c r="J5" s="4">
        <v>44356</v>
      </c>
      <c r="K5" s="5">
        <f t="shared" si="2"/>
        <v>1.4361111111111111</v>
      </c>
      <c r="L5" s="5">
        <f t="shared" si="3"/>
        <v>524</v>
      </c>
      <c r="M5" s="5">
        <f t="shared" si="0"/>
        <v>17.466666666666665</v>
      </c>
      <c r="N5" s="318" t="s">
        <v>2601</v>
      </c>
      <c r="O5" s="5">
        <v>30</v>
      </c>
      <c r="P5" s="5">
        <v>218</v>
      </c>
      <c r="Q5" s="5">
        <v>33</v>
      </c>
      <c r="R5" s="5">
        <v>27</v>
      </c>
      <c r="S5" s="5">
        <v>137</v>
      </c>
      <c r="T5" s="5">
        <v>142</v>
      </c>
      <c r="U5" s="13">
        <v>44228</v>
      </c>
      <c r="V5" s="125">
        <f t="shared" si="1"/>
        <v>13.2</v>
      </c>
    </row>
    <row r="6" spans="1:22" ht="16" x14ac:dyDescent="0.2">
      <c r="A6" s="1">
        <v>5</v>
      </c>
      <c r="B6" s="705" t="s">
        <v>420</v>
      </c>
      <c r="C6" s="1" t="s">
        <v>421</v>
      </c>
      <c r="D6" s="1" t="s">
        <v>413</v>
      </c>
      <c r="E6" s="3">
        <v>1253165</v>
      </c>
      <c r="F6" s="3" t="s">
        <v>115</v>
      </c>
      <c r="G6" s="3" t="s">
        <v>156</v>
      </c>
      <c r="H6" s="3" t="s">
        <v>290</v>
      </c>
      <c r="I6" s="4">
        <v>43832</v>
      </c>
      <c r="J6" s="4">
        <v>44356</v>
      </c>
      <c r="K6" s="5">
        <f t="shared" si="2"/>
        <v>1.4361111111111111</v>
      </c>
      <c r="L6" s="5">
        <f t="shared" si="3"/>
        <v>524</v>
      </c>
      <c r="M6" s="5">
        <f t="shared" si="0"/>
        <v>17.466666666666665</v>
      </c>
      <c r="N6" s="318" t="s">
        <v>2601</v>
      </c>
      <c r="O6" s="5">
        <v>27</v>
      </c>
      <c r="P6" s="5">
        <v>166</v>
      </c>
      <c r="Q6" s="5">
        <v>28</v>
      </c>
      <c r="R6" s="5">
        <v>28</v>
      </c>
      <c r="S6" s="5">
        <v>127</v>
      </c>
      <c r="T6" s="5">
        <v>192</v>
      </c>
      <c r="U6" s="13">
        <v>44228</v>
      </c>
      <c r="V6" s="125">
        <f t="shared" si="1"/>
        <v>13.2</v>
      </c>
    </row>
    <row r="7" spans="1:22" ht="16" x14ac:dyDescent="0.2">
      <c r="A7" s="1">
        <v>6</v>
      </c>
      <c r="B7" s="705" t="s">
        <v>422</v>
      </c>
      <c r="C7" s="1" t="s">
        <v>423</v>
      </c>
      <c r="D7" s="1" t="s">
        <v>424</v>
      </c>
      <c r="E7" s="7">
        <v>1275963</v>
      </c>
      <c r="F7" s="7" t="s">
        <v>115</v>
      </c>
      <c r="G7" s="7" t="s">
        <v>154</v>
      </c>
      <c r="H7" s="7" t="s">
        <v>299</v>
      </c>
      <c r="I7" s="8">
        <v>43894</v>
      </c>
      <c r="J7" s="4">
        <v>44356</v>
      </c>
      <c r="K7" s="5">
        <f t="shared" si="2"/>
        <v>1.2638888888888888</v>
      </c>
      <c r="L7" s="5">
        <f t="shared" si="3"/>
        <v>462</v>
      </c>
      <c r="M7" s="9">
        <f t="shared" si="0"/>
        <v>15.4</v>
      </c>
      <c r="N7" s="318" t="s">
        <v>2601</v>
      </c>
      <c r="O7" s="9">
        <v>25</v>
      </c>
      <c r="P7" s="9">
        <v>195</v>
      </c>
      <c r="Q7" s="9">
        <v>27</v>
      </c>
      <c r="R7" s="9">
        <v>28</v>
      </c>
      <c r="S7" s="9">
        <v>228</v>
      </c>
      <c r="T7" s="9">
        <v>185</v>
      </c>
      <c r="U7" s="13">
        <v>44228</v>
      </c>
      <c r="V7" s="125">
        <f t="shared" si="1"/>
        <v>11.133333333333333</v>
      </c>
    </row>
    <row r="8" spans="1:22" ht="16" x14ac:dyDescent="0.2">
      <c r="A8" s="1">
        <v>7</v>
      </c>
      <c r="B8" s="705" t="s">
        <v>425</v>
      </c>
      <c r="C8" s="1" t="s">
        <v>426</v>
      </c>
      <c r="D8" s="1" t="s">
        <v>424</v>
      </c>
      <c r="E8" s="7">
        <v>1275963</v>
      </c>
      <c r="F8" s="7" t="s">
        <v>115</v>
      </c>
      <c r="G8" s="7" t="s">
        <v>154</v>
      </c>
      <c r="H8" s="7" t="s">
        <v>296</v>
      </c>
      <c r="I8" s="8">
        <v>43894</v>
      </c>
      <c r="J8" s="4">
        <v>44356</v>
      </c>
      <c r="K8" s="5">
        <f t="shared" si="2"/>
        <v>1.2638888888888888</v>
      </c>
      <c r="L8" s="5">
        <f t="shared" si="3"/>
        <v>462</v>
      </c>
      <c r="M8" s="9">
        <f t="shared" si="0"/>
        <v>15.4</v>
      </c>
      <c r="N8" s="318" t="s">
        <v>2601</v>
      </c>
      <c r="O8" s="9">
        <v>23</v>
      </c>
      <c r="P8" s="9">
        <v>172</v>
      </c>
      <c r="Q8" s="9">
        <v>26</v>
      </c>
      <c r="R8" s="9">
        <v>27</v>
      </c>
      <c r="S8" s="9">
        <v>158</v>
      </c>
      <c r="T8" s="9">
        <v>215</v>
      </c>
      <c r="U8" s="13">
        <v>44228</v>
      </c>
      <c r="V8" s="125">
        <f t="shared" si="1"/>
        <v>11.133333333333333</v>
      </c>
    </row>
    <row r="9" spans="1:22" ht="16" x14ac:dyDescent="0.2">
      <c r="A9" s="1">
        <v>8</v>
      </c>
      <c r="B9" s="705" t="s">
        <v>427</v>
      </c>
      <c r="C9" s="1" t="s">
        <v>428</v>
      </c>
      <c r="D9" s="1" t="s">
        <v>424</v>
      </c>
      <c r="E9" s="7">
        <v>1275963</v>
      </c>
      <c r="F9" s="7" t="s">
        <v>115</v>
      </c>
      <c r="G9" s="7" t="s">
        <v>154</v>
      </c>
      <c r="H9" s="7" t="s">
        <v>286</v>
      </c>
      <c r="I9" s="8">
        <v>43894</v>
      </c>
      <c r="J9" s="4">
        <v>44356</v>
      </c>
      <c r="K9" s="5">
        <f t="shared" si="2"/>
        <v>1.2638888888888888</v>
      </c>
      <c r="L9" s="5">
        <f t="shared" si="3"/>
        <v>462</v>
      </c>
      <c r="M9" s="9">
        <f t="shared" si="0"/>
        <v>15.4</v>
      </c>
      <c r="N9" s="318" t="s">
        <v>2601</v>
      </c>
      <c r="O9" s="9">
        <v>24</v>
      </c>
      <c r="P9" s="9">
        <v>181</v>
      </c>
      <c r="Q9" s="9">
        <v>25</v>
      </c>
      <c r="R9" s="9">
        <v>25</v>
      </c>
      <c r="S9" s="9">
        <v>188</v>
      </c>
      <c r="T9" s="9">
        <v>214</v>
      </c>
      <c r="U9" s="13">
        <v>44228</v>
      </c>
      <c r="V9" s="125">
        <f t="shared" si="1"/>
        <v>11.133333333333333</v>
      </c>
    </row>
    <row r="10" spans="1:22" ht="16" x14ac:dyDescent="0.2">
      <c r="A10" s="1">
        <v>9</v>
      </c>
      <c r="B10" s="705" t="s">
        <v>429</v>
      </c>
      <c r="C10" s="1" t="s">
        <v>430</v>
      </c>
      <c r="D10" s="1" t="s">
        <v>424</v>
      </c>
      <c r="E10" s="7">
        <v>1275963</v>
      </c>
      <c r="F10" s="7" t="s">
        <v>115</v>
      </c>
      <c r="G10" s="7" t="s">
        <v>154</v>
      </c>
      <c r="H10" s="7" t="s">
        <v>293</v>
      </c>
      <c r="I10" s="8">
        <v>43894</v>
      </c>
      <c r="J10" s="4">
        <v>44356</v>
      </c>
      <c r="K10" s="5">
        <f t="shared" si="2"/>
        <v>1.2638888888888888</v>
      </c>
      <c r="L10" s="5">
        <f t="shared" si="3"/>
        <v>462</v>
      </c>
      <c r="M10" s="9">
        <f t="shared" si="0"/>
        <v>15.4</v>
      </c>
      <c r="N10" s="318" t="s">
        <v>2601</v>
      </c>
      <c r="O10" s="9">
        <v>22</v>
      </c>
      <c r="P10" s="9">
        <v>188</v>
      </c>
      <c r="Q10" s="9">
        <v>24</v>
      </c>
      <c r="R10" s="9">
        <v>28</v>
      </c>
      <c r="S10" s="9">
        <v>168</v>
      </c>
      <c r="T10" s="9">
        <v>163</v>
      </c>
      <c r="U10" s="13">
        <v>44228</v>
      </c>
      <c r="V10" s="125">
        <f t="shared" si="1"/>
        <v>11.133333333333333</v>
      </c>
    </row>
    <row r="11" spans="1:22" ht="16" x14ac:dyDescent="0.2">
      <c r="A11" s="1">
        <v>10</v>
      </c>
      <c r="B11" s="705" t="s">
        <v>431</v>
      </c>
      <c r="C11" s="1" t="s">
        <v>432</v>
      </c>
      <c r="D11" s="1" t="s">
        <v>424</v>
      </c>
      <c r="E11" s="7">
        <v>1275963</v>
      </c>
      <c r="F11" s="7" t="s">
        <v>115</v>
      </c>
      <c r="G11" s="7" t="s">
        <v>154</v>
      </c>
      <c r="H11" s="7" t="s">
        <v>290</v>
      </c>
      <c r="I11" s="8">
        <v>43894</v>
      </c>
      <c r="J11" s="4">
        <v>44356</v>
      </c>
      <c r="K11" s="5">
        <f t="shared" si="2"/>
        <v>1.2638888888888888</v>
      </c>
      <c r="L11" s="5">
        <f t="shared" si="3"/>
        <v>462</v>
      </c>
      <c r="M11" s="9">
        <f t="shared" si="0"/>
        <v>15.4</v>
      </c>
      <c r="N11" s="318" t="s">
        <v>2601</v>
      </c>
      <c r="O11" s="9">
        <v>23</v>
      </c>
      <c r="P11" s="9">
        <v>146</v>
      </c>
      <c r="Q11" s="9">
        <v>24</v>
      </c>
      <c r="R11" s="9">
        <v>24</v>
      </c>
      <c r="S11" s="9">
        <v>158</v>
      </c>
      <c r="T11" s="9">
        <v>200</v>
      </c>
      <c r="U11" s="13">
        <v>44228</v>
      </c>
      <c r="V11" s="125">
        <f t="shared" si="1"/>
        <v>11.133333333333333</v>
      </c>
    </row>
    <row r="12" spans="1:22" ht="16" x14ac:dyDescent="0.2">
      <c r="A12" s="1">
        <v>11</v>
      </c>
      <c r="B12" s="705" t="s">
        <v>433</v>
      </c>
      <c r="C12" s="1" t="s">
        <v>434</v>
      </c>
      <c r="D12" s="1" t="s">
        <v>435</v>
      </c>
      <c r="E12" s="7">
        <v>1324357</v>
      </c>
      <c r="F12" s="7" t="s">
        <v>113</v>
      </c>
      <c r="G12" s="7" t="s">
        <v>154</v>
      </c>
      <c r="H12" s="7" t="s">
        <v>299</v>
      </c>
      <c r="I12" s="8">
        <v>43908</v>
      </c>
      <c r="J12" s="4">
        <v>44356</v>
      </c>
      <c r="K12" s="5">
        <f t="shared" si="2"/>
        <v>1.2250000000000001</v>
      </c>
      <c r="L12" s="5">
        <f t="shared" si="3"/>
        <v>448</v>
      </c>
      <c r="M12" s="9">
        <f t="shared" si="0"/>
        <v>14.933333333333334</v>
      </c>
      <c r="N12" s="318" t="s">
        <v>2601</v>
      </c>
      <c r="O12" s="9">
        <v>32</v>
      </c>
      <c r="P12" s="9">
        <v>196</v>
      </c>
      <c r="Q12" s="9">
        <v>32</v>
      </c>
      <c r="R12" s="9">
        <v>31</v>
      </c>
      <c r="S12" s="9">
        <v>190</v>
      </c>
      <c r="T12" s="9">
        <v>178</v>
      </c>
      <c r="U12" s="13">
        <v>44228</v>
      </c>
      <c r="V12" s="125">
        <f t="shared" si="1"/>
        <v>10.666666666666666</v>
      </c>
    </row>
    <row r="13" spans="1:22" ht="16" x14ac:dyDescent="0.2">
      <c r="A13" s="1">
        <v>12</v>
      </c>
      <c r="B13" s="705" t="s">
        <v>436</v>
      </c>
      <c r="C13" s="1" t="s">
        <v>437</v>
      </c>
      <c r="D13" s="1" t="s">
        <v>435</v>
      </c>
      <c r="E13" s="7">
        <v>1324357</v>
      </c>
      <c r="F13" s="7" t="s">
        <v>113</v>
      </c>
      <c r="G13" s="7" t="s">
        <v>154</v>
      </c>
      <c r="H13" s="7" t="s">
        <v>296</v>
      </c>
      <c r="I13" s="8">
        <v>43908</v>
      </c>
      <c r="J13" s="4">
        <v>44356</v>
      </c>
      <c r="K13" s="5">
        <f t="shared" si="2"/>
        <v>1.2250000000000001</v>
      </c>
      <c r="L13" s="5">
        <f t="shared" si="3"/>
        <v>448</v>
      </c>
      <c r="M13" s="9">
        <f t="shared" si="0"/>
        <v>14.933333333333334</v>
      </c>
      <c r="N13" s="318" t="s">
        <v>2601</v>
      </c>
      <c r="O13" s="9">
        <v>30</v>
      </c>
      <c r="P13" s="9">
        <v>143</v>
      </c>
      <c r="Q13" s="9">
        <v>31</v>
      </c>
      <c r="R13" s="9">
        <v>30</v>
      </c>
      <c r="S13" s="9">
        <v>163</v>
      </c>
      <c r="T13" s="9">
        <v>213</v>
      </c>
      <c r="U13" s="13">
        <v>44228</v>
      </c>
      <c r="V13" s="125">
        <f t="shared" si="1"/>
        <v>10.666666666666666</v>
      </c>
    </row>
    <row r="14" spans="1:22" ht="16" x14ac:dyDescent="0.2">
      <c r="A14" s="1">
        <v>13</v>
      </c>
      <c r="B14" s="705" t="s">
        <v>438</v>
      </c>
      <c r="C14" s="1" t="s">
        <v>439</v>
      </c>
      <c r="D14" s="1" t="s">
        <v>435</v>
      </c>
      <c r="E14" s="7">
        <v>1324357</v>
      </c>
      <c r="F14" s="7" t="s">
        <v>113</v>
      </c>
      <c r="G14" s="7" t="s">
        <v>154</v>
      </c>
      <c r="H14" s="7" t="s">
        <v>290</v>
      </c>
      <c r="I14" s="8">
        <v>43908</v>
      </c>
      <c r="J14" s="4">
        <v>44356</v>
      </c>
      <c r="K14" s="5">
        <f t="shared" si="2"/>
        <v>1.2250000000000001</v>
      </c>
      <c r="L14" s="5">
        <f t="shared" si="3"/>
        <v>448</v>
      </c>
      <c r="M14" s="9">
        <f t="shared" si="0"/>
        <v>14.933333333333334</v>
      </c>
      <c r="N14" s="318" t="s">
        <v>2601</v>
      </c>
      <c r="O14" s="9">
        <v>38</v>
      </c>
      <c r="P14" s="9">
        <v>182</v>
      </c>
      <c r="Q14" s="9">
        <v>28</v>
      </c>
      <c r="R14" s="9">
        <v>28</v>
      </c>
      <c r="S14" s="9">
        <v>216</v>
      </c>
      <c r="T14" s="9">
        <v>179</v>
      </c>
      <c r="U14" s="13">
        <v>44228</v>
      </c>
      <c r="V14" s="125">
        <f t="shared" si="1"/>
        <v>10.666666666666666</v>
      </c>
    </row>
    <row r="15" spans="1:22" ht="16" x14ac:dyDescent="0.2">
      <c r="A15" s="1">
        <v>14</v>
      </c>
      <c r="B15" s="705" t="s">
        <v>440</v>
      </c>
      <c r="C15" s="1" t="s">
        <v>441</v>
      </c>
      <c r="D15" s="1" t="s">
        <v>442</v>
      </c>
      <c r="E15" s="7">
        <v>1324355</v>
      </c>
      <c r="F15" s="7" t="s">
        <v>113</v>
      </c>
      <c r="G15" s="7" t="s">
        <v>154</v>
      </c>
      <c r="H15" s="7" t="s">
        <v>286</v>
      </c>
      <c r="I15" s="8">
        <v>43894</v>
      </c>
      <c r="J15" s="4">
        <v>44356</v>
      </c>
      <c r="K15" s="5">
        <f t="shared" si="2"/>
        <v>1.2638888888888888</v>
      </c>
      <c r="L15" s="5">
        <f t="shared" si="3"/>
        <v>462</v>
      </c>
      <c r="M15" s="9">
        <f t="shared" si="0"/>
        <v>15.4</v>
      </c>
      <c r="N15" s="318" t="s">
        <v>2601</v>
      </c>
      <c r="O15" s="9">
        <v>30</v>
      </c>
      <c r="P15" s="9">
        <v>210</v>
      </c>
      <c r="Q15" s="9">
        <v>31</v>
      </c>
      <c r="R15" s="9">
        <v>30</v>
      </c>
      <c r="S15" s="9">
        <v>174</v>
      </c>
      <c r="T15" s="9">
        <v>246</v>
      </c>
      <c r="U15" s="13">
        <v>44228</v>
      </c>
      <c r="V15" s="125">
        <f t="shared" si="1"/>
        <v>11.133333333333333</v>
      </c>
    </row>
    <row r="16" spans="1:22" ht="16" x14ac:dyDescent="0.2">
      <c r="A16" s="1">
        <v>15</v>
      </c>
      <c r="B16" s="705" t="s">
        <v>443</v>
      </c>
      <c r="C16" s="1" t="s">
        <v>444</v>
      </c>
      <c r="D16" s="1" t="s">
        <v>442</v>
      </c>
      <c r="E16" s="7">
        <v>1324355</v>
      </c>
      <c r="F16" s="7" t="s">
        <v>113</v>
      </c>
      <c r="G16" s="7" t="s">
        <v>154</v>
      </c>
      <c r="H16" s="7" t="s">
        <v>293</v>
      </c>
      <c r="I16" s="8">
        <v>43894</v>
      </c>
      <c r="J16" s="4">
        <v>44356</v>
      </c>
      <c r="K16" s="5">
        <f t="shared" si="2"/>
        <v>1.2638888888888888</v>
      </c>
      <c r="L16" s="5">
        <f t="shared" si="3"/>
        <v>462</v>
      </c>
      <c r="M16" s="9">
        <f t="shared" si="0"/>
        <v>15.4</v>
      </c>
      <c r="N16" s="318" t="s">
        <v>2601</v>
      </c>
      <c r="O16" s="9">
        <v>30</v>
      </c>
      <c r="P16" s="9">
        <v>176</v>
      </c>
      <c r="Q16" s="9">
        <v>31</v>
      </c>
      <c r="R16" s="9">
        <v>30</v>
      </c>
      <c r="S16" s="9">
        <v>189</v>
      </c>
      <c r="T16" s="9">
        <v>214</v>
      </c>
      <c r="U16" s="13">
        <v>44228</v>
      </c>
      <c r="V16" s="125">
        <f t="shared" si="1"/>
        <v>11.133333333333333</v>
      </c>
    </row>
    <row r="17" spans="1:22" ht="16" x14ac:dyDescent="0.2">
      <c r="A17" s="1">
        <v>16</v>
      </c>
      <c r="B17" s="705" t="s">
        <v>445</v>
      </c>
      <c r="C17" s="1" t="s">
        <v>446</v>
      </c>
      <c r="D17" s="1" t="s">
        <v>442</v>
      </c>
      <c r="E17" s="7">
        <v>1324355</v>
      </c>
      <c r="F17" s="7" t="s">
        <v>113</v>
      </c>
      <c r="G17" s="7" t="s">
        <v>154</v>
      </c>
      <c r="H17" s="7" t="s">
        <v>290</v>
      </c>
      <c r="I17" s="8">
        <v>43894</v>
      </c>
      <c r="J17" s="4">
        <v>44356</v>
      </c>
      <c r="K17" s="5">
        <f t="shared" si="2"/>
        <v>1.2638888888888888</v>
      </c>
      <c r="L17" s="5">
        <f t="shared" si="3"/>
        <v>462</v>
      </c>
      <c r="M17" s="9">
        <f t="shared" si="0"/>
        <v>15.4</v>
      </c>
      <c r="N17" s="318" t="s">
        <v>2601</v>
      </c>
      <c r="O17" s="9">
        <v>34</v>
      </c>
      <c r="P17" s="9">
        <v>252</v>
      </c>
      <c r="Q17" s="9">
        <v>34</v>
      </c>
      <c r="R17" s="9">
        <v>34</v>
      </c>
      <c r="S17" s="9">
        <v>189</v>
      </c>
      <c r="T17" s="9">
        <v>256</v>
      </c>
      <c r="U17" s="13">
        <v>44228</v>
      </c>
      <c r="V17" s="125">
        <f t="shared" si="1"/>
        <v>11.133333333333333</v>
      </c>
    </row>
    <row r="18" spans="1:22" ht="16" x14ac:dyDescent="0.2">
      <c r="A18" s="1">
        <v>17</v>
      </c>
      <c r="B18" s="705" t="s">
        <v>447</v>
      </c>
      <c r="C18" s="1" t="s">
        <v>448</v>
      </c>
      <c r="D18" s="1" t="s">
        <v>449</v>
      </c>
      <c r="E18" s="10">
        <v>1253156</v>
      </c>
      <c r="F18" s="10" t="s">
        <v>113</v>
      </c>
      <c r="G18" s="10" t="s">
        <v>154</v>
      </c>
      <c r="H18" s="10" t="s">
        <v>293</v>
      </c>
      <c r="I18" s="11">
        <v>43838</v>
      </c>
      <c r="J18" s="4">
        <v>44356</v>
      </c>
      <c r="K18" s="5">
        <f t="shared" si="2"/>
        <v>1.4194444444444445</v>
      </c>
      <c r="L18" s="5">
        <f t="shared" si="3"/>
        <v>518</v>
      </c>
      <c r="M18" s="12">
        <f t="shared" si="0"/>
        <v>17.266666666666666</v>
      </c>
      <c r="N18" s="318" t="s">
        <v>2601</v>
      </c>
      <c r="O18" s="12">
        <v>32</v>
      </c>
      <c r="P18" s="12">
        <v>193</v>
      </c>
      <c r="Q18" s="12">
        <v>33</v>
      </c>
      <c r="R18" s="12">
        <v>33</v>
      </c>
      <c r="S18" s="12">
        <v>199</v>
      </c>
      <c r="T18" s="12">
        <v>217</v>
      </c>
      <c r="U18" s="13">
        <v>44228</v>
      </c>
      <c r="V18" s="125">
        <f t="shared" si="1"/>
        <v>13</v>
      </c>
    </row>
    <row r="19" spans="1:22" ht="16" x14ac:dyDescent="0.2">
      <c r="A19" s="1">
        <v>18</v>
      </c>
      <c r="B19" s="705" t="s">
        <v>450</v>
      </c>
      <c r="C19" s="1" t="s">
        <v>451</v>
      </c>
      <c r="D19" s="1" t="s">
        <v>449</v>
      </c>
      <c r="E19" s="10">
        <v>1253156</v>
      </c>
      <c r="F19" s="10" t="s">
        <v>113</v>
      </c>
      <c r="G19" s="10" t="s">
        <v>154</v>
      </c>
      <c r="H19" s="10" t="s">
        <v>290</v>
      </c>
      <c r="I19" s="11">
        <v>43838</v>
      </c>
      <c r="J19" s="4">
        <v>44356</v>
      </c>
      <c r="K19" s="5">
        <f t="shared" si="2"/>
        <v>1.4194444444444445</v>
      </c>
      <c r="L19" s="5">
        <f t="shared" si="3"/>
        <v>518</v>
      </c>
      <c r="M19" s="12">
        <f t="shared" si="0"/>
        <v>17.266666666666666</v>
      </c>
      <c r="N19" s="318" t="s">
        <v>2601</v>
      </c>
      <c r="O19" s="12">
        <v>29</v>
      </c>
      <c r="P19" s="12">
        <v>225</v>
      </c>
      <c r="Q19" s="12">
        <v>30</v>
      </c>
      <c r="R19" s="12">
        <v>31</v>
      </c>
      <c r="S19" s="12">
        <v>172</v>
      </c>
      <c r="T19" s="12">
        <v>223</v>
      </c>
      <c r="U19" s="13">
        <v>44228</v>
      </c>
      <c r="V19" s="125">
        <f t="shared" si="1"/>
        <v>13</v>
      </c>
    </row>
    <row r="20" spans="1:22" ht="16" x14ac:dyDescent="0.2">
      <c r="A20" s="1">
        <v>19</v>
      </c>
      <c r="B20" s="705" t="s">
        <v>452</v>
      </c>
      <c r="C20" s="1" t="s">
        <v>453</v>
      </c>
      <c r="D20" s="1" t="s">
        <v>454</v>
      </c>
      <c r="E20" s="99">
        <v>1385322</v>
      </c>
      <c r="F20" s="124" t="s">
        <v>113</v>
      </c>
      <c r="G20" s="124" t="s">
        <v>150</v>
      </c>
      <c r="H20" s="124" t="s">
        <v>286</v>
      </c>
      <c r="I20" s="100">
        <v>43905</v>
      </c>
      <c r="J20" s="4">
        <v>44356</v>
      </c>
      <c r="K20" s="5">
        <f t="shared" si="2"/>
        <v>1.2333333333333334</v>
      </c>
      <c r="L20" s="5">
        <f t="shared" si="3"/>
        <v>451</v>
      </c>
      <c r="M20" s="102">
        <f t="shared" si="0"/>
        <v>15.033333333333333</v>
      </c>
      <c r="N20" s="318" t="s">
        <v>2601</v>
      </c>
      <c r="O20" s="102">
        <v>28</v>
      </c>
      <c r="P20" s="102">
        <v>228</v>
      </c>
      <c r="Q20" s="102">
        <v>29</v>
      </c>
      <c r="R20" s="102">
        <v>29</v>
      </c>
      <c r="S20" s="102">
        <v>177</v>
      </c>
      <c r="T20" s="102">
        <v>226</v>
      </c>
      <c r="U20" s="13">
        <v>44228</v>
      </c>
      <c r="V20" s="125">
        <f t="shared" si="1"/>
        <v>10.766666666666667</v>
      </c>
    </row>
    <row r="21" spans="1:22" ht="16" x14ac:dyDescent="0.2">
      <c r="A21" s="161" t="s">
        <v>155</v>
      </c>
      <c r="B21" s="14"/>
    </row>
    <row r="22" spans="1:22" ht="16" x14ac:dyDescent="0.2">
      <c r="A22" s="162" t="s">
        <v>124</v>
      </c>
      <c r="B22" s="14"/>
      <c r="O22" s="101"/>
    </row>
    <row r="23" spans="1:22" x14ac:dyDescent="0.2">
      <c r="A23" s="163" t="s">
        <v>141</v>
      </c>
      <c r="B23" s="167"/>
      <c r="O23" s="101"/>
    </row>
    <row r="24" spans="1:22" ht="16" x14ac:dyDescent="0.2">
      <c r="A24" s="164" t="s">
        <v>150</v>
      </c>
      <c r="B24" s="532"/>
    </row>
    <row r="25" spans="1:22" ht="16" x14ac:dyDescent="0.2">
      <c r="A25" s="165" t="s">
        <v>156</v>
      </c>
      <c r="B25" s="14"/>
    </row>
    <row r="26" spans="1:22" ht="16" x14ac:dyDescent="0.2">
      <c r="A26" s="187" t="s">
        <v>154</v>
      </c>
      <c r="B26" s="14"/>
    </row>
    <row r="27" spans="1:22" x14ac:dyDescent="0.2">
      <c r="A27" s="186" t="s">
        <v>157</v>
      </c>
      <c r="B27" s="167"/>
    </row>
    <row r="28" spans="1:22" ht="17" x14ac:dyDescent="0.2">
      <c r="A28" s="374" t="s">
        <v>158</v>
      </c>
      <c r="B28" s="562"/>
    </row>
    <row r="29" spans="1:22" ht="17" x14ac:dyDescent="0.2">
      <c r="A29" s="393" t="s">
        <v>159</v>
      </c>
      <c r="B29" s="562"/>
    </row>
  </sheetData>
  <pageMargins left="0.7" right="0.7" top="0.75" bottom="0.75" header="0.3" footer="0.3"/>
  <pageSetup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7177-C780-4ED7-8149-3A4CD0E1D48F}">
  <sheetPr>
    <tabColor rgb="FFFFC000"/>
  </sheetPr>
  <dimension ref="A1:BL75"/>
  <sheetViews>
    <sheetView workbookViewId="0">
      <selection activeCell="A16" sqref="A16"/>
    </sheetView>
  </sheetViews>
  <sheetFormatPr baseColWidth="10" defaultColWidth="8.83203125" defaultRowHeight="15" x14ac:dyDescent="0.2"/>
  <cols>
    <col min="2" max="2" width="14.1640625" customWidth="1"/>
    <col min="3" max="3" width="13.6640625" customWidth="1"/>
    <col min="4" max="4" width="9.1640625" hidden="1" customWidth="1"/>
    <col min="6" max="6" width="11.5" customWidth="1"/>
    <col min="7" max="7" width="14.6640625" customWidth="1"/>
    <col min="8" max="8" width="16.33203125" customWidth="1"/>
    <col min="9" max="9" width="19.33203125" customWidth="1"/>
    <col min="10" max="10" width="0" hidden="1" customWidth="1"/>
    <col min="11" max="11" width="22.33203125" hidden="1" customWidth="1"/>
    <col min="12" max="13" width="24.1640625" customWidth="1"/>
    <col min="14" max="14" width="20.5" hidden="1" customWidth="1"/>
    <col min="15" max="15" width="20.5" customWidth="1"/>
    <col min="16" max="16" width="20.5" hidden="1" customWidth="1"/>
    <col min="17" max="19" width="20.5" customWidth="1"/>
    <col min="20" max="20" width="37.6640625" customWidth="1"/>
    <col min="21" max="21" width="24.83203125" customWidth="1"/>
    <col min="22" max="22" width="31.6640625" customWidth="1"/>
    <col min="23" max="23" width="25.6640625" customWidth="1"/>
    <col min="24" max="24" width="35.5" customWidth="1"/>
    <col min="25" max="27" width="25.6640625" customWidth="1"/>
    <col min="28" max="28" width="30.5" customWidth="1"/>
    <col min="29" max="36" width="25.6640625" customWidth="1"/>
    <col min="37" max="37" width="20.1640625" customWidth="1"/>
    <col min="38" max="38" width="21.5" customWidth="1"/>
    <col min="39" max="39" width="18.1640625" customWidth="1"/>
    <col min="40" max="42" width="23.5" customWidth="1"/>
    <col min="43" max="43" width="20.6640625" customWidth="1"/>
    <col min="44" max="44" width="19.6640625" customWidth="1"/>
    <col min="45" max="49" width="19.5" customWidth="1"/>
    <col min="50" max="50" width="12" hidden="1" customWidth="1"/>
    <col min="51" max="51" width="9.83203125" customWidth="1"/>
  </cols>
  <sheetData>
    <row r="1" spans="1:50" ht="16" x14ac:dyDescent="0.2">
      <c r="A1" s="308" t="s">
        <v>97</v>
      </c>
      <c r="B1" s="167" t="s">
        <v>2592</v>
      </c>
      <c r="C1" s="308" t="s">
        <v>2593</v>
      </c>
      <c r="D1" s="309" t="s">
        <v>2607</v>
      </c>
      <c r="E1" s="308" t="s">
        <v>189</v>
      </c>
      <c r="F1" s="310" t="s">
        <v>192</v>
      </c>
      <c r="G1" s="310" t="s">
        <v>241</v>
      </c>
      <c r="H1" s="310" t="s">
        <v>2435</v>
      </c>
      <c r="I1" s="310" t="s">
        <v>188</v>
      </c>
      <c r="J1" s="310" t="s">
        <v>242</v>
      </c>
      <c r="K1" s="310" t="s">
        <v>243</v>
      </c>
      <c r="L1" s="310" t="s">
        <v>244</v>
      </c>
      <c r="M1" s="311" t="s">
        <v>247</v>
      </c>
      <c r="N1" s="308" t="s">
        <v>2808</v>
      </c>
      <c r="O1" s="360" t="s">
        <v>101</v>
      </c>
      <c r="P1" s="308" t="s">
        <v>2809</v>
      </c>
      <c r="Q1" s="308" t="s">
        <v>246</v>
      </c>
      <c r="R1" s="167" t="s">
        <v>2810</v>
      </c>
      <c r="S1" s="167" t="s">
        <v>2811</v>
      </c>
      <c r="T1" s="577" t="s">
        <v>2812</v>
      </c>
      <c r="U1" s="158" t="s">
        <v>2813</v>
      </c>
      <c r="V1" s="14" t="s">
        <v>2814</v>
      </c>
      <c r="W1" s="14" t="s">
        <v>2815</v>
      </c>
      <c r="X1" s="14" t="s">
        <v>2816</v>
      </c>
      <c r="Y1" s="14" t="s">
        <v>2817</v>
      </c>
      <c r="Z1" s="14" t="s">
        <v>2818</v>
      </c>
      <c r="AA1" s="14" t="s">
        <v>2819</v>
      </c>
      <c r="AB1" s="14" t="s">
        <v>2820</v>
      </c>
      <c r="AC1" s="14" t="s">
        <v>2821</v>
      </c>
      <c r="AD1" s="14" t="s">
        <v>2822</v>
      </c>
      <c r="AE1" s="14" t="s">
        <v>2823</v>
      </c>
      <c r="AF1" s="14" t="s">
        <v>2824</v>
      </c>
      <c r="AG1" s="14" t="s">
        <v>2825</v>
      </c>
      <c r="AH1" s="14" t="s">
        <v>2826</v>
      </c>
      <c r="AI1" s="14" t="s">
        <v>2827</v>
      </c>
      <c r="AJ1" s="14" t="s">
        <v>2828</v>
      </c>
      <c r="AK1" s="14" t="s">
        <v>2829</v>
      </c>
      <c r="AL1" s="14" t="s">
        <v>2830</v>
      </c>
      <c r="AM1" s="14" t="s">
        <v>2831</v>
      </c>
      <c r="AN1" s="14" t="s">
        <v>2832</v>
      </c>
      <c r="AO1" s="14" t="s">
        <v>2747</v>
      </c>
      <c r="AP1" s="14" t="s">
        <v>2748</v>
      </c>
      <c r="AQ1" s="14" t="s">
        <v>2833</v>
      </c>
      <c r="AR1" s="14" t="s">
        <v>2834</v>
      </c>
      <c r="AS1" s="14" t="s">
        <v>2835</v>
      </c>
      <c r="AT1" s="14" t="s">
        <v>2836</v>
      </c>
      <c r="AU1" s="14" t="s">
        <v>2837</v>
      </c>
      <c r="AV1" s="14" t="s">
        <v>2838</v>
      </c>
      <c r="AW1" s="14" t="s">
        <v>2839</v>
      </c>
      <c r="AX1" s="98" t="s">
        <v>2840</v>
      </c>
    </row>
    <row r="2" spans="1:50" ht="16" x14ac:dyDescent="0.2">
      <c r="A2" s="1">
        <v>1</v>
      </c>
      <c r="B2" s="717" t="s">
        <v>534</v>
      </c>
      <c r="C2" s="1" t="s">
        <v>535</v>
      </c>
      <c r="D2" s="167" t="s">
        <v>536</v>
      </c>
      <c r="E2" s="99" t="s">
        <v>115</v>
      </c>
      <c r="F2" s="99" t="s">
        <v>150</v>
      </c>
      <c r="G2" s="99" t="s">
        <v>299</v>
      </c>
      <c r="H2" s="99">
        <v>1336217</v>
      </c>
      <c r="I2" s="100">
        <v>44011</v>
      </c>
      <c r="J2" s="102">
        <f t="shared" ref="J2:J6" ca="1" si="0">YEARFRAC(I2,TODAY())</f>
        <v>2.713888888888889</v>
      </c>
      <c r="K2" s="99">
        <f t="shared" ref="K2:K6" ca="1" si="1">_xlfn.DAYS(TODAY(),I2)</f>
        <v>990</v>
      </c>
      <c r="L2" s="99">
        <f t="shared" ref="L2:L6" ca="1" si="2">K2/30</f>
        <v>33</v>
      </c>
      <c r="M2" s="312" t="s">
        <v>112</v>
      </c>
      <c r="N2" s="17">
        <v>44270</v>
      </c>
      <c r="O2" s="17">
        <v>44361</v>
      </c>
      <c r="P2" s="1">
        <f t="shared" ref="P2:P32" si="3">_xlfn.DAYS(N2,I2)/30</f>
        <v>8.6333333333333329</v>
      </c>
      <c r="Q2" s="1">
        <f t="shared" ref="Q2:Q32" si="4">_xlfn.DAYS(O2,I2)/30</f>
        <v>11.666666666666666</v>
      </c>
      <c r="R2" s="1929">
        <v>44470</v>
      </c>
      <c r="S2" s="107">
        <f>_xlfn.DAYS(R2,I2)/30</f>
        <v>15.3</v>
      </c>
      <c r="T2" s="578">
        <v>191</v>
      </c>
      <c r="U2" s="713">
        <v>180</v>
      </c>
      <c r="V2" s="313">
        <v>22</v>
      </c>
      <c r="W2" s="313">
        <v>24</v>
      </c>
      <c r="X2" s="313">
        <v>24</v>
      </c>
      <c r="Y2" s="313">
        <v>26</v>
      </c>
      <c r="Z2" s="313">
        <v>27</v>
      </c>
      <c r="AA2" s="313">
        <v>27</v>
      </c>
      <c r="AB2" s="313">
        <v>29</v>
      </c>
      <c r="AC2" s="313">
        <v>29</v>
      </c>
      <c r="AD2" s="313">
        <v>30</v>
      </c>
      <c r="AE2" s="313">
        <v>31</v>
      </c>
      <c r="AF2" s="313">
        <v>32</v>
      </c>
      <c r="AG2" s="313">
        <v>33</v>
      </c>
      <c r="AH2" s="313">
        <v>33</v>
      </c>
      <c r="AI2" s="313">
        <v>35</v>
      </c>
      <c r="AJ2" s="313">
        <v>35</v>
      </c>
      <c r="AK2" s="313">
        <v>36</v>
      </c>
      <c r="AL2" s="313">
        <v>34</v>
      </c>
      <c r="AM2" s="313">
        <v>34</v>
      </c>
      <c r="AN2" s="313"/>
      <c r="AO2" s="313">
        <v>36</v>
      </c>
      <c r="AP2" s="313">
        <v>35</v>
      </c>
      <c r="AQ2" s="313">
        <v>36</v>
      </c>
      <c r="AR2" s="313">
        <v>35</v>
      </c>
      <c r="AS2" s="313">
        <v>36</v>
      </c>
      <c r="AT2" s="313">
        <v>36</v>
      </c>
      <c r="AU2" s="313">
        <v>36</v>
      </c>
      <c r="AV2" s="313">
        <v>36</v>
      </c>
      <c r="AW2" s="313">
        <v>37</v>
      </c>
      <c r="AX2" s="315">
        <v>44364</v>
      </c>
    </row>
    <row r="3" spans="1:50" ht="16" x14ac:dyDescent="0.2">
      <c r="A3" s="1">
        <v>2</v>
      </c>
      <c r="B3" s="716" t="s">
        <v>537</v>
      </c>
      <c r="C3" s="1" t="s">
        <v>538</v>
      </c>
      <c r="D3" s="167" t="s">
        <v>536</v>
      </c>
      <c r="E3" s="99" t="s">
        <v>115</v>
      </c>
      <c r="F3" s="99" t="s">
        <v>150</v>
      </c>
      <c r="G3" s="99" t="s">
        <v>296</v>
      </c>
      <c r="H3" s="99">
        <v>1336217</v>
      </c>
      <c r="I3" s="100">
        <v>44011</v>
      </c>
      <c r="J3" s="102">
        <f t="shared" ca="1" si="0"/>
        <v>2.713888888888889</v>
      </c>
      <c r="K3" s="99">
        <f t="shared" ca="1" si="1"/>
        <v>990</v>
      </c>
      <c r="L3" s="99">
        <f t="shared" ca="1" si="2"/>
        <v>33</v>
      </c>
      <c r="M3" s="312" t="s">
        <v>112</v>
      </c>
      <c r="N3" s="17">
        <v>44270</v>
      </c>
      <c r="O3" s="17">
        <v>44361</v>
      </c>
      <c r="P3" s="1">
        <f t="shared" si="3"/>
        <v>8.6333333333333329</v>
      </c>
      <c r="Q3" s="1">
        <f t="shared" si="4"/>
        <v>11.666666666666666</v>
      </c>
      <c r="R3" s="1929">
        <v>44470</v>
      </c>
      <c r="S3" s="107">
        <f t="shared" ref="S3:S32" si="5">_xlfn.DAYS(R3,I3)/30</f>
        <v>15.3</v>
      </c>
      <c r="T3" s="578">
        <v>163</v>
      </c>
      <c r="U3" s="713">
        <v>227</v>
      </c>
      <c r="V3" s="313">
        <v>23</v>
      </c>
      <c r="W3" s="313">
        <v>23</v>
      </c>
      <c r="X3" s="313">
        <v>24</v>
      </c>
      <c r="Y3" s="313">
        <v>25</v>
      </c>
      <c r="Z3" s="313">
        <v>25</v>
      </c>
      <c r="AA3" s="313">
        <v>26</v>
      </c>
      <c r="AB3" s="313">
        <v>26</v>
      </c>
      <c r="AC3" s="313">
        <v>26</v>
      </c>
      <c r="AD3" s="313">
        <v>36</v>
      </c>
      <c r="AE3" s="313">
        <v>36</v>
      </c>
      <c r="AF3" s="313">
        <v>36</v>
      </c>
      <c r="AG3" s="313">
        <v>35</v>
      </c>
      <c r="AH3" s="313">
        <v>35</v>
      </c>
      <c r="AI3" s="313">
        <v>35</v>
      </c>
      <c r="AJ3" s="313">
        <v>35</v>
      </c>
      <c r="AK3" s="313">
        <v>35</v>
      </c>
      <c r="AL3" s="313">
        <v>35</v>
      </c>
      <c r="AM3" s="313">
        <v>35</v>
      </c>
      <c r="AN3" s="313"/>
      <c r="AO3" s="313">
        <v>38</v>
      </c>
      <c r="AP3" s="313">
        <v>36</v>
      </c>
      <c r="AQ3" s="313">
        <v>38</v>
      </c>
      <c r="AR3" s="313">
        <v>38</v>
      </c>
      <c r="AS3" s="313">
        <v>39</v>
      </c>
      <c r="AT3" s="313">
        <v>40</v>
      </c>
      <c r="AU3" s="313">
        <v>40</v>
      </c>
      <c r="AV3" s="313">
        <v>40</v>
      </c>
      <c r="AW3" s="313">
        <v>42</v>
      </c>
      <c r="AX3" s="315">
        <v>44364</v>
      </c>
    </row>
    <row r="4" spans="1:50" ht="16" x14ac:dyDescent="0.2">
      <c r="A4" s="1">
        <v>3</v>
      </c>
      <c r="B4" s="716" t="s">
        <v>539</v>
      </c>
      <c r="C4" s="1" t="s">
        <v>540</v>
      </c>
      <c r="D4" s="167" t="s">
        <v>536</v>
      </c>
      <c r="E4" s="99" t="s">
        <v>115</v>
      </c>
      <c r="F4" s="99" t="s">
        <v>150</v>
      </c>
      <c r="G4" s="99" t="s">
        <v>286</v>
      </c>
      <c r="H4" s="99">
        <v>1336217</v>
      </c>
      <c r="I4" s="100">
        <v>44011</v>
      </c>
      <c r="J4" s="102">
        <f t="shared" ca="1" si="0"/>
        <v>2.713888888888889</v>
      </c>
      <c r="K4" s="99">
        <f t="shared" ca="1" si="1"/>
        <v>990</v>
      </c>
      <c r="L4" s="99">
        <f t="shared" ca="1" si="2"/>
        <v>33</v>
      </c>
      <c r="M4" s="312" t="s">
        <v>112</v>
      </c>
      <c r="N4" s="17">
        <v>44270</v>
      </c>
      <c r="O4" s="17">
        <v>44361</v>
      </c>
      <c r="P4" s="1">
        <f t="shared" si="3"/>
        <v>8.6333333333333329</v>
      </c>
      <c r="Q4" s="1">
        <f t="shared" si="4"/>
        <v>11.666666666666666</v>
      </c>
      <c r="R4" s="1929">
        <v>44470</v>
      </c>
      <c r="S4" s="107">
        <f t="shared" si="5"/>
        <v>15.3</v>
      </c>
      <c r="T4" s="578">
        <v>169</v>
      </c>
      <c r="U4" s="713">
        <v>201</v>
      </c>
      <c r="V4" s="313">
        <v>22</v>
      </c>
      <c r="W4" s="313">
        <v>23</v>
      </c>
      <c r="X4" s="313">
        <v>24</v>
      </c>
      <c r="Y4" s="313">
        <v>24</v>
      </c>
      <c r="Z4" s="313">
        <v>24</v>
      </c>
      <c r="AA4" s="313">
        <v>25</v>
      </c>
      <c r="AB4" s="313">
        <v>25</v>
      </c>
      <c r="AC4" s="313">
        <v>26</v>
      </c>
      <c r="AD4" s="313">
        <v>27</v>
      </c>
      <c r="AE4" s="313">
        <v>28</v>
      </c>
      <c r="AF4" s="313">
        <v>29</v>
      </c>
      <c r="AG4" s="313">
        <v>29</v>
      </c>
      <c r="AH4" s="313">
        <v>30</v>
      </c>
      <c r="AI4" s="313">
        <v>30</v>
      </c>
      <c r="AJ4" s="313">
        <v>30</v>
      </c>
      <c r="AK4" s="313">
        <v>31</v>
      </c>
      <c r="AL4" s="313">
        <v>30</v>
      </c>
      <c r="AM4" s="313">
        <v>30</v>
      </c>
      <c r="AN4" s="313"/>
      <c r="AO4" s="313">
        <v>33</v>
      </c>
      <c r="AP4" s="313">
        <v>30</v>
      </c>
      <c r="AQ4" s="313">
        <v>32</v>
      </c>
      <c r="AR4" s="313">
        <v>34</v>
      </c>
      <c r="AS4" s="313">
        <v>33</v>
      </c>
      <c r="AT4" s="313">
        <v>33</v>
      </c>
      <c r="AU4" s="313">
        <v>34</v>
      </c>
      <c r="AV4" s="313">
        <v>33</v>
      </c>
      <c r="AW4" s="313">
        <v>34</v>
      </c>
      <c r="AX4" s="315">
        <v>44364</v>
      </c>
    </row>
    <row r="5" spans="1:50" ht="16" x14ac:dyDescent="0.2">
      <c r="A5" s="1">
        <v>4</v>
      </c>
      <c r="B5" s="716" t="s">
        <v>541</v>
      </c>
      <c r="C5" s="1" t="s">
        <v>542</v>
      </c>
      <c r="D5" s="167" t="s">
        <v>536</v>
      </c>
      <c r="E5" s="99" t="s">
        <v>115</v>
      </c>
      <c r="F5" s="99" t="s">
        <v>150</v>
      </c>
      <c r="G5" s="99" t="s">
        <v>293</v>
      </c>
      <c r="H5" s="99">
        <v>1336217</v>
      </c>
      <c r="I5" s="100">
        <v>44011</v>
      </c>
      <c r="J5" s="102">
        <f t="shared" ca="1" si="0"/>
        <v>2.713888888888889</v>
      </c>
      <c r="K5" s="99">
        <f t="shared" ca="1" si="1"/>
        <v>990</v>
      </c>
      <c r="L5" s="99">
        <f t="shared" ca="1" si="2"/>
        <v>33</v>
      </c>
      <c r="M5" s="312" t="s">
        <v>112</v>
      </c>
      <c r="N5" s="17">
        <v>44270</v>
      </c>
      <c r="O5" s="17">
        <v>44361</v>
      </c>
      <c r="P5" s="1">
        <f t="shared" si="3"/>
        <v>8.6333333333333329</v>
      </c>
      <c r="Q5" s="1">
        <f t="shared" si="4"/>
        <v>11.666666666666666</v>
      </c>
      <c r="R5" s="1929">
        <v>44470</v>
      </c>
      <c r="S5" s="107">
        <f t="shared" si="5"/>
        <v>15.3</v>
      </c>
      <c r="T5" s="578">
        <v>187</v>
      </c>
      <c r="U5" s="713">
        <v>185</v>
      </c>
      <c r="V5" s="313">
        <v>20</v>
      </c>
      <c r="W5" s="313">
        <v>21</v>
      </c>
      <c r="X5" s="313">
        <v>22</v>
      </c>
      <c r="Y5" s="313">
        <v>22</v>
      </c>
      <c r="Z5" s="313">
        <v>24</v>
      </c>
      <c r="AA5" s="313">
        <v>25</v>
      </c>
      <c r="AB5" s="313">
        <v>25</v>
      </c>
      <c r="AC5" s="313">
        <v>27</v>
      </c>
      <c r="AD5" s="313">
        <v>27</v>
      </c>
      <c r="AE5" s="313">
        <v>27</v>
      </c>
      <c r="AF5" s="313">
        <v>27</v>
      </c>
      <c r="AG5" s="313">
        <v>26</v>
      </c>
      <c r="AH5" s="313">
        <v>26</v>
      </c>
      <c r="AI5" s="313">
        <v>25</v>
      </c>
      <c r="AJ5" s="313">
        <v>25</v>
      </c>
      <c r="AK5" s="313">
        <v>25</v>
      </c>
      <c r="AL5" s="313">
        <v>25</v>
      </c>
      <c r="AM5" s="313">
        <v>26</v>
      </c>
      <c r="AN5" s="313"/>
      <c r="AO5" s="313">
        <v>27</v>
      </c>
      <c r="AP5" s="313">
        <v>25</v>
      </c>
      <c r="AQ5" s="313">
        <v>27</v>
      </c>
      <c r="AR5" s="313">
        <v>27</v>
      </c>
      <c r="AS5" s="313">
        <v>27</v>
      </c>
      <c r="AT5" s="313">
        <v>27</v>
      </c>
      <c r="AU5" s="313">
        <v>27</v>
      </c>
      <c r="AV5" s="313">
        <v>27</v>
      </c>
      <c r="AW5" s="313">
        <v>28</v>
      </c>
      <c r="AX5" s="315">
        <v>44364</v>
      </c>
    </row>
    <row r="6" spans="1:50" ht="16" x14ac:dyDescent="0.2">
      <c r="A6" s="1">
        <v>5</v>
      </c>
      <c r="B6" s="716" t="s">
        <v>543</v>
      </c>
      <c r="C6" s="1" t="s">
        <v>544</v>
      </c>
      <c r="D6" s="167" t="s">
        <v>536</v>
      </c>
      <c r="E6" s="99" t="s">
        <v>115</v>
      </c>
      <c r="F6" s="99" t="s">
        <v>150</v>
      </c>
      <c r="G6" s="99" t="s">
        <v>290</v>
      </c>
      <c r="H6" s="99">
        <v>1336217</v>
      </c>
      <c r="I6" s="100">
        <v>44011</v>
      </c>
      <c r="J6" s="102">
        <f t="shared" ca="1" si="0"/>
        <v>2.713888888888889</v>
      </c>
      <c r="K6" s="99">
        <f t="shared" ca="1" si="1"/>
        <v>990</v>
      </c>
      <c r="L6" s="99">
        <f t="shared" ca="1" si="2"/>
        <v>33</v>
      </c>
      <c r="M6" s="312" t="s">
        <v>112</v>
      </c>
      <c r="N6" s="17">
        <v>44270</v>
      </c>
      <c r="O6" s="17">
        <v>44361</v>
      </c>
      <c r="P6" s="1">
        <f t="shared" si="3"/>
        <v>8.6333333333333329</v>
      </c>
      <c r="Q6" s="1">
        <f t="shared" si="4"/>
        <v>11.666666666666666</v>
      </c>
      <c r="R6" s="1929">
        <v>44470</v>
      </c>
      <c r="S6" s="107">
        <f t="shared" si="5"/>
        <v>15.3</v>
      </c>
      <c r="T6" s="578">
        <v>234</v>
      </c>
      <c r="U6" s="713">
        <v>204</v>
      </c>
      <c r="V6" s="313">
        <v>23</v>
      </c>
      <c r="W6" s="313">
        <v>24</v>
      </c>
      <c r="X6" s="313">
        <v>24</v>
      </c>
      <c r="Y6" s="313">
        <v>25</v>
      </c>
      <c r="Z6" s="313">
        <v>25</v>
      </c>
      <c r="AA6" s="313">
        <v>25</v>
      </c>
      <c r="AB6" s="313">
        <v>25</v>
      </c>
      <c r="AC6" s="313">
        <v>26</v>
      </c>
      <c r="AD6" s="313">
        <v>26</v>
      </c>
      <c r="AE6" s="313">
        <v>26</v>
      </c>
      <c r="AF6" s="313">
        <v>26</v>
      </c>
      <c r="AG6" s="313">
        <v>27</v>
      </c>
      <c r="AH6" s="313">
        <v>27</v>
      </c>
      <c r="AI6" s="313">
        <v>28</v>
      </c>
      <c r="AJ6" s="313">
        <v>29</v>
      </c>
      <c r="AK6" s="313">
        <v>29</v>
      </c>
      <c r="AL6" s="313">
        <v>28</v>
      </c>
      <c r="AM6" s="313">
        <v>28</v>
      </c>
      <c r="AN6" s="313"/>
      <c r="AO6" s="313">
        <v>28</v>
      </c>
      <c r="AP6" s="313">
        <v>27</v>
      </c>
      <c r="AQ6" s="313">
        <v>28</v>
      </c>
      <c r="AR6" s="313">
        <v>30</v>
      </c>
      <c r="AS6" s="313">
        <v>29</v>
      </c>
      <c r="AT6" s="313">
        <v>30</v>
      </c>
      <c r="AU6" s="313">
        <v>31</v>
      </c>
      <c r="AV6" s="313">
        <v>29</v>
      </c>
      <c r="AW6" s="313">
        <v>29</v>
      </c>
      <c r="AX6" s="315">
        <v>44364</v>
      </c>
    </row>
    <row r="7" spans="1:50" ht="16" x14ac:dyDescent="0.2">
      <c r="A7" s="1">
        <v>6</v>
      </c>
      <c r="B7" s="716" t="s">
        <v>545</v>
      </c>
      <c r="C7" s="1" t="s">
        <v>546</v>
      </c>
      <c r="D7" s="167" t="s">
        <v>547</v>
      </c>
      <c r="E7" s="99" t="s">
        <v>113</v>
      </c>
      <c r="F7" s="99" t="s">
        <v>150</v>
      </c>
      <c r="G7" s="99" t="s">
        <v>299</v>
      </c>
      <c r="H7" s="99">
        <v>1334231</v>
      </c>
      <c r="I7" s="100">
        <v>44011</v>
      </c>
      <c r="J7" s="102">
        <f ca="1">YEARFRAC(I7,TODAY())</f>
        <v>2.713888888888889</v>
      </c>
      <c r="K7" s="99">
        <f ca="1">_xlfn.DAYS(TODAY(),I7)</f>
        <v>990</v>
      </c>
      <c r="L7" s="99">
        <f ca="1">K7/30</f>
        <v>33</v>
      </c>
      <c r="M7" s="312" t="s">
        <v>112</v>
      </c>
      <c r="N7" s="17">
        <v>44270</v>
      </c>
      <c r="O7" s="17">
        <v>44361</v>
      </c>
      <c r="P7" s="1">
        <f t="shared" si="3"/>
        <v>8.6333333333333329</v>
      </c>
      <c r="Q7" s="1">
        <f t="shared" si="4"/>
        <v>11.666666666666666</v>
      </c>
      <c r="R7" s="13">
        <v>44474</v>
      </c>
      <c r="S7" s="107">
        <f t="shared" si="5"/>
        <v>15.433333333333334</v>
      </c>
      <c r="T7" s="578">
        <v>200</v>
      </c>
      <c r="U7" s="713">
        <v>172</v>
      </c>
      <c r="V7" s="313">
        <v>29</v>
      </c>
      <c r="W7" s="313">
        <v>29</v>
      </c>
      <c r="X7" s="313">
        <v>30</v>
      </c>
      <c r="Y7" s="313">
        <v>30</v>
      </c>
      <c r="Z7" s="313">
        <v>31</v>
      </c>
      <c r="AA7" s="313">
        <v>31</v>
      </c>
      <c r="AB7" s="313">
        <v>32</v>
      </c>
      <c r="AC7" s="313">
        <v>32</v>
      </c>
      <c r="AD7" s="313">
        <v>33</v>
      </c>
      <c r="AE7" s="313">
        <v>34</v>
      </c>
      <c r="AF7" s="313">
        <v>34</v>
      </c>
      <c r="AG7" s="313">
        <v>34</v>
      </c>
      <c r="AH7" s="313">
        <v>35</v>
      </c>
      <c r="AI7" s="313">
        <v>35</v>
      </c>
      <c r="AJ7" s="313">
        <v>36</v>
      </c>
      <c r="AK7" s="313">
        <v>35</v>
      </c>
      <c r="AL7" s="313">
        <v>35</v>
      </c>
      <c r="AM7" s="313">
        <v>35</v>
      </c>
      <c r="AN7" s="313"/>
      <c r="AO7" s="313">
        <v>37</v>
      </c>
      <c r="AP7" s="313">
        <v>37</v>
      </c>
      <c r="AQ7" s="313">
        <v>37</v>
      </c>
      <c r="AR7" s="313">
        <v>37</v>
      </c>
      <c r="AS7" s="313">
        <v>38</v>
      </c>
      <c r="AT7" s="313">
        <v>40</v>
      </c>
      <c r="AU7" s="313">
        <v>38</v>
      </c>
      <c r="AV7" s="313">
        <v>36</v>
      </c>
      <c r="AW7" s="313">
        <v>37</v>
      </c>
      <c r="AX7" s="315">
        <v>44364</v>
      </c>
    </row>
    <row r="8" spans="1:50" ht="16" x14ac:dyDescent="0.2">
      <c r="A8" s="1">
        <v>7</v>
      </c>
      <c r="B8" s="716" t="s">
        <v>548</v>
      </c>
      <c r="C8" s="1" t="s">
        <v>549</v>
      </c>
      <c r="D8" s="167" t="s">
        <v>547</v>
      </c>
      <c r="E8" s="99" t="s">
        <v>113</v>
      </c>
      <c r="F8" s="99" t="s">
        <v>150</v>
      </c>
      <c r="G8" s="99" t="s">
        <v>296</v>
      </c>
      <c r="H8" s="99">
        <v>1334231</v>
      </c>
      <c r="I8" s="100">
        <v>44011</v>
      </c>
      <c r="J8" s="102">
        <f ca="1">YEARFRAC(I8,TODAY())</f>
        <v>2.713888888888889</v>
      </c>
      <c r="K8" s="99">
        <f ca="1">_xlfn.DAYS(TODAY(),I8)</f>
        <v>990</v>
      </c>
      <c r="L8" s="99">
        <f ca="1">K8/30</f>
        <v>33</v>
      </c>
      <c r="M8" s="312" t="s">
        <v>112</v>
      </c>
      <c r="N8" s="17">
        <v>44270</v>
      </c>
      <c r="O8" s="17">
        <v>44361</v>
      </c>
      <c r="P8" s="1">
        <f t="shared" si="3"/>
        <v>8.6333333333333329</v>
      </c>
      <c r="Q8" s="1">
        <f t="shared" si="4"/>
        <v>11.666666666666666</v>
      </c>
      <c r="R8" s="13">
        <v>44474</v>
      </c>
      <c r="S8" s="107">
        <f t="shared" si="5"/>
        <v>15.433333333333334</v>
      </c>
      <c r="T8" s="578">
        <v>203</v>
      </c>
      <c r="U8" s="713">
        <v>214</v>
      </c>
      <c r="V8" s="313">
        <v>30</v>
      </c>
      <c r="W8" s="313">
        <v>30</v>
      </c>
      <c r="X8" s="313">
        <v>30</v>
      </c>
      <c r="Y8" s="313">
        <v>31</v>
      </c>
      <c r="Z8" s="313">
        <v>31</v>
      </c>
      <c r="AA8" s="313">
        <v>31</v>
      </c>
      <c r="AB8" s="313">
        <v>31</v>
      </c>
      <c r="AC8" s="313">
        <v>32</v>
      </c>
      <c r="AD8" s="313">
        <v>32</v>
      </c>
      <c r="AE8" s="313">
        <v>33</v>
      </c>
      <c r="AF8" s="313">
        <v>35</v>
      </c>
      <c r="AG8" s="313">
        <v>36</v>
      </c>
      <c r="AH8" s="313">
        <v>38</v>
      </c>
      <c r="AI8" s="313">
        <v>40</v>
      </c>
      <c r="AJ8" s="313">
        <v>41</v>
      </c>
      <c r="AK8" s="313">
        <v>40</v>
      </c>
      <c r="AL8" s="313">
        <v>41</v>
      </c>
      <c r="AM8" s="313">
        <v>40</v>
      </c>
      <c r="AN8" s="313"/>
      <c r="AO8" s="313">
        <v>35</v>
      </c>
      <c r="AP8" s="313">
        <v>32</v>
      </c>
      <c r="AQ8" s="313">
        <v>33</v>
      </c>
      <c r="AR8" s="313">
        <v>31</v>
      </c>
      <c r="AS8" s="313">
        <v>31</v>
      </c>
      <c r="AT8" s="313">
        <v>31</v>
      </c>
      <c r="AU8" s="313">
        <v>30</v>
      </c>
      <c r="AV8" s="313">
        <v>31</v>
      </c>
      <c r="AW8" s="313">
        <v>31</v>
      </c>
      <c r="AX8" s="315">
        <v>44364</v>
      </c>
    </row>
    <row r="9" spans="1:50" ht="16" x14ac:dyDescent="0.2">
      <c r="A9" s="1">
        <v>8</v>
      </c>
      <c r="B9" s="716" t="s">
        <v>222</v>
      </c>
      <c r="C9" s="1" t="s">
        <v>550</v>
      </c>
      <c r="D9" s="167" t="s">
        <v>551</v>
      </c>
      <c r="E9" s="305" t="s">
        <v>113</v>
      </c>
      <c r="F9" s="105" t="s">
        <v>141</v>
      </c>
      <c r="G9" s="105" t="s">
        <v>299</v>
      </c>
      <c r="H9" s="305">
        <v>1299767</v>
      </c>
      <c r="I9" s="306">
        <v>44002</v>
      </c>
      <c r="J9" s="307">
        <f t="shared" ref="J9:J32" ca="1" si="6">YEARFRAC(I9,TODAY())</f>
        <v>2.7388888888888889</v>
      </c>
      <c r="K9" s="103">
        <f t="shared" ref="K9:K32" ca="1" si="7">_xlfn.DAYS(TODAY(),I9)</f>
        <v>999</v>
      </c>
      <c r="L9" s="103">
        <f t="shared" ref="L9:L32" ca="1" si="8">K9/30</f>
        <v>33.299999999999997</v>
      </c>
      <c r="M9" s="312" t="s">
        <v>112</v>
      </c>
      <c r="N9" s="17">
        <v>44270</v>
      </c>
      <c r="O9" s="17">
        <v>44361</v>
      </c>
      <c r="P9" s="1">
        <f t="shared" si="3"/>
        <v>8.9333333333333336</v>
      </c>
      <c r="Q9" s="1">
        <f t="shared" si="4"/>
        <v>11.966666666666667</v>
      </c>
      <c r="R9" s="1929">
        <v>44475</v>
      </c>
      <c r="S9" s="107">
        <f t="shared" si="5"/>
        <v>15.766666666666667</v>
      </c>
      <c r="T9" s="579">
        <v>137</v>
      </c>
      <c r="U9" s="451">
        <v>182</v>
      </c>
      <c r="V9" s="314">
        <v>31</v>
      </c>
      <c r="W9" s="314">
        <v>33</v>
      </c>
      <c r="X9" s="314">
        <v>35</v>
      </c>
      <c r="Y9" s="314">
        <v>37</v>
      </c>
      <c r="Z9" s="314">
        <v>38</v>
      </c>
      <c r="AA9" s="314">
        <v>38</v>
      </c>
      <c r="AB9" s="314">
        <v>41</v>
      </c>
      <c r="AC9" s="314">
        <v>43</v>
      </c>
      <c r="AD9" s="314">
        <v>46</v>
      </c>
      <c r="AE9" s="314">
        <v>48</v>
      </c>
      <c r="AF9" s="314">
        <v>48</v>
      </c>
      <c r="AG9" s="314">
        <v>48</v>
      </c>
      <c r="AH9" s="314">
        <v>47</v>
      </c>
      <c r="AI9" s="314">
        <v>48</v>
      </c>
      <c r="AJ9" s="314">
        <v>48</v>
      </c>
      <c r="AK9" s="314">
        <v>49</v>
      </c>
      <c r="AL9" s="314">
        <v>48</v>
      </c>
      <c r="AM9" s="314">
        <v>47</v>
      </c>
      <c r="AN9" s="314"/>
      <c r="AO9" s="314">
        <v>51</v>
      </c>
      <c r="AP9" s="314">
        <v>50</v>
      </c>
      <c r="AQ9" s="314">
        <v>50</v>
      </c>
      <c r="AR9" s="314">
        <v>53</v>
      </c>
      <c r="AS9" s="314">
        <v>53</v>
      </c>
      <c r="AT9" s="314">
        <v>54</v>
      </c>
      <c r="AU9" s="314">
        <v>53</v>
      </c>
      <c r="AV9" s="314">
        <v>52</v>
      </c>
      <c r="AW9" s="314">
        <v>52</v>
      </c>
      <c r="AX9" s="315">
        <v>44364</v>
      </c>
    </row>
    <row r="10" spans="1:50" ht="16" x14ac:dyDescent="0.2">
      <c r="A10" s="1">
        <v>9</v>
      </c>
      <c r="B10" s="716" t="s">
        <v>552</v>
      </c>
      <c r="C10" s="1" t="s">
        <v>553</v>
      </c>
      <c r="D10" s="167" t="s">
        <v>551</v>
      </c>
      <c r="E10" s="305" t="s">
        <v>113</v>
      </c>
      <c r="F10" s="105" t="s">
        <v>141</v>
      </c>
      <c r="G10" s="105" t="s">
        <v>296</v>
      </c>
      <c r="H10" s="305">
        <v>1299767</v>
      </c>
      <c r="I10" s="306">
        <v>44002</v>
      </c>
      <c r="J10" s="307">
        <f t="shared" ca="1" si="6"/>
        <v>2.7388888888888889</v>
      </c>
      <c r="K10" s="103">
        <f t="shared" ca="1" si="7"/>
        <v>999</v>
      </c>
      <c r="L10" s="103">
        <f t="shared" ca="1" si="8"/>
        <v>33.299999999999997</v>
      </c>
      <c r="M10" s="312" t="s">
        <v>112</v>
      </c>
      <c r="N10" s="17">
        <v>44270</v>
      </c>
      <c r="O10" s="17">
        <v>44361</v>
      </c>
      <c r="P10" s="1">
        <f t="shared" si="3"/>
        <v>8.9333333333333336</v>
      </c>
      <c r="Q10" s="1">
        <f t="shared" si="4"/>
        <v>11.966666666666667</v>
      </c>
      <c r="R10" s="1929">
        <v>44475</v>
      </c>
      <c r="S10" s="107">
        <f t="shared" si="5"/>
        <v>15.766666666666667</v>
      </c>
      <c r="T10" s="579">
        <v>186</v>
      </c>
      <c r="U10" s="451">
        <v>180</v>
      </c>
      <c r="V10" s="314">
        <v>30</v>
      </c>
      <c r="W10" s="314">
        <v>33</v>
      </c>
      <c r="X10" s="314">
        <v>33</v>
      </c>
      <c r="Y10" s="314">
        <v>35</v>
      </c>
      <c r="Z10" s="314">
        <v>37</v>
      </c>
      <c r="AA10" s="314">
        <v>39</v>
      </c>
      <c r="AB10" s="314">
        <v>42</v>
      </c>
      <c r="AC10" s="314">
        <v>44</v>
      </c>
      <c r="AD10" s="314">
        <v>45</v>
      </c>
      <c r="AE10" s="314">
        <v>47</v>
      </c>
      <c r="AF10" s="314">
        <v>47</v>
      </c>
      <c r="AG10" s="314">
        <v>47</v>
      </c>
      <c r="AH10" s="314">
        <v>46</v>
      </c>
      <c r="AI10" s="314">
        <v>47</v>
      </c>
      <c r="AJ10" s="314">
        <v>47</v>
      </c>
      <c r="AK10" s="314">
        <v>47</v>
      </c>
      <c r="AL10" s="314">
        <v>47</v>
      </c>
      <c r="AM10" s="314">
        <v>47</v>
      </c>
      <c r="AN10" s="314"/>
      <c r="AO10" s="314">
        <v>49</v>
      </c>
      <c r="AP10" s="314">
        <v>48</v>
      </c>
      <c r="AQ10" s="314">
        <v>48</v>
      </c>
      <c r="AR10" s="314">
        <v>51</v>
      </c>
      <c r="AS10" s="314">
        <v>50</v>
      </c>
      <c r="AT10" s="314">
        <v>51</v>
      </c>
      <c r="AU10" s="314">
        <v>49</v>
      </c>
      <c r="AV10" s="314">
        <v>48</v>
      </c>
      <c r="AW10" s="314">
        <v>47</v>
      </c>
      <c r="AX10" s="315">
        <v>44364</v>
      </c>
    </row>
    <row r="11" spans="1:50" ht="16" x14ac:dyDescent="0.2">
      <c r="A11" s="1">
        <v>10</v>
      </c>
      <c r="B11" s="716" t="s">
        <v>554</v>
      </c>
      <c r="C11" s="1" t="s">
        <v>555</v>
      </c>
      <c r="D11" s="167" t="s">
        <v>551</v>
      </c>
      <c r="E11" s="305" t="s">
        <v>113</v>
      </c>
      <c r="F11" s="105" t="s">
        <v>141</v>
      </c>
      <c r="G11" s="105" t="s">
        <v>286</v>
      </c>
      <c r="H11" s="305">
        <v>1299767</v>
      </c>
      <c r="I11" s="306">
        <v>44002</v>
      </c>
      <c r="J11" s="307">
        <f t="shared" ca="1" si="6"/>
        <v>2.7388888888888889</v>
      </c>
      <c r="K11" s="103">
        <f t="shared" ca="1" si="7"/>
        <v>999</v>
      </c>
      <c r="L11" s="103">
        <f t="shared" ca="1" si="8"/>
        <v>33.299999999999997</v>
      </c>
      <c r="M11" s="312" t="s">
        <v>112</v>
      </c>
      <c r="N11" s="17">
        <v>44270</v>
      </c>
      <c r="O11" s="17">
        <v>44361</v>
      </c>
      <c r="P11" s="1">
        <f t="shared" si="3"/>
        <v>8.9333333333333336</v>
      </c>
      <c r="Q11" s="1">
        <f t="shared" si="4"/>
        <v>11.966666666666667</v>
      </c>
      <c r="R11" s="1929">
        <v>44475</v>
      </c>
      <c r="S11" s="107">
        <f t="shared" si="5"/>
        <v>15.766666666666667</v>
      </c>
      <c r="T11" s="579">
        <v>186</v>
      </c>
      <c r="U11" s="451">
        <v>150</v>
      </c>
      <c r="V11" s="314">
        <v>30</v>
      </c>
      <c r="W11" s="314">
        <v>33</v>
      </c>
      <c r="X11" s="314">
        <v>36</v>
      </c>
      <c r="Y11" s="314">
        <v>38</v>
      </c>
      <c r="Z11" s="314">
        <v>42</v>
      </c>
      <c r="AA11" s="314">
        <v>45</v>
      </c>
      <c r="AB11" s="314">
        <v>45</v>
      </c>
      <c r="AC11" s="314">
        <v>47</v>
      </c>
      <c r="AD11" s="314">
        <v>49</v>
      </c>
      <c r="AE11" s="314">
        <v>51</v>
      </c>
      <c r="AF11" s="314">
        <v>49</v>
      </c>
      <c r="AG11" s="314">
        <v>48</v>
      </c>
      <c r="AH11" s="314">
        <v>46</v>
      </c>
      <c r="AI11" s="314">
        <v>45</v>
      </c>
      <c r="AJ11" s="314">
        <v>45</v>
      </c>
      <c r="AK11" s="314">
        <v>45</v>
      </c>
      <c r="AL11" s="314">
        <v>45</v>
      </c>
      <c r="AM11" s="314">
        <v>45</v>
      </c>
      <c r="AN11" s="314"/>
      <c r="AO11" s="314">
        <v>47</v>
      </c>
      <c r="AP11" s="314">
        <v>46</v>
      </c>
      <c r="AQ11" s="314">
        <v>47</v>
      </c>
      <c r="AR11" s="314">
        <v>48</v>
      </c>
      <c r="AS11" s="314">
        <v>48</v>
      </c>
      <c r="AT11" s="314">
        <v>49</v>
      </c>
      <c r="AU11" s="314">
        <v>48</v>
      </c>
      <c r="AV11" s="314">
        <v>48</v>
      </c>
      <c r="AW11" s="314">
        <v>48</v>
      </c>
      <c r="AX11" s="315">
        <v>44364</v>
      </c>
    </row>
    <row r="12" spans="1:50" ht="16" x14ac:dyDescent="0.2">
      <c r="A12" s="1">
        <v>11</v>
      </c>
      <c r="B12" s="716" t="s">
        <v>556</v>
      </c>
      <c r="C12" s="1" t="s">
        <v>557</v>
      </c>
      <c r="D12" s="167" t="s">
        <v>551</v>
      </c>
      <c r="E12" s="305" t="s">
        <v>113</v>
      </c>
      <c r="F12" s="105" t="s">
        <v>141</v>
      </c>
      <c r="G12" s="105" t="s">
        <v>293</v>
      </c>
      <c r="H12" s="305">
        <v>1299767</v>
      </c>
      <c r="I12" s="306">
        <v>44002</v>
      </c>
      <c r="J12" s="307">
        <f t="shared" ca="1" si="6"/>
        <v>2.7388888888888889</v>
      </c>
      <c r="K12" s="103">
        <f t="shared" ca="1" si="7"/>
        <v>999</v>
      </c>
      <c r="L12" s="103">
        <f t="shared" ca="1" si="8"/>
        <v>33.299999999999997</v>
      </c>
      <c r="M12" s="312" t="s">
        <v>112</v>
      </c>
      <c r="N12" s="17">
        <v>44270</v>
      </c>
      <c r="O12" s="17">
        <v>44361</v>
      </c>
      <c r="P12" s="1">
        <f t="shared" si="3"/>
        <v>8.9333333333333336</v>
      </c>
      <c r="Q12" s="1">
        <f t="shared" si="4"/>
        <v>11.966666666666667</v>
      </c>
      <c r="R12" s="1929">
        <v>44475</v>
      </c>
      <c r="S12" s="107">
        <f t="shared" si="5"/>
        <v>15.766666666666667</v>
      </c>
      <c r="T12" s="579">
        <v>145</v>
      </c>
      <c r="U12" s="451">
        <v>165</v>
      </c>
      <c r="V12" s="314">
        <v>29</v>
      </c>
      <c r="W12" s="314">
        <v>33</v>
      </c>
      <c r="X12" s="314">
        <v>35</v>
      </c>
      <c r="Y12" s="314">
        <v>39</v>
      </c>
      <c r="Z12" s="314">
        <v>43</v>
      </c>
      <c r="AA12" s="314">
        <v>45</v>
      </c>
      <c r="AB12" s="314">
        <v>47</v>
      </c>
      <c r="AC12" s="314">
        <v>50</v>
      </c>
      <c r="AD12" s="314">
        <v>51</v>
      </c>
      <c r="AE12" s="314">
        <v>53</v>
      </c>
      <c r="AF12" s="314">
        <v>49</v>
      </c>
      <c r="AG12" s="314">
        <v>47</v>
      </c>
      <c r="AH12" s="314">
        <v>45</v>
      </c>
      <c r="AI12" s="314">
        <v>45</v>
      </c>
      <c r="AJ12" s="314">
        <v>45</v>
      </c>
      <c r="AK12" s="314">
        <v>46</v>
      </c>
      <c r="AL12" s="314">
        <v>46</v>
      </c>
      <c r="AM12" s="314">
        <v>45</v>
      </c>
      <c r="AN12" s="314"/>
      <c r="AO12" s="314">
        <v>44</v>
      </c>
      <c r="AP12" s="314">
        <v>41</v>
      </c>
      <c r="AQ12" s="314">
        <v>43</v>
      </c>
      <c r="AR12" s="314">
        <v>47</v>
      </c>
      <c r="AS12" s="314">
        <v>47</v>
      </c>
      <c r="AT12" s="314">
        <v>49</v>
      </c>
      <c r="AU12" s="314">
        <v>47</v>
      </c>
      <c r="AV12" s="314">
        <v>46</v>
      </c>
      <c r="AW12" s="314">
        <v>47</v>
      </c>
      <c r="AX12" s="315">
        <v>44364</v>
      </c>
    </row>
    <row r="13" spans="1:50" ht="16" x14ac:dyDescent="0.2">
      <c r="A13" s="1">
        <v>12</v>
      </c>
      <c r="B13" s="716" t="s">
        <v>558</v>
      </c>
      <c r="C13" s="1" t="s">
        <v>559</v>
      </c>
      <c r="D13" s="167" t="s">
        <v>551</v>
      </c>
      <c r="E13" s="305" t="s">
        <v>113</v>
      </c>
      <c r="F13" s="105" t="s">
        <v>141</v>
      </c>
      <c r="G13" s="105" t="s">
        <v>290</v>
      </c>
      <c r="H13" s="305">
        <v>1299767</v>
      </c>
      <c r="I13" s="306">
        <v>44002</v>
      </c>
      <c r="J13" s="307">
        <f t="shared" ca="1" si="6"/>
        <v>2.7388888888888889</v>
      </c>
      <c r="K13" s="103">
        <f t="shared" ca="1" si="7"/>
        <v>999</v>
      </c>
      <c r="L13" s="103">
        <f t="shared" ca="1" si="8"/>
        <v>33.299999999999997</v>
      </c>
      <c r="M13" s="312" t="s">
        <v>112</v>
      </c>
      <c r="N13" s="17">
        <v>44270</v>
      </c>
      <c r="O13" s="17">
        <v>44361</v>
      </c>
      <c r="P13" s="1">
        <f t="shared" si="3"/>
        <v>8.9333333333333336</v>
      </c>
      <c r="Q13" s="1">
        <f t="shared" si="4"/>
        <v>11.966666666666667</v>
      </c>
      <c r="R13" s="1929">
        <v>44475</v>
      </c>
      <c r="S13" s="107">
        <f t="shared" si="5"/>
        <v>15.766666666666667</v>
      </c>
      <c r="T13" s="579">
        <v>176</v>
      </c>
      <c r="U13" s="451">
        <v>129</v>
      </c>
      <c r="V13" s="314">
        <v>30</v>
      </c>
      <c r="W13" s="314">
        <v>33</v>
      </c>
      <c r="X13" s="314">
        <v>36</v>
      </c>
      <c r="Y13" s="314">
        <v>37</v>
      </c>
      <c r="Z13" s="314">
        <v>41</v>
      </c>
      <c r="AA13" s="314">
        <v>43</v>
      </c>
      <c r="AB13" s="314">
        <v>47</v>
      </c>
      <c r="AC13" s="314">
        <v>47</v>
      </c>
      <c r="AD13" s="314">
        <v>49</v>
      </c>
      <c r="AE13" s="314">
        <v>51</v>
      </c>
      <c r="AF13" s="314">
        <v>48</v>
      </c>
      <c r="AG13" s="314">
        <v>46</v>
      </c>
      <c r="AH13" s="314">
        <v>46</v>
      </c>
      <c r="AI13" s="314">
        <v>46</v>
      </c>
      <c r="AJ13" s="314">
        <v>45</v>
      </c>
      <c r="AK13" s="314">
        <v>45</v>
      </c>
      <c r="AL13" s="314">
        <v>45</v>
      </c>
      <c r="AM13" s="314">
        <v>45</v>
      </c>
      <c r="AN13" s="314"/>
      <c r="AO13" s="314">
        <v>47</v>
      </c>
      <c r="AP13" s="314">
        <v>46</v>
      </c>
      <c r="AQ13" s="314">
        <v>46</v>
      </c>
      <c r="AR13" s="314">
        <v>48</v>
      </c>
      <c r="AS13" s="314">
        <v>49</v>
      </c>
      <c r="AT13" s="314">
        <v>50</v>
      </c>
      <c r="AU13" s="314">
        <v>48</v>
      </c>
      <c r="AV13" s="314">
        <v>47</v>
      </c>
      <c r="AW13" s="314">
        <v>47</v>
      </c>
      <c r="AX13" s="315">
        <v>44364</v>
      </c>
    </row>
    <row r="14" spans="1:50" ht="16" x14ac:dyDescent="0.2">
      <c r="A14" s="1">
        <v>13</v>
      </c>
      <c r="B14" s="716" t="s">
        <v>560</v>
      </c>
      <c r="C14" s="1" t="s">
        <v>561</v>
      </c>
      <c r="D14" s="167" t="s">
        <v>562</v>
      </c>
      <c r="E14" s="305" t="s">
        <v>115</v>
      </c>
      <c r="F14" s="105" t="s">
        <v>141</v>
      </c>
      <c r="G14" s="105" t="s">
        <v>299</v>
      </c>
      <c r="H14" s="305">
        <v>1336228</v>
      </c>
      <c r="I14" s="306">
        <v>44002</v>
      </c>
      <c r="J14" s="307">
        <f t="shared" ref="J14:J18" ca="1" si="9">YEARFRAC(I14,TODAY())</f>
        <v>2.7388888888888889</v>
      </c>
      <c r="K14" s="103">
        <f t="shared" ref="K14:K18" ca="1" si="10">_xlfn.DAYS(TODAY(),I14)</f>
        <v>999</v>
      </c>
      <c r="L14" s="103">
        <f t="shared" ref="L14:L18" ca="1" si="11">K14/30</f>
        <v>33.299999999999997</v>
      </c>
      <c r="M14" s="312" t="s">
        <v>112</v>
      </c>
      <c r="N14" s="17">
        <v>44270</v>
      </c>
      <c r="O14" s="17">
        <v>44361</v>
      </c>
      <c r="P14" s="1">
        <f t="shared" si="3"/>
        <v>8.9333333333333336</v>
      </c>
      <c r="Q14" s="1">
        <f t="shared" si="4"/>
        <v>11.966666666666667</v>
      </c>
      <c r="R14" s="1929">
        <v>44477</v>
      </c>
      <c r="S14" s="107">
        <f t="shared" si="5"/>
        <v>15.833333333333334</v>
      </c>
      <c r="T14" s="579">
        <v>167</v>
      </c>
      <c r="U14" s="451">
        <v>156</v>
      </c>
      <c r="V14" s="314">
        <v>23</v>
      </c>
      <c r="W14" s="314">
        <v>25</v>
      </c>
      <c r="X14" s="314">
        <v>26</v>
      </c>
      <c r="Y14" s="314">
        <v>27</v>
      </c>
      <c r="Z14" s="314">
        <v>27</v>
      </c>
      <c r="AA14" s="314">
        <v>29</v>
      </c>
      <c r="AB14" s="314">
        <v>30</v>
      </c>
      <c r="AC14" s="314">
        <v>30</v>
      </c>
      <c r="AD14" s="314">
        <v>31</v>
      </c>
      <c r="AE14" s="314">
        <v>32</v>
      </c>
      <c r="AF14" s="314">
        <v>31</v>
      </c>
      <c r="AG14" s="314">
        <v>31</v>
      </c>
      <c r="AH14" s="314">
        <v>30</v>
      </c>
      <c r="AI14" s="314">
        <v>30</v>
      </c>
      <c r="AJ14" s="314">
        <v>30</v>
      </c>
      <c r="AK14" s="314">
        <v>30</v>
      </c>
      <c r="AL14" s="314">
        <v>31</v>
      </c>
      <c r="AM14" s="314">
        <v>31</v>
      </c>
      <c r="AN14" s="314"/>
      <c r="AO14" s="314">
        <v>44</v>
      </c>
      <c r="AP14" s="314">
        <v>41</v>
      </c>
      <c r="AQ14" s="314">
        <v>42</v>
      </c>
      <c r="AR14" s="314">
        <v>43</v>
      </c>
      <c r="AS14" s="314">
        <v>44</v>
      </c>
      <c r="AT14" s="314">
        <v>43</v>
      </c>
      <c r="AU14" s="314">
        <v>45</v>
      </c>
      <c r="AV14" s="314">
        <v>45</v>
      </c>
      <c r="AW14" s="314">
        <v>46</v>
      </c>
      <c r="AX14" s="315">
        <v>44364</v>
      </c>
    </row>
    <row r="15" spans="1:50" ht="16" x14ac:dyDescent="0.2">
      <c r="A15" s="1">
        <v>14</v>
      </c>
      <c r="B15" s="716" t="s">
        <v>563</v>
      </c>
      <c r="C15" s="1" t="s">
        <v>564</v>
      </c>
      <c r="D15" s="167" t="s">
        <v>562</v>
      </c>
      <c r="E15" s="305" t="s">
        <v>115</v>
      </c>
      <c r="F15" s="105" t="s">
        <v>141</v>
      </c>
      <c r="G15" s="105" t="s">
        <v>296</v>
      </c>
      <c r="H15" s="305">
        <v>1336228</v>
      </c>
      <c r="I15" s="306">
        <v>44002</v>
      </c>
      <c r="J15" s="307">
        <f t="shared" ca="1" si="9"/>
        <v>2.7388888888888889</v>
      </c>
      <c r="K15" s="103">
        <f t="shared" ca="1" si="10"/>
        <v>999</v>
      </c>
      <c r="L15" s="103">
        <f t="shared" ca="1" si="11"/>
        <v>33.299999999999997</v>
      </c>
      <c r="M15" s="312" t="s">
        <v>112</v>
      </c>
      <c r="N15" s="17">
        <v>44270</v>
      </c>
      <c r="O15" s="17">
        <v>44361</v>
      </c>
      <c r="P15" s="1">
        <f t="shared" si="3"/>
        <v>8.9333333333333336</v>
      </c>
      <c r="Q15" s="1">
        <f t="shared" si="4"/>
        <v>11.966666666666667</v>
      </c>
      <c r="R15" s="1929">
        <v>44477</v>
      </c>
      <c r="S15" s="107">
        <f t="shared" si="5"/>
        <v>15.833333333333334</v>
      </c>
      <c r="T15" s="579">
        <v>181</v>
      </c>
      <c r="U15" s="451">
        <v>204</v>
      </c>
      <c r="V15" s="314">
        <v>27</v>
      </c>
      <c r="W15" s="314">
        <v>28</v>
      </c>
      <c r="X15" s="314">
        <v>30</v>
      </c>
      <c r="Y15" s="314">
        <v>33</v>
      </c>
      <c r="Z15" s="314">
        <v>36</v>
      </c>
      <c r="AA15" s="314">
        <v>37</v>
      </c>
      <c r="AB15" s="314">
        <v>39</v>
      </c>
      <c r="AC15" s="314">
        <v>40</v>
      </c>
      <c r="AD15" s="314">
        <v>41</v>
      </c>
      <c r="AE15" s="314">
        <v>43</v>
      </c>
      <c r="AF15" s="314">
        <v>44</v>
      </c>
      <c r="AG15" s="314">
        <v>46</v>
      </c>
      <c r="AH15" s="314">
        <v>46</v>
      </c>
      <c r="AI15" s="314">
        <v>47</v>
      </c>
      <c r="AJ15" s="314">
        <v>48</v>
      </c>
      <c r="AK15" s="314">
        <v>48</v>
      </c>
      <c r="AL15" s="314">
        <v>48</v>
      </c>
      <c r="AM15" s="314">
        <v>48</v>
      </c>
      <c r="AN15" s="314"/>
      <c r="AO15" s="314">
        <v>56</v>
      </c>
      <c r="AP15" s="314">
        <v>52</v>
      </c>
      <c r="AQ15" s="314">
        <v>53</v>
      </c>
      <c r="AR15" s="314">
        <v>56</v>
      </c>
      <c r="AS15" s="314">
        <v>56</v>
      </c>
      <c r="AT15" s="314">
        <v>56</v>
      </c>
      <c r="AU15" s="314">
        <v>57</v>
      </c>
      <c r="AV15" s="314">
        <v>56</v>
      </c>
      <c r="AW15" s="314">
        <v>57</v>
      </c>
      <c r="AX15" s="315">
        <v>44364</v>
      </c>
    </row>
    <row r="16" spans="1:50" ht="16" x14ac:dyDescent="0.2">
      <c r="A16" s="1">
        <v>15</v>
      </c>
      <c r="B16" s="716" t="s">
        <v>565</v>
      </c>
      <c r="C16" s="1" t="s">
        <v>566</v>
      </c>
      <c r="D16" s="167" t="s">
        <v>562</v>
      </c>
      <c r="E16" s="305" t="s">
        <v>115</v>
      </c>
      <c r="F16" s="105" t="s">
        <v>141</v>
      </c>
      <c r="G16" s="105" t="s">
        <v>286</v>
      </c>
      <c r="H16" s="305">
        <v>1336228</v>
      </c>
      <c r="I16" s="306">
        <v>44002</v>
      </c>
      <c r="J16" s="307">
        <f t="shared" ca="1" si="9"/>
        <v>2.7388888888888889</v>
      </c>
      <c r="K16" s="103">
        <f t="shared" ca="1" si="10"/>
        <v>999</v>
      </c>
      <c r="L16" s="103">
        <f t="shared" ca="1" si="11"/>
        <v>33.299999999999997</v>
      </c>
      <c r="M16" s="312" t="s">
        <v>112</v>
      </c>
      <c r="N16" s="17">
        <v>44270</v>
      </c>
      <c r="O16" s="17">
        <v>44361</v>
      </c>
      <c r="P16" s="1">
        <f t="shared" si="3"/>
        <v>8.9333333333333336</v>
      </c>
      <c r="Q16" s="1">
        <f t="shared" si="4"/>
        <v>11.966666666666667</v>
      </c>
      <c r="R16" s="1929">
        <v>44477</v>
      </c>
      <c r="S16" s="107">
        <f t="shared" si="5"/>
        <v>15.833333333333334</v>
      </c>
      <c r="T16" s="579">
        <v>202</v>
      </c>
      <c r="U16" s="451">
        <v>178</v>
      </c>
      <c r="V16" s="314">
        <v>25</v>
      </c>
      <c r="W16" s="314">
        <v>27</v>
      </c>
      <c r="X16" s="314">
        <v>29</v>
      </c>
      <c r="Y16" s="314">
        <v>31</v>
      </c>
      <c r="Z16" s="314">
        <v>32</v>
      </c>
      <c r="AA16" s="314">
        <v>35</v>
      </c>
      <c r="AB16" s="314">
        <v>35</v>
      </c>
      <c r="AC16" s="314">
        <v>36</v>
      </c>
      <c r="AD16" s="314">
        <v>36</v>
      </c>
      <c r="AE16" s="314">
        <v>38</v>
      </c>
      <c r="AF16" s="314">
        <v>39</v>
      </c>
      <c r="AG16" s="314">
        <v>39</v>
      </c>
      <c r="AH16" s="314">
        <v>40</v>
      </c>
      <c r="AI16" s="314">
        <v>40</v>
      </c>
      <c r="AJ16" s="314">
        <v>41</v>
      </c>
      <c r="AK16" s="314">
        <v>41</v>
      </c>
      <c r="AL16" s="314">
        <v>41</v>
      </c>
      <c r="AM16" s="314">
        <v>41</v>
      </c>
      <c r="AN16" s="314"/>
      <c r="AO16" s="314">
        <v>48</v>
      </c>
      <c r="AP16" s="314">
        <v>43</v>
      </c>
      <c r="AQ16" s="314">
        <v>42</v>
      </c>
      <c r="AR16" s="314">
        <v>46</v>
      </c>
      <c r="AS16" s="314">
        <v>46</v>
      </c>
      <c r="AT16" s="314">
        <v>47</v>
      </c>
      <c r="AU16" s="314">
        <v>48</v>
      </c>
      <c r="AV16" s="314">
        <v>48</v>
      </c>
      <c r="AW16" s="314">
        <v>49</v>
      </c>
      <c r="AX16" s="315">
        <v>44364</v>
      </c>
    </row>
    <row r="17" spans="1:50" ht="16" x14ac:dyDescent="0.2">
      <c r="A17" s="1">
        <v>16</v>
      </c>
      <c r="B17" s="716" t="s">
        <v>219</v>
      </c>
      <c r="C17" s="1" t="s">
        <v>567</v>
      </c>
      <c r="D17" s="167" t="s">
        <v>562</v>
      </c>
      <c r="E17" s="305" t="s">
        <v>115</v>
      </c>
      <c r="F17" s="105" t="s">
        <v>141</v>
      </c>
      <c r="G17" s="105" t="s">
        <v>293</v>
      </c>
      <c r="H17" s="305">
        <v>1336228</v>
      </c>
      <c r="I17" s="306">
        <v>44002</v>
      </c>
      <c r="J17" s="307">
        <f t="shared" ca="1" si="9"/>
        <v>2.7388888888888889</v>
      </c>
      <c r="K17" s="103">
        <f t="shared" ca="1" si="10"/>
        <v>999</v>
      </c>
      <c r="L17" s="103">
        <f t="shared" ca="1" si="11"/>
        <v>33.299999999999997</v>
      </c>
      <c r="M17" s="312" t="s">
        <v>112</v>
      </c>
      <c r="N17" s="17">
        <v>44270</v>
      </c>
      <c r="O17" s="17">
        <v>44361</v>
      </c>
      <c r="P17" s="1">
        <f t="shared" si="3"/>
        <v>8.9333333333333336</v>
      </c>
      <c r="Q17" s="1">
        <f t="shared" si="4"/>
        <v>11.966666666666667</v>
      </c>
      <c r="R17" s="1929">
        <v>44477</v>
      </c>
      <c r="S17" s="107">
        <f t="shared" si="5"/>
        <v>15.833333333333334</v>
      </c>
      <c r="T17" s="579">
        <v>180</v>
      </c>
      <c r="U17" s="451">
        <v>168</v>
      </c>
      <c r="V17" s="314">
        <v>25</v>
      </c>
      <c r="W17" s="314">
        <v>28</v>
      </c>
      <c r="X17" s="314">
        <v>31</v>
      </c>
      <c r="Y17" s="314">
        <v>33</v>
      </c>
      <c r="Z17" s="314">
        <v>33</v>
      </c>
      <c r="AA17" s="314">
        <v>35</v>
      </c>
      <c r="AB17" s="314">
        <v>36</v>
      </c>
      <c r="AC17" s="314">
        <v>36</v>
      </c>
      <c r="AD17" s="314">
        <v>38</v>
      </c>
      <c r="AE17" s="314">
        <v>38</v>
      </c>
      <c r="AF17" s="314">
        <v>39</v>
      </c>
      <c r="AG17" s="314">
        <v>39</v>
      </c>
      <c r="AH17" s="314">
        <v>40</v>
      </c>
      <c r="AI17" s="314">
        <v>40</v>
      </c>
      <c r="AJ17" s="314">
        <v>41</v>
      </c>
      <c r="AK17" s="314">
        <v>40</v>
      </c>
      <c r="AL17" s="314">
        <v>41</v>
      </c>
      <c r="AM17" s="314">
        <v>41</v>
      </c>
      <c r="AN17" s="314"/>
      <c r="AO17" s="314">
        <v>49</v>
      </c>
      <c r="AP17" s="314">
        <v>45</v>
      </c>
      <c r="AQ17" s="314">
        <v>46</v>
      </c>
      <c r="AR17" s="314">
        <v>48</v>
      </c>
      <c r="AS17" s="314">
        <v>47</v>
      </c>
      <c r="AT17" s="314">
        <v>49</v>
      </c>
      <c r="AU17" s="314">
        <v>50</v>
      </c>
      <c r="AV17" s="314">
        <v>49</v>
      </c>
      <c r="AW17" s="314">
        <v>49</v>
      </c>
      <c r="AX17" s="315">
        <v>44364</v>
      </c>
    </row>
    <row r="18" spans="1:50" ht="16" x14ac:dyDescent="0.2">
      <c r="A18" s="1">
        <v>17</v>
      </c>
      <c r="B18" s="717" t="s">
        <v>568</v>
      </c>
      <c r="C18" s="1" t="s">
        <v>569</v>
      </c>
      <c r="D18" s="167" t="s">
        <v>562</v>
      </c>
      <c r="E18" s="305" t="s">
        <v>115</v>
      </c>
      <c r="F18" s="105" t="s">
        <v>141</v>
      </c>
      <c r="G18" s="105" t="s">
        <v>382</v>
      </c>
      <c r="H18" s="305">
        <v>1336228</v>
      </c>
      <c r="I18" s="306">
        <v>44002</v>
      </c>
      <c r="J18" s="307">
        <f t="shared" ca="1" si="9"/>
        <v>2.7388888888888889</v>
      </c>
      <c r="K18" s="103">
        <f t="shared" ca="1" si="10"/>
        <v>999</v>
      </c>
      <c r="L18" s="103">
        <f t="shared" ca="1" si="11"/>
        <v>33.299999999999997</v>
      </c>
      <c r="M18" s="312" t="s">
        <v>112</v>
      </c>
      <c r="N18" s="17">
        <v>44270</v>
      </c>
      <c r="O18" s="17">
        <v>44361</v>
      </c>
      <c r="P18" s="1">
        <f t="shared" si="3"/>
        <v>8.9333333333333336</v>
      </c>
      <c r="Q18" s="1">
        <f t="shared" si="4"/>
        <v>11.966666666666667</v>
      </c>
      <c r="R18" s="1929">
        <v>44477</v>
      </c>
      <c r="S18" s="107">
        <f t="shared" si="5"/>
        <v>15.833333333333334</v>
      </c>
      <c r="T18" s="579"/>
      <c r="U18" s="451">
        <v>165</v>
      </c>
      <c r="V18" s="314">
        <v>26</v>
      </c>
      <c r="W18" s="314">
        <v>28</v>
      </c>
      <c r="X18" s="314">
        <v>29</v>
      </c>
      <c r="Y18" s="314">
        <v>31</v>
      </c>
      <c r="Z18" s="314">
        <v>33</v>
      </c>
      <c r="AA18" s="314">
        <v>35</v>
      </c>
      <c r="AB18" s="314">
        <v>35</v>
      </c>
      <c r="AC18" s="314">
        <v>38</v>
      </c>
      <c r="AD18" s="314">
        <v>40</v>
      </c>
      <c r="AE18" s="314">
        <v>42</v>
      </c>
      <c r="AF18" s="314">
        <v>43</v>
      </c>
      <c r="AG18" s="314">
        <v>43</v>
      </c>
      <c r="AH18" s="314">
        <v>44</v>
      </c>
      <c r="AI18" s="314">
        <v>44</v>
      </c>
      <c r="AJ18" s="314">
        <v>45</v>
      </c>
      <c r="AK18" s="314">
        <v>44</v>
      </c>
      <c r="AL18" s="314">
        <v>44</v>
      </c>
      <c r="AM18" s="314">
        <v>45</v>
      </c>
      <c r="AN18" s="314"/>
      <c r="AO18" s="314">
        <v>54</v>
      </c>
      <c r="AP18" s="314">
        <v>47</v>
      </c>
      <c r="AQ18" s="314">
        <v>49</v>
      </c>
      <c r="AR18" s="314">
        <v>53</v>
      </c>
      <c r="AS18" s="314">
        <v>52</v>
      </c>
      <c r="AT18" s="314">
        <v>54</v>
      </c>
      <c r="AU18" s="314">
        <v>55</v>
      </c>
      <c r="AV18" s="314">
        <v>52</v>
      </c>
      <c r="AW18" s="314">
        <v>53</v>
      </c>
      <c r="AX18" s="315">
        <v>44364</v>
      </c>
    </row>
    <row r="19" spans="1:50" ht="16" x14ac:dyDescent="0.2">
      <c r="A19" s="1">
        <v>18</v>
      </c>
      <c r="B19" s="716" t="s">
        <v>570</v>
      </c>
      <c r="C19" s="1" t="s">
        <v>571</v>
      </c>
      <c r="D19" s="167" t="s">
        <v>572</v>
      </c>
      <c r="E19" s="354" t="s">
        <v>115</v>
      </c>
      <c r="F19" s="353" t="s">
        <v>141</v>
      </c>
      <c r="G19" s="353" t="s">
        <v>299</v>
      </c>
      <c r="H19" s="354">
        <v>1343435</v>
      </c>
      <c r="I19" s="355">
        <v>43998</v>
      </c>
      <c r="J19" s="356">
        <f t="shared" ref="J19:J23" ca="1" si="12">YEARFRAC(I19,TODAY())</f>
        <v>2.75</v>
      </c>
      <c r="K19" s="357">
        <f t="shared" ref="K19:K23" ca="1" si="13">_xlfn.DAYS(TODAY(),I19)</f>
        <v>1003</v>
      </c>
      <c r="L19" s="357">
        <f t="shared" ref="L19:L23" ca="1" si="14">K19/30</f>
        <v>33.43333333333333</v>
      </c>
      <c r="M19" s="359" t="s">
        <v>2601</v>
      </c>
      <c r="N19" s="358">
        <v>44270</v>
      </c>
      <c r="O19" s="17">
        <v>44361</v>
      </c>
      <c r="P19" s="1">
        <f t="shared" si="3"/>
        <v>9.0666666666666664</v>
      </c>
      <c r="Q19" s="1">
        <f t="shared" si="4"/>
        <v>12.1</v>
      </c>
      <c r="R19" s="13">
        <v>44474</v>
      </c>
      <c r="S19" s="107">
        <f t="shared" si="5"/>
        <v>15.866666666666667</v>
      </c>
      <c r="T19" s="579">
        <v>169</v>
      </c>
      <c r="U19" s="451">
        <v>135</v>
      </c>
      <c r="V19" s="314">
        <v>23</v>
      </c>
      <c r="W19" s="314">
        <v>24</v>
      </c>
      <c r="X19" s="314">
        <v>24</v>
      </c>
      <c r="Y19" s="314">
        <v>25</v>
      </c>
      <c r="Z19" s="314">
        <v>26</v>
      </c>
      <c r="AA19" s="314">
        <v>26</v>
      </c>
      <c r="AB19" s="314">
        <v>27</v>
      </c>
      <c r="AC19" s="314">
        <v>27</v>
      </c>
      <c r="AD19" s="314">
        <v>27</v>
      </c>
      <c r="AE19" s="314">
        <v>28</v>
      </c>
      <c r="AF19" s="314">
        <v>28</v>
      </c>
      <c r="AG19" s="314">
        <v>28</v>
      </c>
      <c r="AH19" s="314">
        <v>27</v>
      </c>
      <c r="AI19" s="314">
        <v>27</v>
      </c>
      <c r="AJ19" s="314">
        <v>27</v>
      </c>
      <c r="AK19" s="314"/>
      <c r="AL19" s="314"/>
      <c r="AM19" s="314"/>
      <c r="AN19" s="314"/>
      <c r="AO19" s="314">
        <v>26</v>
      </c>
      <c r="AP19" s="314">
        <v>25</v>
      </c>
      <c r="AQ19" s="314">
        <v>25</v>
      </c>
      <c r="AR19" s="314">
        <v>25</v>
      </c>
      <c r="AS19" s="314">
        <v>26</v>
      </c>
      <c r="AT19" s="314">
        <v>27</v>
      </c>
      <c r="AU19" s="314">
        <v>26</v>
      </c>
      <c r="AV19" s="314">
        <v>26</v>
      </c>
      <c r="AW19" s="314">
        <v>26</v>
      </c>
      <c r="AX19" s="315">
        <v>44364</v>
      </c>
    </row>
    <row r="20" spans="1:50" ht="16" x14ac:dyDescent="0.2">
      <c r="A20" s="1">
        <v>19</v>
      </c>
      <c r="B20" s="716" t="s">
        <v>573</v>
      </c>
      <c r="C20" s="1" t="s">
        <v>574</v>
      </c>
      <c r="D20" s="167" t="s">
        <v>572</v>
      </c>
      <c r="E20" s="305" t="s">
        <v>115</v>
      </c>
      <c r="F20" s="105" t="s">
        <v>141</v>
      </c>
      <c r="G20" s="105" t="s">
        <v>296</v>
      </c>
      <c r="H20" s="305">
        <v>1343435</v>
      </c>
      <c r="I20" s="306">
        <v>43998</v>
      </c>
      <c r="J20" s="307">
        <f t="shared" ca="1" si="12"/>
        <v>2.75</v>
      </c>
      <c r="K20" s="103">
        <f t="shared" ca="1" si="13"/>
        <v>1003</v>
      </c>
      <c r="L20" s="103">
        <f t="shared" ca="1" si="14"/>
        <v>33.43333333333333</v>
      </c>
      <c r="M20" s="318" t="s">
        <v>2601</v>
      </c>
      <c r="N20" s="17">
        <v>44270</v>
      </c>
      <c r="O20" s="17">
        <v>44361</v>
      </c>
      <c r="P20" s="1">
        <f t="shared" si="3"/>
        <v>9.0666666666666664</v>
      </c>
      <c r="Q20" s="1">
        <f t="shared" si="4"/>
        <v>12.1</v>
      </c>
      <c r="R20" s="13">
        <v>44474</v>
      </c>
      <c r="S20" s="107">
        <f t="shared" si="5"/>
        <v>15.866666666666667</v>
      </c>
      <c r="T20" s="579">
        <v>132</v>
      </c>
      <c r="U20" s="451">
        <v>95</v>
      </c>
      <c r="V20" s="314">
        <v>25</v>
      </c>
      <c r="W20" s="314">
        <v>27</v>
      </c>
      <c r="X20" s="314">
        <v>27</v>
      </c>
      <c r="Y20" s="314">
        <v>28</v>
      </c>
      <c r="Z20" s="314">
        <v>28</v>
      </c>
      <c r="AA20" s="314">
        <v>28</v>
      </c>
      <c r="AB20" s="314">
        <v>29</v>
      </c>
      <c r="AC20" s="314">
        <v>29</v>
      </c>
      <c r="AD20" s="314">
        <v>30</v>
      </c>
      <c r="AE20" s="314">
        <v>30</v>
      </c>
      <c r="AF20" s="314">
        <v>30</v>
      </c>
      <c r="AG20" s="314">
        <v>30</v>
      </c>
      <c r="AH20" s="314">
        <v>29</v>
      </c>
      <c r="AI20" s="314">
        <v>29</v>
      </c>
      <c r="AJ20" s="314">
        <v>29</v>
      </c>
      <c r="AK20" s="314"/>
      <c r="AL20" s="314"/>
      <c r="AM20" s="314"/>
      <c r="AN20" s="314"/>
      <c r="AO20" s="314">
        <v>27</v>
      </c>
      <c r="AP20" s="314">
        <v>26</v>
      </c>
      <c r="AQ20" s="314">
        <v>26</v>
      </c>
      <c r="AR20" s="314">
        <v>26</v>
      </c>
      <c r="AS20" s="314">
        <v>26</v>
      </c>
      <c r="AT20" s="314">
        <v>27</v>
      </c>
      <c r="AU20" s="314">
        <v>26</v>
      </c>
      <c r="AV20" s="314">
        <v>27</v>
      </c>
      <c r="AW20" s="314">
        <v>26</v>
      </c>
      <c r="AX20" s="315">
        <v>44364</v>
      </c>
    </row>
    <row r="21" spans="1:50" ht="16" x14ac:dyDescent="0.2">
      <c r="A21" s="1">
        <v>20</v>
      </c>
      <c r="B21" s="716" t="s">
        <v>575</v>
      </c>
      <c r="C21" s="1" t="s">
        <v>576</v>
      </c>
      <c r="D21" s="167" t="s">
        <v>572</v>
      </c>
      <c r="E21" s="305" t="s">
        <v>115</v>
      </c>
      <c r="F21" s="105" t="s">
        <v>141</v>
      </c>
      <c r="G21" s="105" t="s">
        <v>290</v>
      </c>
      <c r="H21" s="305">
        <v>1343435</v>
      </c>
      <c r="I21" s="306">
        <v>43998</v>
      </c>
      <c r="J21" s="307">
        <f t="shared" ca="1" si="12"/>
        <v>2.75</v>
      </c>
      <c r="K21" s="103">
        <f t="shared" ca="1" si="13"/>
        <v>1003</v>
      </c>
      <c r="L21" s="103">
        <f t="shared" ca="1" si="14"/>
        <v>33.43333333333333</v>
      </c>
      <c r="M21" s="318" t="s">
        <v>2601</v>
      </c>
      <c r="N21" s="17">
        <v>44270</v>
      </c>
      <c r="O21" s="17">
        <v>44361</v>
      </c>
      <c r="P21" s="1">
        <f t="shared" si="3"/>
        <v>9.0666666666666664</v>
      </c>
      <c r="Q21" s="1">
        <f t="shared" si="4"/>
        <v>12.1</v>
      </c>
      <c r="R21" s="13">
        <v>44474</v>
      </c>
      <c r="S21" s="107">
        <f t="shared" si="5"/>
        <v>15.866666666666667</v>
      </c>
      <c r="T21" s="579">
        <v>187</v>
      </c>
      <c r="U21" s="451">
        <v>143</v>
      </c>
      <c r="V21" s="314">
        <v>26</v>
      </c>
      <c r="W21" s="314">
        <v>26</v>
      </c>
      <c r="X21" s="314">
        <v>28</v>
      </c>
      <c r="Y21" s="314">
        <v>28</v>
      </c>
      <c r="Z21" s="314">
        <v>29</v>
      </c>
      <c r="AA21" s="314">
        <v>28</v>
      </c>
      <c r="AB21" s="314">
        <v>29</v>
      </c>
      <c r="AC21" s="314">
        <v>30</v>
      </c>
      <c r="AD21" s="314">
        <v>31</v>
      </c>
      <c r="AE21" s="314">
        <v>31</v>
      </c>
      <c r="AF21" s="314">
        <v>30</v>
      </c>
      <c r="AG21" s="314">
        <v>30</v>
      </c>
      <c r="AH21" s="314">
        <v>29</v>
      </c>
      <c r="AI21" s="314">
        <v>29</v>
      </c>
      <c r="AJ21" s="314">
        <v>28</v>
      </c>
      <c r="AK21" s="314"/>
      <c r="AL21" s="314"/>
      <c r="AM21" s="314"/>
      <c r="AN21" s="314"/>
      <c r="AO21" s="314">
        <v>29</v>
      </c>
      <c r="AP21" s="314">
        <v>28</v>
      </c>
      <c r="AQ21" s="314">
        <v>28</v>
      </c>
      <c r="AR21" s="314">
        <v>29</v>
      </c>
      <c r="AS21" s="314">
        <v>28</v>
      </c>
      <c r="AT21" s="314">
        <v>29</v>
      </c>
      <c r="AU21" s="314">
        <v>29</v>
      </c>
      <c r="AV21" s="314">
        <v>29</v>
      </c>
      <c r="AW21" s="314">
        <v>28</v>
      </c>
      <c r="AX21" s="315">
        <v>44364</v>
      </c>
    </row>
    <row r="22" spans="1:50" ht="16" x14ac:dyDescent="0.2">
      <c r="A22" s="1">
        <v>21</v>
      </c>
      <c r="B22" s="716" t="s">
        <v>577</v>
      </c>
      <c r="C22" s="1" t="s">
        <v>578</v>
      </c>
      <c r="D22" s="167" t="s">
        <v>572</v>
      </c>
      <c r="E22" s="305" t="s">
        <v>115</v>
      </c>
      <c r="F22" s="105" t="s">
        <v>141</v>
      </c>
      <c r="G22" s="105" t="s">
        <v>395</v>
      </c>
      <c r="H22" s="305">
        <v>1343435</v>
      </c>
      <c r="I22" s="306">
        <v>43998</v>
      </c>
      <c r="J22" s="307">
        <f t="shared" ca="1" si="12"/>
        <v>2.75</v>
      </c>
      <c r="K22" s="103">
        <f t="shared" ca="1" si="13"/>
        <v>1003</v>
      </c>
      <c r="L22" s="103">
        <f t="shared" ca="1" si="14"/>
        <v>33.43333333333333</v>
      </c>
      <c r="M22" s="318" t="s">
        <v>2601</v>
      </c>
      <c r="N22" s="17">
        <v>44270</v>
      </c>
      <c r="O22" s="17">
        <v>44361</v>
      </c>
      <c r="P22" s="1">
        <f t="shared" si="3"/>
        <v>9.0666666666666664</v>
      </c>
      <c r="Q22" s="1">
        <f t="shared" si="4"/>
        <v>12.1</v>
      </c>
      <c r="R22" s="13">
        <v>44474</v>
      </c>
      <c r="S22" s="107">
        <f t="shared" si="5"/>
        <v>15.866666666666667</v>
      </c>
      <c r="T22" s="579">
        <v>200</v>
      </c>
      <c r="U22" s="451">
        <v>145</v>
      </c>
      <c r="V22" s="314">
        <v>28</v>
      </c>
      <c r="W22" s="314">
        <v>27</v>
      </c>
      <c r="X22" s="314">
        <v>27</v>
      </c>
      <c r="Y22" s="314">
        <v>26</v>
      </c>
      <c r="Z22" s="314">
        <v>26</v>
      </c>
      <c r="AA22" s="314">
        <v>25</v>
      </c>
      <c r="AB22" s="314">
        <v>26</v>
      </c>
      <c r="AC22" s="314">
        <v>25</v>
      </c>
      <c r="AD22" s="314">
        <v>26</v>
      </c>
      <c r="AE22" s="314">
        <v>26</v>
      </c>
      <c r="AF22" s="314">
        <v>25</v>
      </c>
      <c r="AG22" s="314">
        <v>25</v>
      </c>
      <c r="AH22" s="314">
        <v>24</v>
      </c>
      <c r="AI22" s="314">
        <v>24</v>
      </c>
      <c r="AJ22" s="314">
        <v>24</v>
      </c>
      <c r="AK22" s="314"/>
      <c r="AL22" s="314"/>
      <c r="AM22" s="314"/>
      <c r="AN22" s="314"/>
      <c r="AO22" s="314"/>
      <c r="AP22" s="314">
        <v>30</v>
      </c>
      <c r="AQ22" s="314">
        <v>29</v>
      </c>
      <c r="AR22" s="314">
        <v>29</v>
      </c>
      <c r="AS22" s="314">
        <v>30</v>
      </c>
      <c r="AT22" s="314">
        <v>30</v>
      </c>
      <c r="AU22" s="314">
        <v>30</v>
      </c>
      <c r="AV22" s="314">
        <v>30</v>
      </c>
      <c r="AW22" s="314">
        <v>29</v>
      </c>
      <c r="AX22" s="315">
        <v>44364</v>
      </c>
    </row>
    <row r="23" spans="1:50" ht="16" x14ac:dyDescent="0.2">
      <c r="A23" s="1">
        <v>22</v>
      </c>
      <c r="B23" s="716" t="s">
        <v>579</v>
      </c>
      <c r="C23" s="1" t="s">
        <v>580</v>
      </c>
      <c r="D23" s="167" t="s">
        <v>572</v>
      </c>
      <c r="E23" s="305" t="s">
        <v>115</v>
      </c>
      <c r="F23" s="105" t="s">
        <v>141</v>
      </c>
      <c r="G23" s="105" t="s">
        <v>382</v>
      </c>
      <c r="H23" s="305">
        <v>1343435</v>
      </c>
      <c r="I23" s="306">
        <v>43998</v>
      </c>
      <c r="J23" s="307">
        <f t="shared" ca="1" si="12"/>
        <v>2.75</v>
      </c>
      <c r="K23" s="103">
        <f t="shared" ca="1" si="13"/>
        <v>1003</v>
      </c>
      <c r="L23" s="103">
        <f t="shared" ca="1" si="14"/>
        <v>33.43333333333333</v>
      </c>
      <c r="M23" s="318" t="s">
        <v>2601</v>
      </c>
      <c r="N23" s="17">
        <v>44270</v>
      </c>
      <c r="O23" s="17">
        <v>44361</v>
      </c>
      <c r="P23" s="1">
        <f t="shared" si="3"/>
        <v>9.0666666666666664</v>
      </c>
      <c r="Q23" s="1">
        <f t="shared" si="4"/>
        <v>12.1</v>
      </c>
      <c r="R23" s="13">
        <v>44474</v>
      </c>
      <c r="S23" s="107">
        <f t="shared" si="5"/>
        <v>15.866666666666667</v>
      </c>
      <c r="T23" s="579">
        <v>208</v>
      </c>
      <c r="U23" s="451">
        <v>149</v>
      </c>
      <c r="V23" s="314">
        <v>26</v>
      </c>
      <c r="W23" s="314">
        <v>26</v>
      </c>
      <c r="X23" s="314">
        <v>26</v>
      </c>
      <c r="Y23" s="314">
        <v>25</v>
      </c>
      <c r="Z23" s="314">
        <v>26</v>
      </c>
      <c r="AA23" s="314">
        <v>26</v>
      </c>
      <c r="AB23" s="314">
        <v>25</v>
      </c>
      <c r="AC23" s="314">
        <v>26</v>
      </c>
      <c r="AD23" s="314">
        <v>26</v>
      </c>
      <c r="AE23" s="314">
        <v>26</v>
      </c>
      <c r="AF23" s="314">
        <v>27</v>
      </c>
      <c r="AG23" s="314">
        <v>27</v>
      </c>
      <c r="AH23" s="314">
        <v>28</v>
      </c>
      <c r="AI23" s="314">
        <v>29</v>
      </c>
      <c r="AJ23" s="314">
        <v>30</v>
      </c>
      <c r="AK23" s="314"/>
      <c r="AL23" s="314"/>
      <c r="AM23" s="314"/>
      <c r="AN23" s="314"/>
      <c r="AO23" s="314"/>
      <c r="AP23" s="314">
        <v>32</v>
      </c>
      <c r="AQ23" s="314">
        <v>32</v>
      </c>
      <c r="AR23" s="314">
        <v>32</v>
      </c>
      <c r="AS23" s="314">
        <v>33</v>
      </c>
      <c r="AT23" s="314">
        <v>32</v>
      </c>
      <c r="AU23" s="314">
        <v>32</v>
      </c>
      <c r="AV23" s="314">
        <v>33</v>
      </c>
      <c r="AW23" s="314">
        <v>32</v>
      </c>
      <c r="AX23" s="315">
        <v>44364</v>
      </c>
    </row>
    <row r="24" spans="1:50" ht="16" x14ac:dyDescent="0.2">
      <c r="A24" s="1">
        <v>23</v>
      </c>
      <c r="B24" s="716" t="s">
        <v>213</v>
      </c>
      <c r="C24" s="1" t="s">
        <v>581</v>
      </c>
      <c r="D24" s="167" t="s">
        <v>582</v>
      </c>
      <c r="E24" s="305" t="s">
        <v>113</v>
      </c>
      <c r="F24" s="105" t="s">
        <v>141</v>
      </c>
      <c r="G24" s="105" t="s">
        <v>299</v>
      </c>
      <c r="H24" s="305">
        <v>1336218</v>
      </c>
      <c r="I24" s="306">
        <v>44002</v>
      </c>
      <c r="J24" s="307">
        <f t="shared" ca="1" si="6"/>
        <v>2.7388888888888889</v>
      </c>
      <c r="K24" s="103">
        <f t="shared" ca="1" si="7"/>
        <v>999</v>
      </c>
      <c r="L24" s="103">
        <f t="shared" ca="1" si="8"/>
        <v>33.299999999999997</v>
      </c>
      <c r="M24" s="318" t="s">
        <v>2601</v>
      </c>
      <c r="N24" s="17">
        <v>44270</v>
      </c>
      <c r="O24" s="17">
        <v>44361</v>
      </c>
      <c r="P24" s="1">
        <f t="shared" si="3"/>
        <v>8.9333333333333336</v>
      </c>
      <c r="Q24" s="1">
        <f t="shared" si="4"/>
        <v>11.966666666666667</v>
      </c>
      <c r="R24" s="1929">
        <v>44475</v>
      </c>
      <c r="S24" s="107">
        <f t="shared" si="5"/>
        <v>15.766666666666667</v>
      </c>
      <c r="T24" s="579">
        <v>140</v>
      </c>
      <c r="U24" s="451">
        <v>148</v>
      </c>
      <c r="V24" s="314">
        <v>33</v>
      </c>
      <c r="W24" s="314">
        <v>33</v>
      </c>
      <c r="X24" s="314">
        <v>31</v>
      </c>
      <c r="Y24" s="314">
        <v>30</v>
      </c>
      <c r="Z24" s="314">
        <v>28</v>
      </c>
      <c r="AA24" s="314">
        <v>28</v>
      </c>
      <c r="AB24" s="314">
        <v>29</v>
      </c>
      <c r="AC24" s="314">
        <v>28</v>
      </c>
      <c r="AD24" s="314">
        <v>28</v>
      </c>
      <c r="AE24" s="314">
        <v>28</v>
      </c>
      <c r="AF24" s="314">
        <v>30</v>
      </c>
      <c r="AG24" s="314">
        <v>32</v>
      </c>
      <c r="AH24" s="314">
        <v>32</v>
      </c>
      <c r="AI24" s="314">
        <v>34</v>
      </c>
      <c r="AJ24" s="314">
        <v>36</v>
      </c>
      <c r="AK24" s="314"/>
      <c r="AL24" s="314"/>
      <c r="AM24" s="314"/>
      <c r="AN24" s="314"/>
      <c r="AO24" s="314">
        <v>37</v>
      </c>
      <c r="AP24" s="314">
        <v>35</v>
      </c>
      <c r="AQ24" s="314">
        <v>35</v>
      </c>
      <c r="AR24" s="314">
        <v>35</v>
      </c>
      <c r="AS24" s="314">
        <v>34</v>
      </c>
      <c r="AT24" s="314">
        <v>35</v>
      </c>
      <c r="AU24" s="314">
        <v>35</v>
      </c>
      <c r="AV24" s="314">
        <v>36</v>
      </c>
      <c r="AW24" s="314">
        <v>35</v>
      </c>
      <c r="AX24" s="315">
        <v>44364</v>
      </c>
    </row>
    <row r="25" spans="1:50" ht="16" x14ac:dyDescent="0.2">
      <c r="A25" s="1">
        <v>24</v>
      </c>
      <c r="B25" s="716" t="s">
        <v>214</v>
      </c>
      <c r="C25" s="1" t="s">
        <v>583</v>
      </c>
      <c r="D25" s="167" t="s">
        <v>582</v>
      </c>
      <c r="E25" s="305" t="s">
        <v>113</v>
      </c>
      <c r="F25" s="105" t="s">
        <v>141</v>
      </c>
      <c r="G25" s="105" t="s">
        <v>296</v>
      </c>
      <c r="H25" s="305">
        <v>1336218</v>
      </c>
      <c r="I25" s="306">
        <v>44002</v>
      </c>
      <c r="J25" s="307">
        <f t="shared" ca="1" si="6"/>
        <v>2.7388888888888889</v>
      </c>
      <c r="K25" s="103">
        <f t="shared" ca="1" si="7"/>
        <v>999</v>
      </c>
      <c r="L25" s="103">
        <f t="shared" ca="1" si="8"/>
        <v>33.299999999999997</v>
      </c>
      <c r="M25" s="318" t="s">
        <v>2601</v>
      </c>
      <c r="N25" s="17">
        <v>44270</v>
      </c>
      <c r="O25" s="17">
        <v>44361</v>
      </c>
      <c r="P25" s="1">
        <f t="shared" si="3"/>
        <v>8.9333333333333336</v>
      </c>
      <c r="Q25" s="1">
        <f t="shared" si="4"/>
        <v>11.966666666666667</v>
      </c>
      <c r="R25" s="1929">
        <v>44475</v>
      </c>
      <c r="S25" s="107">
        <f t="shared" si="5"/>
        <v>15.766666666666667</v>
      </c>
      <c r="T25" s="579">
        <v>172</v>
      </c>
      <c r="U25" s="451">
        <v>153</v>
      </c>
      <c r="V25" s="314">
        <v>31</v>
      </c>
      <c r="W25" s="314">
        <v>31</v>
      </c>
      <c r="X25" s="314">
        <v>31</v>
      </c>
      <c r="Y25" s="314">
        <v>32</v>
      </c>
      <c r="Z25" s="314">
        <v>32</v>
      </c>
      <c r="AA25" s="314">
        <v>32</v>
      </c>
      <c r="AB25" s="314">
        <v>33</v>
      </c>
      <c r="AC25" s="314">
        <v>33</v>
      </c>
      <c r="AD25" s="314">
        <v>33</v>
      </c>
      <c r="AE25" s="314">
        <v>33</v>
      </c>
      <c r="AF25" s="314">
        <v>33</v>
      </c>
      <c r="AG25" s="314">
        <v>33</v>
      </c>
      <c r="AH25" s="314">
        <v>34</v>
      </c>
      <c r="AI25" s="314">
        <v>34</v>
      </c>
      <c r="AJ25" s="314">
        <v>34</v>
      </c>
      <c r="AK25" s="314"/>
      <c r="AL25" s="314"/>
      <c r="AM25" s="314"/>
      <c r="AN25" s="314"/>
      <c r="AO25" s="314">
        <v>36</v>
      </c>
      <c r="AP25" s="314">
        <v>33</v>
      </c>
      <c r="AQ25" s="314">
        <v>33</v>
      </c>
      <c r="AR25" s="314">
        <v>33</v>
      </c>
      <c r="AS25" s="314">
        <v>33</v>
      </c>
      <c r="AT25" s="314">
        <v>34</v>
      </c>
      <c r="AU25" s="314">
        <v>34</v>
      </c>
      <c r="AV25" s="314">
        <v>34</v>
      </c>
      <c r="AW25" s="314">
        <v>34</v>
      </c>
      <c r="AX25" s="315">
        <v>44364</v>
      </c>
    </row>
    <row r="26" spans="1:50" ht="16" x14ac:dyDescent="0.2">
      <c r="A26" s="1">
        <v>25</v>
      </c>
      <c r="B26" s="716" t="s">
        <v>584</v>
      </c>
      <c r="C26" s="1" t="s">
        <v>585</v>
      </c>
      <c r="D26" s="167" t="s">
        <v>582</v>
      </c>
      <c r="E26" s="305" t="s">
        <v>113</v>
      </c>
      <c r="F26" s="105" t="s">
        <v>141</v>
      </c>
      <c r="G26" s="105" t="s">
        <v>286</v>
      </c>
      <c r="H26" s="305">
        <v>1336218</v>
      </c>
      <c r="I26" s="306">
        <v>44002</v>
      </c>
      <c r="J26" s="307">
        <f t="shared" ca="1" si="6"/>
        <v>2.7388888888888889</v>
      </c>
      <c r="K26" s="103">
        <f t="shared" ca="1" si="7"/>
        <v>999</v>
      </c>
      <c r="L26" s="103">
        <f t="shared" ca="1" si="8"/>
        <v>33.299999999999997</v>
      </c>
      <c r="M26" s="318" t="s">
        <v>2601</v>
      </c>
      <c r="N26" s="17">
        <v>44270</v>
      </c>
      <c r="O26" s="17">
        <v>44361</v>
      </c>
      <c r="P26" s="1">
        <f t="shared" si="3"/>
        <v>8.9333333333333336</v>
      </c>
      <c r="Q26" s="1">
        <f t="shared" si="4"/>
        <v>11.966666666666667</v>
      </c>
      <c r="R26" s="1929">
        <v>44475</v>
      </c>
      <c r="S26" s="107">
        <f t="shared" si="5"/>
        <v>15.766666666666667</v>
      </c>
      <c r="T26" s="579">
        <v>184</v>
      </c>
      <c r="U26" s="451">
        <v>154</v>
      </c>
      <c r="V26" s="314">
        <v>33</v>
      </c>
      <c r="W26" s="314">
        <v>33</v>
      </c>
      <c r="X26" s="314">
        <v>33</v>
      </c>
      <c r="Y26" s="314">
        <v>33</v>
      </c>
      <c r="Z26" s="314">
        <v>32</v>
      </c>
      <c r="AA26" s="314">
        <v>33</v>
      </c>
      <c r="AB26" s="314">
        <v>33</v>
      </c>
      <c r="AC26" s="314">
        <v>34</v>
      </c>
      <c r="AD26" s="314">
        <v>33</v>
      </c>
      <c r="AE26" s="314">
        <v>33</v>
      </c>
      <c r="AF26" s="314">
        <v>34</v>
      </c>
      <c r="AG26" s="314">
        <v>34</v>
      </c>
      <c r="AH26" s="314">
        <v>35</v>
      </c>
      <c r="AI26" s="314">
        <v>35</v>
      </c>
      <c r="AJ26" s="314">
        <v>35</v>
      </c>
      <c r="AK26" s="314"/>
      <c r="AL26" s="314"/>
      <c r="AM26" s="314"/>
      <c r="AN26" s="314"/>
      <c r="AO26" s="314">
        <v>37</v>
      </c>
      <c r="AP26" s="314">
        <v>34</v>
      </c>
      <c r="AQ26" s="314">
        <v>35</v>
      </c>
      <c r="AR26" s="314">
        <v>34</v>
      </c>
      <c r="AS26" s="314">
        <v>34</v>
      </c>
      <c r="AT26" s="314">
        <v>35</v>
      </c>
      <c r="AU26" s="314">
        <v>35</v>
      </c>
      <c r="AV26" s="314">
        <v>35</v>
      </c>
      <c r="AW26" s="314">
        <v>35</v>
      </c>
      <c r="AX26" s="315">
        <v>44364</v>
      </c>
    </row>
    <row r="27" spans="1:50" ht="16" x14ac:dyDescent="0.2">
      <c r="A27" s="1">
        <v>26</v>
      </c>
      <c r="B27" s="716" t="s">
        <v>215</v>
      </c>
      <c r="C27" s="1" t="s">
        <v>586</v>
      </c>
      <c r="D27" s="167" t="s">
        <v>582</v>
      </c>
      <c r="E27" s="305" t="s">
        <v>113</v>
      </c>
      <c r="F27" s="105" t="s">
        <v>141</v>
      </c>
      <c r="G27" s="105" t="s">
        <v>293</v>
      </c>
      <c r="H27" s="305">
        <v>1336218</v>
      </c>
      <c r="I27" s="306">
        <v>44002</v>
      </c>
      <c r="J27" s="307">
        <f t="shared" ca="1" si="6"/>
        <v>2.7388888888888889</v>
      </c>
      <c r="K27" s="103">
        <f t="shared" ca="1" si="7"/>
        <v>999</v>
      </c>
      <c r="L27" s="103">
        <f t="shared" ca="1" si="8"/>
        <v>33.299999999999997</v>
      </c>
      <c r="M27" s="318" t="s">
        <v>2601</v>
      </c>
      <c r="N27" s="17">
        <v>44270</v>
      </c>
      <c r="O27" s="17">
        <v>44361</v>
      </c>
      <c r="P27" s="1">
        <f t="shared" si="3"/>
        <v>8.9333333333333336</v>
      </c>
      <c r="Q27" s="1">
        <f t="shared" si="4"/>
        <v>11.966666666666667</v>
      </c>
      <c r="R27" s="1929">
        <v>44475</v>
      </c>
      <c r="S27" s="107">
        <f t="shared" si="5"/>
        <v>15.766666666666667</v>
      </c>
      <c r="T27" s="579">
        <v>162</v>
      </c>
      <c r="U27" s="451">
        <v>160</v>
      </c>
      <c r="V27" s="314">
        <v>32</v>
      </c>
      <c r="W27" s="314">
        <v>32</v>
      </c>
      <c r="X27" s="314">
        <v>34</v>
      </c>
      <c r="Y27" s="314">
        <v>34</v>
      </c>
      <c r="Z27" s="314">
        <v>33</v>
      </c>
      <c r="AA27" s="314">
        <v>34</v>
      </c>
      <c r="AB27" s="314">
        <v>34</v>
      </c>
      <c r="AC27" s="314">
        <v>34</v>
      </c>
      <c r="AD27" s="314">
        <v>34</v>
      </c>
      <c r="AE27" s="314">
        <v>34</v>
      </c>
      <c r="AF27" s="314">
        <v>34</v>
      </c>
      <c r="AG27" s="314">
        <v>34</v>
      </c>
      <c r="AH27" s="314">
        <v>35</v>
      </c>
      <c r="AI27" s="314">
        <v>34</v>
      </c>
      <c r="AJ27" s="314">
        <v>34</v>
      </c>
      <c r="AK27" s="314"/>
      <c r="AL27" s="314"/>
      <c r="AM27" s="314"/>
      <c r="AN27" s="314"/>
      <c r="AO27" s="314">
        <v>35</v>
      </c>
      <c r="AP27" s="314">
        <v>33</v>
      </c>
      <c r="AQ27" s="314">
        <v>34</v>
      </c>
      <c r="AR27" s="314">
        <v>33</v>
      </c>
      <c r="AS27" s="314">
        <v>33</v>
      </c>
      <c r="AT27" s="314">
        <v>33</v>
      </c>
      <c r="AU27" s="314">
        <v>32</v>
      </c>
      <c r="AV27" s="314">
        <v>33</v>
      </c>
      <c r="AW27" s="314">
        <v>33</v>
      </c>
      <c r="AX27" s="315">
        <v>44364</v>
      </c>
    </row>
    <row r="28" spans="1:50" ht="16" x14ac:dyDescent="0.2">
      <c r="A28" s="1">
        <v>27</v>
      </c>
      <c r="B28" s="716" t="s">
        <v>587</v>
      </c>
      <c r="C28" s="1" t="s">
        <v>588</v>
      </c>
      <c r="D28" s="167" t="s">
        <v>582</v>
      </c>
      <c r="E28" s="305" t="s">
        <v>113</v>
      </c>
      <c r="F28" s="105" t="s">
        <v>141</v>
      </c>
      <c r="G28" s="105" t="s">
        <v>290</v>
      </c>
      <c r="H28" s="305">
        <v>1336218</v>
      </c>
      <c r="I28" s="306">
        <v>44002</v>
      </c>
      <c r="J28" s="307">
        <f t="shared" ca="1" si="6"/>
        <v>2.7388888888888889</v>
      </c>
      <c r="K28" s="103">
        <f t="shared" ca="1" si="7"/>
        <v>999</v>
      </c>
      <c r="L28" s="103">
        <f t="shared" ca="1" si="8"/>
        <v>33.299999999999997</v>
      </c>
      <c r="M28" s="318" t="s">
        <v>2601</v>
      </c>
      <c r="N28" s="17">
        <v>44270</v>
      </c>
      <c r="O28" s="17">
        <v>44361</v>
      </c>
      <c r="P28" s="1">
        <f t="shared" si="3"/>
        <v>8.9333333333333336</v>
      </c>
      <c r="Q28" s="1">
        <f t="shared" si="4"/>
        <v>11.966666666666667</v>
      </c>
      <c r="R28" s="1929">
        <v>44475</v>
      </c>
      <c r="S28" s="107">
        <f t="shared" si="5"/>
        <v>15.766666666666667</v>
      </c>
      <c r="T28" s="579">
        <v>202</v>
      </c>
      <c r="U28" s="451">
        <v>175</v>
      </c>
      <c r="V28" s="314">
        <v>34</v>
      </c>
      <c r="W28" s="314">
        <v>34</v>
      </c>
      <c r="X28" s="314">
        <v>34</v>
      </c>
      <c r="Y28" s="314">
        <v>33</v>
      </c>
      <c r="Z28" s="314">
        <v>33</v>
      </c>
      <c r="AA28" s="314">
        <v>32</v>
      </c>
      <c r="AB28" s="314">
        <v>33</v>
      </c>
      <c r="AC28" s="314">
        <v>32</v>
      </c>
      <c r="AD28" s="314">
        <v>31</v>
      </c>
      <c r="AE28" s="314">
        <v>30</v>
      </c>
      <c r="AF28" s="314">
        <v>32</v>
      </c>
      <c r="AG28" s="314">
        <v>33</v>
      </c>
      <c r="AH28" s="314">
        <v>35</v>
      </c>
      <c r="AI28" s="314">
        <v>35</v>
      </c>
      <c r="AJ28" s="314">
        <v>37</v>
      </c>
      <c r="AK28" s="314"/>
      <c r="AL28" s="314"/>
      <c r="AM28" s="314"/>
      <c r="AN28" s="314"/>
      <c r="AO28" s="314">
        <v>37</v>
      </c>
      <c r="AP28" s="314">
        <v>35</v>
      </c>
      <c r="AQ28" s="314">
        <v>36</v>
      </c>
      <c r="AR28" s="314">
        <v>36</v>
      </c>
      <c r="AS28" s="314">
        <v>35</v>
      </c>
      <c r="AT28" s="314">
        <v>36</v>
      </c>
      <c r="AU28" s="314">
        <v>36</v>
      </c>
      <c r="AV28" s="314">
        <v>37</v>
      </c>
      <c r="AW28" s="314">
        <v>36</v>
      </c>
      <c r="AX28" s="315">
        <v>44364</v>
      </c>
    </row>
    <row r="29" spans="1:50" ht="16" x14ac:dyDescent="0.2">
      <c r="A29" s="1">
        <v>28</v>
      </c>
      <c r="B29" s="716" t="s">
        <v>589</v>
      </c>
      <c r="C29" s="1" t="s">
        <v>590</v>
      </c>
      <c r="D29" s="167" t="s">
        <v>591</v>
      </c>
      <c r="E29" s="305" t="s">
        <v>113</v>
      </c>
      <c r="F29" s="105" t="s">
        <v>141</v>
      </c>
      <c r="G29" s="105" t="s">
        <v>299</v>
      </c>
      <c r="H29" s="305">
        <v>1324363</v>
      </c>
      <c r="I29" s="306">
        <v>44010</v>
      </c>
      <c r="J29" s="307">
        <f t="shared" ca="1" si="6"/>
        <v>2.7166666666666668</v>
      </c>
      <c r="K29" s="103">
        <f t="shared" ca="1" si="7"/>
        <v>991</v>
      </c>
      <c r="L29" s="103">
        <f t="shared" ca="1" si="8"/>
        <v>33.033333333333331</v>
      </c>
      <c r="M29" s="318" t="s">
        <v>2601</v>
      </c>
      <c r="N29" s="17">
        <v>44270</v>
      </c>
      <c r="O29" s="17">
        <v>44361</v>
      </c>
      <c r="P29" s="1">
        <f t="shared" si="3"/>
        <v>8.6666666666666661</v>
      </c>
      <c r="Q29" s="1">
        <f t="shared" si="4"/>
        <v>11.7</v>
      </c>
      <c r="R29" s="13">
        <v>44474</v>
      </c>
      <c r="S29" s="107">
        <f t="shared" si="5"/>
        <v>15.466666666666667</v>
      </c>
      <c r="T29" s="579">
        <v>165</v>
      </c>
      <c r="U29" s="451">
        <v>162</v>
      </c>
      <c r="V29" s="314">
        <v>30</v>
      </c>
      <c r="W29" s="314">
        <v>30</v>
      </c>
      <c r="X29" s="314">
        <v>30</v>
      </c>
      <c r="Y29" s="314">
        <v>31</v>
      </c>
      <c r="Z29" s="314">
        <v>31</v>
      </c>
      <c r="AA29" s="314">
        <v>30</v>
      </c>
      <c r="AB29" s="314">
        <v>30</v>
      </c>
      <c r="AC29" s="314">
        <v>31</v>
      </c>
      <c r="AD29" s="314">
        <v>31</v>
      </c>
      <c r="AE29" s="314">
        <v>31</v>
      </c>
      <c r="AF29" s="314">
        <v>31</v>
      </c>
      <c r="AG29" s="314">
        <v>31</v>
      </c>
      <c r="AH29" s="314">
        <v>30</v>
      </c>
      <c r="AI29" s="314">
        <v>30</v>
      </c>
      <c r="AJ29" s="314">
        <v>31</v>
      </c>
      <c r="AK29" s="314"/>
      <c r="AL29" s="314"/>
      <c r="AM29" s="314"/>
      <c r="AN29" s="314"/>
      <c r="AO29" s="314">
        <v>32</v>
      </c>
      <c r="AP29" s="314">
        <v>31</v>
      </c>
      <c r="AQ29" s="314">
        <v>31</v>
      </c>
      <c r="AR29" s="314">
        <v>31</v>
      </c>
      <c r="AS29" s="314">
        <v>32</v>
      </c>
      <c r="AT29" s="314">
        <v>31</v>
      </c>
      <c r="AU29" s="314">
        <v>29</v>
      </c>
      <c r="AV29" s="314">
        <v>31</v>
      </c>
      <c r="AW29" s="314">
        <v>31</v>
      </c>
      <c r="AX29" s="315">
        <v>44364</v>
      </c>
    </row>
    <row r="30" spans="1:50" ht="16" x14ac:dyDescent="0.2">
      <c r="A30" s="1">
        <v>29</v>
      </c>
      <c r="B30" s="716" t="s">
        <v>592</v>
      </c>
      <c r="C30" s="1" t="s">
        <v>593</v>
      </c>
      <c r="D30" s="167" t="s">
        <v>591</v>
      </c>
      <c r="E30" s="305" t="s">
        <v>113</v>
      </c>
      <c r="F30" s="105" t="s">
        <v>141</v>
      </c>
      <c r="G30" s="105" t="s">
        <v>296</v>
      </c>
      <c r="H30" s="305">
        <v>1324363</v>
      </c>
      <c r="I30" s="306">
        <v>44010</v>
      </c>
      <c r="J30" s="307">
        <f t="shared" ca="1" si="6"/>
        <v>2.7166666666666668</v>
      </c>
      <c r="K30" s="103">
        <f t="shared" ca="1" si="7"/>
        <v>991</v>
      </c>
      <c r="L30" s="103">
        <f t="shared" ca="1" si="8"/>
        <v>33.033333333333331</v>
      </c>
      <c r="M30" s="318" t="s">
        <v>2601</v>
      </c>
      <c r="N30" s="17">
        <v>44270</v>
      </c>
      <c r="O30" s="17">
        <v>44361</v>
      </c>
      <c r="P30" s="1">
        <f t="shared" si="3"/>
        <v>8.6666666666666661</v>
      </c>
      <c r="Q30" s="1">
        <f t="shared" si="4"/>
        <v>11.7</v>
      </c>
      <c r="R30" s="13">
        <v>44474</v>
      </c>
      <c r="S30" s="107">
        <f t="shared" si="5"/>
        <v>15.466666666666667</v>
      </c>
      <c r="T30" s="579">
        <v>159</v>
      </c>
      <c r="U30" s="451">
        <v>137</v>
      </c>
      <c r="V30" s="314">
        <v>29</v>
      </c>
      <c r="W30" s="314">
        <v>29</v>
      </c>
      <c r="X30" s="314">
        <v>29</v>
      </c>
      <c r="Y30" s="314">
        <v>30</v>
      </c>
      <c r="Z30" s="314">
        <v>30</v>
      </c>
      <c r="AA30" s="314">
        <v>30</v>
      </c>
      <c r="AB30" s="314">
        <v>30</v>
      </c>
      <c r="AC30" s="314">
        <v>29</v>
      </c>
      <c r="AD30" s="314">
        <v>29</v>
      </c>
      <c r="AE30" s="314">
        <v>31</v>
      </c>
      <c r="AF30" s="314">
        <v>31</v>
      </c>
      <c r="AG30" s="314">
        <v>31</v>
      </c>
      <c r="AH30" s="314">
        <v>31</v>
      </c>
      <c r="AI30" s="314">
        <v>31</v>
      </c>
      <c r="AJ30" s="314">
        <v>31</v>
      </c>
      <c r="AK30" s="314"/>
      <c r="AL30" s="314"/>
      <c r="AM30" s="314"/>
      <c r="AN30" s="314"/>
      <c r="AO30" s="314">
        <v>33</v>
      </c>
      <c r="AP30" s="314">
        <v>32</v>
      </c>
      <c r="AQ30" s="314">
        <v>32</v>
      </c>
      <c r="AR30" s="314">
        <v>32</v>
      </c>
      <c r="AS30" s="314">
        <v>33</v>
      </c>
      <c r="AT30" s="314">
        <v>32</v>
      </c>
      <c r="AU30" s="314">
        <v>33</v>
      </c>
      <c r="AV30" s="314">
        <v>33</v>
      </c>
      <c r="AW30" s="314">
        <v>33</v>
      </c>
      <c r="AX30" s="315">
        <v>44364</v>
      </c>
    </row>
    <row r="31" spans="1:50" ht="16" x14ac:dyDescent="0.2">
      <c r="A31" s="1">
        <v>30</v>
      </c>
      <c r="B31" s="716" t="s">
        <v>594</v>
      </c>
      <c r="C31" s="1" t="s">
        <v>595</v>
      </c>
      <c r="D31" s="167" t="s">
        <v>591</v>
      </c>
      <c r="E31" s="305" t="s">
        <v>113</v>
      </c>
      <c r="F31" s="105" t="s">
        <v>141</v>
      </c>
      <c r="G31" s="105" t="s">
        <v>286</v>
      </c>
      <c r="H31" s="305">
        <v>1324363</v>
      </c>
      <c r="I31" s="306">
        <v>44010</v>
      </c>
      <c r="J31" s="307">
        <f t="shared" ca="1" si="6"/>
        <v>2.7166666666666668</v>
      </c>
      <c r="K31" s="103">
        <f t="shared" ca="1" si="7"/>
        <v>991</v>
      </c>
      <c r="L31" s="103">
        <f t="shared" ca="1" si="8"/>
        <v>33.033333333333331</v>
      </c>
      <c r="M31" s="318" t="s">
        <v>2601</v>
      </c>
      <c r="N31" s="17">
        <v>44270</v>
      </c>
      <c r="O31" s="17">
        <v>44361</v>
      </c>
      <c r="P31" s="1">
        <f t="shared" si="3"/>
        <v>8.6666666666666661</v>
      </c>
      <c r="Q31" s="1">
        <f t="shared" si="4"/>
        <v>11.7</v>
      </c>
      <c r="R31" s="13">
        <v>44474</v>
      </c>
      <c r="S31" s="107">
        <f t="shared" si="5"/>
        <v>15.466666666666667</v>
      </c>
      <c r="T31" s="579">
        <v>143</v>
      </c>
      <c r="U31" s="451">
        <v>148</v>
      </c>
      <c r="V31" s="314">
        <v>30</v>
      </c>
      <c r="W31" s="314">
        <v>30</v>
      </c>
      <c r="X31" s="314">
        <v>30</v>
      </c>
      <c r="Y31" s="314">
        <v>31</v>
      </c>
      <c r="Z31" s="314">
        <v>31</v>
      </c>
      <c r="AA31" s="314">
        <v>31</v>
      </c>
      <c r="AB31" s="314">
        <v>31</v>
      </c>
      <c r="AC31" s="314">
        <v>31</v>
      </c>
      <c r="AD31" s="314">
        <v>30</v>
      </c>
      <c r="AE31" s="314">
        <v>31</v>
      </c>
      <c r="AF31" s="314">
        <v>31</v>
      </c>
      <c r="AG31" s="314">
        <v>31</v>
      </c>
      <c r="AH31" s="314">
        <v>31</v>
      </c>
      <c r="AI31" s="314">
        <v>31</v>
      </c>
      <c r="AJ31" s="314">
        <v>31</v>
      </c>
      <c r="AK31" s="314"/>
      <c r="AL31" s="314"/>
      <c r="AM31" s="314"/>
      <c r="AN31" s="314"/>
      <c r="AO31" s="314">
        <v>32</v>
      </c>
      <c r="AP31" s="314">
        <v>31</v>
      </c>
      <c r="AQ31" s="314">
        <v>32</v>
      </c>
      <c r="AR31" s="314">
        <v>31</v>
      </c>
      <c r="AS31" s="314">
        <v>32</v>
      </c>
      <c r="AT31" s="314">
        <v>32</v>
      </c>
      <c r="AU31" s="314">
        <v>31</v>
      </c>
      <c r="AV31" s="314">
        <v>32</v>
      </c>
      <c r="AW31" s="314">
        <v>31</v>
      </c>
      <c r="AX31" s="315">
        <v>44364</v>
      </c>
    </row>
    <row r="32" spans="1:50" ht="16" x14ac:dyDescent="0.2">
      <c r="A32" s="1">
        <v>31</v>
      </c>
      <c r="B32" s="716" t="s">
        <v>596</v>
      </c>
      <c r="C32" s="1" t="s">
        <v>597</v>
      </c>
      <c r="D32" s="167" t="s">
        <v>591</v>
      </c>
      <c r="E32" s="305" t="s">
        <v>113</v>
      </c>
      <c r="F32" s="105" t="s">
        <v>141</v>
      </c>
      <c r="G32" s="105" t="s">
        <v>293</v>
      </c>
      <c r="H32" s="305">
        <v>1324363</v>
      </c>
      <c r="I32" s="306">
        <v>44010</v>
      </c>
      <c r="J32" s="307">
        <f t="shared" ca="1" si="6"/>
        <v>2.7166666666666668</v>
      </c>
      <c r="K32" s="103">
        <f t="shared" ca="1" si="7"/>
        <v>991</v>
      </c>
      <c r="L32" s="103">
        <f t="shared" ca="1" si="8"/>
        <v>33.033333333333331</v>
      </c>
      <c r="M32" s="318" t="s">
        <v>2601</v>
      </c>
      <c r="N32" s="17">
        <v>44270</v>
      </c>
      <c r="O32" s="17">
        <v>44361</v>
      </c>
      <c r="P32" s="1">
        <f t="shared" si="3"/>
        <v>8.6666666666666661</v>
      </c>
      <c r="Q32" s="1">
        <f t="shared" si="4"/>
        <v>11.7</v>
      </c>
      <c r="R32" s="13">
        <v>44474</v>
      </c>
      <c r="S32" s="107">
        <f t="shared" si="5"/>
        <v>15.466666666666667</v>
      </c>
      <c r="T32" s="579">
        <v>182</v>
      </c>
      <c r="U32" s="451">
        <v>142</v>
      </c>
      <c r="V32" s="314">
        <v>36</v>
      </c>
      <c r="W32" s="314">
        <v>35</v>
      </c>
      <c r="X32" s="314">
        <v>35</v>
      </c>
      <c r="Y32" s="314">
        <v>34</v>
      </c>
      <c r="Z32" s="314">
        <v>33</v>
      </c>
      <c r="AA32" s="314">
        <v>33</v>
      </c>
      <c r="AB32" s="314">
        <v>33</v>
      </c>
      <c r="AC32" s="314">
        <v>33</v>
      </c>
      <c r="AD32" s="314">
        <v>32</v>
      </c>
      <c r="AE32" s="314">
        <v>32</v>
      </c>
      <c r="AF32" s="314">
        <v>32</v>
      </c>
      <c r="AG32" s="314">
        <v>31</v>
      </c>
      <c r="AH32" s="314">
        <v>31</v>
      </c>
      <c r="AI32" s="314">
        <v>30</v>
      </c>
      <c r="AJ32" s="314">
        <v>30</v>
      </c>
      <c r="AK32" s="314"/>
      <c r="AL32" s="314"/>
      <c r="AM32" s="314"/>
      <c r="AN32" s="314"/>
      <c r="AO32" s="314">
        <v>31</v>
      </c>
      <c r="AP32" s="314">
        <v>29</v>
      </c>
      <c r="AQ32" s="314">
        <v>29</v>
      </c>
      <c r="AR32" s="314">
        <v>28</v>
      </c>
      <c r="AS32" s="314">
        <v>29</v>
      </c>
      <c r="AT32" s="314">
        <v>29</v>
      </c>
      <c r="AU32" s="314">
        <v>29</v>
      </c>
      <c r="AV32" s="314">
        <v>29</v>
      </c>
      <c r="AW32" s="314">
        <v>29</v>
      </c>
      <c r="AX32" s="315">
        <v>44364</v>
      </c>
    </row>
    <row r="33" spans="1:64" ht="16" x14ac:dyDescent="0.2">
      <c r="A33" s="161" t="s">
        <v>155</v>
      </c>
      <c r="B33" s="14"/>
      <c r="D33" s="167"/>
    </row>
    <row r="34" spans="1:64" ht="16" x14ac:dyDescent="0.2">
      <c r="A34" s="162" t="s">
        <v>124</v>
      </c>
      <c r="B34" s="14"/>
      <c r="D34" s="167"/>
      <c r="T34" s="6"/>
    </row>
    <row r="35" spans="1:64" x14ac:dyDescent="0.2">
      <c r="A35" s="163" t="s">
        <v>141</v>
      </c>
      <c r="B35" s="167"/>
    </row>
    <row r="36" spans="1:64" ht="16" x14ac:dyDescent="0.2">
      <c r="A36" s="164" t="s">
        <v>150</v>
      </c>
      <c r="B36" s="532"/>
    </row>
    <row r="37" spans="1:64" ht="16" x14ac:dyDescent="0.2">
      <c r="A37" s="165" t="s">
        <v>156</v>
      </c>
      <c r="B37" s="14"/>
    </row>
    <row r="38" spans="1:64" ht="16" x14ac:dyDescent="0.2">
      <c r="A38" s="187" t="s">
        <v>154</v>
      </c>
      <c r="B38" s="14"/>
    </row>
    <row r="39" spans="1:64" x14ac:dyDescent="0.2">
      <c r="A39" s="186" t="s">
        <v>157</v>
      </c>
      <c r="B39" s="167"/>
    </row>
    <row r="40" spans="1:64" ht="17" x14ac:dyDescent="0.2">
      <c r="A40" s="374" t="s">
        <v>158</v>
      </c>
      <c r="B40" s="562"/>
    </row>
    <row r="41" spans="1:64" ht="17" x14ac:dyDescent="0.2">
      <c r="A41" s="393" t="s">
        <v>159</v>
      </c>
      <c r="B41" s="562"/>
    </row>
    <row r="42" spans="1:64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</row>
    <row r="43" spans="1:64" ht="16" x14ac:dyDescent="0.2">
      <c r="A43" s="308" t="s">
        <v>97</v>
      </c>
      <c r="B43" s="308"/>
      <c r="C43" s="308" t="s">
        <v>2593</v>
      </c>
      <c r="D43" s="309" t="s">
        <v>2607</v>
      </c>
      <c r="E43" s="310" t="s">
        <v>192</v>
      </c>
      <c r="F43" s="308" t="s">
        <v>189</v>
      </c>
      <c r="G43" s="310" t="s">
        <v>241</v>
      </c>
      <c r="H43" s="310" t="s">
        <v>2435</v>
      </c>
      <c r="I43" s="310" t="s">
        <v>188</v>
      </c>
      <c r="J43" s="310" t="s">
        <v>242</v>
      </c>
      <c r="K43" s="310" t="s">
        <v>243</v>
      </c>
      <c r="L43" s="310" t="s">
        <v>244</v>
      </c>
      <c r="M43" s="311" t="s">
        <v>247</v>
      </c>
      <c r="N43" s="308" t="s">
        <v>2808</v>
      </c>
      <c r="O43" s="360" t="s">
        <v>101</v>
      </c>
      <c r="P43" s="308" t="s">
        <v>2809</v>
      </c>
      <c r="Q43" s="308" t="s">
        <v>246</v>
      </c>
      <c r="R43" s="167"/>
      <c r="S43" s="167"/>
      <c r="T43" s="565" t="s">
        <v>2841</v>
      </c>
      <c r="U43" s="167" t="s">
        <v>2842</v>
      </c>
      <c r="V43" s="524" t="s">
        <v>2843</v>
      </c>
      <c r="W43" s="167" t="s">
        <v>2844</v>
      </c>
      <c r="X43" s="524" t="s">
        <v>2845</v>
      </c>
      <c r="Y43" s="167" t="s">
        <v>2846</v>
      </c>
      <c r="Z43" s="524" t="s">
        <v>2847</v>
      </c>
      <c r="AA43" s="167" t="s">
        <v>2848</v>
      </c>
      <c r="AB43" s="524" t="s">
        <v>2849</v>
      </c>
      <c r="AC43" s="167" t="s">
        <v>2850</v>
      </c>
      <c r="AD43" s="524" t="s">
        <v>2851</v>
      </c>
      <c r="AE43" s="167" t="s">
        <v>2852</v>
      </c>
      <c r="AF43" s="524" t="s">
        <v>2853</v>
      </c>
      <c r="AG43" s="167" t="s">
        <v>2854</v>
      </c>
      <c r="AH43" s="524" t="s">
        <v>2855</v>
      </c>
      <c r="AI43" s="167" t="s">
        <v>2856</v>
      </c>
      <c r="AJ43" s="524" t="s">
        <v>2857</v>
      </c>
      <c r="AK43" s="167" t="s">
        <v>2858</v>
      </c>
      <c r="AL43" s="524" t="s">
        <v>2859</v>
      </c>
      <c r="AM43" s="167" t="s">
        <v>2860</v>
      </c>
      <c r="AN43" s="524" t="s">
        <v>2861</v>
      </c>
      <c r="AO43" s="524"/>
      <c r="AP43" s="524"/>
      <c r="AQ43" s="524"/>
      <c r="AR43" s="524"/>
      <c r="AS43" s="524"/>
      <c r="AT43" s="524"/>
      <c r="AU43" s="524"/>
      <c r="AV43" s="524"/>
      <c r="AW43" s="524"/>
      <c r="AX43" s="167" t="s">
        <v>2862</v>
      </c>
      <c r="AY43" s="524" t="s">
        <v>2863</v>
      </c>
      <c r="AZ43" s="167" t="s">
        <v>2864</v>
      </c>
      <c r="BA43" s="524" t="s">
        <v>2865</v>
      </c>
      <c r="BB43" s="167" t="s">
        <v>2866</v>
      </c>
      <c r="BC43" s="524" t="s">
        <v>2867</v>
      </c>
      <c r="BD43" s="167" t="s">
        <v>2868</v>
      </c>
      <c r="BE43" s="524" t="s">
        <v>2869</v>
      </c>
      <c r="BF43" s="167" t="s">
        <v>2870</v>
      </c>
      <c r="BG43" s="524" t="s">
        <v>2871</v>
      </c>
      <c r="BH43" s="167" t="s">
        <v>2872</v>
      </c>
      <c r="BI43" s="524" t="s">
        <v>2873</v>
      </c>
      <c r="BJ43" s="167" t="s">
        <v>2874</v>
      </c>
      <c r="BK43" s="524" t="s">
        <v>2875</v>
      </c>
    </row>
    <row r="44" spans="1:64" ht="16" x14ac:dyDescent="0.2">
      <c r="A44" s="1">
        <v>1</v>
      </c>
      <c r="B44" s="1"/>
      <c r="C44" s="1" t="s">
        <v>2469</v>
      </c>
      <c r="D44" s="167" t="s">
        <v>536</v>
      </c>
      <c r="E44" s="99" t="s">
        <v>150</v>
      </c>
      <c r="F44" s="99" t="s">
        <v>115</v>
      </c>
      <c r="G44" s="99" t="s">
        <v>299</v>
      </c>
      <c r="H44" s="99">
        <v>1336217</v>
      </c>
      <c r="I44" s="100">
        <v>44011</v>
      </c>
      <c r="J44" s="102">
        <f t="shared" ref="J44:J48" ca="1" si="15">YEARFRAC(I44,TODAY())</f>
        <v>2.713888888888889</v>
      </c>
      <c r="K44" s="99">
        <f t="shared" ref="K44:K48" ca="1" si="16">_xlfn.DAYS(TODAY(),I44)</f>
        <v>990</v>
      </c>
      <c r="L44" s="99">
        <f t="shared" ref="L44:L48" ca="1" si="17">K44/30</f>
        <v>33</v>
      </c>
      <c r="M44" s="312" t="s">
        <v>112</v>
      </c>
      <c r="N44" s="17">
        <v>44270</v>
      </c>
      <c r="O44" s="17">
        <v>44368</v>
      </c>
      <c r="P44" s="1">
        <f t="shared" ref="P44:P74" si="18">_xlfn.DAYS(N44,I44)/30</f>
        <v>8.6333333333333329</v>
      </c>
      <c r="Q44" s="1">
        <f t="shared" ref="Q44:Q74" si="19">_xlfn.DAYS(O44,I44)/30</f>
        <v>11.9</v>
      </c>
      <c r="R44" s="1"/>
      <c r="S44" s="1"/>
      <c r="T44" s="566">
        <v>400</v>
      </c>
      <c r="U44" s="574">
        <v>274</v>
      </c>
      <c r="V44" s="529">
        <v>126</v>
      </c>
      <c r="W44" s="529">
        <v>291</v>
      </c>
      <c r="X44" s="529">
        <v>109</v>
      </c>
      <c r="Y44" s="529">
        <v>297</v>
      </c>
      <c r="Z44" s="529">
        <v>103</v>
      </c>
      <c r="AA44" s="529">
        <v>310</v>
      </c>
      <c r="AB44" s="529">
        <v>0</v>
      </c>
      <c r="AC44" s="529">
        <v>190</v>
      </c>
      <c r="AD44" s="529">
        <v>210</v>
      </c>
      <c r="AE44" s="529">
        <v>298</v>
      </c>
      <c r="AF44" s="529">
        <v>102</v>
      </c>
      <c r="AG44" s="529">
        <v>305</v>
      </c>
      <c r="AH44" s="529">
        <v>0</v>
      </c>
      <c r="AI44" s="529">
        <v>195</v>
      </c>
      <c r="AJ44" s="530">
        <v>205</v>
      </c>
      <c r="AK44" s="529">
        <v>262</v>
      </c>
      <c r="AL44" s="530">
        <v>128</v>
      </c>
      <c r="AM44" s="529">
        <v>287</v>
      </c>
      <c r="AN44" s="530">
        <v>113</v>
      </c>
      <c r="AO44" s="530"/>
      <c r="AP44" s="530"/>
      <c r="AQ44" s="530"/>
      <c r="AR44" s="530"/>
      <c r="AS44" s="530"/>
      <c r="AT44" s="530"/>
      <c r="AU44" s="530"/>
      <c r="AV44" s="530"/>
      <c r="AW44" s="530"/>
      <c r="AX44" s="576">
        <v>279</v>
      </c>
      <c r="AY44" s="576">
        <v>121</v>
      </c>
      <c r="AZ44" s="576">
        <v>255</v>
      </c>
      <c r="BA44" s="576">
        <v>145</v>
      </c>
      <c r="BB44" s="529">
        <v>289</v>
      </c>
      <c r="BC44" s="530">
        <v>111</v>
      </c>
      <c r="BD44" s="529">
        <v>283</v>
      </c>
      <c r="BE44" s="529">
        <v>117</v>
      </c>
      <c r="BF44" s="529">
        <v>279</v>
      </c>
      <c r="BG44" s="529">
        <v>121</v>
      </c>
      <c r="BH44" s="529">
        <v>277</v>
      </c>
      <c r="BI44" s="529">
        <v>123</v>
      </c>
      <c r="BJ44" s="529">
        <v>269</v>
      </c>
      <c r="BK44" s="529">
        <v>131</v>
      </c>
    </row>
    <row r="45" spans="1:64" ht="16" x14ac:dyDescent="0.2">
      <c r="A45" s="1">
        <v>2</v>
      </c>
      <c r="B45" s="1"/>
      <c r="C45" s="1" t="s">
        <v>2470</v>
      </c>
      <c r="D45" s="167" t="s">
        <v>536</v>
      </c>
      <c r="E45" s="99" t="s">
        <v>150</v>
      </c>
      <c r="F45" s="99" t="s">
        <v>115</v>
      </c>
      <c r="G45" s="99" t="s">
        <v>296</v>
      </c>
      <c r="H45" s="99">
        <v>1336217</v>
      </c>
      <c r="I45" s="100">
        <v>44011</v>
      </c>
      <c r="J45" s="102">
        <f t="shared" ca="1" si="15"/>
        <v>2.713888888888889</v>
      </c>
      <c r="K45" s="99">
        <f t="shared" ca="1" si="16"/>
        <v>990</v>
      </c>
      <c r="L45" s="99">
        <f t="shared" ca="1" si="17"/>
        <v>33</v>
      </c>
      <c r="M45" s="312" t="s">
        <v>112</v>
      </c>
      <c r="N45" s="17">
        <v>44270</v>
      </c>
      <c r="O45" s="17">
        <v>44368</v>
      </c>
      <c r="P45" s="1">
        <f t="shared" si="18"/>
        <v>8.6333333333333329</v>
      </c>
      <c r="Q45" s="1">
        <f t="shared" si="19"/>
        <v>11.9</v>
      </c>
      <c r="R45" s="1"/>
      <c r="S45" s="1"/>
      <c r="T45" s="567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5"/>
      <c r="AT45" s="335"/>
      <c r="AU45" s="335"/>
      <c r="AV45" s="335"/>
      <c r="AW45" s="335"/>
      <c r="AX45" s="335"/>
      <c r="AY45" s="335"/>
      <c r="AZ45" s="335"/>
      <c r="BA45" s="335"/>
      <c r="BB45" s="335"/>
      <c r="BC45" s="335"/>
      <c r="BD45" s="335"/>
      <c r="BE45" s="335"/>
      <c r="BF45" s="335"/>
      <c r="BG45" s="335"/>
      <c r="BH45" s="335"/>
      <c r="BI45" s="335"/>
      <c r="BJ45" s="335"/>
      <c r="BK45" s="335"/>
      <c r="BL45" s="167"/>
    </row>
    <row r="46" spans="1:64" ht="16" x14ac:dyDescent="0.2">
      <c r="A46" s="1">
        <v>3</v>
      </c>
      <c r="B46" s="1"/>
      <c r="C46" s="1" t="s">
        <v>2471</v>
      </c>
      <c r="D46" s="167" t="s">
        <v>536</v>
      </c>
      <c r="E46" s="99" t="s">
        <v>150</v>
      </c>
      <c r="F46" s="99" t="s">
        <v>115</v>
      </c>
      <c r="G46" s="99" t="s">
        <v>286</v>
      </c>
      <c r="H46" s="99">
        <v>1336217</v>
      </c>
      <c r="I46" s="100">
        <v>44011</v>
      </c>
      <c r="J46" s="102">
        <f t="shared" ca="1" si="15"/>
        <v>2.713888888888889</v>
      </c>
      <c r="K46" s="99">
        <f t="shared" ca="1" si="16"/>
        <v>990</v>
      </c>
      <c r="L46" s="99">
        <f t="shared" ca="1" si="17"/>
        <v>33</v>
      </c>
      <c r="M46" s="312" t="s">
        <v>112</v>
      </c>
      <c r="N46" s="17">
        <v>44270</v>
      </c>
      <c r="O46" s="17">
        <v>44368</v>
      </c>
      <c r="P46" s="1">
        <f t="shared" si="18"/>
        <v>8.6333333333333329</v>
      </c>
      <c r="Q46" s="1">
        <f t="shared" si="19"/>
        <v>11.9</v>
      </c>
      <c r="R46" s="1"/>
      <c r="S46" s="1"/>
      <c r="T46" s="567"/>
      <c r="U46" s="335"/>
      <c r="V46" s="335"/>
      <c r="W46" s="335"/>
      <c r="X46" s="335"/>
      <c r="Y46" s="335"/>
      <c r="Z46" s="335"/>
      <c r="AA46" s="335"/>
      <c r="AB46" s="335"/>
      <c r="AC46" s="335"/>
      <c r="AD46" s="335"/>
      <c r="AE46" s="335"/>
      <c r="AF46" s="335"/>
      <c r="AG46" s="335"/>
      <c r="AH46" s="335"/>
      <c r="AI46" s="335"/>
      <c r="AJ46" s="335"/>
      <c r="AK46" s="335"/>
      <c r="AL46" s="335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5"/>
      <c r="AX46" s="335"/>
      <c r="AY46" s="335"/>
      <c r="AZ46" s="335"/>
      <c r="BA46" s="335"/>
      <c r="BB46" s="335"/>
      <c r="BC46" s="335"/>
      <c r="BD46" s="335"/>
      <c r="BE46" s="335"/>
      <c r="BF46" s="335"/>
      <c r="BG46" s="335"/>
      <c r="BH46" s="335"/>
      <c r="BI46" s="335"/>
      <c r="BJ46" s="335"/>
      <c r="BK46" s="335"/>
    </row>
    <row r="47" spans="1:64" ht="16" x14ac:dyDescent="0.2">
      <c r="A47" s="1">
        <v>4</v>
      </c>
      <c r="B47" s="1"/>
      <c r="C47" s="1" t="s">
        <v>2472</v>
      </c>
      <c r="D47" s="167" t="s">
        <v>536</v>
      </c>
      <c r="E47" s="99" t="s">
        <v>150</v>
      </c>
      <c r="F47" s="99" t="s">
        <v>115</v>
      </c>
      <c r="G47" s="99" t="s">
        <v>293</v>
      </c>
      <c r="H47" s="99">
        <v>1336217</v>
      </c>
      <c r="I47" s="100">
        <v>44011</v>
      </c>
      <c r="J47" s="102">
        <f t="shared" ca="1" si="15"/>
        <v>2.713888888888889</v>
      </c>
      <c r="K47" s="99">
        <f t="shared" ca="1" si="16"/>
        <v>990</v>
      </c>
      <c r="L47" s="99">
        <f t="shared" ca="1" si="17"/>
        <v>33</v>
      </c>
      <c r="M47" s="312" t="s">
        <v>112</v>
      </c>
      <c r="N47" s="17">
        <v>44270</v>
      </c>
      <c r="O47" s="17">
        <v>44368</v>
      </c>
      <c r="P47" s="1">
        <f t="shared" si="18"/>
        <v>8.6333333333333329</v>
      </c>
      <c r="Q47" s="1">
        <f t="shared" si="19"/>
        <v>11.9</v>
      </c>
      <c r="R47" s="1"/>
      <c r="S47" s="1"/>
      <c r="T47" s="567"/>
      <c r="U47" s="335"/>
      <c r="V47" s="335"/>
      <c r="W47" s="335"/>
      <c r="X47" s="335"/>
      <c r="Y47" s="335"/>
      <c r="Z47" s="335"/>
      <c r="AA47" s="335"/>
      <c r="AB47" s="335"/>
      <c r="AC47" s="335"/>
      <c r="AD47" s="335"/>
      <c r="AE47" s="335"/>
      <c r="AF47" s="335"/>
      <c r="AG47" s="335"/>
      <c r="AH47" s="335"/>
      <c r="AI47" s="335"/>
      <c r="AJ47" s="335"/>
      <c r="AK47" s="335"/>
      <c r="AL47" s="335"/>
      <c r="AM47" s="335"/>
      <c r="AN47" s="335"/>
      <c r="AO47" s="335"/>
      <c r="AP47" s="335"/>
      <c r="AQ47" s="335"/>
      <c r="AR47" s="335"/>
      <c r="AS47" s="335"/>
      <c r="AT47" s="335"/>
      <c r="AU47" s="335"/>
      <c r="AV47" s="335"/>
      <c r="AW47" s="335"/>
      <c r="AX47" s="335"/>
      <c r="AY47" s="335"/>
      <c r="AZ47" s="335"/>
      <c r="BA47" s="335"/>
      <c r="BB47" s="335"/>
      <c r="BC47" s="335"/>
      <c r="BD47" s="335"/>
      <c r="BE47" s="335"/>
      <c r="BF47" s="335"/>
      <c r="BG47" s="335"/>
      <c r="BH47" s="335"/>
      <c r="BI47" s="335"/>
      <c r="BJ47" s="335"/>
      <c r="BK47" s="335"/>
    </row>
    <row r="48" spans="1:64" ht="16" x14ac:dyDescent="0.2">
      <c r="A48" s="1">
        <v>5</v>
      </c>
      <c r="B48" s="1"/>
      <c r="C48" s="1" t="s">
        <v>2473</v>
      </c>
      <c r="D48" s="167" t="s">
        <v>536</v>
      </c>
      <c r="E48" s="99" t="s">
        <v>150</v>
      </c>
      <c r="F48" s="99" t="s">
        <v>115</v>
      </c>
      <c r="G48" s="99" t="s">
        <v>290</v>
      </c>
      <c r="H48" s="99">
        <v>1336217</v>
      </c>
      <c r="I48" s="100">
        <v>44011</v>
      </c>
      <c r="J48" s="102">
        <f t="shared" ca="1" si="15"/>
        <v>2.713888888888889</v>
      </c>
      <c r="K48" s="99">
        <f t="shared" ca="1" si="16"/>
        <v>990</v>
      </c>
      <c r="L48" s="99">
        <f t="shared" ca="1" si="17"/>
        <v>33</v>
      </c>
      <c r="M48" s="312" t="s">
        <v>112</v>
      </c>
      <c r="N48" s="17">
        <v>44270</v>
      </c>
      <c r="O48" s="17">
        <v>44368</v>
      </c>
      <c r="P48" s="1">
        <f t="shared" si="18"/>
        <v>8.6333333333333329</v>
      </c>
      <c r="Q48" s="1">
        <f t="shared" si="19"/>
        <v>11.9</v>
      </c>
      <c r="R48" s="1"/>
      <c r="S48" s="1"/>
      <c r="T48" s="567"/>
      <c r="U48" s="335"/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5"/>
      <c r="AG48" s="335"/>
      <c r="AH48" s="335"/>
      <c r="AI48" s="335"/>
      <c r="AJ48" s="335"/>
      <c r="AK48" s="335"/>
      <c r="AL48" s="335"/>
      <c r="AM48" s="335"/>
      <c r="AN48" s="335"/>
      <c r="AO48" s="335"/>
      <c r="AP48" s="335"/>
      <c r="AQ48" s="335"/>
      <c r="AR48" s="335"/>
      <c r="AS48" s="335"/>
      <c r="AT48" s="335"/>
      <c r="AU48" s="335"/>
      <c r="AV48" s="335"/>
      <c r="AW48" s="335"/>
      <c r="AX48" s="335"/>
      <c r="AY48" s="335"/>
      <c r="AZ48" s="335"/>
      <c r="BA48" s="335"/>
      <c r="BB48" s="335"/>
      <c r="BC48" s="335"/>
      <c r="BD48" s="335"/>
      <c r="BE48" s="335"/>
      <c r="BF48" s="335"/>
      <c r="BG48" s="335"/>
      <c r="BH48" s="335"/>
      <c r="BI48" s="335"/>
      <c r="BJ48" s="335"/>
      <c r="BK48" s="335"/>
    </row>
    <row r="49" spans="1:63" ht="16" x14ac:dyDescent="0.2">
      <c r="A49" s="1">
        <v>6</v>
      </c>
      <c r="B49" s="1"/>
      <c r="C49" s="1" t="s">
        <v>2474</v>
      </c>
      <c r="D49" s="167" t="s">
        <v>547</v>
      </c>
      <c r="E49" s="99" t="s">
        <v>150</v>
      </c>
      <c r="F49" s="99" t="s">
        <v>113</v>
      </c>
      <c r="G49" s="99" t="s">
        <v>299</v>
      </c>
      <c r="H49" s="99">
        <v>1334231</v>
      </c>
      <c r="I49" s="100">
        <v>44011</v>
      </c>
      <c r="J49" s="102">
        <f ca="1">YEARFRAC(I49,TODAY())</f>
        <v>2.713888888888889</v>
      </c>
      <c r="K49" s="99">
        <f ca="1">_xlfn.DAYS(TODAY(),I49)</f>
        <v>990</v>
      </c>
      <c r="L49" s="99">
        <f ca="1">K49/30</f>
        <v>33</v>
      </c>
      <c r="M49" s="312" t="s">
        <v>112</v>
      </c>
      <c r="N49" s="17">
        <v>44270</v>
      </c>
      <c r="O49" s="17">
        <v>44368</v>
      </c>
      <c r="P49" s="1">
        <f t="shared" si="18"/>
        <v>8.6333333333333329</v>
      </c>
      <c r="Q49" s="1">
        <f t="shared" si="19"/>
        <v>11.9</v>
      </c>
      <c r="R49" s="1"/>
      <c r="S49" s="1"/>
      <c r="T49" s="566">
        <v>400</v>
      </c>
      <c r="U49" s="574">
        <v>339</v>
      </c>
      <c r="V49" s="529">
        <v>61</v>
      </c>
      <c r="W49" s="529">
        <v>354</v>
      </c>
      <c r="X49" s="529">
        <v>66</v>
      </c>
      <c r="Y49" s="529">
        <v>364</v>
      </c>
      <c r="Z49" s="529">
        <v>56</v>
      </c>
      <c r="AA49" s="529">
        <v>358</v>
      </c>
      <c r="AB49" s="529">
        <v>0</v>
      </c>
      <c r="AC49" s="529">
        <v>277</v>
      </c>
      <c r="AD49" s="529">
        <v>123</v>
      </c>
      <c r="AE49" s="529">
        <v>356</v>
      </c>
      <c r="AF49" s="529">
        <v>44</v>
      </c>
      <c r="AG49" s="529">
        <v>360</v>
      </c>
      <c r="AH49" s="529">
        <v>0</v>
      </c>
      <c r="AI49" s="529">
        <v>267</v>
      </c>
      <c r="AJ49" s="529">
        <v>133</v>
      </c>
      <c r="AK49" s="529">
        <v>312</v>
      </c>
      <c r="AL49" s="529">
        <v>78</v>
      </c>
      <c r="AM49" s="529">
        <v>364</v>
      </c>
      <c r="AN49" s="529">
        <v>36</v>
      </c>
      <c r="AO49" s="529"/>
      <c r="AP49" s="529"/>
      <c r="AQ49" s="529"/>
      <c r="AR49" s="529"/>
      <c r="AS49" s="529"/>
      <c r="AT49" s="529"/>
      <c r="AU49" s="529"/>
      <c r="AV49" s="529"/>
      <c r="AW49" s="529"/>
      <c r="AX49" s="529">
        <v>371</v>
      </c>
      <c r="AY49" s="529">
        <v>29</v>
      </c>
      <c r="AZ49" s="529">
        <v>367</v>
      </c>
      <c r="BA49" s="529">
        <v>33</v>
      </c>
      <c r="BB49" s="529">
        <v>366</v>
      </c>
      <c r="BC49" s="529">
        <v>34</v>
      </c>
      <c r="BD49" s="529">
        <v>369</v>
      </c>
      <c r="BE49" s="529">
        <v>31</v>
      </c>
      <c r="BF49" s="529">
        <v>371</v>
      </c>
      <c r="BG49" s="529">
        <v>29</v>
      </c>
      <c r="BH49" s="529">
        <v>367</v>
      </c>
      <c r="BI49" s="529">
        <v>33</v>
      </c>
      <c r="BJ49" s="529">
        <v>363</v>
      </c>
      <c r="BK49" s="529">
        <v>37</v>
      </c>
    </row>
    <row r="50" spans="1:63" ht="16" x14ac:dyDescent="0.2">
      <c r="A50" s="1">
        <v>7</v>
      </c>
      <c r="B50" s="1"/>
      <c r="C50" s="1" t="s">
        <v>2475</v>
      </c>
      <c r="D50" s="167" t="s">
        <v>547</v>
      </c>
      <c r="E50" s="99" t="s">
        <v>150</v>
      </c>
      <c r="F50" s="99" t="s">
        <v>113</v>
      </c>
      <c r="G50" s="99" t="s">
        <v>296</v>
      </c>
      <c r="H50" s="99">
        <v>1334231</v>
      </c>
      <c r="I50" s="100">
        <v>44011</v>
      </c>
      <c r="J50" s="102">
        <f ca="1">YEARFRAC(I50,TODAY())</f>
        <v>2.713888888888889</v>
      </c>
      <c r="K50" s="99">
        <f ca="1">_xlfn.DAYS(TODAY(),I50)</f>
        <v>990</v>
      </c>
      <c r="L50" s="99">
        <f ca="1">K50/30</f>
        <v>33</v>
      </c>
      <c r="M50" s="312" t="s">
        <v>112</v>
      </c>
      <c r="N50" s="17">
        <v>44270</v>
      </c>
      <c r="O50" s="17">
        <v>44368</v>
      </c>
      <c r="P50" s="1">
        <f t="shared" si="18"/>
        <v>8.6333333333333329</v>
      </c>
      <c r="Q50" s="1">
        <f t="shared" si="19"/>
        <v>11.9</v>
      </c>
      <c r="R50" s="1"/>
      <c r="S50" s="1"/>
      <c r="T50" s="567"/>
      <c r="U50" s="335"/>
      <c r="V50" s="335"/>
      <c r="W50" s="335"/>
      <c r="X50" s="335"/>
      <c r="Y50" s="335"/>
      <c r="Z50" s="335"/>
      <c r="AA50" s="335"/>
      <c r="AB50" s="335"/>
      <c r="AC50" s="335"/>
      <c r="AD50" s="335"/>
      <c r="AE50" s="335"/>
      <c r="AF50" s="335"/>
      <c r="AG50" s="335"/>
      <c r="AH50" s="335"/>
      <c r="AI50" s="335"/>
      <c r="AJ50" s="335"/>
      <c r="AK50" s="335"/>
      <c r="AL50" s="335"/>
      <c r="AM50" s="335"/>
      <c r="AN50" s="335"/>
      <c r="AO50" s="335"/>
      <c r="AP50" s="335"/>
      <c r="AQ50" s="335"/>
      <c r="AR50" s="335"/>
      <c r="AS50" s="335"/>
      <c r="AT50" s="335"/>
      <c r="AU50" s="335"/>
      <c r="AV50" s="335"/>
      <c r="AW50" s="335"/>
      <c r="AX50" s="335"/>
      <c r="AY50" s="335"/>
      <c r="AZ50" s="335"/>
      <c r="BA50" s="335"/>
      <c r="BB50" s="335"/>
      <c r="BC50" s="335"/>
      <c r="BD50" s="335"/>
      <c r="BE50" s="335"/>
      <c r="BF50" s="335"/>
      <c r="BG50" s="335"/>
      <c r="BH50" s="335"/>
      <c r="BI50" s="335"/>
      <c r="BJ50" s="335"/>
      <c r="BK50" s="335"/>
    </row>
    <row r="51" spans="1:63" ht="16" x14ac:dyDescent="0.2">
      <c r="A51" s="1">
        <v>8</v>
      </c>
      <c r="B51" s="1"/>
      <c r="C51" s="1" t="s">
        <v>2476</v>
      </c>
      <c r="D51" s="167" t="s">
        <v>551</v>
      </c>
      <c r="E51" s="105" t="s">
        <v>141</v>
      </c>
      <c r="F51" s="305" t="s">
        <v>113</v>
      </c>
      <c r="G51" s="105" t="s">
        <v>299</v>
      </c>
      <c r="H51" s="305">
        <v>1299767</v>
      </c>
      <c r="I51" s="306">
        <v>44002</v>
      </c>
      <c r="J51" s="307">
        <f t="shared" ref="J51:J74" ca="1" si="20">YEARFRAC(I51,TODAY())</f>
        <v>2.7388888888888889</v>
      </c>
      <c r="K51" s="103">
        <f t="shared" ref="K51:K74" ca="1" si="21">_xlfn.DAYS(TODAY(),I51)</f>
        <v>999</v>
      </c>
      <c r="L51" s="103">
        <f t="shared" ref="L51:L74" ca="1" si="22">K51/30</f>
        <v>33.299999999999997</v>
      </c>
      <c r="M51" s="312" t="s">
        <v>112</v>
      </c>
      <c r="N51" s="17">
        <v>44270</v>
      </c>
      <c r="O51" s="17">
        <v>44368</v>
      </c>
      <c r="P51" s="1">
        <f t="shared" si="18"/>
        <v>8.9333333333333336</v>
      </c>
      <c r="Q51" s="1">
        <f t="shared" si="19"/>
        <v>12.2</v>
      </c>
      <c r="R51" s="1"/>
      <c r="S51" s="1"/>
      <c r="T51" s="568">
        <v>400</v>
      </c>
      <c r="U51" s="575">
        <v>271</v>
      </c>
      <c r="V51" s="531">
        <v>129</v>
      </c>
      <c r="W51" s="531">
        <v>287</v>
      </c>
      <c r="X51" s="531">
        <v>113</v>
      </c>
      <c r="Y51" s="531">
        <v>265</v>
      </c>
      <c r="Z51" s="531">
        <v>35</v>
      </c>
      <c r="AA51" s="531">
        <v>255</v>
      </c>
      <c r="AB51" s="531">
        <v>0</v>
      </c>
      <c r="AC51" s="531">
        <v>104</v>
      </c>
      <c r="AD51" s="531">
        <v>296</v>
      </c>
      <c r="AE51" s="531">
        <v>289</v>
      </c>
      <c r="AF51" s="531">
        <v>111</v>
      </c>
      <c r="AG51" s="531">
        <v>288</v>
      </c>
      <c r="AH51" s="531">
        <v>0</v>
      </c>
      <c r="AI51" s="531">
        <v>119</v>
      </c>
      <c r="AJ51" s="531">
        <v>181</v>
      </c>
      <c r="AK51" s="531">
        <v>214</v>
      </c>
      <c r="AL51" s="531">
        <v>176</v>
      </c>
      <c r="AM51" s="531">
        <v>274</v>
      </c>
      <c r="AN51" s="531">
        <v>26</v>
      </c>
      <c r="AO51" s="531"/>
      <c r="AP51" s="531"/>
      <c r="AQ51" s="531"/>
      <c r="AR51" s="531"/>
      <c r="AS51" s="531"/>
      <c r="AT51" s="531"/>
      <c r="AU51" s="531"/>
      <c r="AV51" s="531"/>
      <c r="AW51" s="531"/>
      <c r="AX51" s="531">
        <v>288</v>
      </c>
      <c r="AY51" s="531">
        <v>12</v>
      </c>
      <c r="AZ51" s="531">
        <v>285</v>
      </c>
      <c r="BA51" s="531">
        <v>115</v>
      </c>
      <c r="BB51" s="531">
        <v>279</v>
      </c>
      <c r="BC51" s="531">
        <v>121</v>
      </c>
      <c r="BD51" s="531">
        <v>265</v>
      </c>
      <c r="BE51" s="531">
        <v>135</v>
      </c>
      <c r="BF51" s="531">
        <v>267</v>
      </c>
      <c r="BG51" s="531">
        <v>133</v>
      </c>
      <c r="BH51" s="531">
        <v>281</v>
      </c>
      <c r="BI51" s="531">
        <v>119</v>
      </c>
      <c r="BJ51" s="531">
        <v>274</v>
      </c>
      <c r="BK51" s="531">
        <v>126</v>
      </c>
    </row>
    <row r="52" spans="1:63" ht="16" x14ac:dyDescent="0.2">
      <c r="A52" s="1">
        <v>9</v>
      </c>
      <c r="B52" s="1"/>
      <c r="C52" s="1" t="s">
        <v>2477</v>
      </c>
      <c r="D52" s="167" t="s">
        <v>551</v>
      </c>
      <c r="E52" s="105" t="s">
        <v>141</v>
      </c>
      <c r="F52" s="305" t="s">
        <v>113</v>
      </c>
      <c r="G52" s="105" t="s">
        <v>296</v>
      </c>
      <c r="H52" s="305">
        <v>1299767</v>
      </c>
      <c r="I52" s="306">
        <v>44002</v>
      </c>
      <c r="J52" s="307">
        <f t="shared" ca="1" si="20"/>
        <v>2.7388888888888889</v>
      </c>
      <c r="K52" s="103">
        <f t="shared" ca="1" si="21"/>
        <v>999</v>
      </c>
      <c r="L52" s="103">
        <f t="shared" ca="1" si="22"/>
        <v>33.299999999999997</v>
      </c>
      <c r="M52" s="312" t="s">
        <v>112</v>
      </c>
      <c r="N52" s="17">
        <v>44270</v>
      </c>
      <c r="O52" s="17">
        <v>44368</v>
      </c>
      <c r="P52" s="1">
        <f t="shared" si="18"/>
        <v>8.9333333333333336</v>
      </c>
      <c r="Q52" s="1">
        <f t="shared" si="19"/>
        <v>12.2</v>
      </c>
      <c r="R52" s="1"/>
      <c r="S52" s="1"/>
      <c r="T52" s="569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</row>
    <row r="53" spans="1:63" ht="16" x14ac:dyDescent="0.2">
      <c r="A53" s="1">
        <v>10</v>
      </c>
      <c r="B53" s="1"/>
      <c r="C53" s="1" t="s">
        <v>2478</v>
      </c>
      <c r="D53" s="167" t="s">
        <v>551</v>
      </c>
      <c r="E53" s="105" t="s">
        <v>141</v>
      </c>
      <c r="F53" s="305" t="s">
        <v>113</v>
      </c>
      <c r="G53" s="105" t="s">
        <v>286</v>
      </c>
      <c r="H53" s="305">
        <v>1299767</v>
      </c>
      <c r="I53" s="306">
        <v>44002</v>
      </c>
      <c r="J53" s="307">
        <f t="shared" ca="1" si="20"/>
        <v>2.7388888888888889</v>
      </c>
      <c r="K53" s="103">
        <f t="shared" ca="1" si="21"/>
        <v>999</v>
      </c>
      <c r="L53" s="103">
        <f t="shared" ca="1" si="22"/>
        <v>33.299999999999997</v>
      </c>
      <c r="M53" s="312" t="s">
        <v>112</v>
      </c>
      <c r="N53" s="17">
        <v>44270</v>
      </c>
      <c r="O53" s="17">
        <v>44368</v>
      </c>
      <c r="P53" s="1">
        <f t="shared" si="18"/>
        <v>8.9333333333333336</v>
      </c>
      <c r="Q53" s="1">
        <f t="shared" si="19"/>
        <v>12.2</v>
      </c>
      <c r="R53" s="1"/>
      <c r="S53" s="1"/>
      <c r="T53" s="569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</row>
    <row r="54" spans="1:63" ht="16" x14ac:dyDescent="0.2">
      <c r="A54" s="1">
        <v>11</v>
      </c>
      <c r="B54" s="1"/>
      <c r="C54" s="1" t="s">
        <v>2479</v>
      </c>
      <c r="D54" s="167" t="s">
        <v>551</v>
      </c>
      <c r="E54" s="105" t="s">
        <v>141</v>
      </c>
      <c r="F54" s="305" t="s">
        <v>113</v>
      </c>
      <c r="G54" s="105" t="s">
        <v>293</v>
      </c>
      <c r="H54" s="305">
        <v>1299767</v>
      </c>
      <c r="I54" s="306">
        <v>44002</v>
      </c>
      <c r="J54" s="307">
        <f t="shared" ca="1" si="20"/>
        <v>2.7388888888888889</v>
      </c>
      <c r="K54" s="103">
        <f t="shared" ca="1" si="21"/>
        <v>999</v>
      </c>
      <c r="L54" s="103">
        <f t="shared" ca="1" si="22"/>
        <v>33.299999999999997</v>
      </c>
      <c r="M54" s="312" t="s">
        <v>112</v>
      </c>
      <c r="N54" s="17">
        <v>44270</v>
      </c>
      <c r="O54" s="17">
        <v>44368</v>
      </c>
      <c r="P54" s="1">
        <f t="shared" si="18"/>
        <v>8.9333333333333336</v>
      </c>
      <c r="Q54" s="1">
        <f t="shared" si="19"/>
        <v>12.2</v>
      </c>
      <c r="R54" s="1"/>
      <c r="S54" s="1"/>
      <c r="T54" s="569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</row>
    <row r="55" spans="1:63" ht="16" x14ac:dyDescent="0.2">
      <c r="A55" s="1">
        <v>12</v>
      </c>
      <c r="B55" s="1"/>
      <c r="C55" s="1" t="s">
        <v>2480</v>
      </c>
      <c r="D55" s="167" t="s">
        <v>551</v>
      </c>
      <c r="E55" s="105" t="s">
        <v>141</v>
      </c>
      <c r="F55" s="305" t="s">
        <v>113</v>
      </c>
      <c r="G55" s="105" t="s">
        <v>290</v>
      </c>
      <c r="H55" s="305">
        <v>1299767</v>
      </c>
      <c r="I55" s="306">
        <v>44002</v>
      </c>
      <c r="J55" s="307">
        <f t="shared" ca="1" si="20"/>
        <v>2.7388888888888889</v>
      </c>
      <c r="K55" s="103">
        <f t="shared" ca="1" si="21"/>
        <v>999</v>
      </c>
      <c r="L55" s="103">
        <f t="shared" ca="1" si="22"/>
        <v>33.299999999999997</v>
      </c>
      <c r="M55" s="312" t="s">
        <v>112</v>
      </c>
      <c r="N55" s="17">
        <v>44270</v>
      </c>
      <c r="O55" s="17">
        <v>44368</v>
      </c>
      <c r="P55" s="1">
        <f t="shared" si="18"/>
        <v>8.9333333333333336</v>
      </c>
      <c r="Q55" s="1">
        <f t="shared" si="19"/>
        <v>12.2</v>
      </c>
      <c r="R55" s="1"/>
      <c r="S55" s="1"/>
      <c r="T55" s="569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</row>
    <row r="56" spans="1:63" ht="16" x14ac:dyDescent="0.2">
      <c r="A56" s="1">
        <v>13</v>
      </c>
      <c r="B56" s="1"/>
      <c r="C56" s="1" t="s">
        <v>2481</v>
      </c>
      <c r="D56" s="167" t="s">
        <v>562</v>
      </c>
      <c r="E56" s="105" t="s">
        <v>141</v>
      </c>
      <c r="F56" s="305" t="s">
        <v>115</v>
      </c>
      <c r="G56" s="105" t="s">
        <v>299</v>
      </c>
      <c r="H56" s="305">
        <v>1336228</v>
      </c>
      <c r="I56" s="306">
        <v>44002</v>
      </c>
      <c r="J56" s="307">
        <f t="shared" ca="1" si="20"/>
        <v>2.7388888888888889</v>
      </c>
      <c r="K56" s="103">
        <f t="shared" ca="1" si="21"/>
        <v>999</v>
      </c>
      <c r="L56" s="103">
        <f t="shared" ca="1" si="22"/>
        <v>33.299999999999997</v>
      </c>
      <c r="M56" s="312" t="s">
        <v>112</v>
      </c>
      <c r="N56" s="17">
        <v>44270</v>
      </c>
      <c r="O56" s="17">
        <v>44368</v>
      </c>
      <c r="P56" s="1">
        <f t="shared" si="18"/>
        <v>8.9333333333333336</v>
      </c>
      <c r="Q56" s="1">
        <f t="shared" si="19"/>
        <v>12.2</v>
      </c>
      <c r="R56" s="1"/>
      <c r="S56" s="1"/>
      <c r="T56" s="568">
        <v>400</v>
      </c>
      <c r="U56" s="575">
        <v>277</v>
      </c>
      <c r="V56" s="531">
        <v>113</v>
      </c>
      <c r="W56" s="531">
        <v>288</v>
      </c>
      <c r="X56" s="531">
        <v>112</v>
      </c>
      <c r="Y56" s="531">
        <v>276</v>
      </c>
      <c r="Z56" s="531">
        <v>124</v>
      </c>
      <c r="AA56" s="531">
        <v>265</v>
      </c>
      <c r="AB56" s="531">
        <v>0</v>
      </c>
      <c r="AC56" s="531">
        <v>90</v>
      </c>
      <c r="AD56" s="531">
        <v>310</v>
      </c>
      <c r="AE56" s="531">
        <v>269</v>
      </c>
      <c r="AF56" s="531">
        <v>131</v>
      </c>
      <c r="AG56" s="531">
        <v>270</v>
      </c>
      <c r="AH56" s="531">
        <v>0</v>
      </c>
      <c r="AI56" s="531">
        <v>108</v>
      </c>
      <c r="AJ56" s="531">
        <v>192</v>
      </c>
      <c r="AK56" s="531">
        <v>202</v>
      </c>
      <c r="AL56" s="531">
        <v>198</v>
      </c>
      <c r="AM56" s="531">
        <v>250</v>
      </c>
      <c r="AN56" s="531">
        <v>150</v>
      </c>
      <c r="AO56" s="531"/>
      <c r="AP56" s="531"/>
      <c r="AQ56" s="531"/>
      <c r="AR56" s="531"/>
      <c r="AS56" s="531"/>
      <c r="AT56" s="531"/>
      <c r="AU56" s="531"/>
      <c r="AV56" s="531"/>
      <c r="AW56" s="531"/>
      <c r="AX56" s="531">
        <v>261</v>
      </c>
      <c r="AY56" s="531">
        <v>139</v>
      </c>
      <c r="AZ56" s="531">
        <v>267</v>
      </c>
      <c r="BA56" s="531">
        <v>133</v>
      </c>
      <c r="BB56" s="531">
        <v>275</v>
      </c>
      <c r="BC56" s="531">
        <v>125</v>
      </c>
      <c r="BD56" s="531">
        <v>280</v>
      </c>
      <c r="BE56" s="531">
        <v>120</v>
      </c>
      <c r="BF56" s="531">
        <v>277</v>
      </c>
      <c r="BG56" s="531">
        <v>123</v>
      </c>
      <c r="BH56" s="531">
        <v>276</v>
      </c>
      <c r="BI56" s="531">
        <v>124</v>
      </c>
      <c r="BJ56" s="531">
        <v>271</v>
      </c>
      <c r="BK56" s="531">
        <v>129</v>
      </c>
    </row>
    <row r="57" spans="1:63" ht="16" x14ac:dyDescent="0.2">
      <c r="A57" s="1">
        <v>14</v>
      </c>
      <c r="B57" s="1"/>
      <c r="C57" s="1" t="s">
        <v>2482</v>
      </c>
      <c r="D57" s="167" t="s">
        <v>562</v>
      </c>
      <c r="E57" s="105" t="s">
        <v>141</v>
      </c>
      <c r="F57" s="305" t="s">
        <v>115</v>
      </c>
      <c r="G57" s="105" t="s">
        <v>296</v>
      </c>
      <c r="H57" s="305">
        <v>1336228</v>
      </c>
      <c r="I57" s="306">
        <v>44002</v>
      </c>
      <c r="J57" s="307">
        <f t="shared" ca="1" si="20"/>
        <v>2.7388888888888889</v>
      </c>
      <c r="K57" s="103">
        <f t="shared" ca="1" si="21"/>
        <v>999</v>
      </c>
      <c r="L57" s="103">
        <f t="shared" ca="1" si="22"/>
        <v>33.299999999999997</v>
      </c>
      <c r="M57" s="312" t="s">
        <v>112</v>
      </c>
      <c r="N57" s="17">
        <v>44270</v>
      </c>
      <c r="O57" s="17">
        <v>44368</v>
      </c>
      <c r="P57" s="1">
        <f t="shared" si="18"/>
        <v>8.9333333333333336</v>
      </c>
      <c r="Q57" s="1">
        <f t="shared" si="19"/>
        <v>12.2</v>
      </c>
      <c r="R57" s="1"/>
      <c r="S57" s="1"/>
      <c r="T57" s="570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</row>
    <row r="58" spans="1:63" ht="16" x14ac:dyDescent="0.2">
      <c r="A58" s="1">
        <v>15</v>
      </c>
      <c r="B58" s="1"/>
      <c r="C58" s="1" t="s">
        <v>2483</v>
      </c>
      <c r="D58" s="167" t="s">
        <v>562</v>
      </c>
      <c r="E58" s="105" t="s">
        <v>141</v>
      </c>
      <c r="F58" s="305" t="s">
        <v>115</v>
      </c>
      <c r="G58" s="105" t="s">
        <v>286</v>
      </c>
      <c r="H58" s="305">
        <v>1336228</v>
      </c>
      <c r="I58" s="306">
        <v>44002</v>
      </c>
      <c r="J58" s="307">
        <f t="shared" ca="1" si="20"/>
        <v>2.7388888888888889</v>
      </c>
      <c r="K58" s="103">
        <f t="shared" ca="1" si="21"/>
        <v>999</v>
      </c>
      <c r="L58" s="103">
        <f t="shared" ca="1" si="22"/>
        <v>33.299999999999997</v>
      </c>
      <c r="M58" s="312" t="s">
        <v>112</v>
      </c>
      <c r="N58" s="17">
        <v>44270</v>
      </c>
      <c r="O58" s="17">
        <v>44368</v>
      </c>
      <c r="P58" s="1">
        <f t="shared" si="18"/>
        <v>8.9333333333333336</v>
      </c>
      <c r="Q58" s="1">
        <f t="shared" si="19"/>
        <v>12.2</v>
      </c>
      <c r="R58" s="1"/>
      <c r="S58" s="1"/>
      <c r="T58" s="570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</row>
    <row r="59" spans="1:63" ht="16" x14ac:dyDescent="0.2">
      <c r="A59" s="1">
        <v>16</v>
      </c>
      <c r="B59" s="1"/>
      <c r="C59" s="1" t="s">
        <v>2484</v>
      </c>
      <c r="D59" s="167" t="s">
        <v>562</v>
      </c>
      <c r="E59" s="105" t="s">
        <v>141</v>
      </c>
      <c r="F59" s="305" t="s">
        <v>115</v>
      </c>
      <c r="G59" s="105" t="s">
        <v>293</v>
      </c>
      <c r="H59" s="305">
        <v>1336228</v>
      </c>
      <c r="I59" s="306">
        <v>44002</v>
      </c>
      <c r="J59" s="307">
        <f t="shared" ca="1" si="20"/>
        <v>2.7388888888888889</v>
      </c>
      <c r="K59" s="103">
        <f t="shared" ca="1" si="21"/>
        <v>999</v>
      </c>
      <c r="L59" s="103">
        <f t="shared" ca="1" si="22"/>
        <v>33.299999999999997</v>
      </c>
      <c r="M59" s="312" t="s">
        <v>112</v>
      </c>
      <c r="N59" s="17">
        <v>44270</v>
      </c>
      <c r="O59" s="17">
        <v>44368</v>
      </c>
      <c r="P59" s="1">
        <f t="shared" si="18"/>
        <v>8.9333333333333336</v>
      </c>
      <c r="Q59" s="1">
        <f t="shared" si="19"/>
        <v>12.2</v>
      </c>
      <c r="R59" s="1"/>
      <c r="S59" s="1"/>
      <c r="T59" s="570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</row>
    <row r="60" spans="1:63" ht="16" x14ac:dyDescent="0.2">
      <c r="A60" s="1">
        <v>31</v>
      </c>
      <c r="B60" s="1"/>
      <c r="C60" s="1" t="s">
        <v>2876</v>
      </c>
      <c r="D60" s="167" t="s">
        <v>562</v>
      </c>
      <c r="E60" s="105" t="s">
        <v>141</v>
      </c>
      <c r="F60" s="305" t="s">
        <v>115</v>
      </c>
      <c r="G60" s="105" t="s">
        <v>382</v>
      </c>
      <c r="H60" s="305">
        <v>1336228</v>
      </c>
      <c r="I60" s="306">
        <v>44002</v>
      </c>
      <c r="J60" s="307">
        <f t="shared" ca="1" si="20"/>
        <v>2.7388888888888889</v>
      </c>
      <c r="K60" s="103">
        <f t="shared" ca="1" si="21"/>
        <v>999</v>
      </c>
      <c r="L60" s="103">
        <f t="shared" ca="1" si="22"/>
        <v>33.299999999999997</v>
      </c>
      <c r="M60" s="526" t="s">
        <v>112</v>
      </c>
      <c r="N60" s="17">
        <v>44270</v>
      </c>
      <c r="O60" s="17">
        <v>44368</v>
      </c>
      <c r="P60" s="527">
        <f t="shared" si="18"/>
        <v>8.9333333333333336</v>
      </c>
      <c r="Q60" s="527">
        <f t="shared" si="19"/>
        <v>12.2</v>
      </c>
      <c r="R60" s="527"/>
      <c r="S60" s="527"/>
      <c r="T60" s="571"/>
      <c r="U60" s="528"/>
      <c r="V60" s="528"/>
      <c r="W60" s="528"/>
      <c r="X60" s="528"/>
      <c r="Y60" s="528"/>
      <c r="Z60" s="528"/>
      <c r="AA60" s="528"/>
      <c r="AB60" s="528"/>
      <c r="AC60" s="528"/>
      <c r="AD60" s="528"/>
      <c r="AE60" s="528"/>
      <c r="AF60" s="528"/>
      <c r="AG60" s="528"/>
      <c r="AH60" s="528"/>
      <c r="AI60" s="528"/>
      <c r="AJ60" s="528"/>
      <c r="AK60" s="528"/>
      <c r="AL60" s="528"/>
      <c r="AM60" s="528"/>
      <c r="AN60" s="528"/>
      <c r="AO60" s="528"/>
      <c r="AP60" s="528"/>
      <c r="AQ60" s="528"/>
      <c r="AR60" s="528"/>
      <c r="AS60" s="528"/>
      <c r="AT60" s="528"/>
      <c r="AU60" s="528"/>
      <c r="AV60" s="528"/>
      <c r="AW60" s="528"/>
      <c r="AX60" s="528"/>
      <c r="AY60" s="528"/>
      <c r="AZ60" s="528"/>
      <c r="BA60" s="528"/>
      <c r="BB60" s="528"/>
      <c r="BC60" s="528"/>
      <c r="BD60" s="528"/>
      <c r="BE60" s="528"/>
      <c r="BF60" s="194"/>
      <c r="BG60" s="194"/>
      <c r="BH60" s="194"/>
      <c r="BI60" s="194"/>
      <c r="BJ60" s="194"/>
      <c r="BK60" s="194"/>
    </row>
    <row r="61" spans="1:63" ht="16" x14ac:dyDescent="0.2">
      <c r="A61" s="1">
        <v>17</v>
      </c>
      <c r="B61" s="1"/>
      <c r="C61" s="1" t="s">
        <v>2485</v>
      </c>
      <c r="D61" s="167" t="s">
        <v>572</v>
      </c>
      <c r="E61" s="353" t="s">
        <v>141</v>
      </c>
      <c r="F61" s="354" t="s">
        <v>115</v>
      </c>
      <c r="G61" s="353" t="s">
        <v>299</v>
      </c>
      <c r="H61" s="354">
        <v>1343435</v>
      </c>
      <c r="I61" s="355">
        <v>43998</v>
      </c>
      <c r="J61" s="356">
        <f t="shared" ca="1" si="20"/>
        <v>2.75</v>
      </c>
      <c r="K61" s="357">
        <f t="shared" ca="1" si="21"/>
        <v>1003</v>
      </c>
      <c r="L61" s="357">
        <f t="shared" ca="1" si="22"/>
        <v>33.43333333333333</v>
      </c>
      <c r="M61" s="318" t="s">
        <v>2601</v>
      </c>
      <c r="N61" s="358">
        <v>44270</v>
      </c>
      <c r="O61" s="358">
        <v>44368</v>
      </c>
      <c r="P61" s="1">
        <f t="shared" si="18"/>
        <v>9.0666666666666664</v>
      </c>
      <c r="Q61" s="1">
        <f t="shared" si="19"/>
        <v>12.333333333333334</v>
      </c>
      <c r="R61" s="1"/>
      <c r="S61" s="1"/>
      <c r="T61" s="572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6"/>
      <c r="AW61" s="326"/>
      <c r="AX61" s="326"/>
      <c r="AY61" s="326"/>
      <c r="AZ61" s="326"/>
      <c r="BA61" s="326"/>
      <c r="BB61" s="326"/>
      <c r="BC61" s="326"/>
      <c r="BD61" s="326"/>
      <c r="BE61" s="326"/>
      <c r="BF61" s="614"/>
      <c r="BG61" s="614"/>
      <c r="BH61" s="614"/>
      <c r="BI61" s="614"/>
      <c r="BJ61" s="614"/>
      <c r="BK61" s="614"/>
    </row>
    <row r="62" spans="1:63" ht="16" x14ac:dyDescent="0.2">
      <c r="A62" s="1">
        <v>18</v>
      </c>
      <c r="B62" s="1"/>
      <c r="C62" s="1" t="s">
        <v>2486</v>
      </c>
      <c r="D62" s="167" t="s">
        <v>572</v>
      </c>
      <c r="E62" s="105" t="s">
        <v>141</v>
      </c>
      <c r="F62" s="305" t="s">
        <v>115</v>
      </c>
      <c r="G62" s="105" t="s">
        <v>296</v>
      </c>
      <c r="H62" s="305">
        <v>1343435</v>
      </c>
      <c r="I62" s="306">
        <v>43998</v>
      </c>
      <c r="J62" s="307">
        <f t="shared" ca="1" si="20"/>
        <v>2.75</v>
      </c>
      <c r="K62" s="103">
        <f t="shared" ca="1" si="21"/>
        <v>1003</v>
      </c>
      <c r="L62" s="103">
        <f t="shared" ca="1" si="22"/>
        <v>33.43333333333333</v>
      </c>
      <c r="M62" s="318" t="s">
        <v>2601</v>
      </c>
      <c r="N62" s="17">
        <v>44270</v>
      </c>
      <c r="O62" s="17">
        <v>44368</v>
      </c>
      <c r="P62" s="1">
        <f t="shared" si="18"/>
        <v>9.0666666666666664</v>
      </c>
      <c r="Q62" s="1">
        <f t="shared" si="19"/>
        <v>12.333333333333334</v>
      </c>
      <c r="R62" s="1"/>
      <c r="S62" s="1"/>
      <c r="T62" s="572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</row>
    <row r="63" spans="1:63" ht="16" x14ac:dyDescent="0.2">
      <c r="A63" s="1">
        <v>19</v>
      </c>
      <c r="B63" s="1"/>
      <c r="C63" s="1" t="s">
        <v>2487</v>
      </c>
      <c r="D63" s="167" t="s">
        <v>572</v>
      </c>
      <c r="E63" s="105" t="s">
        <v>141</v>
      </c>
      <c r="F63" s="305" t="s">
        <v>115</v>
      </c>
      <c r="G63" s="105" t="s">
        <v>382</v>
      </c>
      <c r="H63" s="305">
        <v>1343435</v>
      </c>
      <c r="I63" s="306">
        <v>43998</v>
      </c>
      <c r="J63" s="307">
        <f t="shared" ca="1" si="20"/>
        <v>2.75</v>
      </c>
      <c r="K63" s="103">
        <f t="shared" ca="1" si="21"/>
        <v>1003</v>
      </c>
      <c r="L63" s="103">
        <f t="shared" ca="1" si="22"/>
        <v>33.43333333333333</v>
      </c>
      <c r="M63" s="318" t="s">
        <v>2601</v>
      </c>
      <c r="N63" s="17">
        <v>44270</v>
      </c>
      <c r="O63" s="17">
        <v>44368</v>
      </c>
      <c r="P63" s="1">
        <f t="shared" si="18"/>
        <v>9.0666666666666664</v>
      </c>
      <c r="Q63" s="1">
        <f t="shared" si="19"/>
        <v>12.333333333333334</v>
      </c>
      <c r="R63" s="1"/>
      <c r="S63" s="1"/>
      <c r="T63" s="572"/>
      <c r="U63" s="326"/>
      <c r="V63" s="326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26"/>
      <c r="AJ63" s="326"/>
      <c r="AK63" s="326"/>
      <c r="AL63" s="326"/>
      <c r="AM63" s="326"/>
      <c r="AN63" s="326"/>
      <c r="AO63" s="326"/>
      <c r="AP63" s="326"/>
      <c r="AQ63" s="326"/>
      <c r="AR63" s="326"/>
      <c r="AS63" s="326"/>
      <c r="AT63" s="326"/>
      <c r="AU63" s="326"/>
      <c r="AV63" s="326"/>
      <c r="AW63" s="326"/>
      <c r="AX63" s="326"/>
      <c r="AY63" s="326"/>
      <c r="AZ63" s="326"/>
      <c r="BA63" s="326"/>
      <c r="BB63" s="326"/>
      <c r="BC63" s="326"/>
      <c r="BD63" s="326"/>
      <c r="BE63" s="326"/>
      <c r="BF63" s="326"/>
      <c r="BG63" s="326"/>
      <c r="BH63" s="326"/>
      <c r="BI63" s="326"/>
      <c r="BJ63" s="326"/>
      <c r="BK63" s="326"/>
    </row>
    <row r="64" spans="1:63" ht="16" x14ac:dyDescent="0.2">
      <c r="A64" s="1">
        <v>20</v>
      </c>
      <c r="B64" s="1"/>
      <c r="C64" s="1" t="s">
        <v>2488</v>
      </c>
      <c r="D64" s="167" t="s">
        <v>572</v>
      </c>
      <c r="E64" s="105" t="s">
        <v>141</v>
      </c>
      <c r="F64" s="305" t="s">
        <v>115</v>
      </c>
      <c r="G64" s="105" t="s">
        <v>290</v>
      </c>
      <c r="H64" s="305">
        <v>1343435</v>
      </c>
      <c r="I64" s="306">
        <v>43998</v>
      </c>
      <c r="J64" s="307">
        <f t="shared" ca="1" si="20"/>
        <v>2.75</v>
      </c>
      <c r="K64" s="103">
        <f t="shared" ca="1" si="21"/>
        <v>1003</v>
      </c>
      <c r="L64" s="103">
        <f t="shared" ca="1" si="22"/>
        <v>33.43333333333333</v>
      </c>
      <c r="M64" s="318" t="s">
        <v>2601</v>
      </c>
      <c r="N64" s="17">
        <v>44270</v>
      </c>
      <c r="O64" s="17">
        <v>44368</v>
      </c>
      <c r="P64" s="1">
        <f t="shared" si="18"/>
        <v>9.0666666666666664</v>
      </c>
      <c r="Q64" s="1">
        <f t="shared" si="19"/>
        <v>12.333333333333334</v>
      </c>
      <c r="R64" s="1"/>
      <c r="S64" s="1"/>
      <c r="T64" s="572"/>
      <c r="U64" s="326"/>
      <c r="V64" s="326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26"/>
      <c r="AJ64" s="326"/>
      <c r="AK64" s="326"/>
      <c r="AL64" s="326"/>
      <c r="AM64" s="326"/>
      <c r="AN64" s="326"/>
      <c r="AO64" s="326"/>
      <c r="AP64" s="326"/>
      <c r="AQ64" s="326"/>
      <c r="AR64" s="326"/>
      <c r="AS64" s="326"/>
      <c r="AT64" s="326"/>
      <c r="AU64" s="326"/>
      <c r="AV64" s="326"/>
      <c r="AW64" s="326"/>
      <c r="AX64" s="326"/>
      <c r="AY64" s="326"/>
      <c r="AZ64" s="326"/>
      <c r="BA64" s="326"/>
      <c r="BB64" s="326"/>
      <c r="BC64" s="326"/>
      <c r="BD64" s="326"/>
      <c r="BE64" s="326"/>
      <c r="BF64" s="326"/>
      <c r="BG64" s="326"/>
      <c r="BH64" s="326"/>
      <c r="BI64" s="326"/>
      <c r="BJ64" s="326"/>
      <c r="BK64" s="326"/>
    </row>
    <row r="65" spans="1:63" ht="16" x14ac:dyDescent="0.2">
      <c r="A65" s="1">
        <v>21</v>
      </c>
      <c r="B65" s="1"/>
      <c r="C65" s="1" t="s">
        <v>2489</v>
      </c>
      <c r="D65" s="167" t="s">
        <v>572</v>
      </c>
      <c r="E65" s="105" t="s">
        <v>141</v>
      </c>
      <c r="F65" s="305" t="s">
        <v>115</v>
      </c>
      <c r="G65" s="105" t="s">
        <v>395</v>
      </c>
      <c r="H65" s="305">
        <v>1343435</v>
      </c>
      <c r="I65" s="306">
        <v>43998</v>
      </c>
      <c r="J65" s="307">
        <f t="shared" ca="1" si="20"/>
        <v>2.75</v>
      </c>
      <c r="K65" s="103">
        <f t="shared" ca="1" si="21"/>
        <v>1003</v>
      </c>
      <c r="L65" s="103">
        <f t="shared" ca="1" si="22"/>
        <v>33.43333333333333</v>
      </c>
      <c r="M65" s="318" t="s">
        <v>2601</v>
      </c>
      <c r="N65" s="17">
        <v>44270</v>
      </c>
      <c r="O65" s="17">
        <v>44368</v>
      </c>
      <c r="P65" s="1">
        <f t="shared" si="18"/>
        <v>9.0666666666666664</v>
      </c>
      <c r="Q65" s="1">
        <f t="shared" si="19"/>
        <v>12.333333333333334</v>
      </c>
      <c r="R65" s="1"/>
      <c r="S65" s="1"/>
      <c r="T65" s="572"/>
      <c r="U65" s="326"/>
      <c r="V65" s="326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26"/>
      <c r="AJ65" s="326"/>
      <c r="AK65" s="326"/>
      <c r="AL65" s="326"/>
      <c r="AM65" s="326"/>
      <c r="AN65" s="326"/>
      <c r="AO65" s="326"/>
      <c r="AP65" s="326"/>
      <c r="AQ65" s="326"/>
      <c r="AR65" s="326"/>
      <c r="AS65" s="326"/>
      <c r="AT65" s="326"/>
      <c r="AU65" s="326"/>
      <c r="AV65" s="326"/>
      <c r="AW65" s="326"/>
      <c r="AX65" s="326"/>
      <c r="AY65" s="326"/>
      <c r="AZ65" s="326"/>
      <c r="BA65" s="326"/>
      <c r="BB65" s="326"/>
      <c r="BC65" s="326"/>
      <c r="BD65" s="326"/>
      <c r="BE65" s="326"/>
      <c r="BF65" s="326"/>
      <c r="BG65" s="326"/>
      <c r="BH65" s="326"/>
      <c r="BI65" s="326"/>
      <c r="BJ65" s="326"/>
      <c r="BK65" s="326"/>
    </row>
    <row r="66" spans="1:63" ht="16" x14ac:dyDescent="0.2">
      <c r="A66" s="1">
        <v>22</v>
      </c>
      <c r="B66" s="1"/>
      <c r="C66" s="1" t="s">
        <v>2490</v>
      </c>
      <c r="D66" s="167" t="s">
        <v>582</v>
      </c>
      <c r="E66" s="105" t="s">
        <v>141</v>
      </c>
      <c r="F66" s="305" t="s">
        <v>113</v>
      </c>
      <c r="G66" s="105" t="s">
        <v>299</v>
      </c>
      <c r="H66" s="305">
        <v>1336218</v>
      </c>
      <c r="I66" s="306">
        <v>44002</v>
      </c>
      <c r="J66" s="307">
        <f t="shared" ca="1" si="20"/>
        <v>2.7388888888888889</v>
      </c>
      <c r="K66" s="103">
        <f t="shared" ca="1" si="21"/>
        <v>999</v>
      </c>
      <c r="L66" s="103">
        <f t="shared" ca="1" si="22"/>
        <v>33.299999999999997</v>
      </c>
      <c r="M66" s="318" t="s">
        <v>2601</v>
      </c>
      <c r="N66" s="17">
        <v>44270</v>
      </c>
      <c r="O66" s="17">
        <v>44368</v>
      </c>
      <c r="P66" s="1">
        <f t="shared" si="18"/>
        <v>8.9333333333333336</v>
      </c>
      <c r="Q66" s="1">
        <f t="shared" si="19"/>
        <v>12.2</v>
      </c>
      <c r="R66" s="1"/>
      <c r="S66" s="1"/>
      <c r="T66" s="572"/>
      <c r="U66" s="326"/>
      <c r="V66" s="326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  <c r="AG66" s="326"/>
      <c r="AH66" s="326"/>
      <c r="AI66" s="326"/>
      <c r="AJ66" s="326"/>
      <c r="AK66" s="326"/>
      <c r="AL66" s="326"/>
      <c r="AM66" s="326"/>
      <c r="AN66" s="326"/>
      <c r="AO66" s="326"/>
      <c r="AP66" s="326"/>
      <c r="AQ66" s="326"/>
      <c r="AR66" s="326"/>
      <c r="AS66" s="326"/>
      <c r="AT66" s="326"/>
      <c r="AU66" s="326"/>
      <c r="AV66" s="326"/>
      <c r="AW66" s="326"/>
      <c r="AX66" s="326"/>
      <c r="AY66" s="326"/>
      <c r="AZ66" s="326"/>
      <c r="BA66" s="326"/>
      <c r="BB66" s="326"/>
      <c r="BC66" s="326"/>
      <c r="BD66" s="326"/>
      <c r="BE66" s="326"/>
      <c r="BF66" s="326"/>
      <c r="BG66" s="326"/>
      <c r="BH66" s="326"/>
      <c r="BI66" s="326"/>
      <c r="BJ66" s="326"/>
      <c r="BK66" s="326"/>
    </row>
    <row r="67" spans="1:63" ht="16" x14ac:dyDescent="0.2">
      <c r="A67" s="1">
        <v>23</v>
      </c>
      <c r="B67" s="1"/>
      <c r="C67" s="1" t="s">
        <v>2491</v>
      </c>
      <c r="D67" s="167" t="s">
        <v>582</v>
      </c>
      <c r="E67" s="105" t="s">
        <v>141</v>
      </c>
      <c r="F67" s="305" t="s">
        <v>113</v>
      </c>
      <c r="G67" s="105" t="s">
        <v>296</v>
      </c>
      <c r="H67" s="305">
        <v>1336218</v>
      </c>
      <c r="I67" s="306">
        <v>44002</v>
      </c>
      <c r="J67" s="307">
        <f t="shared" ca="1" si="20"/>
        <v>2.7388888888888889</v>
      </c>
      <c r="K67" s="103">
        <f t="shared" ca="1" si="21"/>
        <v>999</v>
      </c>
      <c r="L67" s="103">
        <f t="shared" ca="1" si="22"/>
        <v>33.299999999999997</v>
      </c>
      <c r="M67" s="318" t="s">
        <v>2601</v>
      </c>
      <c r="N67" s="17">
        <v>44270</v>
      </c>
      <c r="O67" s="17">
        <v>44368</v>
      </c>
      <c r="P67" s="1">
        <f t="shared" si="18"/>
        <v>8.9333333333333336</v>
      </c>
      <c r="Q67" s="1">
        <f t="shared" si="19"/>
        <v>12.2</v>
      </c>
      <c r="R67" s="1"/>
      <c r="S67" s="1"/>
      <c r="T67" s="572"/>
      <c r="U67" s="326"/>
      <c r="V67" s="326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  <c r="AG67" s="326"/>
      <c r="AH67" s="326"/>
      <c r="AI67" s="326"/>
      <c r="AJ67" s="326"/>
      <c r="AK67" s="326"/>
      <c r="AL67" s="326"/>
      <c r="AM67" s="326"/>
      <c r="AN67" s="326"/>
      <c r="AO67" s="326"/>
      <c r="AP67" s="326"/>
      <c r="AQ67" s="326"/>
      <c r="AR67" s="326"/>
      <c r="AS67" s="326"/>
      <c r="AT67" s="326"/>
      <c r="AU67" s="326"/>
      <c r="AV67" s="326"/>
      <c r="AW67" s="326"/>
      <c r="AX67" s="326"/>
      <c r="AY67" s="326"/>
      <c r="AZ67" s="326"/>
      <c r="BA67" s="326"/>
      <c r="BB67" s="326"/>
      <c r="BC67" s="326"/>
      <c r="BD67" s="326"/>
      <c r="BE67" s="326"/>
      <c r="BF67" s="326"/>
      <c r="BG67" s="326"/>
      <c r="BH67" s="326"/>
      <c r="BI67" s="326"/>
      <c r="BJ67" s="326"/>
      <c r="BK67" s="326"/>
    </row>
    <row r="68" spans="1:63" ht="16" x14ac:dyDescent="0.2">
      <c r="A68" s="1">
        <v>24</v>
      </c>
      <c r="B68" s="1"/>
      <c r="C68" s="1" t="s">
        <v>2492</v>
      </c>
      <c r="D68" s="167" t="s">
        <v>582</v>
      </c>
      <c r="E68" s="105" t="s">
        <v>141</v>
      </c>
      <c r="F68" s="305" t="s">
        <v>113</v>
      </c>
      <c r="G68" s="105" t="s">
        <v>286</v>
      </c>
      <c r="H68" s="305">
        <v>1336218</v>
      </c>
      <c r="I68" s="306">
        <v>44002</v>
      </c>
      <c r="J68" s="307">
        <f t="shared" ca="1" si="20"/>
        <v>2.7388888888888889</v>
      </c>
      <c r="K68" s="103">
        <f t="shared" ca="1" si="21"/>
        <v>999</v>
      </c>
      <c r="L68" s="103">
        <f t="shared" ca="1" si="22"/>
        <v>33.299999999999997</v>
      </c>
      <c r="M68" s="318" t="s">
        <v>2601</v>
      </c>
      <c r="N68" s="17">
        <v>44270</v>
      </c>
      <c r="O68" s="17">
        <v>44368</v>
      </c>
      <c r="P68" s="1">
        <f t="shared" si="18"/>
        <v>8.9333333333333336</v>
      </c>
      <c r="Q68" s="1">
        <f t="shared" si="19"/>
        <v>12.2</v>
      </c>
      <c r="R68" s="1"/>
      <c r="S68" s="1"/>
      <c r="T68" s="572"/>
      <c r="U68" s="326"/>
      <c r="V68" s="326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  <c r="AG68" s="326"/>
      <c r="AH68" s="326"/>
      <c r="AI68" s="326"/>
      <c r="AJ68" s="326"/>
      <c r="AK68" s="326"/>
      <c r="AL68" s="326"/>
      <c r="AM68" s="326"/>
      <c r="AN68" s="326"/>
      <c r="AO68" s="326"/>
      <c r="AP68" s="326"/>
      <c r="AQ68" s="326"/>
      <c r="AR68" s="326"/>
      <c r="AS68" s="326"/>
      <c r="AT68" s="326"/>
      <c r="AU68" s="326"/>
      <c r="AV68" s="326"/>
      <c r="AW68" s="326"/>
      <c r="AX68" s="326"/>
      <c r="AY68" s="326"/>
      <c r="AZ68" s="326"/>
      <c r="BA68" s="326"/>
      <c r="BB68" s="326"/>
      <c r="BC68" s="326"/>
      <c r="BD68" s="326"/>
      <c r="BE68" s="326"/>
      <c r="BF68" s="326"/>
      <c r="BG68" s="326"/>
      <c r="BH68" s="326"/>
      <c r="BI68" s="326"/>
      <c r="BJ68" s="326"/>
      <c r="BK68" s="326"/>
    </row>
    <row r="69" spans="1:63" ht="16" x14ac:dyDescent="0.2">
      <c r="A69" s="1">
        <v>25</v>
      </c>
      <c r="B69" s="1"/>
      <c r="C69" s="1" t="s">
        <v>2493</v>
      </c>
      <c r="D69" s="167" t="s">
        <v>582</v>
      </c>
      <c r="E69" s="105" t="s">
        <v>141</v>
      </c>
      <c r="F69" s="305" t="s">
        <v>113</v>
      </c>
      <c r="G69" s="105" t="s">
        <v>293</v>
      </c>
      <c r="H69" s="305">
        <v>1336218</v>
      </c>
      <c r="I69" s="306">
        <v>44002</v>
      </c>
      <c r="J69" s="307">
        <f t="shared" ca="1" si="20"/>
        <v>2.7388888888888889</v>
      </c>
      <c r="K69" s="103">
        <f t="shared" ca="1" si="21"/>
        <v>999</v>
      </c>
      <c r="L69" s="103">
        <f t="shared" ca="1" si="22"/>
        <v>33.299999999999997</v>
      </c>
      <c r="M69" s="318" t="s">
        <v>2601</v>
      </c>
      <c r="N69" s="17">
        <v>44270</v>
      </c>
      <c r="O69" s="17">
        <v>44368</v>
      </c>
      <c r="P69" s="1">
        <f t="shared" si="18"/>
        <v>8.9333333333333336</v>
      </c>
      <c r="Q69" s="1">
        <f t="shared" si="19"/>
        <v>12.2</v>
      </c>
      <c r="R69" s="1"/>
      <c r="S69" s="1"/>
      <c r="T69" s="572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</row>
    <row r="70" spans="1:63" ht="16" x14ac:dyDescent="0.2">
      <c r="A70" s="1">
        <v>26</v>
      </c>
      <c r="B70" s="1"/>
      <c r="C70" s="1" t="s">
        <v>2494</v>
      </c>
      <c r="D70" s="167" t="s">
        <v>582</v>
      </c>
      <c r="E70" s="105" t="s">
        <v>141</v>
      </c>
      <c r="F70" s="305" t="s">
        <v>113</v>
      </c>
      <c r="G70" s="105" t="s">
        <v>290</v>
      </c>
      <c r="H70" s="305">
        <v>1336218</v>
      </c>
      <c r="I70" s="306">
        <v>44002</v>
      </c>
      <c r="J70" s="307">
        <f t="shared" ca="1" si="20"/>
        <v>2.7388888888888889</v>
      </c>
      <c r="K70" s="103">
        <f t="shared" ca="1" si="21"/>
        <v>999</v>
      </c>
      <c r="L70" s="103">
        <f t="shared" ca="1" si="22"/>
        <v>33.299999999999997</v>
      </c>
      <c r="M70" s="318" t="s">
        <v>2601</v>
      </c>
      <c r="N70" s="17">
        <v>44270</v>
      </c>
      <c r="O70" s="17">
        <v>44368</v>
      </c>
      <c r="P70" s="1">
        <f t="shared" si="18"/>
        <v>8.9333333333333336</v>
      </c>
      <c r="Q70" s="1">
        <f t="shared" si="19"/>
        <v>12.2</v>
      </c>
      <c r="R70" s="1"/>
      <c r="S70" s="1"/>
      <c r="T70" s="572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26"/>
      <c r="AH70" s="326"/>
      <c r="AI70" s="326"/>
      <c r="AJ70" s="326"/>
      <c r="AK70" s="326"/>
      <c r="AL70" s="326"/>
      <c r="AM70" s="326"/>
      <c r="AN70" s="326"/>
      <c r="AO70" s="326"/>
      <c r="AP70" s="326"/>
      <c r="AQ70" s="326"/>
      <c r="AR70" s="326"/>
      <c r="AS70" s="326"/>
      <c r="AT70" s="326"/>
      <c r="AU70" s="326"/>
      <c r="AV70" s="326"/>
      <c r="AW70" s="326"/>
      <c r="AX70" s="326"/>
      <c r="AY70" s="326"/>
      <c r="AZ70" s="326"/>
      <c r="BA70" s="326"/>
      <c r="BB70" s="326"/>
      <c r="BC70" s="326"/>
      <c r="BD70" s="326"/>
      <c r="BE70" s="326"/>
      <c r="BF70" s="326"/>
      <c r="BG70" s="326"/>
      <c r="BH70" s="326"/>
      <c r="BI70" s="326"/>
      <c r="BJ70" s="326"/>
      <c r="BK70" s="326"/>
    </row>
    <row r="71" spans="1:63" ht="16" x14ac:dyDescent="0.2">
      <c r="A71" s="1">
        <v>27</v>
      </c>
      <c r="B71" s="1"/>
      <c r="C71" s="1" t="s">
        <v>2495</v>
      </c>
      <c r="D71" s="167" t="s">
        <v>591</v>
      </c>
      <c r="E71" s="105" t="s">
        <v>141</v>
      </c>
      <c r="F71" s="305" t="s">
        <v>113</v>
      </c>
      <c r="G71" s="105" t="s">
        <v>299</v>
      </c>
      <c r="H71" s="305">
        <v>1324363</v>
      </c>
      <c r="I71" s="306">
        <v>44010</v>
      </c>
      <c r="J71" s="307">
        <f t="shared" ca="1" si="20"/>
        <v>2.7166666666666668</v>
      </c>
      <c r="K71" s="103">
        <f t="shared" ca="1" si="21"/>
        <v>991</v>
      </c>
      <c r="L71" s="103">
        <f t="shared" ca="1" si="22"/>
        <v>33.033333333333331</v>
      </c>
      <c r="M71" s="318" t="s">
        <v>2601</v>
      </c>
      <c r="N71" s="17">
        <v>44270</v>
      </c>
      <c r="O71" s="17">
        <v>44368</v>
      </c>
      <c r="P71" s="1">
        <f t="shared" si="18"/>
        <v>8.6666666666666661</v>
      </c>
      <c r="Q71" s="1">
        <f t="shared" si="19"/>
        <v>11.933333333333334</v>
      </c>
      <c r="R71" s="1"/>
      <c r="S71" s="1"/>
      <c r="T71" s="572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26"/>
      <c r="AH71" s="326"/>
      <c r="AI71" s="326"/>
      <c r="AJ71" s="326"/>
      <c r="AK71" s="326"/>
      <c r="AL71" s="326"/>
      <c r="AM71" s="326"/>
      <c r="AN71" s="326"/>
      <c r="AO71" s="326"/>
      <c r="AP71" s="326"/>
      <c r="AQ71" s="326"/>
      <c r="AR71" s="326"/>
      <c r="AS71" s="326"/>
      <c r="AT71" s="326"/>
      <c r="AU71" s="326"/>
      <c r="AV71" s="326"/>
      <c r="AW71" s="326"/>
      <c r="AX71" s="326"/>
      <c r="AY71" s="326"/>
      <c r="AZ71" s="326"/>
      <c r="BA71" s="326"/>
      <c r="BB71" s="326"/>
      <c r="BC71" s="326"/>
      <c r="BD71" s="326"/>
      <c r="BE71" s="326"/>
      <c r="BF71" s="326"/>
      <c r="BG71" s="326"/>
      <c r="BH71" s="326"/>
      <c r="BI71" s="326"/>
      <c r="BJ71" s="326"/>
      <c r="BK71" s="326"/>
    </row>
    <row r="72" spans="1:63" ht="16" x14ac:dyDescent="0.2">
      <c r="A72" s="1">
        <v>28</v>
      </c>
      <c r="B72" s="1"/>
      <c r="C72" s="1" t="s">
        <v>2496</v>
      </c>
      <c r="D72" s="167" t="s">
        <v>591</v>
      </c>
      <c r="E72" s="105" t="s">
        <v>141</v>
      </c>
      <c r="F72" s="305" t="s">
        <v>113</v>
      </c>
      <c r="G72" s="105" t="s">
        <v>296</v>
      </c>
      <c r="H72" s="305">
        <v>1324363</v>
      </c>
      <c r="I72" s="306">
        <v>44010</v>
      </c>
      <c r="J72" s="307">
        <f t="shared" ca="1" si="20"/>
        <v>2.7166666666666668</v>
      </c>
      <c r="K72" s="103">
        <f t="shared" ca="1" si="21"/>
        <v>991</v>
      </c>
      <c r="L72" s="103">
        <f t="shared" ca="1" si="22"/>
        <v>33.033333333333331</v>
      </c>
      <c r="M72" s="318" t="s">
        <v>2601</v>
      </c>
      <c r="N72" s="17">
        <v>44270</v>
      </c>
      <c r="O72" s="17">
        <v>44368</v>
      </c>
      <c r="P72" s="1">
        <f t="shared" si="18"/>
        <v>8.6666666666666661</v>
      </c>
      <c r="Q72" s="1">
        <f t="shared" si="19"/>
        <v>11.933333333333334</v>
      </c>
      <c r="R72" s="1"/>
      <c r="S72" s="1"/>
      <c r="T72" s="572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26"/>
      <c r="AH72" s="326"/>
      <c r="AI72" s="326"/>
      <c r="AJ72" s="326"/>
      <c r="AK72" s="326"/>
      <c r="AL72" s="326"/>
      <c r="AM72" s="326"/>
      <c r="AN72" s="326"/>
      <c r="AO72" s="326"/>
      <c r="AP72" s="326"/>
      <c r="AQ72" s="326"/>
      <c r="AR72" s="326"/>
      <c r="AS72" s="326"/>
      <c r="AT72" s="326"/>
      <c r="AU72" s="326"/>
      <c r="AV72" s="326"/>
      <c r="AW72" s="326"/>
      <c r="AX72" s="326"/>
      <c r="AY72" s="326"/>
      <c r="AZ72" s="326"/>
      <c r="BA72" s="326"/>
      <c r="BB72" s="326"/>
      <c r="BC72" s="326"/>
      <c r="BD72" s="326"/>
      <c r="BE72" s="326"/>
      <c r="BF72" s="326"/>
      <c r="BG72" s="326"/>
      <c r="BH72" s="326"/>
      <c r="BI72" s="326"/>
      <c r="BJ72" s="326"/>
      <c r="BK72" s="326"/>
    </row>
    <row r="73" spans="1:63" ht="16" x14ac:dyDescent="0.2">
      <c r="A73" s="1">
        <v>29</v>
      </c>
      <c r="B73" s="1"/>
      <c r="C73" s="1" t="s">
        <v>2497</v>
      </c>
      <c r="D73" s="167" t="s">
        <v>591</v>
      </c>
      <c r="E73" s="105" t="s">
        <v>141</v>
      </c>
      <c r="F73" s="305" t="s">
        <v>113</v>
      </c>
      <c r="G73" s="105" t="s">
        <v>286</v>
      </c>
      <c r="H73" s="305">
        <v>1324363</v>
      </c>
      <c r="I73" s="306">
        <v>44010</v>
      </c>
      <c r="J73" s="307">
        <f t="shared" ca="1" si="20"/>
        <v>2.7166666666666668</v>
      </c>
      <c r="K73" s="103">
        <f t="shared" ca="1" si="21"/>
        <v>991</v>
      </c>
      <c r="L73" s="103">
        <f t="shared" ca="1" si="22"/>
        <v>33.033333333333331</v>
      </c>
      <c r="M73" s="318" t="s">
        <v>2601</v>
      </c>
      <c r="N73" s="17">
        <v>44270</v>
      </c>
      <c r="O73" s="17">
        <v>44368</v>
      </c>
      <c r="P73" s="1">
        <f t="shared" si="18"/>
        <v>8.6666666666666661</v>
      </c>
      <c r="Q73" s="1">
        <f t="shared" si="19"/>
        <v>11.933333333333334</v>
      </c>
      <c r="R73" s="1"/>
      <c r="S73" s="1"/>
      <c r="T73" s="572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26"/>
      <c r="AH73" s="326"/>
      <c r="AI73" s="326"/>
      <c r="AJ73" s="326"/>
      <c r="AK73" s="326"/>
      <c r="AL73" s="326"/>
      <c r="AM73" s="326"/>
      <c r="AN73" s="326"/>
      <c r="AO73" s="326"/>
      <c r="AP73" s="326"/>
      <c r="AQ73" s="326"/>
      <c r="AR73" s="326"/>
      <c r="AS73" s="326"/>
      <c r="AT73" s="326"/>
      <c r="AU73" s="326"/>
      <c r="AV73" s="326"/>
      <c r="AW73" s="326"/>
      <c r="AX73" s="326"/>
      <c r="AY73" s="326"/>
      <c r="AZ73" s="326"/>
      <c r="BA73" s="326"/>
      <c r="BB73" s="326"/>
      <c r="BC73" s="326"/>
      <c r="BD73" s="326"/>
      <c r="BE73" s="326"/>
      <c r="BF73" s="326"/>
      <c r="BG73" s="326"/>
      <c r="BH73" s="326"/>
      <c r="BI73" s="326"/>
      <c r="BJ73" s="326"/>
      <c r="BK73" s="326"/>
    </row>
    <row r="74" spans="1:63" ht="16" x14ac:dyDescent="0.2">
      <c r="A74" s="1">
        <v>30</v>
      </c>
      <c r="B74" s="1"/>
      <c r="C74" s="1" t="s">
        <v>2498</v>
      </c>
      <c r="D74" s="167" t="s">
        <v>591</v>
      </c>
      <c r="E74" s="105" t="s">
        <v>141</v>
      </c>
      <c r="F74" s="305" t="s">
        <v>113</v>
      </c>
      <c r="G74" s="105" t="s">
        <v>293</v>
      </c>
      <c r="H74" s="305">
        <v>1324363</v>
      </c>
      <c r="I74" s="306">
        <v>44010</v>
      </c>
      <c r="J74" s="307">
        <f t="shared" ca="1" si="20"/>
        <v>2.7166666666666668</v>
      </c>
      <c r="K74" s="103">
        <f t="shared" ca="1" si="21"/>
        <v>991</v>
      </c>
      <c r="L74" s="103">
        <f t="shared" ca="1" si="22"/>
        <v>33.033333333333331</v>
      </c>
      <c r="M74" s="318" t="s">
        <v>2601</v>
      </c>
      <c r="N74" s="17">
        <v>44270</v>
      </c>
      <c r="O74" s="17">
        <v>44368</v>
      </c>
      <c r="P74" s="1">
        <f t="shared" si="18"/>
        <v>8.6666666666666661</v>
      </c>
      <c r="Q74" s="1">
        <f t="shared" si="19"/>
        <v>11.933333333333334</v>
      </c>
      <c r="R74" s="1"/>
      <c r="S74" s="1"/>
      <c r="T74" s="572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26"/>
      <c r="AH74" s="326"/>
      <c r="AI74" s="326"/>
      <c r="AJ74" s="326"/>
      <c r="AK74" s="326"/>
      <c r="AL74" s="326"/>
      <c r="AM74" s="326"/>
      <c r="AN74" s="326"/>
      <c r="AO74" s="326"/>
      <c r="AP74" s="326"/>
      <c r="AQ74" s="326"/>
      <c r="AR74" s="326"/>
      <c r="AS74" s="326"/>
      <c r="AT74" s="326"/>
      <c r="AU74" s="326"/>
      <c r="AV74" s="326"/>
      <c r="AW74" s="326"/>
      <c r="AX74" s="326"/>
      <c r="AY74" s="326"/>
      <c r="AZ74" s="326"/>
      <c r="BA74" s="326"/>
      <c r="BB74" s="326"/>
      <c r="BC74" s="326"/>
      <c r="BD74" s="326"/>
      <c r="BE74" s="326"/>
      <c r="BF74" s="326"/>
      <c r="BG74" s="326"/>
      <c r="BH74" s="326"/>
      <c r="BI74" s="326"/>
      <c r="BJ74" s="326"/>
      <c r="BK74" s="326"/>
    </row>
    <row r="75" spans="1:63" x14ac:dyDescent="0.2">
      <c r="T75" s="573">
        <f>SUM(T44:T74)</f>
        <v>1600</v>
      </c>
      <c r="U75" s="573">
        <f t="shared" ref="U75:BK75" si="23">SUM(U44:U74)</f>
        <v>1161</v>
      </c>
      <c r="V75" s="573">
        <f t="shared" si="23"/>
        <v>429</v>
      </c>
      <c r="W75" s="573">
        <f t="shared" si="23"/>
        <v>1220</v>
      </c>
      <c r="X75" s="573">
        <f t="shared" si="23"/>
        <v>400</v>
      </c>
      <c r="Y75" s="573">
        <f t="shared" si="23"/>
        <v>1202</v>
      </c>
      <c r="Z75" s="573">
        <f t="shared" si="23"/>
        <v>318</v>
      </c>
      <c r="AA75" s="573">
        <f t="shared" si="23"/>
        <v>1188</v>
      </c>
      <c r="AB75" s="573">
        <f t="shared" si="23"/>
        <v>0</v>
      </c>
      <c r="AC75" s="573">
        <f t="shared" si="23"/>
        <v>661</v>
      </c>
      <c r="AD75" s="573">
        <f t="shared" si="23"/>
        <v>939</v>
      </c>
      <c r="AE75" s="573">
        <f t="shared" si="23"/>
        <v>1212</v>
      </c>
      <c r="AF75" s="573">
        <f t="shared" si="23"/>
        <v>388</v>
      </c>
      <c r="AG75" s="573">
        <f t="shared" si="23"/>
        <v>1223</v>
      </c>
      <c r="AH75" s="573">
        <f t="shared" si="23"/>
        <v>0</v>
      </c>
      <c r="AI75" s="573">
        <f t="shared" si="23"/>
        <v>689</v>
      </c>
      <c r="AJ75" s="573">
        <f t="shared" si="23"/>
        <v>711</v>
      </c>
      <c r="AK75" s="573">
        <f t="shared" si="23"/>
        <v>990</v>
      </c>
      <c r="AL75" s="573">
        <f t="shared" si="23"/>
        <v>580</v>
      </c>
      <c r="AM75" s="573">
        <f t="shared" si="23"/>
        <v>1175</v>
      </c>
      <c r="AN75" s="573">
        <f t="shared" si="23"/>
        <v>325</v>
      </c>
      <c r="AO75" s="573"/>
      <c r="AP75" s="573"/>
      <c r="AQ75" s="573"/>
      <c r="AR75" s="573"/>
      <c r="AS75" s="573"/>
      <c r="AT75" s="573"/>
      <c r="AU75" s="573"/>
      <c r="AV75" s="573"/>
      <c r="AW75" s="573"/>
      <c r="AX75" s="573">
        <f t="shared" si="23"/>
        <v>1199</v>
      </c>
      <c r="AY75" s="573">
        <f t="shared" si="23"/>
        <v>301</v>
      </c>
      <c r="AZ75" s="573">
        <f t="shared" si="23"/>
        <v>1174</v>
      </c>
      <c r="BA75" s="573">
        <f t="shared" si="23"/>
        <v>426</v>
      </c>
      <c r="BB75" s="573">
        <f t="shared" si="23"/>
        <v>1209</v>
      </c>
      <c r="BC75" s="573">
        <f t="shared" si="23"/>
        <v>391</v>
      </c>
      <c r="BD75" s="573">
        <f t="shared" si="23"/>
        <v>1197</v>
      </c>
      <c r="BE75" s="573">
        <f t="shared" si="23"/>
        <v>403</v>
      </c>
      <c r="BF75" s="573">
        <f t="shared" si="23"/>
        <v>1194</v>
      </c>
      <c r="BG75" s="573">
        <f t="shared" si="23"/>
        <v>406</v>
      </c>
      <c r="BH75" s="573">
        <f t="shared" si="23"/>
        <v>1201</v>
      </c>
      <c r="BI75" s="573">
        <f t="shared" si="23"/>
        <v>399</v>
      </c>
      <c r="BJ75" s="573">
        <f t="shared" si="23"/>
        <v>1177</v>
      </c>
      <c r="BK75" s="573">
        <f t="shared" si="23"/>
        <v>423</v>
      </c>
    </row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EE28-F066-4B7E-8871-4D76ED8499A9}">
  <sheetPr>
    <tabColor rgb="FFA9D08E"/>
    <pageSetUpPr fitToPage="1"/>
  </sheetPr>
  <dimension ref="A1:AF63"/>
  <sheetViews>
    <sheetView topLeftCell="Q1" workbookViewId="0">
      <selection activeCell="AD1" sqref="AD1:AF63"/>
    </sheetView>
  </sheetViews>
  <sheetFormatPr baseColWidth="10" defaultColWidth="8.83203125" defaultRowHeight="15" x14ac:dyDescent="0.2"/>
  <cols>
    <col min="2" max="2" width="39.1640625" customWidth="1"/>
    <col min="3" max="3" width="21.5" customWidth="1"/>
    <col min="4" max="4" width="9.6640625" bestFit="1" customWidth="1"/>
    <col min="5" max="5" width="20.83203125" customWidth="1"/>
    <col min="6" max="6" width="20" customWidth="1"/>
    <col min="7" max="7" width="11.5" customWidth="1"/>
    <col min="8" max="8" width="31.1640625" bestFit="1" customWidth="1"/>
    <col min="9" max="9" width="2.6640625" customWidth="1"/>
    <col min="11" max="11" width="18.5" customWidth="1"/>
    <col min="15" max="15" width="17.5" customWidth="1"/>
    <col min="16" max="16" width="11" customWidth="1"/>
    <col min="18" max="18" width="11" customWidth="1"/>
    <col min="19" max="19" width="16" customWidth="1"/>
    <col min="20" max="21" width="11" customWidth="1"/>
    <col min="22" max="22" width="12.1640625" customWidth="1"/>
    <col min="23" max="23" width="15.5" customWidth="1"/>
    <col min="24" max="24" width="12.83203125" customWidth="1"/>
    <col min="26" max="26" width="12.33203125" customWidth="1"/>
    <col min="27" max="27" width="15.1640625" customWidth="1"/>
    <col min="28" max="28" width="12.83203125" customWidth="1"/>
    <col min="29" max="29" width="11.5" customWidth="1"/>
    <col min="30" max="30" width="10.33203125" customWidth="1"/>
    <col min="31" max="31" width="15.5" customWidth="1"/>
    <col min="32" max="32" width="13.33203125" customWidth="1"/>
  </cols>
  <sheetData>
    <row r="1" spans="1:32" ht="16" x14ac:dyDescent="0.2">
      <c r="A1" s="14" t="s">
        <v>97</v>
      </c>
      <c r="B1" s="14" t="s">
        <v>98</v>
      </c>
      <c r="C1" s="14" t="s">
        <v>99</v>
      </c>
      <c r="D1" s="14" t="s">
        <v>100</v>
      </c>
      <c r="E1" s="14" t="s">
        <v>101</v>
      </c>
      <c r="F1" s="14" t="s">
        <v>102</v>
      </c>
      <c r="G1" s="273" t="s">
        <v>103</v>
      </c>
      <c r="K1" s="167" t="s">
        <v>104</v>
      </c>
      <c r="AA1" s="1" t="s">
        <v>105</v>
      </c>
      <c r="AE1" s="1" t="s">
        <v>105</v>
      </c>
    </row>
    <row r="2" spans="1:32" ht="19" x14ac:dyDescent="0.25">
      <c r="A2" s="82">
        <v>1</v>
      </c>
      <c r="B2" s="82" t="s">
        <v>106</v>
      </c>
      <c r="C2" s="14" t="s">
        <v>107</v>
      </c>
      <c r="D2" s="82">
        <v>18</v>
      </c>
      <c r="E2" s="302">
        <v>44130</v>
      </c>
      <c r="F2" s="82">
        <v>4</v>
      </c>
      <c r="G2" s="277" t="s">
        <v>108</v>
      </c>
      <c r="H2" t="s">
        <v>109</v>
      </c>
      <c r="J2" s="1"/>
      <c r="K2" s="304" t="s">
        <v>110</v>
      </c>
      <c r="L2" s="1"/>
      <c r="N2" s="1"/>
      <c r="O2" s="167" t="s">
        <v>110</v>
      </c>
      <c r="P2" s="1"/>
      <c r="R2" s="1"/>
      <c r="S2" s="167" t="s">
        <v>110</v>
      </c>
      <c r="T2" s="1"/>
      <c r="U2" s="1"/>
      <c r="V2" s="1"/>
      <c r="W2" s="167" t="s">
        <v>110</v>
      </c>
      <c r="X2" s="1"/>
      <c r="Z2" s="1"/>
      <c r="AA2" s="167" t="s">
        <v>110</v>
      </c>
      <c r="AB2" s="1"/>
      <c r="AD2" s="1"/>
      <c r="AE2" s="167" t="s">
        <v>110</v>
      </c>
      <c r="AF2" s="1"/>
    </row>
    <row r="3" spans="1:32" ht="30.75" customHeight="1" x14ac:dyDescent="0.25">
      <c r="A3" s="300">
        <v>2</v>
      </c>
      <c r="B3" s="300" t="s">
        <v>111</v>
      </c>
      <c r="C3" s="299" t="s">
        <v>112</v>
      </c>
      <c r="D3" s="300">
        <v>12</v>
      </c>
      <c r="E3" s="303">
        <v>44207</v>
      </c>
      <c r="F3" s="300">
        <v>26</v>
      </c>
      <c r="G3" s="277" t="s">
        <v>108</v>
      </c>
      <c r="J3" s="304" t="s">
        <v>113</v>
      </c>
      <c r="K3" s="406" t="s">
        <v>114</v>
      </c>
      <c r="L3" s="304" t="s">
        <v>115</v>
      </c>
      <c r="N3" s="167" t="s">
        <v>113</v>
      </c>
      <c r="O3" s="671" t="s">
        <v>116</v>
      </c>
      <c r="P3" s="167" t="s">
        <v>115</v>
      </c>
      <c r="R3" s="167" t="s">
        <v>113</v>
      </c>
      <c r="S3" s="671" t="s">
        <v>117</v>
      </c>
      <c r="T3" s="167" t="s">
        <v>115</v>
      </c>
      <c r="U3" s="167"/>
      <c r="V3" s="167" t="s">
        <v>113</v>
      </c>
      <c r="W3" s="671" t="s">
        <v>118</v>
      </c>
      <c r="X3" s="167" t="s">
        <v>115</v>
      </c>
      <c r="Z3" s="167" t="s">
        <v>113</v>
      </c>
      <c r="AA3" s="671" t="s">
        <v>119</v>
      </c>
      <c r="AB3" s="167" t="s">
        <v>115</v>
      </c>
      <c r="AD3" s="167" t="s">
        <v>113</v>
      </c>
      <c r="AE3" s="671" t="s">
        <v>120</v>
      </c>
      <c r="AF3" s="167" t="s">
        <v>115</v>
      </c>
    </row>
    <row r="4" spans="1:32" ht="16" x14ac:dyDescent="0.2">
      <c r="A4" s="300">
        <v>3</v>
      </c>
      <c r="B4" s="300" t="s">
        <v>121</v>
      </c>
      <c r="C4" s="299" t="s">
        <v>122</v>
      </c>
      <c r="D4" s="301" t="s">
        <v>123</v>
      </c>
      <c r="E4" s="303">
        <v>44208</v>
      </c>
      <c r="F4" s="300">
        <v>29</v>
      </c>
      <c r="G4" s="277" t="s">
        <v>108</v>
      </c>
      <c r="J4" s="1050">
        <v>13</v>
      </c>
      <c r="K4" s="273" t="s">
        <v>124</v>
      </c>
      <c r="L4" s="1051">
        <v>17</v>
      </c>
      <c r="N4" s="282">
        <v>18</v>
      </c>
      <c r="O4" s="283" t="s">
        <v>124</v>
      </c>
      <c r="P4" s="284">
        <v>22</v>
      </c>
      <c r="R4" s="282">
        <v>18</v>
      </c>
      <c r="S4" s="283" t="s">
        <v>124</v>
      </c>
      <c r="T4" s="284">
        <v>22</v>
      </c>
      <c r="U4" s="167"/>
      <c r="V4" s="282">
        <v>18</v>
      </c>
      <c r="W4" s="283" t="s">
        <v>124</v>
      </c>
      <c r="X4" s="284">
        <v>27</v>
      </c>
      <c r="Z4" s="282">
        <v>25</v>
      </c>
      <c r="AA4" s="283" t="s">
        <v>124</v>
      </c>
      <c r="AB4" s="284">
        <v>30</v>
      </c>
      <c r="AD4" s="282">
        <f>SUM(AD5:AD9)</f>
        <v>39</v>
      </c>
      <c r="AE4" s="283" t="s">
        <v>124</v>
      </c>
      <c r="AF4" s="284">
        <f>SUM(AF5:AF9)</f>
        <v>40</v>
      </c>
    </row>
    <row r="5" spans="1:32" ht="16" x14ac:dyDescent="0.2">
      <c r="A5" s="82">
        <v>4</v>
      </c>
      <c r="B5" s="82" t="s">
        <v>125</v>
      </c>
      <c r="C5" s="14" t="s">
        <v>107</v>
      </c>
      <c r="D5" s="82">
        <v>12</v>
      </c>
      <c r="E5" s="302">
        <v>44228</v>
      </c>
      <c r="F5" s="82">
        <v>20</v>
      </c>
      <c r="G5" s="277" t="s">
        <v>108</v>
      </c>
      <c r="J5" s="261">
        <v>4</v>
      </c>
      <c r="K5" s="260" t="s">
        <v>126</v>
      </c>
      <c r="L5" s="262">
        <v>4</v>
      </c>
      <c r="N5" s="261">
        <v>5</v>
      </c>
      <c r="O5" s="260" t="s">
        <v>126</v>
      </c>
      <c r="P5" s="262">
        <v>10</v>
      </c>
      <c r="R5" s="261">
        <v>5</v>
      </c>
      <c r="S5" s="260" t="s">
        <v>126</v>
      </c>
      <c r="T5" s="262">
        <v>10</v>
      </c>
      <c r="U5" s="1"/>
      <c r="V5" s="261">
        <v>5</v>
      </c>
      <c r="W5" s="260" t="s">
        <v>126</v>
      </c>
      <c r="X5" s="262">
        <v>10</v>
      </c>
      <c r="Z5" s="1148">
        <v>2</v>
      </c>
      <c r="AA5" s="260" t="s">
        <v>127</v>
      </c>
      <c r="AB5" s="1149">
        <v>3</v>
      </c>
      <c r="AD5" s="1148">
        <v>10</v>
      </c>
      <c r="AE5" s="260" t="s">
        <v>127</v>
      </c>
      <c r="AF5" s="1149">
        <v>10</v>
      </c>
    </row>
    <row r="6" spans="1:32" ht="16" x14ac:dyDescent="0.2">
      <c r="A6" s="82">
        <v>5</v>
      </c>
      <c r="B6" s="82" t="s">
        <v>128</v>
      </c>
      <c r="C6" s="14" t="s">
        <v>107</v>
      </c>
      <c r="D6" s="82">
        <v>12</v>
      </c>
      <c r="E6" s="302">
        <v>44249</v>
      </c>
      <c r="F6" s="82">
        <v>17</v>
      </c>
      <c r="G6" s="277" t="s">
        <v>108</v>
      </c>
      <c r="J6" s="261">
        <v>2</v>
      </c>
      <c r="K6" s="260" t="s">
        <v>129</v>
      </c>
      <c r="L6" s="262">
        <v>2</v>
      </c>
      <c r="N6" s="261">
        <v>2</v>
      </c>
      <c r="O6" s="260" t="s">
        <v>129</v>
      </c>
      <c r="P6" s="262">
        <v>1</v>
      </c>
      <c r="R6" s="261">
        <v>2</v>
      </c>
      <c r="S6" s="260" t="s">
        <v>129</v>
      </c>
      <c r="T6" s="262">
        <v>1</v>
      </c>
      <c r="U6" s="1"/>
      <c r="V6" s="261">
        <v>2</v>
      </c>
      <c r="W6" s="260" t="s">
        <v>129</v>
      </c>
      <c r="X6" s="262">
        <v>6</v>
      </c>
      <c r="Z6" s="1046">
        <v>10</v>
      </c>
      <c r="AA6" s="1236" t="s">
        <v>126</v>
      </c>
      <c r="AB6" s="1237">
        <v>10</v>
      </c>
      <c r="AC6" s="1150"/>
      <c r="AD6" s="1046">
        <v>10</v>
      </c>
      <c r="AE6" s="1236" t="s">
        <v>126</v>
      </c>
      <c r="AF6" s="1237">
        <v>10</v>
      </c>
    </row>
    <row r="7" spans="1:32" ht="16" x14ac:dyDescent="0.2">
      <c r="A7" s="82">
        <v>6</v>
      </c>
      <c r="B7" s="82" t="s">
        <v>130</v>
      </c>
      <c r="C7" s="14" t="s">
        <v>107</v>
      </c>
      <c r="D7" s="392" t="s">
        <v>131</v>
      </c>
      <c r="E7" s="302">
        <v>44319</v>
      </c>
      <c r="F7" s="82">
        <v>22</v>
      </c>
      <c r="G7" s="277" t="s">
        <v>108</v>
      </c>
      <c r="H7" s="613" t="s">
        <v>132</v>
      </c>
      <c r="J7" s="261">
        <v>7</v>
      </c>
      <c r="K7" s="260" t="s">
        <v>133</v>
      </c>
      <c r="L7" s="262">
        <v>11</v>
      </c>
      <c r="N7" s="261">
        <v>11</v>
      </c>
      <c r="O7" s="260" t="s">
        <v>133</v>
      </c>
      <c r="P7" s="262">
        <v>11</v>
      </c>
      <c r="R7" s="261">
        <v>11</v>
      </c>
      <c r="S7" s="260" t="s">
        <v>133</v>
      </c>
      <c r="T7" s="262">
        <v>11</v>
      </c>
      <c r="U7" s="1"/>
      <c r="V7" s="261">
        <v>11</v>
      </c>
      <c r="W7" s="260" t="s">
        <v>133</v>
      </c>
      <c r="X7" s="262">
        <v>11</v>
      </c>
      <c r="Z7" s="1046">
        <v>2</v>
      </c>
      <c r="AA7" s="1236" t="s">
        <v>129</v>
      </c>
      <c r="AB7" s="1237">
        <v>6</v>
      </c>
      <c r="AD7" s="1046">
        <v>2</v>
      </c>
      <c r="AE7" s="1236" t="s">
        <v>129</v>
      </c>
      <c r="AF7" s="1237">
        <v>6</v>
      </c>
    </row>
    <row r="8" spans="1:32" ht="16" x14ac:dyDescent="0.2">
      <c r="A8" s="300">
        <v>7</v>
      </c>
      <c r="B8" s="300" t="s">
        <v>134</v>
      </c>
      <c r="C8" s="299" t="s">
        <v>122</v>
      </c>
      <c r="D8" s="301" t="s">
        <v>123</v>
      </c>
      <c r="E8" s="303">
        <v>44361</v>
      </c>
      <c r="F8" s="300">
        <v>31</v>
      </c>
      <c r="G8" s="278" t="s">
        <v>135</v>
      </c>
      <c r="J8" s="261">
        <v>0</v>
      </c>
      <c r="K8" s="260" t="s">
        <v>136</v>
      </c>
      <c r="L8" s="262">
        <v>0</v>
      </c>
      <c r="N8" s="261">
        <v>0</v>
      </c>
      <c r="O8" s="260" t="s">
        <v>136</v>
      </c>
      <c r="P8" s="262">
        <v>0</v>
      </c>
      <c r="R8" s="261"/>
      <c r="S8" s="260" t="s">
        <v>137</v>
      </c>
      <c r="T8" s="262"/>
      <c r="U8" s="1"/>
      <c r="V8" s="261">
        <v>0</v>
      </c>
      <c r="W8" s="260" t="s">
        <v>137</v>
      </c>
      <c r="X8" s="262">
        <v>0</v>
      </c>
      <c r="Z8" s="1046">
        <v>11</v>
      </c>
      <c r="AA8" s="1236" t="s">
        <v>133</v>
      </c>
      <c r="AB8" s="1237">
        <v>11</v>
      </c>
      <c r="AD8" s="1046">
        <v>11</v>
      </c>
      <c r="AE8" s="1236" t="s">
        <v>133</v>
      </c>
      <c r="AF8" s="1237">
        <v>11</v>
      </c>
    </row>
    <row r="9" spans="1:32" ht="16" x14ac:dyDescent="0.2">
      <c r="A9" s="300">
        <v>8</v>
      </c>
      <c r="B9" s="300" t="s">
        <v>138</v>
      </c>
      <c r="C9" s="299" t="s">
        <v>122</v>
      </c>
      <c r="D9" s="301" t="s">
        <v>123</v>
      </c>
      <c r="E9" s="303">
        <v>44417</v>
      </c>
      <c r="F9" s="300">
        <v>8</v>
      </c>
      <c r="G9" s="278" t="s">
        <v>135</v>
      </c>
      <c r="J9" s="261">
        <v>0</v>
      </c>
      <c r="K9" s="260" t="s">
        <v>139</v>
      </c>
      <c r="L9" s="262">
        <v>0</v>
      </c>
      <c r="N9" s="261">
        <v>0</v>
      </c>
      <c r="O9" s="260" t="s">
        <v>139</v>
      </c>
      <c r="P9" s="262">
        <v>0</v>
      </c>
      <c r="R9" s="261">
        <v>0</v>
      </c>
      <c r="S9" s="260" t="s">
        <v>136</v>
      </c>
      <c r="T9" s="262">
        <v>0</v>
      </c>
      <c r="U9" s="1"/>
      <c r="V9" s="261">
        <v>0</v>
      </c>
      <c r="W9" s="260" t="s">
        <v>136</v>
      </c>
      <c r="X9" s="262">
        <v>0</v>
      </c>
      <c r="Z9" s="261">
        <v>0</v>
      </c>
      <c r="AA9" s="260" t="s">
        <v>137</v>
      </c>
      <c r="AB9" s="262">
        <v>0</v>
      </c>
      <c r="AD9" s="261">
        <v>6</v>
      </c>
      <c r="AE9" s="260" t="s">
        <v>137</v>
      </c>
      <c r="AF9" s="262">
        <v>3</v>
      </c>
    </row>
    <row r="10" spans="1:32" ht="16" x14ac:dyDescent="0.2">
      <c r="A10" s="300">
        <v>9</v>
      </c>
      <c r="B10" s="300" t="s">
        <v>140</v>
      </c>
      <c r="C10" s="299" t="s">
        <v>122</v>
      </c>
      <c r="D10" s="301" t="s">
        <v>123</v>
      </c>
      <c r="E10" s="303">
        <v>44445</v>
      </c>
      <c r="F10" s="300">
        <v>24</v>
      </c>
      <c r="G10" s="278" t="s">
        <v>135</v>
      </c>
      <c r="J10" s="1052">
        <v>23</v>
      </c>
      <c r="K10" s="1053" t="s">
        <v>141</v>
      </c>
      <c r="L10" s="1054">
        <v>17</v>
      </c>
      <c r="N10" s="285">
        <v>23</v>
      </c>
      <c r="O10" s="286" t="s">
        <v>141</v>
      </c>
      <c r="P10" s="287">
        <v>21</v>
      </c>
      <c r="R10" s="261">
        <v>0</v>
      </c>
      <c r="S10" s="260" t="s">
        <v>139</v>
      </c>
      <c r="T10" s="262">
        <v>0</v>
      </c>
      <c r="U10" s="1"/>
      <c r="V10" s="261">
        <v>0</v>
      </c>
      <c r="W10" s="260" t="s">
        <v>139</v>
      </c>
      <c r="X10" s="262">
        <v>0</v>
      </c>
      <c r="Z10" s="261">
        <v>0</v>
      </c>
      <c r="AA10" s="260" t="s">
        <v>136</v>
      </c>
      <c r="AB10" s="262">
        <v>0</v>
      </c>
      <c r="AD10" s="261" t="s">
        <v>142</v>
      </c>
      <c r="AE10" s="260" t="s">
        <v>136</v>
      </c>
      <c r="AF10" s="261" t="s">
        <v>142</v>
      </c>
    </row>
    <row r="11" spans="1:32" ht="16" x14ac:dyDescent="0.2">
      <c r="A11" s="300">
        <v>10</v>
      </c>
      <c r="B11" s="300" t="s">
        <v>143</v>
      </c>
      <c r="C11" s="299" t="s">
        <v>122</v>
      </c>
      <c r="D11" s="301" t="s">
        <v>123</v>
      </c>
      <c r="E11" s="303">
        <v>44483</v>
      </c>
      <c r="F11" s="300">
        <v>16</v>
      </c>
      <c r="G11" s="278" t="s">
        <v>135</v>
      </c>
      <c r="J11" s="263">
        <v>13</v>
      </c>
      <c r="K11" s="260" t="s">
        <v>126</v>
      </c>
      <c r="L11" s="268">
        <v>7</v>
      </c>
      <c r="N11" s="263">
        <v>13</v>
      </c>
      <c r="O11" s="260" t="s">
        <v>126</v>
      </c>
      <c r="P11" s="268">
        <v>11</v>
      </c>
      <c r="R11" s="285">
        <v>35</v>
      </c>
      <c r="S11" s="286" t="s">
        <v>141</v>
      </c>
      <c r="T11" s="287">
        <v>32</v>
      </c>
      <c r="U11" s="167"/>
      <c r="V11" s="285">
        <v>36</v>
      </c>
      <c r="W11" s="286" t="s">
        <v>141</v>
      </c>
      <c r="X11" s="287">
        <v>39</v>
      </c>
      <c r="Z11" s="261">
        <v>0</v>
      </c>
      <c r="AA11" s="260" t="s">
        <v>139</v>
      </c>
      <c r="AB11" s="262">
        <v>0</v>
      </c>
      <c r="AD11" s="261" t="s">
        <v>142</v>
      </c>
      <c r="AE11" s="260" t="s">
        <v>139</v>
      </c>
      <c r="AF11" s="261" t="s">
        <v>142</v>
      </c>
    </row>
    <row r="12" spans="1:32" ht="16" x14ac:dyDescent="0.2">
      <c r="A12" s="82">
        <v>11</v>
      </c>
      <c r="B12" s="82" t="s">
        <v>144</v>
      </c>
      <c r="C12" s="299" t="s">
        <v>122</v>
      </c>
      <c r="D12" s="392" t="s">
        <v>131</v>
      </c>
      <c r="E12" s="302">
        <v>44522</v>
      </c>
      <c r="F12" s="82">
        <v>22</v>
      </c>
      <c r="G12" s="278" t="s">
        <v>135</v>
      </c>
      <c r="J12" s="263">
        <v>0</v>
      </c>
      <c r="K12" s="260" t="s">
        <v>129</v>
      </c>
      <c r="L12" s="268">
        <v>0</v>
      </c>
      <c r="N12" s="263">
        <v>0</v>
      </c>
      <c r="O12" s="260" t="s">
        <v>129</v>
      </c>
      <c r="P12" s="268">
        <v>0</v>
      </c>
      <c r="R12" s="263">
        <v>13</v>
      </c>
      <c r="S12" s="260" t="s">
        <v>126</v>
      </c>
      <c r="T12" s="268">
        <v>11</v>
      </c>
      <c r="U12" s="1"/>
      <c r="V12" s="263">
        <v>13</v>
      </c>
      <c r="W12" s="260" t="s">
        <v>126</v>
      </c>
      <c r="X12" s="268">
        <v>11</v>
      </c>
      <c r="Z12" s="285">
        <v>36</v>
      </c>
      <c r="AA12" s="286" t="s">
        <v>141</v>
      </c>
      <c r="AB12" s="287">
        <v>39</v>
      </c>
      <c r="AD12" s="285">
        <f>SUM(AD13:AD17)</f>
        <v>49</v>
      </c>
      <c r="AE12" s="286" t="s">
        <v>141</v>
      </c>
      <c r="AF12" s="287">
        <f>SUM(AF13:AF17)</f>
        <v>47</v>
      </c>
    </row>
    <row r="13" spans="1:32" ht="16" x14ac:dyDescent="0.2">
      <c r="A13" s="14">
        <v>12</v>
      </c>
      <c r="B13" s="14" t="s">
        <v>145</v>
      </c>
      <c r="C13" s="299" t="s">
        <v>122</v>
      </c>
      <c r="D13" s="301" t="s">
        <v>123</v>
      </c>
      <c r="E13" s="17">
        <v>44206</v>
      </c>
      <c r="F13" s="14">
        <v>12</v>
      </c>
      <c r="G13" s="874" t="s">
        <v>146</v>
      </c>
      <c r="J13" s="263">
        <v>10</v>
      </c>
      <c r="K13" s="260" t="s">
        <v>133</v>
      </c>
      <c r="L13" s="268">
        <v>10</v>
      </c>
      <c r="N13" s="263">
        <v>10</v>
      </c>
      <c r="O13" s="260" t="s">
        <v>133</v>
      </c>
      <c r="P13" s="268">
        <v>11</v>
      </c>
      <c r="R13" s="263">
        <v>5</v>
      </c>
      <c r="S13" s="260" t="s">
        <v>129</v>
      </c>
      <c r="T13" s="268">
        <v>5</v>
      </c>
      <c r="U13" s="1"/>
      <c r="V13" s="1047">
        <v>10</v>
      </c>
      <c r="W13" s="260" t="s">
        <v>129</v>
      </c>
      <c r="X13" s="268">
        <v>9</v>
      </c>
      <c r="Z13" s="263">
        <v>3</v>
      </c>
      <c r="AA13" s="260" t="s">
        <v>127</v>
      </c>
      <c r="AB13" s="268">
        <v>4</v>
      </c>
      <c r="AD13" s="263">
        <v>9</v>
      </c>
      <c r="AE13" s="260" t="s">
        <v>127</v>
      </c>
      <c r="AF13" s="268">
        <v>8</v>
      </c>
    </row>
    <row r="14" spans="1:32" ht="16" x14ac:dyDescent="0.2">
      <c r="A14" s="14">
        <v>13</v>
      </c>
      <c r="B14" s="14" t="s">
        <v>147</v>
      </c>
      <c r="C14" s="299" t="s">
        <v>122</v>
      </c>
      <c r="D14" s="14">
        <v>18</v>
      </c>
      <c r="E14" s="17">
        <v>44599</v>
      </c>
      <c r="F14" s="14">
        <v>22</v>
      </c>
      <c r="G14" s="874" t="s">
        <v>146</v>
      </c>
      <c r="J14" s="263">
        <v>0</v>
      </c>
      <c r="K14" s="260" t="s">
        <v>136</v>
      </c>
      <c r="L14" s="268">
        <v>0</v>
      </c>
      <c r="N14" s="263">
        <v>0</v>
      </c>
      <c r="O14" s="260" t="s">
        <v>136</v>
      </c>
      <c r="P14" s="268">
        <v>0</v>
      </c>
      <c r="R14" s="263">
        <v>10</v>
      </c>
      <c r="S14" s="260" t="s">
        <v>133</v>
      </c>
      <c r="T14" s="268">
        <v>11</v>
      </c>
      <c r="U14" s="1"/>
      <c r="V14" s="263">
        <v>10</v>
      </c>
      <c r="W14" s="260" t="s">
        <v>133</v>
      </c>
      <c r="X14" s="268">
        <v>11</v>
      </c>
      <c r="Z14" s="1047">
        <v>13</v>
      </c>
      <c r="AA14" s="1236" t="s">
        <v>126</v>
      </c>
      <c r="AB14" s="1048">
        <v>11</v>
      </c>
      <c r="AD14" s="1047">
        <v>13</v>
      </c>
      <c r="AE14" s="1236" t="s">
        <v>126</v>
      </c>
      <c r="AF14" s="1048">
        <v>11</v>
      </c>
    </row>
    <row r="15" spans="1:32" ht="16" x14ac:dyDescent="0.2">
      <c r="A15" s="14">
        <v>14</v>
      </c>
      <c r="B15" s="1" t="s">
        <v>148</v>
      </c>
      <c r="C15" s="14" t="s">
        <v>107</v>
      </c>
      <c r="D15" s="14">
        <v>18</v>
      </c>
      <c r="E15" s="17">
        <v>44627</v>
      </c>
      <c r="F15" s="14">
        <v>13</v>
      </c>
      <c r="G15" s="874" t="s">
        <v>146</v>
      </c>
      <c r="J15" s="263">
        <v>0</v>
      </c>
      <c r="K15" s="260" t="s">
        <v>139</v>
      </c>
      <c r="L15" s="268">
        <v>0</v>
      </c>
      <c r="N15" s="263">
        <v>0</v>
      </c>
      <c r="O15" s="260" t="s">
        <v>139</v>
      </c>
      <c r="P15" s="268">
        <v>0</v>
      </c>
      <c r="R15" s="263">
        <v>7</v>
      </c>
      <c r="S15" s="260" t="s">
        <v>137</v>
      </c>
      <c r="T15" s="268">
        <v>5</v>
      </c>
      <c r="U15" s="1"/>
      <c r="V15" s="263">
        <v>7</v>
      </c>
      <c r="W15" s="260" t="s">
        <v>137</v>
      </c>
      <c r="X15" s="268">
        <v>8</v>
      </c>
      <c r="Z15" s="1047">
        <v>10</v>
      </c>
      <c r="AA15" s="1236" t="s">
        <v>129</v>
      </c>
      <c r="AB15" s="1048">
        <v>9</v>
      </c>
      <c r="AD15" s="1047">
        <v>10</v>
      </c>
      <c r="AE15" s="1236" t="s">
        <v>129</v>
      </c>
      <c r="AF15" s="1048">
        <v>9</v>
      </c>
    </row>
    <row r="16" spans="1:32" ht="16" x14ac:dyDescent="0.2">
      <c r="A16" s="1">
        <v>15</v>
      </c>
      <c r="B16" s="1" t="s">
        <v>149</v>
      </c>
      <c r="C16" s="299" t="s">
        <v>122</v>
      </c>
      <c r="D16" s="392" t="s">
        <v>131</v>
      </c>
      <c r="E16" s="13">
        <v>44655</v>
      </c>
      <c r="F16" s="1">
        <v>10</v>
      </c>
      <c r="G16" s="874" t="s">
        <v>146</v>
      </c>
      <c r="J16" s="1055">
        <v>3</v>
      </c>
      <c r="K16" s="1056" t="s">
        <v>150</v>
      </c>
      <c r="L16" s="1057">
        <v>5</v>
      </c>
      <c r="N16" s="296">
        <v>19</v>
      </c>
      <c r="O16" s="297" t="s">
        <v>150</v>
      </c>
      <c r="P16" s="298">
        <v>23</v>
      </c>
      <c r="R16" s="263">
        <v>0</v>
      </c>
      <c r="S16" s="260" t="s">
        <v>136</v>
      </c>
      <c r="T16" s="268">
        <v>0</v>
      </c>
      <c r="U16" s="1"/>
      <c r="V16" s="263">
        <v>0</v>
      </c>
      <c r="W16" s="260" t="s">
        <v>136</v>
      </c>
      <c r="X16" s="268">
        <v>0</v>
      </c>
      <c r="Z16" s="1047">
        <v>10</v>
      </c>
      <c r="AA16" s="1236" t="s">
        <v>133</v>
      </c>
      <c r="AB16" s="1048">
        <v>11</v>
      </c>
      <c r="AD16" s="1047">
        <v>10</v>
      </c>
      <c r="AE16" s="1236" t="s">
        <v>133</v>
      </c>
      <c r="AF16" s="1048">
        <v>11</v>
      </c>
    </row>
    <row r="17" spans="1:32" ht="16" x14ac:dyDescent="0.2">
      <c r="A17" s="1">
        <v>16</v>
      </c>
      <c r="B17" s="1" t="s">
        <v>151</v>
      </c>
      <c r="C17" s="299" t="s">
        <v>122</v>
      </c>
      <c r="D17" s="392" t="s">
        <v>152</v>
      </c>
      <c r="E17" s="13">
        <v>44690</v>
      </c>
      <c r="F17" s="1">
        <v>10</v>
      </c>
      <c r="G17" s="874" t="s">
        <v>146</v>
      </c>
      <c r="J17" s="264">
        <v>1</v>
      </c>
      <c r="K17" s="260" t="s">
        <v>126</v>
      </c>
      <c r="L17" s="269">
        <v>0</v>
      </c>
      <c r="N17" s="264">
        <v>10</v>
      </c>
      <c r="O17" s="260" t="s">
        <v>126</v>
      </c>
      <c r="P17" s="269">
        <v>7</v>
      </c>
      <c r="R17" s="263">
        <v>0</v>
      </c>
      <c r="S17" s="260" t="s">
        <v>139</v>
      </c>
      <c r="T17" s="268">
        <v>0</v>
      </c>
      <c r="U17" s="1"/>
      <c r="V17" s="263">
        <v>0</v>
      </c>
      <c r="W17" s="260" t="s">
        <v>139</v>
      </c>
      <c r="X17" s="268">
        <v>0</v>
      </c>
      <c r="Z17" s="1047">
        <v>7</v>
      </c>
      <c r="AA17" s="1236" t="s">
        <v>137</v>
      </c>
      <c r="AB17" s="1048">
        <v>8</v>
      </c>
      <c r="AD17" s="1047">
        <v>7</v>
      </c>
      <c r="AE17" s="1236" t="s">
        <v>137</v>
      </c>
      <c r="AF17" s="1048">
        <v>8</v>
      </c>
    </row>
    <row r="18" spans="1:32" ht="16" x14ac:dyDescent="0.2">
      <c r="A18" s="875">
        <v>17</v>
      </c>
      <c r="B18" s="1" t="s">
        <v>153</v>
      </c>
      <c r="C18" s="14" t="s">
        <v>107</v>
      </c>
      <c r="D18" s="875">
        <v>18</v>
      </c>
      <c r="E18" s="876">
        <v>44718</v>
      </c>
      <c r="F18" s="875">
        <v>13</v>
      </c>
      <c r="G18" s="874" t="s">
        <v>146</v>
      </c>
      <c r="J18" s="264">
        <v>0</v>
      </c>
      <c r="K18" s="260" t="s">
        <v>129</v>
      </c>
      <c r="L18" s="269">
        <v>0</v>
      </c>
      <c r="N18" s="264">
        <v>3</v>
      </c>
      <c r="O18" s="260" t="s">
        <v>129</v>
      </c>
      <c r="P18" s="269">
        <v>3</v>
      </c>
      <c r="R18" s="296">
        <v>26</v>
      </c>
      <c r="S18" s="297" t="s">
        <v>150</v>
      </c>
      <c r="T18" s="298">
        <v>26</v>
      </c>
      <c r="U18" s="167"/>
      <c r="V18" s="296">
        <v>34</v>
      </c>
      <c r="W18" s="297" t="s">
        <v>150</v>
      </c>
      <c r="X18" s="298">
        <v>36</v>
      </c>
      <c r="Z18" s="263">
        <v>0</v>
      </c>
      <c r="AA18" s="260" t="s">
        <v>136</v>
      </c>
      <c r="AB18" s="268">
        <v>0</v>
      </c>
      <c r="AD18" s="261" t="s">
        <v>142</v>
      </c>
      <c r="AE18" s="260" t="s">
        <v>136</v>
      </c>
      <c r="AF18" s="261" t="s">
        <v>142</v>
      </c>
    </row>
    <row r="19" spans="1:32" x14ac:dyDescent="0.2">
      <c r="A19" s="120"/>
      <c r="C19" s="120"/>
      <c r="D19" s="120"/>
      <c r="E19" s="120"/>
      <c r="F19" s="120">
        <f>SUM(F2:F18)</f>
        <v>299</v>
      </c>
      <c r="G19" s="120"/>
      <c r="J19" s="264">
        <v>2</v>
      </c>
      <c r="K19" s="260" t="s">
        <v>133</v>
      </c>
      <c r="L19" s="269">
        <v>5</v>
      </c>
      <c r="N19" s="264">
        <v>6</v>
      </c>
      <c r="O19" s="260" t="s">
        <v>133</v>
      </c>
      <c r="P19" s="269">
        <v>13</v>
      </c>
      <c r="R19" s="264">
        <v>13</v>
      </c>
      <c r="S19" s="260" t="s">
        <v>126</v>
      </c>
      <c r="T19" s="269">
        <v>10</v>
      </c>
      <c r="U19" s="1"/>
      <c r="V19" s="264">
        <v>13</v>
      </c>
      <c r="W19" s="260" t="s">
        <v>126</v>
      </c>
      <c r="X19" s="269">
        <v>10</v>
      </c>
      <c r="Z19" s="263">
        <v>0</v>
      </c>
      <c r="AA19" s="260" t="s">
        <v>139</v>
      </c>
      <c r="AB19" s="268">
        <v>0</v>
      </c>
      <c r="AD19" s="261" t="s">
        <v>142</v>
      </c>
      <c r="AE19" s="260" t="s">
        <v>139</v>
      </c>
      <c r="AF19" s="261" t="s">
        <v>142</v>
      </c>
    </row>
    <row r="20" spans="1:32" ht="16" x14ac:dyDescent="0.2">
      <c r="A20" s="1926"/>
      <c r="C20" s="1926"/>
      <c r="D20" s="1926"/>
      <c r="E20" s="1926"/>
      <c r="F20" s="1926"/>
      <c r="G20" s="1926"/>
      <c r="J20" s="264">
        <v>0</v>
      </c>
      <c r="K20" s="260" t="s">
        <v>136</v>
      </c>
      <c r="L20" s="269">
        <v>0</v>
      </c>
      <c r="N20" s="264">
        <v>0</v>
      </c>
      <c r="O20" s="260" t="s">
        <v>136</v>
      </c>
      <c r="P20" s="269">
        <v>0</v>
      </c>
      <c r="R20" s="264">
        <v>3</v>
      </c>
      <c r="S20" s="260" t="s">
        <v>129</v>
      </c>
      <c r="T20" s="269">
        <v>3</v>
      </c>
      <c r="U20" s="1"/>
      <c r="V20" s="264">
        <v>9</v>
      </c>
      <c r="W20" s="260" t="s">
        <v>129</v>
      </c>
      <c r="X20" s="269">
        <v>8</v>
      </c>
      <c r="Z20" s="296">
        <v>34</v>
      </c>
      <c r="AA20" s="297" t="s">
        <v>150</v>
      </c>
      <c r="AB20" s="298">
        <v>39</v>
      </c>
      <c r="AD20" s="296">
        <f>SUM(AD21:AD25)</f>
        <v>54</v>
      </c>
      <c r="AE20" s="297" t="s">
        <v>150</v>
      </c>
      <c r="AF20" s="298">
        <f>SUM(AF21:AF25)</f>
        <v>48</v>
      </c>
    </row>
    <row r="21" spans="1:32" ht="16" x14ac:dyDescent="0.2">
      <c r="A21" s="1926"/>
      <c r="C21" s="1926"/>
      <c r="D21" s="1926"/>
      <c r="E21" s="1926"/>
      <c r="F21" s="1926"/>
      <c r="G21" s="1926"/>
      <c r="J21" s="264">
        <v>0</v>
      </c>
      <c r="K21" s="260" t="s">
        <v>139</v>
      </c>
      <c r="L21" s="269">
        <v>0</v>
      </c>
      <c r="N21" s="264">
        <v>0</v>
      </c>
      <c r="O21" s="260" t="s">
        <v>139</v>
      </c>
      <c r="P21" s="269">
        <v>0</v>
      </c>
      <c r="R21" s="264">
        <v>10</v>
      </c>
      <c r="S21" s="260" t="s">
        <v>133</v>
      </c>
      <c r="T21" s="269">
        <v>13</v>
      </c>
      <c r="U21" s="1"/>
      <c r="V21" s="264">
        <v>10</v>
      </c>
      <c r="W21" s="260" t="s">
        <v>133</v>
      </c>
      <c r="X21" s="269">
        <v>13</v>
      </c>
      <c r="Z21" s="264">
        <v>4</v>
      </c>
      <c r="AA21" s="260" t="s">
        <v>127</v>
      </c>
      <c r="AB21" s="269">
        <v>3</v>
      </c>
      <c r="AD21" s="264">
        <v>9</v>
      </c>
      <c r="AE21" s="260" t="s">
        <v>127</v>
      </c>
      <c r="AF21" s="269">
        <v>5</v>
      </c>
    </row>
    <row r="22" spans="1:32" ht="16" x14ac:dyDescent="0.2">
      <c r="A22" s="1926"/>
      <c r="C22" s="1926"/>
      <c r="D22" s="1926"/>
      <c r="E22" s="1926"/>
      <c r="F22" s="1926"/>
      <c r="G22" s="1926"/>
      <c r="J22" s="1058">
        <v>20</v>
      </c>
      <c r="K22" s="1059" t="s">
        <v>154</v>
      </c>
      <c r="L22" s="1060">
        <v>12</v>
      </c>
      <c r="N22" s="423">
        <v>25</v>
      </c>
      <c r="O22" s="295" t="s">
        <v>154</v>
      </c>
      <c r="P22" s="424">
        <v>27</v>
      </c>
      <c r="R22" s="264"/>
      <c r="S22" s="260" t="s">
        <v>137</v>
      </c>
      <c r="T22" s="269"/>
      <c r="U22" s="1"/>
      <c r="V22" s="264">
        <v>5</v>
      </c>
      <c r="W22" s="260" t="s">
        <v>137</v>
      </c>
      <c r="X22" s="269">
        <v>5</v>
      </c>
      <c r="Z22" s="1134">
        <v>13</v>
      </c>
      <c r="AA22" s="1236" t="s">
        <v>126</v>
      </c>
      <c r="AB22" s="1151">
        <v>10</v>
      </c>
      <c r="AD22" s="1134">
        <v>13</v>
      </c>
      <c r="AE22" s="1236" t="s">
        <v>126</v>
      </c>
      <c r="AF22" s="1151">
        <v>10</v>
      </c>
    </row>
    <row r="23" spans="1:32" ht="16" x14ac:dyDescent="0.2">
      <c r="A23" s="1926"/>
      <c r="C23" s="1926"/>
      <c r="D23" s="1926"/>
      <c r="E23" s="1926"/>
      <c r="F23" s="1926"/>
      <c r="G23" s="1926"/>
      <c r="J23" s="265">
        <v>13</v>
      </c>
      <c r="K23" s="260" t="s">
        <v>126</v>
      </c>
      <c r="L23" s="270">
        <v>8</v>
      </c>
      <c r="N23" s="265">
        <v>8</v>
      </c>
      <c r="O23" s="260" t="s">
        <v>126</v>
      </c>
      <c r="P23" s="270">
        <v>7</v>
      </c>
      <c r="R23" s="264">
        <v>0</v>
      </c>
      <c r="S23" s="260" t="s">
        <v>136</v>
      </c>
      <c r="T23" s="269">
        <v>0</v>
      </c>
      <c r="U23" s="1"/>
      <c r="V23" s="264">
        <v>0</v>
      </c>
      <c r="W23" s="260" t="s">
        <v>136</v>
      </c>
      <c r="X23" s="269">
        <v>0</v>
      </c>
      <c r="Z23" s="1134">
        <v>9</v>
      </c>
      <c r="AA23" s="1236" t="s">
        <v>129</v>
      </c>
      <c r="AB23" s="1151">
        <v>11</v>
      </c>
      <c r="AD23" s="1134">
        <v>12</v>
      </c>
      <c r="AE23" s="1236" t="s">
        <v>129</v>
      </c>
      <c r="AF23" s="1151">
        <v>11</v>
      </c>
    </row>
    <row r="24" spans="1:32" ht="16" x14ac:dyDescent="0.2">
      <c r="A24" s="1926"/>
      <c r="C24" s="1926"/>
      <c r="D24" s="1926"/>
      <c r="E24" s="1926"/>
      <c r="F24" s="1926"/>
      <c r="G24" s="1926"/>
      <c r="J24" s="421">
        <v>5</v>
      </c>
      <c r="K24" s="260" t="s">
        <v>129</v>
      </c>
      <c r="L24" s="422">
        <v>1</v>
      </c>
      <c r="N24" s="421">
        <v>11</v>
      </c>
      <c r="O24" s="260" t="s">
        <v>129</v>
      </c>
      <c r="P24" s="422">
        <v>7</v>
      </c>
      <c r="R24" s="264">
        <v>0</v>
      </c>
      <c r="S24" s="260" t="s">
        <v>139</v>
      </c>
      <c r="T24" s="269">
        <v>0</v>
      </c>
      <c r="U24" s="1"/>
      <c r="V24" s="264">
        <v>0</v>
      </c>
      <c r="W24" s="260" t="s">
        <v>139</v>
      </c>
      <c r="X24" s="269">
        <v>0</v>
      </c>
      <c r="Z24" s="1134">
        <v>10</v>
      </c>
      <c r="AA24" s="1236" t="s">
        <v>133</v>
      </c>
      <c r="AB24" s="1151">
        <v>13</v>
      </c>
      <c r="AD24" s="1134">
        <v>10</v>
      </c>
      <c r="AE24" s="1236" t="s">
        <v>133</v>
      </c>
      <c r="AF24" s="1151">
        <v>13</v>
      </c>
    </row>
    <row r="25" spans="1:32" ht="16" x14ac:dyDescent="0.2">
      <c r="A25" s="1926"/>
      <c r="B25" s="161" t="s">
        <v>155</v>
      </c>
      <c r="C25" s="1926"/>
      <c r="D25" s="1926"/>
      <c r="E25" s="1926"/>
      <c r="F25" s="1926"/>
      <c r="G25" s="1926"/>
      <c r="J25" s="265">
        <v>2</v>
      </c>
      <c r="K25" s="260" t="s">
        <v>133</v>
      </c>
      <c r="L25" s="270">
        <v>3</v>
      </c>
      <c r="N25" s="265">
        <v>6</v>
      </c>
      <c r="O25" s="260" t="s">
        <v>133</v>
      </c>
      <c r="P25" s="270">
        <v>13</v>
      </c>
      <c r="R25" s="423">
        <v>27</v>
      </c>
      <c r="S25" s="295" t="s">
        <v>154</v>
      </c>
      <c r="T25" s="424">
        <v>27</v>
      </c>
      <c r="U25" s="1070"/>
      <c r="V25" s="423">
        <v>29</v>
      </c>
      <c r="W25" s="295" t="s">
        <v>154</v>
      </c>
      <c r="X25" s="424">
        <v>34</v>
      </c>
      <c r="Z25" s="1134">
        <v>10</v>
      </c>
      <c r="AA25" s="1236" t="s">
        <v>137</v>
      </c>
      <c r="AB25" s="1151">
        <v>9</v>
      </c>
      <c r="AD25" s="1134">
        <v>10</v>
      </c>
      <c r="AE25" s="1236" t="s">
        <v>137</v>
      </c>
      <c r="AF25" s="1151">
        <v>9</v>
      </c>
    </row>
    <row r="26" spans="1:32" ht="16" x14ac:dyDescent="0.2">
      <c r="A26" s="1926"/>
      <c r="B26" s="162" t="s">
        <v>124</v>
      </c>
      <c r="C26" s="1926"/>
      <c r="D26" s="1926"/>
      <c r="E26" s="1926"/>
      <c r="F26" s="1926"/>
      <c r="G26" s="1926"/>
      <c r="J26" s="265">
        <v>0</v>
      </c>
      <c r="K26" s="260" t="s">
        <v>136</v>
      </c>
      <c r="L26" s="270">
        <v>0</v>
      </c>
      <c r="N26" s="265">
        <v>0</v>
      </c>
      <c r="O26" s="260" t="s">
        <v>136</v>
      </c>
      <c r="P26" s="270">
        <v>0</v>
      </c>
      <c r="R26" s="265">
        <v>8</v>
      </c>
      <c r="S26" s="260" t="s">
        <v>126</v>
      </c>
      <c r="T26" s="270">
        <v>7</v>
      </c>
      <c r="U26" s="1"/>
      <c r="V26" s="265">
        <v>8</v>
      </c>
      <c r="W26" s="260" t="s">
        <v>126</v>
      </c>
      <c r="X26" s="270">
        <v>7</v>
      </c>
      <c r="Z26" s="1134">
        <v>0</v>
      </c>
      <c r="AA26" s="1236" t="s">
        <v>136</v>
      </c>
      <c r="AB26" s="1151">
        <v>0</v>
      </c>
      <c r="AD26" s="261" t="s">
        <v>142</v>
      </c>
      <c r="AE26" s="1236" t="s">
        <v>136</v>
      </c>
      <c r="AF26" s="261" t="s">
        <v>142</v>
      </c>
    </row>
    <row r="27" spans="1:32" ht="16" x14ac:dyDescent="0.2">
      <c r="A27" s="1926"/>
      <c r="B27" s="163" t="s">
        <v>141</v>
      </c>
      <c r="C27" s="1926"/>
      <c r="D27" s="1926"/>
      <c r="E27" s="1926"/>
      <c r="F27" s="1926"/>
      <c r="G27" s="1926"/>
      <c r="J27" s="265">
        <v>0</v>
      </c>
      <c r="K27" s="260" t="s">
        <v>139</v>
      </c>
      <c r="L27" s="270">
        <v>0</v>
      </c>
      <c r="N27" s="265">
        <v>0</v>
      </c>
      <c r="O27" s="260" t="s">
        <v>139</v>
      </c>
      <c r="P27" s="270">
        <v>0</v>
      </c>
      <c r="R27" s="421">
        <v>11</v>
      </c>
      <c r="S27" s="260" t="s">
        <v>129</v>
      </c>
      <c r="T27" s="422">
        <v>7</v>
      </c>
      <c r="U27" s="627"/>
      <c r="V27" s="421">
        <v>11</v>
      </c>
      <c r="W27" s="260" t="s">
        <v>129</v>
      </c>
      <c r="X27" s="422">
        <v>10</v>
      </c>
      <c r="Z27" s="264">
        <v>0</v>
      </c>
      <c r="AA27" s="260" t="s">
        <v>139</v>
      </c>
      <c r="AB27" s="269">
        <v>0</v>
      </c>
      <c r="AD27" s="261" t="s">
        <v>142</v>
      </c>
      <c r="AE27" s="260" t="s">
        <v>139</v>
      </c>
      <c r="AF27" s="261" t="s">
        <v>142</v>
      </c>
    </row>
    <row r="28" spans="1:32" ht="16" x14ac:dyDescent="0.2">
      <c r="B28" s="164" t="s">
        <v>150</v>
      </c>
      <c r="J28" s="1061">
        <v>20</v>
      </c>
      <c r="K28" s="1062" t="s">
        <v>156</v>
      </c>
      <c r="L28" s="1063">
        <v>31</v>
      </c>
      <c r="N28" s="288">
        <v>23</v>
      </c>
      <c r="O28" s="289" t="s">
        <v>156</v>
      </c>
      <c r="P28" s="290">
        <v>35</v>
      </c>
      <c r="R28" s="265">
        <v>8</v>
      </c>
      <c r="S28" s="260" t="s">
        <v>133</v>
      </c>
      <c r="T28" s="270">
        <v>13</v>
      </c>
      <c r="U28" s="1"/>
      <c r="V28" s="265">
        <v>8</v>
      </c>
      <c r="W28" s="260" t="s">
        <v>133</v>
      </c>
      <c r="X28" s="270">
        <v>13</v>
      </c>
      <c r="Z28" s="423">
        <v>30</v>
      </c>
      <c r="AA28" s="295" t="s">
        <v>154</v>
      </c>
      <c r="AB28" s="424">
        <v>34</v>
      </c>
      <c r="AD28" s="423">
        <f>SUM(AD29:AD33)</f>
        <v>46</v>
      </c>
      <c r="AE28" s="295" t="s">
        <v>154</v>
      </c>
      <c r="AF28" s="424">
        <f>SUM(AF29:AF33)</f>
        <v>47</v>
      </c>
    </row>
    <row r="29" spans="1:32" ht="16" x14ac:dyDescent="0.2">
      <c r="B29" s="165" t="s">
        <v>156</v>
      </c>
      <c r="J29" s="266">
        <v>6</v>
      </c>
      <c r="K29" s="260" t="s">
        <v>126</v>
      </c>
      <c r="L29" s="271">
        <v>11</v>
      </c>
      <c r="N29" s="266">
        <v>6</v>
      </c>
      <c r="O29" s="260" t="s">
        <v>126</v>
      </c>
      <c r="P29" s="271">
        <v>11</v>
      </c>
      <c r="R29" s="265"/>
      <c r="S29" s="260" t="s">
        <v>137</v>
      </c>
      <c r="T29" s="270"/>
      <c r="U29" s="1"/>
      <c r="V29" s="265">
        <v>2</v>
      </c>
      <c r="W29" s="260" t="s">
        <v>137</v>
      </c>
      <c r="X29" s="270">
        <v>4</v>
      </c>
      <c r="Z29" s="265"/>
      <c r="AA29" s="260" t="s">
        <v>127</v>
      </c>
      <c r="AB29" s="270"/>
      <c r="AD29" s="265">
        <v>9</v>
      </c>
      <c r="AE29" s="260" t="s">
        <v>127</v>
      </c>
      <c r="AF29" s="270">
        <v>10</v>
      </c>
    </row>
    <row r="30" spans="1:32" ht="16" x14ac:dyDescent="0.2">
      <c r="B30" s="187" t="s">
        <v>154</v>
      </c>
      <c r="J30" s="266">
        <v>8</v>
      </c>
      <c r="K30" s="260" t="s">
        <v>129</v>
      </c>
      <c r="L30" s="271">
        <v>13</v>
      </c>
      <c r="N30" s="266">
        <v>11</v>
      </c>
      <c r="O30" s="260" t="s">
        <v>129</v>
      </c>
      <c r="P30" s="271">
        <v>15</v>
      </c>
      <c r="R30" s="265">
        <v>0</v>
      </c>
      <c r="S30" s="260" t="s">
        <v>136</v>
      </c>
      <c r="T30" s="270">
        <v>0</v>
      </c>
      <c r="U30" s="1"/>
      <c r="V30" s="265">
        <v>0</v>
      </c>
      <c r="W30" s="260" t="s">
        <v>136</v>
      </c>
      <c r="X30" s="270">
        <v>0</v>
      </c>
      <c r="Z30" s="421">
        <v>8</v>
      </c>
      <c r="AA30" s="1236" t="s">
        <v>126</v>
      </c>
      <c r="AB30" s="422">
        <v>7</v>
      </c>
      <c r="AD30" s="421">
        <v>9</v>
      </c>
      <c r="AE30" s="1236" t="s">
        <v>126</v>
      </c>
      <c r="AF30" s="422">
        <v>9</v>
      </c>
    </row>
    <row r="31" spans="1:32" x14ac:dyDescent="0.2">
      <c r="B31" s="186" t="s">
        <v>157</v>
      </c>
      <c r="J31" s="266">
        <v>6</v>
      </c>
      <c r="K31" s="260" t="s">
        <v>133</v>
      </c>
      <c r="L31" s="271">
        <v>7</v>
      </c>
      <c r="N31" s="266">
        <v>6</v>
      </c>
      <c r="O31" s="260" t="s">
        <v>133</v>
      </c>
      <c r="P31" s="271">
        <v>9</v>
      </c>
      <c r="R31" s="265">
        <v>0</v>
      </c>
      <c r="S31" s="260" t="s">
        <v>139</v>
      </c>
      <c r="T31" s="270">
        <v>0</v>
      </c>
      <c r="U31" s="1"/>
      <c r="V31" s="265">
        <v>0</v>
      </c>
      <c r="W31" s="260" t="s">
        <v>139</v>
      </c>
      <c r="X31" s="270">
        <v>0</v>
      </c>
      <c r="Z31" s="421">
        <v>11</v>
      </c>
      <c r="AA31" s="1236" t="s">
        <v>129</v>
      </c>
      <c r="AB31" s="422">
        <v>10</v>
      </c>
      <c r="AD31" s="421">
        <v>11</v>
      </c>
      <c r="AE31" s="1236" t="s">
        <v>129</v>
      </c>
      <c r="AF31" s="422">
        <v>10</v>
      </c>
    </row>
    <row r="32" spans="1:32" ht="17" x14ac:dyDescent="0.2">
      <c r="B32" s="374" t="s">
        <v>158</v>
      </c>
      <c r="J32" s="266">
        <v>0</v>
      </c>
      <c r="K32" s="260" t="s">
        <v>136</v>
      </c>
      <c r="L32" s="271">
        <v>0</v>
      </c>
      <c r="N32" s="266">
        <v>0</v>
      </c>
      <c r="O32" s="260" t="s">
        <v>136</v>
      </c>
      <c r="P32" s="271">
        <v>0</v>
      </c>
      <c r="R32" s="288">
        <v>23</v>
      </c>
      <c r="S32" s="289" t="s">
        <v>156</v>
      </c>
      <c r="T32" s="290">
        <v>35</v>
      </c>
      <c r="U32" s="167"/>
      <c r="V32" s="288">
        <v>25</v>
      </c>
      <c r="W32" s="289" t="s">
        <v>156</v>
      </c>
      <c r="X32" s="290">
        <v>37</v>
      </c>
      <c r="Z32" s="421">
        <v>8</v>
      </c>
      <c r="AA32" s="1236" t="s">
        <v>133</v>
      </c>
      <c r="AB32" s="422">
        <v>13</v>
      </c>
      <c r="AD32" s="421">
        <v>13</v>
      </c>
      <c r="AE32" s="1236" t="s">
        <v>133</v>
      </c>
      <c r="AF32" s="422">
        <v>13</v>
      </c>
    </row>
    <row r="33" spans="2:32" ht="17" x14ac:dyDescent="0.2">
      <c r="B33" s="393" t="s">
        <v>159</v>
      </c>
      <c r="J33" s="266">
        <v>0</v>
      </c>
      <c r="K33" s="260" t="s">
        <v>139</v>
      </c>
      <c r="L33" s="271">
        <v>0</v>
      </c>
      <c r="N33" s="266">
        <v>0</v>
      </c>
      <c r="O33" s="260" t="s">
        <v>139</v>
      </c>
      <c r="P33" s="271">
        <v>0</v>
      </c>
      <c r="R33" s="266">
        <v>6</v>
      </c>
      <c r="S33" s="260" t="s">
        <v>126</v>
      </c>
      <c r="T33" s="271">
        <v>11</v>
      </c>
      <c r="U33" s="1"/>
      <c r="V33" s="266">
        <v>6</v>
      </c>
      <c r="W33" s="260" t="s">
        <v>126</v>
      </c>
      <c r="X33" s="271">
        <v>11</v>
      </c>
      <c r="Z33" s="265">
        <v>4</v>
      </c>
      <c r="AA33" s="260" t="s">
        <v>137</v>
      </c>
      <c r="AB33" s="270">
        <v>5</v>
      </c>
      <c r="AD33" s="265">
        <v>4</v>
      </c>
      <c r="AE33" s="260" t="s">
        <v>137</v>
      </c>
      <c r="AF33" s="270">
        <v>5</v>
      </c>
    </row>
    <row r="34" spans="2:32" ht="16" x14ac:dyDescent="0.2">
      <c r="J34" s="1064">
        <v>22</v>
      </c>
      <c r="K34" s="1065" t="s">
        <v>157</v>
      </c>
      <c r="L34" s="1066">
        <v>24</v>
      </c>
      <c r="N34" s="428">
        <v>19</v>
      </c>
      <c r="O34" s="291" t="s">
        <v>157</v>
      </c>
      <c r="P34" s="427">
        <v>21</v>
      </c>
      <c r="R34" s="266">
        <v>11</v>
      </c>
      <c r="S34" s="260" t="s">
        <v>129</v>
      </c>
      <c r="T34" s="271">
        <v>15</v>
      </c>
      <c r="U34" s="1"/>
      <c r="V34" s="266">
        <v>11</v>
      </c>
      <c r="W34" s="260" t="s">
        <v>129</v>
      </c>
      <c r="X34" s="271">
        <v>15</v>
      </c>
      <c r="Z34" s="265">
        <v>0</v>
      </c>
      <c r="AA34" s="260" t="s">
        <v>136</v>
      </c>
      <c r="AB34" s="270">
        <v>0</v>
      </c>
      <c r="AD34" s="261" t="s">
        <v>142</v>
      </c>
      <c r="AE34" s="260" t="s">
        <v>136</v>
      </c>
      <c r="AF34" s="261" t="s">
        <v>142</v>
      </c>
    </row>
    <row r="35" spans="2:32" x14ac:dyDescent="0.2">
      <c r="J35" s="267">
        <v>11</v>
      </c>
      <c r="K35" s="260" t="s">
        <v>126</v>
      </c>
      <c r="L35" s="272">
        <v>7</v>
      </c>
      <c r="N35" s="267">
        <v>6</v>
      </c>
      <c r="O35" s="260" t="s">
        <v>126</v>
      </c>
      <c r="P35" s="272">
        <v>6</v>
      </c>
      <c r="R35" s="266">
        <v>6</v>
      </c>
      <c r="S35" s="260" t="s">
        <v>133</v>
      </c>
      <c r="T35" s="271">
        <v>9</v>
      </c>
      <c r="U35" s="1"/>
      <c r="V35" s="266">
        <v>6</v>
      </c>
      <c r="W35" s="260" t="s">
        <v>133</v>
      </c>
      <c r="X35" s="271">
        <v>9</v>
      </c>
      <c r="Z35" s="265">
        <v>0</v>
      </c>
      <c r="AA35" s="260" t="s">
        <v>139</v>
      </c>
      <c r="AB35" s="270">
        <v>0</v>
      </c>
      <c r="AD35" s="261" t="s">
        <v>142</v>
      </c>
      <c r="AE35" s="260" t="s">
        <v>139</v>
      </c>
      <c r="AF35" s="261" t="s">
        <v>142</v>
      </c>
    </row>
    <row r="36" spans="2:32" ht="16" x14ac:dyDescent="0.2">
      <c r="J36" s="425">
        <v>11</v>
      </c>
      <c r="K36" s="260" t="s">
        <v>129</v>
      </c>
      <c r="L36" s="426">
        <v>17</v>
      </c>
      <c r="N36" s="425">
        <v>13</v>
      </c>
      <c r="O36" s="260" t="s">
        <v>129</v>
      </c>
      <c r="P36" s="426">
        <v>15</v>
      </c>
      <c r="R36" s="266"/>
      <c r="S36" s="260" t="s">
        <v>137</v>
      </c>
      <c r="T36" s="271"/>
      <c r="U36" s="1"/>
      <c r="V36" s="266">
        <v>2</v>
      </c>
      <c r="W36" s="260" t="s">
        <v>137</v>
      </c>
      <c r="X36" s="271">
        <v>2</v>
      </c>
      <c r="Z36" s="288">
        <v>25</v>
      </c>
      <c r="AA36" s="289" t="s">
        <v>156</v>
      </c>
      <c r="AB36" s="290">
        <v>37</v>
      </c>
      <c r="AD36" s="288">
        <f>SUM(AD37:AD41)</f>
        <v>29</v>
      </c>
      <c r="AE36" s="289" t="s">
        <v>156</v>
      </c>
      <c r="AF36" s="290">
        <f>SUM(AF37:AF41)</f>
        <v>46</v>
      </c>
    </row>
    <row r="37" spans="2:32" x14ac:dyDescent="0.2">
      <c r="J37" s="267">
        <v>0</v>
      </c>
      <c r="K37" s="260" t="s">
        <v>133</v>
      </c>
      <c r="L37" s="272">
        <v>0</v>
      </c>
      <c r="N37" s="267">
        <v>0</v>
      </c>
      <c r="O37" s="260" t="s">
        <v>133</v>
      </c>
      <c r="P37" s="272">
        <v>0</v>
      </c>
      <c r="R37" s="266">
        <v>0</v>
      </c>
      <c r="S37" s="260" t="s">
        <v>136</v>
      </c>
      <c r="T37" s="271">
        <v>0</v>
      </c>
      <c r="U37" s="1"/>
      <c r="V37" s="266">
        <v>0</v>
      </c>
      <c r="W37" s="260" t="s">
        <v>136</v>
      </c>
      <c r="X37" s="271">
        <v>0</v>
      </c>
      <c r="Z37" s="266"/>
      <c r="AA37" s="260" t="s">
        <v>127</v>
      </c>
      <c r="AB37" s="271"/>
      <c r="AD37" s="266">
        <v>3</v>
      </c>
      <c r="AE37" s="260" t="s">
        <v>127</v>
      </c>
      <c r="AF37" s="271">
        <v>9</v>
      </c>
    </row>
    <row r="38" spans="2:32" x14ac:dyDescent="0.2">
      <c r="J38" s="267">
        <v>0</v>
      </c>
      <c r="K38" s="260" t="s">
        <v>136</v>
      </c>
      <c r="L38" s="272">
        <v>0</v>
      </c>
      <c r="N38" s="267">
        <v>0</v>
      </c>
      <c r="O38" s="260" t="s">
        <v>136</v>
      </c>
      <c r="P38" s="272">
        <v>0</v>
      </c>
      <c r="R38" s="266">
        <v>0</v>
      </c>
      <c r="S38" s="260" t="s">
        <v>139</v>
      </c>
      <c r="T38" s="271">
        <v>0</v>
      </c>
      <c r="U38" s="1"/>
      <c r="V38" s="266">
        <v>0</v>
      </c>
      <c r="W38" s="260" t="s">
        <v>139</v>
      </c>
      <c r="X38" s="271">
        <v>0</v>
      </c>
      <c r="Z38" s="1238">
        <v>6</v>
      </c>
      <c r="AA38" s="1236" t="s">
        <v>126</v>
      </c>
      <c r="AB38" s="1029">
        <v>11</v>
      </c>
      <c r="AD38" s="1238">
        <v>7</v>
      </c>
      <c r="AE38" s="1236" t="s">
        <v>126</v>
      </c>
      <c r="AF38" s="1029">
        <v>11</v>
      </c>
    </row>
    <row r="39" spans="2:32" ht="16" x14ac:dyDescent="0.2">
      <c r="J39" s="267">
        <v>0</v>
      </c>
      <c r="K39" s="260" t="s">
        <v>139</v>
      </c>
      <c r="L39" s="272">
        <v>0</v>
      </c>
      <c r="N39" s="267">
        <v>0</v>
      </c>
      <c r="O39" s="260" t="s">
        <v>139</v>
      </c>
      <c r="P39" s="272">
        <v>0</v>
      </c>
      <c r="R39" s="428">
        <v>19</v>
      </c>
      <c r="S39" s="291" t="s">
        <v>157</v>
      </c>
      <c r="T39" s="427">
        <v>21</v>
      </c>
      <c r="U39" s="1070"/>
      <c r="V39" s="428">
        <v>26</v>
      </c>
      <c r="W39" s="291" t="s">
        <v>157</v>
      </c>
      <c r="X39" s="427">
        <v>29</v>
      </c>
      <c r="Z39" s="1238">
        <v>11</v>
      </c>
      <c r="AA39" s="1236" t="s">
        <v>129</v>
      </c>
      <c r="AB39" s="1029">
        <v>15</v>
      </c>
      <c r="AD39" s="1238">
        <v>11</v>
      </c>
      <c r="AE39" s="1236" t="s">
        <v>129</v>
      </c>
      <c r="AF39" s="1029">
        <v>15</v>
      </c>
    </row>
    <row r="40" spans="2:32" ht="16" x14ac:dyDescent="0.2">
      <c r="J40" s="1067">
        <v>1</v>
      </c>
      <c r="K40" s="1053" t="s">
        <v>158</v>
      </c>
      <c r="L40" s="1068">
        <v>1</v>
      </c>
      <c r="N40" s="292">
        <v>1</v>
      </c>
      <c r="O40" s="293" t="s">
        <v>158</v>
      </c>
      <c r="P40" s="294">
        <v>1</v>
      </c>
      <c r="R40" s="267">
        <v>6</v>
      </c>
      <c r="S40" s="260" t="s">
        <v>126</v>
      </c>
      <c r="T40" s="272">
        <v>6</v>
      </c>
      <c r="U40" s="1"/>
      <c r="V40" s="267">
        <v>10</v>
      </c>
      <c r="W40" s="260" t="s">
        <v>126</v>
      </c>
      <c r="X40" s="272">
        <v>10</v>
      </c>
      <c r="Z40" s="1238">
        <v>6</v>
      </c>
      <c r="AA40" s="1236" t="s">
        <v>133</v>
      </c>
      <c r="AB40" s="1029">
        <v>9</v>
      </c>
      <c r="AD40" s="1238">
        <v>6</v>
      </c>
      <c r="AE40" s="1236" t="s">
        <v>133</v>
      </c>
      <c r="AF40" s="1029">
        <v>9</v>
      </c>
    </row>
    <row r="41" spans="2:32" x14ac:dyDescent="0.2">
      <c r="J41" s="280">
        <v>0</v>
      </c>
      <c r="K41" s="260" t="s">
        <v>126</v>
      </c>
      <c r="L41" s="281">
        <v>1</v>
      </c>
      <c r="N41" s="280">
        <v>0</v>
      </c>
      <c r="O41" s="260" t="s">
        <v>126</v>
      </c>
      <c r="P41" s="281">
        <v>0</v>
      </c>
      <c r="R41" s="425">
        <v>13</v>
      </c>
      <c r="S41" s="260" t="s">
        <v>129</v>
      </c>
      <c r="T41" s="426">
        <v>15</v>
      </c>
      <c r="U41" s="627"/>
      <c r="V41" s="425">
        <v>13</v>
      </c>
      <c r="W41" s="260" t="s">
        <v>129</v>
      </c>
      <c r="X41" s="426">
        <v>15</v>
      </c>
      <c r="Z41" s="266">
        <v>2</v>
      </c>
      <c r="AA41" s="260" t="s">
        <v>137</v>
      </c>
      <c r="AB41" s="271">
        <v>2</v>
      </c>
      <c r="AD41" s="266">
        <v>2</v>
      </c>
      <c r="AE41" s="260" t="s">
        <v>137</v>
      </c>
      <c r="AF41" s="271">
        <v>2</v>
      </c>
    </row>
    <row r="42" spans="2:32" x14ac:dyDescent="0.2">
      <c r="J42" s="280">
        <v>1</v>
      </c>
      <c r="K42" s="260" t="s">
        <v>129</v>
      </c>
      <c r="L42" s="281">
        <v>0</v>
      </c>
      <c r="N42" s="280">
        <v>1</v>
      </c>
      <c r="O42" s="260" t="s">
        <v>129</v>
      </c>
      <c r="P42" s="281">
        <v>1</v>
      </c>
      <c r="R42" s="267">
        <v>0</v>
      </c>
      <c r="S42" s="260" t="s">
        <v>133</v>
      </c>
      <c r="T42" s="272">
        <v>0</v>
      </c>
      <c r="U42" s="1"/>
      <c r="V42" s="267">
        <v>5</v>
      </c>
      <c r="W42" s="260" t="s">
        <v>133</v>
      </c>
      <c r="X42" s="272">
        <v>5</v>
      </c>
      <c r="Z42" s="266">
        <v>0</v>
      </c>
      <c r="AA42" s="260" t="s">
        <v>136</v>
      </c>
      <c r="AB42" s="271">
        <v>0</v>
      </c>
      <c r="AD42" s="261" t="s">
        <v>142</v>
      </c>
      <c r="AE42" s="260" t="s">
        <v>136</v>
      </c>
      <c r="AF42" s="261" t="s">
        <v>142</v>
      </c>
    </row>
    <row r="43" spans="2:32" x14ac:dyDescent="0.2">
      <c r="J43" s="280">
        <v>0</v>
      </c>
      <c r="K43" s="260" t="s">
        <v>133</v>
      </c>
      <c r="L43" s="281">
        <v>0</v>
      </c>
      <c r="N43" s="280">
        <v>0</v>
      </c>
      <c r="O43" s="260" t="s">
        <v>133</v>
      </c>
      <c r="P43" s="281">
        <v>0</v>
      </c>
      <c r="R43" s="267"/>
      <c r="S43" s="260" t="s">
        <v>137</v>
      </c>
      <c r="T43" s="272"/>
      <c r="U43" s="1"/>
      <c r="V43" s="267">
        <v>1</v>
      </c>
      <c r="W43" s="260" t="s">
        <v>137</v>
      </c>
      <c r="X43" s="272">
        <v>3</v>
      </c>
      <c r="Z43" s="266">
        <v>0</v>
      </c>
      <c r="AA43" s="260" t="s">
        <v>139</v>
      </c>
      <c r="AB43" s="271">
        <v>0</v>
      </c>
      <c r="AD43" s="261" t="s">
        <v>142</v>
      </c>
      <c r="AE43" s="260" t="s">
        <v>139</v>
      </c>
      <c r="AF43" s="261" t="s">
        <v>142</v>
      </c>
    </row>
    <row r="44" spans="2:32" ht="16" x14ac:dyDescent="0.2">
      <c r="J44" s="280">
        <v>0</v>
      </c>
      <c r="K44" s="260" t="s">
        <v>136</v>
      </c>
      <c r="L44" s="281">
        <v>0</v>
      </c>
      <c r="N44" s="280">
        <v>0</v>
      </c>
      <c r="O44" s="260" t="s">
        <v>136</v>
      </c>
      <c r="P44" s="281">
        <v>0</v>
      </c>
      <c r="R44" s="267">
        <v>0</v>
      </c>
      <c r="S44" s="260" t="s">
        <v>136</v>
      </c>
      <c r="T44" s="272">
        <v>0</v>
      </c>
      <c r="U44" s="1"/>
      <c r="V44" s="267">
        <v>0</v>
      </c>
      <c r="W44" s="260" t="s">
        <v>136</v>
      </c>
      <c r="X44" s="272">
        <v>0</v>
      </c>
      <c r="Z44" s="428">
        <v>28</v>
      </c>
      <c r="AA44" s="291" t="s">
        <v>157</v>
      </c>
      <c r="AB44" s="427">
        <v>33</v>
      </c>
      <c r="AD44" s="428">
        <f>SUM(AD45:AD49)</f>
        <v>39</v>
      </c>
      <c r="AE44" s="291" t="s">
        <v>157</v>
      </c>
      <c r="AF44" s="427">
        <f>SUM(AF45:AF49)</f>
        <v>39</v>
      </c>
    </row>
    <row r="45" spans="2:32" x14ac:dyDescent="0.2">
      <c r="J45" s="280">
        <v>0</v>
      </c>
      <c r="K45" s="260" t="s">
        <v>139</v>
      </c>
      <c r="L45" s="281">
        <v>0</v>
      </c>
      <c r="N45" s="280">
        <v>0</v>
      </c>
      <c r="O45" s="260" t="s">
        <v>139</v>
      </c>
      <c r="P45" s="281">
        <v>0</v>
      </c>
      <c r="R45" s="267">
        <v>0</v>
      </c>
      <c r="S45" s="260" t="s">
        <v>139</v>
      </c>
      <c r="T45" s="272">
        <v>0</v>
      </c>
      <c r="U45" s="1"/>
      <c r="V45" s="267">
        <v>0</v>
      </c>
      <c r="W45" s="260" t="s">
        <v>139</v>
      </c>
      <c r="X45" s="272">
        <v>0</v>
      </c>
      <c r="Z45" s="267"/>
      <c r="AA45" s="260" t="s">
        <v>127</v>
      </c>
      <c r="AB45" s="272"/>
      <c r="AD45" s="267">
        <v>2</v>
      </c>
      <c r="AE45" s="260" t="s">
        <v>127</v>
      </c>
      <c r="AF45" s="272">
        <v>2</v>
      </c>
    </row>
    <row r="46" spans="2:32" ht="16" x14ac:dyDescent="0.2">
      <c r="J46" s="887">
        <v>0</v>
      </c>
      <c r="K46" s="1069" t="s">
        <v>159</v>
      </c>
      <c r="L46" s="888">
        <v>0</v>
      </c>
      <c r="N46" s="884">
        <v>0</v>
      </c>
      <c r="O46" s="885" t="s">
        <v>159</v>
      </c>
      <c r="P46" s="886">
        <v>0</v>
      </c>
      <c r="R46" s="292">
        <v>1</v>
      </c>
      <c r="S46" s="293" t="s">
        <v>158</v>
      </c>
      <c r="T46" s="294">
        <v>1</v>
      </c>
      <c r="U46" s="167"/>
      <c r="V46" s="292">
        <v>1</v>
      </c>
      <c r="W46" s="293" t="s">
        <v>158</v>
      </c>
      <c r="X46" s="294">
        <v>1</v>
      </c>
      <c r="Z46" s="425">
        <v>10</v>
      </c>
      <c r="AA46" s="1236" t="s">
        <v>126</v>
      </c>
      <c r="AB46" s="426">
        <v>10</v>
      </c>
      <c r="AD46" s="425">
        <v>10</v>
      </c>
      <c r="AE46" s="1236" t="s">
        <v>126</v>
      </c>
      <c r="AF46" s="426">
        <v>10</v>
      </c>
    </row>
    <row r="47" spans="2:32" x14ac:dyDescent="0.2">
      <c r="J47" s="887">
        <v>0</v>
      </c>
      <c r="K47" s="260" t="s">
        <v>126</v>
      </c>
      <c r="L47" s="888">
        <v>0</v>
      </c>
      <c r="N47" s="887">
        <v>0</v>
      </c>
      <c r="O47" s="260" t="s">
        <v>126</v>
      </c>
      <c r="P47" s="888">
        <v>0</v>
      </c>
      <c r="R47" s="280">
        <v>0</v>
      </c>
      <c r="S47" s="260" t="s">
        <v>126</v>
      </c>
      <c r="T47" s="281">
        <v>0</v>
      </c>
      <c r="U47" s="167"/>
      <c r="V47" s="280">
        <v>0</v>
      </c>
      <c r="W47" s="260" t="s">
        <v>126</v>
      </c>
      <c r="X47" s="281">
        <v>0</v>
      </c>
      <c r="Z47" s="425">
        <v>13</v>
      </c>
      <c r="AA47" s="1236" t="s">
        <v>129</v>
      </c>
      <c r="AB47" s="426">
        <v>15</v>
      </c>
      <c r="AD47" s="425">
        <v>13</v>
      </c>
      <c r="AE47" s="1236" t="s">
        <v>129</v>
      </c>
      <c r="AF47" s="426">
        <v>15</v>
      </c>
    </row>
    <row r="48" spans="2:32" x14ac:dyDescent="0.2">
      <c r="J48" s="887">
        <v>0</v>
      </c>
      <c r="K48" s="260" t="s">
        <v>129</v>
      </c>
      <c r="L48" s="888">
        <v>0</v>
      </c>
      <c r="N48" s="887">
        <v>0</v>
      </c>
      <c r="O48" s="260" t="s">
        <v>129</v>
      </c>
      <c r="P48" s="888">
        <v>0</v>
      </c>
      <c r="R48" s="280">
        <v>1</v>
      </c>
      <c r="S48" s="260" t="s">
        <v>129</v>
      </c>
      <c r="T48" s="281">
        <v>1</v>
      </c>
      <c r="U48" s="167"/>
      <c r="V48" s="280">
        <v>1</v>
      </c>
      <c r="W48" s="260" t="s">
        <v>129</v>
      </c>
      <c r="X48" s="281">
        <v>1</v>
      </c>
      <c r="Z48" s="425">
        <v>8</v>
      </c>
      <c r="AA48" s="1236" t="s">
        <v>133</v>
      </c>
      <c r="AB48" s="426">
        <v>9</v>
      </c>
      <c r="AD48" s="425">
        <v>8</v>
      </c>
      <c r="AE48" s="1236" t="s">
        <v>133</v>
      </c>
      <c r="AF48" s="426">
        <v>9</v>
      </c>
    </row>
    <row r="49" spans="10:32" x14ac:dyDescent="0.2">
      <c r="J49" s="887">
        <v>0</v>
      </c>
      <c r="K49" s="260" t="s">
        <v>133</v>
      </c>
      <c r="L49" s="888">
        <v>0</v>
      </c>
      <c r="N49" s="887">
        <v>0</v>
      </c>
      <c r="O49" s="260" t="s">
        <v>133</v>
      </c>
      <c r="P49" s="888">
        <v>0</v>
      </c>
      <c r="R49" s="280">
        <v>0</v>
      </c>
      <c r="S49" s="260" t="s">
        <v>133</v>
      </c>
      <c r="T49" s="281">
        <v>0</v>
      </c>
      <c r="U49" s="167"/>
      <c r="V49" s="280">
        <v>0</v>
      </c>
      <c r="W49" s="260" t="s">
        <v>133</v>
      </c>
      <c r="X49" s="281">
        <v>0</v>
      </c>
      <c r="Z49" s="267">
        <v>2</v>
      </c>
      <c r="AA49" s="260" t="s">
        <v>137</v>
      </c>
      <c r="AB49" s="272">
        <v>3</v>
      </c>
      <c r="AD49" s="267">
        <v>6</v>
      </c>
      <c r="AE49" s="260" t="s">
        <v>137</v>
      </c>
      <c r="AF49" s="272">
        <v>3</v>
      </c>
    </row>
    <row r="50" spans="10:32" x14ac:dyDescent="0.2">
      <c r="J50" s="887">
        <v>0</v>
      </c>
      <c r="K50" s="260" t="s">
        <v>136</v>
      </c>
      <c r="L50" s="888">
        <v>0</v>
      </c>
      <c r="N50" s="887">
        <v>0</v>
      </c>
      <c r="O50" s="260" t="s">
        <v>136</v>
      </c>
      <c r="P50" s="888">
        <v>0</v>
      </c>
      <c r="R50" s="280">
        <v>0</v>
      </c>
      <c r="S50" s="260" t="s">
        <v>136</v>
      </c>
      <c r="T50" s="281">
        <v>0</v>
      </c>
      <c r="U50" s="167"/>
      <c r="V50" s="280">
        <v>0</v>
      </c>
      <c r="W50" s="260" t="s">
        <v>136</v>
      </c>
      <c r="X50" s="281">
        <v>0</v>
      </c>
      <c r="Z50" s="267">
        <v>0</v>
      </c>
      <c r="AA50" s="260" t="s">
        <v>136</v>
      </c>
      <c r="AB50" s="272">
        <v>0</v>
      </c>
      <c r="AD50" s="261" t="s">
        <v>142</v>
      </c>
      <c r="AE50" s="260" t="s">
        <v>136</v>
      </c>
      <c r="AF50" s="261" t="s">
        <v>142</v>
      </c>
    </row>
    <row r="51" spans="10:32" x14ac:dyDescent="0.2">
      <c r="J51" s="889">
        <v>0</v>
      </c>
      <c r="K51" s="260" t="s">
        <v>139</v>
      </c>
      <c r="L51" s="890">
        <v>0</v>
      </c>
      <c r="N51" s="889">
        <v>0</v>
      </c>
      <c r="O51" s="260" t="s">
        <v>139</v>
      </c>
      <c r="P51" s="890">
        <v>0</v>
      </c>
      <c r="R51" s="280">
        <v>0</v>
      </c>
      <c r="S51" s="260" t="s">
        <v>139</v>
      </c>
      <c r="T51" s="281">
        <v>0</v>
      </c>
      <c r="U51" s="167"/>
      <c r="V51" s="280">
        <v>0</v>
      </c>
      <c r="W51" s="260" t="s">
        <v>139</v>
      </c>
      <c r="X51" s="281">
        <v>0</v>
      </c>
      <c r="Z51" s="267">
        <v>0</v>
      </c>
      <c r="AA51" s="260" t="s">
        <v>139</v>
      </c>
      <c r="AB51" s="272">
        <v>0</v>
      </c>
      <c r="AD51" s="261" t="s">
        <v>142</v>
      </c>
      <c r="AE51" s="260" t="s">
        <v>139</v>
      </c>
      <c r="AF51" s="261" t="s">
        <v>142</v>
      </c>
    </row>
    <row r="52" spans="10:32" ht="16" x14ac:dyDescent="0.2">
      <c r="R52" s="884">
        <v>0</v>
      </c>
      <c r="S52" s="885" t="s">
        <v>159</v>
      </c>
      <c r="T52" s="886">
        <v>0</v>
      </c>
      <c r="U52" s="1"/>
      <c r="V52" s="884">
        <v>0</v>
      </c>
      <c r="W52" s="885" t="s">
        <v>159</v>
      </c>
      <c r="X52" s="886">
        <v>0</v>
      </c>
      <c r="Z52" s="292">
        <v>1</v>
      </c>
      <c r="AA52" s="293" t="s">
        <v>158</v>
      </c>
      <c r="AB52" s="294">
        <v>1</v>
      </c>
      <c r="AD52" s="292"/>
      <c r="AE52" s="293" t="s">
        <v>158</v>
      </c>
      <c r="AF52" s="294"/>
    </row>
    <row r="53" spans="10:32" x14ac:dyDescent="0.2">
      <c r="R53" s="887">
        <v>0</v>
      </c>
      <c r="S53" s="260" t="s">
        <v>126</v>
      </c>
      <c r="T53" s="888">
        <v>0</v>
      </c>
      <c r="U53" s="1"/>
      <c r="V53" s="887">
        <v>0</v>
      </c>
      <c r="W53" s="260" t="s">
        <v>126</v>
      </c>
      <c r="X53" s="888">
        <v>0</v>
      </c>
      <c r="Z53" s="280">
        <v>0</v>
      </c>
      <c r="AA53" s="260" t="s">
        <v>126</v>
      </c>
      <c r="AB53" s="281">
        <v>0</v>
      </c>
      <c r="AD53" s="280">
        <v>0</v>
      </c>
      <c r="AE53" s="260" t="s">
        <v>126</v>
      </c>
      <c r="AF53" s="281">
        <v>0</v>
      </c>
    </row>
    <row r="54" spans="10:32" x14ac:dyDescent="0.2">
      <c r="R54" s="887">
        <v>0</v>
      </c>
      <c r="S54" s="260" t="s">
        <v>129</v>
      </c>
      <c r="T54" s="888">
        <v>0</v>
      </c>
      <c r="U54" s="1"/>
      <c r="V54" s="887">
        <v>0</v>
      </c>
      <c r="W54" s="260" t="s">
        <v>129</v>
      </c>
      <c r="X54" s="888">
        <v>0</v>
      </c>
      <c r="Z54" s="280">
        <v>1</v>
      </c>
      <c r="AA54" s="260" t="s">
        <v>129</v>
      </c>
      <c r="AB54" s="281">
        <v>1</v>
      </c>
      <c r="AD54" s="280">
        <v>1</v>
      </c>
      <c r="AE54" s="260" t="s">
        <v>129</v>
      </c>
      <c r="AF54" s="281">
        <v>1</v>
      </c>
    </row>
    <row r="55" spans="10:32" x14ac:dyDescent="0.2">
      <c r="R55" s="887">
        <v>0</v>
      </c>
      <c r="S55" s="260" t="s">
        <v>133</v>
      </c>
      <c r="T55" s="888">
        <v>0</v>
      </c>
      <c r="U55" s="1"/>
      <c r="V55" s="887">
        <v>0</v>
      </c>
      <c r="W55" s="260" t="s">
        <v>133</v>
      </c>
      <c r="X55" s="888">
        <v>0</v>
      </c>
      <c r="Z55" s="280">
        <v>0</v>
      </c>
      <c r="AA55" s="260" t="s">
        <v>133</v>
      </c>
      <c r="AB55" s="281">
        <v>0</v>
      </c>
      <c r="AD55" s="280">
        <v>0</v>
      </c>
      <c r="AE55" s="260" t="s">
        <v>133</v>
      </c>
      <c r="AF55" s="281">
        <v>0</v>
      </c>
    </row>
    <row r="56" spans="10:32" x14ac:dyDescent="0.2">
      <c r="R56" s="887">
        <v>0</v>
      </c>
      <c r="S56" s="260" t="s">
        <v>136</v>
      </c>
      <c r="T56" s="888">
        <v>0</v>
      </c>
      <c r="U56" s="1"/>
      <c r="V56" s="887">
        <v>0</v>
      </c>
      <c r="W56" s="260" t="s">
        <v>136</v>
      </c>
      <c r="X56" s="888">
        <v>0</v>
      </c>
      <c r="Z56" s="280">
        <v>0</v>
      </c>
      <c r="AA56" s="260" t="s">
        <v>136</v>
      </c>
      <c r="AB56" s="281">
        <v>0</v>
      </c>
      <c r="AD56" s="280">
        <v>0</v>
      </c>
      <c r="AE56" s="260" t="s">
        <v>136</v>
      </c>
      <c r="AF56" s="281">
        <v>0</v>
      </c>
    </row>
    <row r="57" spans="10:32" x14ac:dyDescent="0.2">
      <c r="R57" s="891">
        <v>0</v>
      </c>
      <c r="S57" s="260" t="s">
        <v>139</v>
      </c>
      <c r="T57" s="892">
        <v>0</v>
      </c>
      <c r="U57" s="1"/>
      <c r="V57" s="891">
        <v>0</v>
      </c>
      <c r="W57" s="260" t="s">
        <v>139</v>
      </c>
      <c r="X57" s="892">
        <v>0</v>
      </c>
      <c r="Z57" s="280">
        <v>0</v>
      </c>
      <c r="AA57" s="260" t="s">
        <v>139</v>
      </c>
      <c r="AB57" s="281">
        <v>0</v>
      </c>
      <c r="AD57" s="280">
        <v>0</v>
      </c>
      <c r="AE57" s="260" t="s">
        <v>139</v>
      </c>
      <c r="AF57" s="281">
        <v>0</v>
      </c>
    </row>
    <row r="58" spans="10:32" x14ac:dyDescent="0.2">
      <c r="R58" s="1"/>
      <c r="S58" s="1"/>
      <c r="T58" s="1"/>
      <c r="U58" s="1"/>
      <c r="Z58" s="884">
        <v>0</v>
      </c>
      <c r="AA58" s="885" t="s">
        <v>159</v>
      </c>
      <c r="AB58" s="886">
        <v>0</v>
      </c>
      <c r="AD58" s="884"/>
      <c r="AE58" s="885" t="s">
        <v>159</v>
      </c>
      <c r="AF58" s="886"/>
    </row>
    <row r="59" spans="10:32" x14ac:dyDescent="0.2">
      <c r="R59" s="1"/>
      <c r="S59" s="1"/>
      <c r="T59" s="1"/>
      <c r="U59" s="1"/>
      <c r="Z59" s="887">
        <v>0</v>
      </c>
      <c r="AA59" s="260" t="s">
        <v>126</v>
      </c>
      <c r="AB59" s="888">
        <v>0</v>
      </c>
      <c r="AD59" s="887">
        <v>0</v>
      </c>
      <c r="AE59" s="260" t="s">
        <v>126</v>
      </c>
      <c r="AF59" s="888">
        <v>0</v>
      </c>
    </row>
    <row r="60" spans="10:32" x14ac:dyDescent="0.2">
      <c r="R60" s="1"/>
      <c r="S60" s="1"/>
      <c r="T60" s="1"/>
      <c r="U60" s="1"/>
      <c r="Z60" s="887">
        <v>0</v>
      </c>
      <c r="AA60" s="260" t="s">
        <v>129</v>
      </c>
      <c r="AB60" s="888">
        <v>0</v>
      </c>
      <c r="AD60" s="887">
        <v>0</v>
      </c>
      <c r="AE60" s="260" t="s">
        <v>129</v>
      </c>
      <c r="AF60" s="888">
        <v>0</v>
      </c>
    </row>
    <row r="61" spans="10:32" x14ac:dyDescent="0.2">
      <c r="R61" s="1"/>
      <c r="S61" s="1"/>
      <c r="T61" s="1"/>
      <c r="U61" s="1"/>
      <c r="Z61" s="887">
        <v>0</v>
      </c>
      <c r="AA61" s="260" t="s">
        <v>133</v>
      </c>
      <c r="AB61" s="888">
        <v>0</v>
      </c>
      <c r="AD61" s="887">
        <v>0</v>
      </c>
      <c r="AE61" s="260" t="s">
        <v>133</v>
      </c>
      <c r="AF61" s="888">
        <v>0</v>
      </c>
    </row>
    <row r="62" spans="10:32" x14ac:dyDescent="0.2">
      <c r="R62" s="1"/>
      <c r="S62" s="1"/>
      <c r="T62" s="1"/>
      <c r="U62" s="1"/>
      <c r="Z62" s="887">
        <v>0</v>
      </c>
      <c r="AA62" s="260" t="s">
        <v>136</v>
      </c>
      <c r="AB62" s="888">
        <v>0</v>
      </c>
      <c r="AD62" s="887">
        <v>0</v>
      </c>
      <c r="AE62" s="260" t="s">
        <v>136</v>
      </c>
      <c r="AF62" s="888">
        <v>0</v>
      </c>
    </row>
    <row r="63" spans="10:32" x14ac:dyDescent="0.2">
      <c r="R63" s="1"/>
      <c r="S63" s="1"/>
      <c r="T63" s="1"/>
      <c r="U63" s="1"/>
      <c r="Z63" s="891">
        <v>0</v>
      </c>
      <c r="AA63" s="260" t="s">
        <v>139</v>
      </c>
      <c r="AB63" s="892">
        <v>0</v>
      </c>
      <c r="AD63" s="891">
        <v>0</v>
      </c>
      <c r="AE63" s="260" t="s">
        <v>139</v>
      </c>
      <c r="AF63" s="892">
        <v>0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  <pageSetUpPr fitToPage="1"/>
  </sheetPr>
  <dimension ref="A1:W27"/>
  <sheetViews>
    <sheetView workbookViewId="0">
      <selection activeCell="A14" sqref="A14"/>
    </sheetView>
  </sheetViews>
  <sheetFormatPr baseColWidth="10" defaultColWidth="8.83203125" defaultRowHeight="15" x14ac:dyDescent="0.2"/>
  <cols>
    <col min="2" max="2" width="16.83203125" customWidth="1"/>
    <col min="3" max="3" width="15.83203125" customWidth="1"/>
    <col min="4" max="4" width="19" customWidth="1"/>
    <col min="5" max="5" width="17.5" customWidth="1"/>
    <col min="7" max="8" width="13.5" customWidth="1"/>
    <col min="9" max="10" width="18.5" customWidth="1"/>
    <col min="11" max="11" width="21.5" customWidth="1"/>
    <col min="12" max="12" width="12.5" customWidth="1"/>
    <col min="13" max="13" width="15.6640625" customWidth="1"/>
    <col min="14" max="14" width="21.6640625" customWidth="1"/>
    <col min="15" max="15" width="19.5" customWidth="1"/>
    <col min="16" max="16" width="17.1640625" customWidth="1"/>
    <col min="17" max="17" width="17.6640625" customWidth="1"/>
    <col min="18" max="18" width="16.6640625" customWidth="1"/>
    <col min="19" max="19" width="19.5" customWidth="1"/>
    <col min="20" max="22" width="17.6640625" customWidth="1"/>
    <col min="23" max="23" width="33" customWidth="1"/>
  </cols>
  <sheetData>
    <row r="1" spans="1:23" ht="16" x14ac:dyDescent="0.2">
      <c r="A1" s="14" t="s">
        <v>97</v>
      </c>
      <c r="B1" s="14" t="s">
        <v>2592</v>
      </c>
      <c r="C1" s="14" t="s">
        <v>2593</v>
      </c>
      <c r="D1" s="15" t="s">
        <v>2607</v>
      </c>
      <c r="E1" s="14" t="s">
        <v>2877</v>
      </c>
      <c r="F1" s="14" t="s">
        <v>189</v>
      </c>
      <c r="G1" s="14" t="s">
        <v>192</v>
      </c>
      <c r="H1" s="14" t="s">
        <v>241</v>
      </c>
      <c r="I1" s="14" t="s">
        <v>188</v>
      </c>
      <c r="J1" s="14" t="s">
        <v>2650</v>
      </c>
      <c r="K1" s="14" t="s">
        <v>2878</v>
      </c>
      <c r="L1" s="14" t="s">
        <v>243</v>
      </c>
      <c r="M1" s="14" t="s">
        <v>2879</v>
      </c>
      <c r="N1" s="14" t="s">
        <v>247</v>
      </c>
      <c r="O1" s="14" t="s">
        <v>101</v>
      </c>
      <c r="P1" s="247" t="s">
        <v>2880</v>
      </c>
      <c r="Q1" s="158" t="s">
        <v>2881</v>
      </c>
      <c r="R1" s="158" t="s">
        <v>2882</v>
      </c>
      <c r="S1" s="158" t="s">
        <v>2883</v>
      </c>
      <c r="T1" s="329" t="s">
        <v>2884</v>
      </c>
      <c r="U1" s="329" t="s">
        <v>2804</v>
      </c>
      <c r="V1" s="329" t="s">
        <v>2885</v>
      </c>
      <c r="W1" s="98" t="s">
        <v>2840</v>
      </c>
    </row>
    <row r="2" spans="1:23" s="119" customFormat="1" ht="16" x14ac:dyDescent="0.2">
      <c r="A2" s="167">
        <v>1</v>
      </c>
      <c r="B2" s="807" t="s">
        <v>455</v>
      </c>
      <c r="C2" s="167" t="s">
        <v>456</v>
      </c>
      <c r="D2" s="167" t="s">
        <v>413</v>
      </c>
      <c r="E2" s="103">
        <v>1324347</v>
      </c>
      <c r="F2" s="105" t="s">
        <v>115</v>
      </c>
      <c r="G2" s="103" t="s">
        <v>141</v>
      </c>
      <c r="H2" s="105" t="s">
        <v>286</v>
      </c>
      <c r="I2" s="106">
        <v>43900</v>
      </c>
      <c r="J2" s="106">
        <v>44341</v>
      </c>
      <c r="K2" s="107">
        <f>YEARFRAC(I2,J2)</f>
        <v>1.2083333333333333</v>
      </c>
      <c r="L2" s="111">
        <f>K2*365</f>
        <v>441.04166666666663</v>
      </c>
      <c r="M2" s="103">
        <f t="shared" ref="M2:M18" si="0">L2/30</f>
        <v>14.701388888888888</v>
      </c>
      <c r="N2" s="318" t="s">
        <v>2601</v>
      </c>
      <c r="O2" s="106">
        <v>44249</v>
      </c>
      <c r="P2" s="110">
        <f t="shared" ref="P2:P18" si="1">_xlfn.DAYS(O2,I2)/30</f>
        <v>11.633333333333333</v>
      </c>
      <c r="Q2" s="418">
        <v>150</v>
      </c>
      <c r="R2" s="105">
        <v>158</v>
      </c>
      <c r="S2" s="105">
        <v>147</v>
      </c>
      <c r="T2" s="105">
        <v>30</v>
      </c>
      <c r="U2" s="105">
        <v>29</v>
      </c>
      <c r="V2" s="105">
        <v>30</v>
      </c>
      <c r="W2" s="106">
        <v>44272</v>
      </c>
    </row>
    <row r="3" spans="1:23" s="119" customFormat="1" ht="16" x14ac:dyDescent="0.2">
      <c r="A3" s="167">
        <v>2</v>
      </c>
      <c r="B3" s="807" t="s">
        <v>457</v>
      </c>
      <c r="C3" s="167" t="s">
        <v>458</v>
      </c>
      <c r="D3" s="167" t="s">
        <v>413</v>
      </c>
      <c r="E3" s="103">
        <v>1324347</v>
      </c>
      <c r="F3" s="105" t="s">
        <v>115</v>
      </c>
      <c r="G3" s="103" t="s">
        <v>141</v>
      </c>
      <c r="H3" s="105" t="s">
        <v>290</v>
      </c>
      <c r="I3" s="106">
        <v>43900</v>
      </c>
      <c r="J3" s="106">
        <v>44341</v>
      </c>
      <c r="K3" s="107">
        <f t="shared" ref="K3:K18" si="2">YEARFRAC(I3,J3)</f>
        <v>1.2083333333333333</v>
      </c>
      <c r="L3" s="111">
        <f t="shared" ref="L3:L18" si="3">K3*365</f>
        <v>441.04166666666663</v>
      </c>
      <c r="M3" s="103">
        <f t="shared" si="0"/>
        <v>14.701388888888888</v>
      </c>
      <c r="N3" s="318" t="s">
        <v>2601</v>
      </c>
      <c r="O3" s="106">
        <v>44249</v>
      </c>
      <c r="P3" s="110">
        <f t="shared" si="1"/>
        <v>11.633333333333333</v>
      </c>
      <c r="Q3" s="418">
        <v>166</v>
      </c>
      <c r="R3" s="105">
        <v>148</v>
      </c>
      <c r="S3" s="105">
        <v>198</v>
      </c>
      <c r="T3" s="105">
        <v>31</v>
      </c>
      <c r="U3" s="105">
        <v>30</v>
      </c>
      <c r="V3" s="105">
        <v>32</v>
      </c>
      <c r="W3" s="106">
        <v>44272</v>
      </c>
    </row>
    <row r="4" spans="1:23" s="119" customFormat="1" ht="16" x14ac:dyDescent="0.2">
      <c r="A4" s="167">
        <v>3</v>
      </c>
      <c r="B4" s="807" t="s">
        <v>459</v>
      </c>
      <c r="C4" s="167" t="s">
        <v>460</v>
      </c>
      <c r="D4" s="167" t="s">
        <v>424</v>
      </c>
      <c r="E4" s="103">
        <v>1299777</v>
      </c>
      <c r="F4" s="105" t="s">
        <v>113</v>
      </c>
      <c r="G4" s="103" t="s">
        <v>141</v>
      </c>
      <c r="H4" s="105" t="s">
        <v>299</v>
      </c>
      <c r="I4" s="106">
        <v>43900</v>
      </c>
      <c r="J4" s="106">
        <v>44341</v>
      </c>
      <c r="K4" s="107">
        <f t="shared" si="2"/>
        <v>1.2083333333333333</v>
      </c>
      <c r="L4" s="111">
        <f t="shared" si="3"/>
        <v>441.04166666666663</v>
      </c>
      <c r="M4" s="103">
        <f t="shared" si="0"/>
        <v>14.701388888888888</v>
      </c>
      <c r="N4" s="318" t="s">
        <v>2601</v>
      </c>
      <c r="O4" s="106">
        <v>44249</v>
      </c>
      <c r="P4" s="110">
        <f t="shared" si="1"/>
        <v>11.633333333333333</v>
      </c>
      <c r="Q4" s="418">
        <v>177</v>
      </c>
      <c r="R4" s="105">
        <v>197</v>
      </c>
      <c r="S4" s="105">
        <v>158</v>
      </c>
      <c r="T4" s="105">
        <v>31</v>
      </c>
      <c r="U4" s="105">
        <v>31</v>
      </c>
      <c r="V4" s="105">
        <v>31</v>
      </c>
      <c r="W4" s="106">
        <v>44272</v>
      </c>
    </row>
    <row r="5" spans="1:23" s="119" customFormat="1" ht="16" x14ac:dyDescent="0.2">
      <c r="A5" s="167">
        <v>4</v>
      </c>
      <c r="B5" s="807" t="s">
        <v>461</v>
      </c>
      <c r="C5" s="167" t="s">
        <v>462</v>
      </c>
      <c r="D5" s="167" t="s">
        <v>424</v>
      </c>
      <c r="E5" s="103">
        <v>1299777</v>
      </c>
      <c r="F5" s="105" t="s">
        <v>113</v>
      </c>
      <c r="G5" s="103" t="s">
        <v>141</v>
      </c>
      <c r="H5" s="105" t="s">
        <v>296</v>
      </c>
      <c r="I5" s="106">
        <v>43900</v>
      </c>
      <c r="J5" s="106">
        <v>44341</v>
      </c>
      <c r="K5" s="107">
        <f t="shared" si="2"/>
        <v>1.2083333333333333</v>
      </c>
      <c r="L5" s="111">
        <f t="shared" si="3"/>
        <v>441.04166666666663</v>
      </c>
      <c r="M5" s="103">
        <f t="shared" si="0"/>
        <v>14.701388888888888</v>
      </c>
      <c r="N5" s="318" t="s">
        <v>2601</v>
      </c>
      <c r="O5" s="106">
        <v>44249</v>
      </c>
      <c r="P5" s="110">
        <f t="shared" si="1"/>
        <v>11.633333333333333</v>
      </c>
      <c r="Q5" s="418">
        <v>190</v>
      </c>
      <c r="R5" s="105">
        <v>193</v>
      </c>
      <c r="S5" s="105">
        <v>171</v>
      </c>
      <c r="T5" s="105">
        <v>37</v>
      </c>
      <c r="U5" s="105">
        <v>37</v>
      </c>
      <c r="V5" s="105">
        <v>36</v>
      </c>
      <c r="W5" s="106">
        <v>44272</v>
      </c>
    </row>
    <row r="6" spans="1:23" s="119" customFormat="1" ht="16" x14ac:dyDescent="0.2">
      <c r="A6" s="167">
        <v>5</v>
      </c>
      <c r="B6" s="807" t="s">
        <v>463</v>
      </c>
      <c r="C6" s="167" t="s">
        <v>464</v>
      </c>
      <c r="D6" s="167" t="s">
        <v>424</v>
      </c>
      <c r="E6" s="103">
        <v>1299777</v>
      </c>
      <c r="F6" s="105" t="s">
        <v>113</v>
      </c>
      <c r="G6" s="103" t="s">
        <v>141</v>
      </c>
      <c r="H6" s="105" t="s">
        <v>286</v>
      </c>
      <c r="I6" s="106">
        <v>43900</v>
      </c>
      <c r="J6" s="106">
        <v>44341</v>
      </c>
      <c r="K6" s="107">
        <f t="shared" si="2"/>
        <v>1.2083333333333333</v>
      </c>
      <c r="L6" s="111">
        <f t="shared" si="3"/>
        <v>441.04166666666663</v>
      </c>
      <c r="M6" s="103">
        <f t="shared" si="0"/>
        <v>14.701388888888888</v>
      </c>
      <c r="N6" s="318" t="s">
        <v>2601</v>
      </c>
      <c r="O6" s="106">
        <v>44249</v>
      </c>
      <c r="P6" s="110">
        <f t="shared" si="1"/>
        <v>11.633333333333333</v>
      </c>
      <c r="Q6" s="418">
        <v>177</v>
      </c>
      <c r="R6" s="105">
        <v>153</v>
      </c>
      <c r="S6" s="105">
        <v>217</v>
      </c>
      <c r="T6" s="105">
        <v>32</v>
      </c>
      <c r="U6" s="105">
        <v>33</v>
      </c>
      <c r="V6" s="105">
        <v>32</v>
      </c>
      <c r="W6" s="106">
        <v>44272</v>
      </c>
    </row>
    <row r="7" spans="1:23" s="119" customFormat="1" ht="16" x14ac:dyDescent="0.2">
      <c r="A7" s="167">
        <v>6</v>
      </c>
      <c r="B7" s="807" t="s">
        <v>465</v>
      </c>
      <c r="C7" s="167" t="s">
        <v>466</v>
      </c>
      <c r="D7" s="167" t="s">
        <v>424</v>
      </c>
      <c r="E7" s="103">
        <v>1299777</v>
      </c>
      <c r="F7" s="105" t="s">
        <v>113</v>
      </c>
      <c r="G7" s="103" t="s">
        <v>141</v>
      </c>
      <c r="H7" s="105" t="s">
        <v>290</v>
      </c>
      <c r="I7" s="106">
        <v>43900</v>
      </c>
      <c r="J7" s="106">
        <v>44341</v>
      </c>
      <c r="K7" s="107">
        <f t="shared" si="2"/>
        <v>1.2083333333333333</v>
      </c>
      <c r="L7" s="111">
        <f t="shared" si="3"/>
        <v>441.04166666666663</v>
      </c>
      <c r="M7" s="103">
        <f t="shared" si="0"/>
        <v>14.701388888888888</v>
      </c>
      <c r="N7" s="318" t="s">
        <v>2601</v>
      </c>
      <c r="O7" s="106">
        <v>44249</v>
      </c>
      <c r="P7" s="110">
        <f t="shared" si="1"/>
        <v>11.633333333333333</v>
      </c>
      <c r="Q7" s="418">
        <v>222</v>
      </c>
      <c r="R7" s="105">
        <v>206</v>
      </c>
      <c r="S7" s="105">
        <v>253</v>
      </c>
      <c r="T7" s="105">
        <v>32</v>
      </c>
      <c r="U7" s="105">
        <v>32</v>
      </c>
      <c r="V7" s="105">
        <v>32</v>
      </c>
      <c r="W7" s="106">
        <v>44272</v>
      </c>
    </row>
    <row r="8" spans="1:23" s="819" customFormat="1" ht="16" x14ac:dyDescent="0.2">
      <c r="A8" s="810">
        <v>7</v>
      </c>
      <c r="B8" s="811" t="s">
        <v>467</v>
      </c>
      <c r="C8" s="810" t="s">
        <v>468</v>
      </c>
      <c r="D8" s="810" t="s">
        <v>435</v>
      </c>
      <c r="E8" s="812">
        <v>1299779</v>
      </c>
      <c r="F8" s="812" t="s">
        <v>115</v>
      </c>
      <c r="G8" s="812" t="s">
        <v>156</v>
      </c>
      <c r="H8" s="812" t="s">
        <v>299</v>
      </c>
      <c r="I8" s="813">
        <v>43884</v>
      </c>
      <c r="J8" s="813">
        <v>44341</v>
      </c>
      <c r="K8" s="814">
        <f t="shared" si="2"/>
        <v>1.2555555555555555</v>
      </c>
      <c r="L8" s="815">
        <f t="shared" si="3"/>
        <v>458.27777777777777</v>
      </c>
      <c r="M8" s="812">
        <f t="shared" si="0"/>
        <v>15.275925925925925</v>
      </c>
      <c r="N8" s="816" t="s">
        <v>2601</v>
      </c>
      <c r="O8" s="813">
        <v>44249</v>
      </c>
      <c r="P8" s="817">
        <f t="shared" si="1"/>
        <v>12.166666666666666</v>
      </c>
      <c r="Q8" s="818">
        <v>188</v>
      </c>
      <c r="R8" s="810">
        <v>186</v>
      </c>
      <c r="S8" s="810">
        <v>214</v>
      </c>
      <c r="T8" s="810">
        <v>40</v>
      </c>
      <c r="U8" s="810">
        <v>41</v>
      </c>
      <c r="V8" s="810">
        <v>42</v>
      </c>
      <c r="W8" s="813">
        <v>44272</v>
      </c>
    </row>
    <row r="9" spans="1:23" s="809" customFormat="1" ht="16" x14ac:dyDescent="0.2">
      <c r="A9" s="149">
        <v>8</v>
      </c>
      <c r="B9" s="808" t="s">
        <v>469</v>
      </c>
      <c r="C9" s="149" t="s">
        <v>470</v>
      </c>
      <c r="D9" s="149" t="s">
        <v>435</v>
      </c>
      <c r="E9" s="104">
        <v>1299779</v>
      </c>
      <c r="F9" s="104" t="s">
        <v>115</v>
      </c>
      <c r="G9" s="104" t="s">
        <v>156</v>
      </c>
      <c r="H9" s="104" t="s">
        <v>296</v>
      </c>
      <c r="I9" s="108">
        <v>43884</v>
      </c>
      <c r="J9" s="108">
        <v>44341</v>
      </c>
      <c r="K9" s="109">
        <f t="shared" si="2"/>
        <v>1.2555555555555555</v>
      </c>
      <c r="L9" s="806">
        <f t="shared" si="3"/>
        <v>458.27777777777777</v>
      </c>
      <c r="M9" s="104">
        <f t="shared" si="0"/>
        <v>15.275925925925925</v>
      </c>
      <c r="N9" s="361" t="s">
        <v>2601</v>
      </c>
      <c r="O9" s="108">
        <v>44249</v>
      </c>
      <c r="P9" s="615">
        <f t="shared" si="1"/>
        <v>12.166666666666666</v>
      </c>
      <c r="Q9" s="419">
        <v>184</v>
      </c>
      <c r="R9" s="149">
        <v>205</v>
      </c>
      <c r="S9" s="149">
        <v>164</v>
      </c>
      <c r="T9" s="149">
        <v>33</v>
      </c>
      <c r="U9" s="149">
        <v>31</v>
      </c>
      <c r="V9" s="149">
        <v>34</v>
      </c>
      <c r="W9" s="108">
        <v>44272</v>
      </c>
    </row>
    <row r="10" spans="1:23" s="809" customFormat="1" ht="16" x14ac:dyDescent="0.2">
      <c r="A10" s="149">
        <v>9</v>
      </c>
      <c r="B10" s="808" t="s">
        <v>471</v>
      </c>
      <c r="C10" s="149" t="s">
        <v>472</v>
      </c>
      <c r="D10" s="149" t="s">
        <v>435</v>
      </c>
      <c r="E10" s="104">
        <v>1299779</v>
      </c>
      <c r="F10" s="104" t="s">
        <v>115</v>
      </c>
      <c r="G10" s="104" t="s">
        <v>156</v>
      </c>
      <c r="H10" s="104" t="s">
        <v>286</v>
      </c>
      <c r="I10" s="108">
        <v>43884</v>
      </c>
      <c r="J10" s="108">
        <v>44341</v>
      </c>
      <c r="K10" s="109">
        <f t="shared" si="2"/>
        <v>1.2555555555555555</v>
      </c>
      <c r="L10" s="806">
        <f t="shared" si="3"/>
        <v>458.27777777777777</v>
      </c>
      <c r="M10" s="104">
        <f t="shared" si="0"/>
        <v>15.275925925925925</v>
      </c>
      <c r="N10" s="361" t="s">
        <v>2601</v>
      </c>
      <c r="O10" s="108">
        <v>44249</v>
      </c>
      <c r="P10" s="615">
        <f t="shared" si="1"/>
        <v>12.166666666666666</v>
      </c>
      <c r="Q10" s="419">
        <v>177</v>
      </c>
      <c r="R10" s="149">
        <v>182</v>
      </c>
      <c r="S10" s="149">
        <v>191</v>
      </c>
      <c r="T10" s="149">
        <v>35</v>
      </c>
      <c r="U10" s="149">
        <v>37</v>
      </c>
      <c r="V10" s="149">
        <v>31</v>
      </c>
      <c r="W10" s="108">
        <v>44272</v>
      </c>
    </row>
    <row r="11" spans="1:23" s="819" customFormat="1" ht="16" x14ac:dyDescent="0.2">
      <c r="A11" s="810">
        <v>10</v>
      </c>
      <c r="B11" s="811" t="s">
        <v>473</v>
      </c>
      <c r="C11" s="810" t="s">
        <v>474</v>
      </c>
      <c r="D11" s="810" t="s">
        <v>442</v>
      </c>
      <c r="E11" s="812">
        <v>1324351</v>
      </c>
      <c r="F11" s="812" t="s">
        <v>115</v>
      </c>
      <c r="G11" s="812" t="s">
        <v>156</v>
      </c>
      <c r="H11" s="812" t="s">
        <v>299</v>
      </c>
      <c r="I11" s="813">
        <v>43898</v>
      </c>
      <c r="J11" s="813">
        <v>44341</v>
      </c>
      <c r="K11" s="814">
        <f t="shared" si="2"/>
        <v>1.2138888888888888</v>
      </c>
      <c r="L11" s="815">
        <f t="shared" si="3"/>
        <v>443.0694444444444</v>
      </c>
      <c r="M11" s="812">
        <f t="shared" si="0"/>
        <v>14.768981481481481</v>
      </c>
      <c r="N11" s="816" t="s">
        <v>2601</v>
      </c>
      <c r="O11" s="813">
        <v>44249</v>
      </c>
      <c r="P11" s="817">
        <f t="shared" si="1"/>
        <v>11.7</v>
      </c>
      <c r="Q11" s="818">
        <v>194</v>
      </c>
      <c r="R11" s="810">
        <v>193</v>
      </c>
      <c r="S11" s="810">
        <v>195</v>
      </c>
      <c r="T11" s="810">
        <v>28</v>
      </c>
      <c r="U11" s="810">
        <v>29</v>
      </c>
      <c r="V11" s="810">
        <v>28</v>
      </c>
      <c r="W11" s="813">
        <v>44272</v>
      </c>
    </row>
    <row r="12" spans="1:23" s="819" customFormat="1" ht="16" x14ac:dyDescent="0.2">
      <c r="A12" s="810">
        <v>11</v>
      </c>
      <c r="B12" s="811" t="s">
        <v>475</v>
      </c>
      <c r="C12" s="810" t="s">
        <v>476</v>
      </c>
      <c r="D12" s="810" t="s">
        <v>442</v>
      </c>
      <c r="E12" s="812">
        <v>1324351</v>
      </c>
      <c r="F12" s="812" t="s">
        <v>115</v>
      </c>
      <c r="G12" s="812" t="s">
        <v>156</v>
      </c>
      <c r="H12" s="812" t="s">
        <v>296</v>
      </c>
      <c r="I12" s="813">
        <v>43898</v>
      </c>
      <c r="J12" s="813">
        <v>44341</v>
      </c>
      <c r="K12" s="814">
        <f t="shared" si="2"/>
        <v>1.2138888888888888</v>
      </c>
      <c r="L12" s="815">
        <f t="shared" si="3"/>
        <v>443.0694444444444</v>
      </c>
      <c r="M12" s="812">
        <f t="shared" si="0"/>
        <v>14.768981481481481</v>
      </c>
      <c r="N12" s="816" t="s">
        <v>2601</v>
      </c>
      <c r="O12" s="813">
        <v>44249</v>
      </c>
      <c r="P12" s="817">
        <f t="shared" si="1"/>
        <v>11.7</v>
      </c>
      <c r="Q12" s="818">
        <v>159</v>
      </c>
      <c r="R12" s="810">
        <v>158</v>
      </c>
      <c r="S12" s="810">
        <v>165</v>
      </c>
      <c r="T12" s="810">
        <v>28</v>
      </c>
      <c r="U12" s="810">
        <v>28</v>
      </c>
      <c r="V12" s="810">
        <v>29</v>
      </c>
      <c r="W12" s="813">
        <v>44272</v>
      </c>
    </row>
    <row r="13" spans="1:23" s="819" customFormat="1" ht="16" x14ac:dyDescent="0.2">
      <c r="A13" s="810">
        <v>12</v>
      </c>
      <c r="B13" s="811" t="s">
        <v>477</v>
      </c>
      <c r="C13" s="810" t="s">
        <v>478</v>
      </c>
      <c r="D13" s="810" t="s">
        <v>442</v>
      </c>
      <c r="E13" s="812">
        <v>1324351</v>
      </c>
      <c r="F13" s="812" t="s">
        <v>115</v>
      </c>
      <c r="G13" s="812" t="s">
        <v>156</v>
      </c>
      <c r="H13" s="812" t="s">
        <v>286</v>
      </c>
      <c r="I13" s="813">
        <v>43898</v>
      </c>
      <c r="J13" s="813">
        <v>44341</v>
      </c>
      <c r="K13" s="814">
        <f t="shared" si="2"/>
        <v>1.2138888888888888</v>
      </c>
      <c r="L13" s="815">
        <f t="shared" si="3"/>
        <v>443.0694444444444</v>
      </c>
      <c r="M13" s="812">
        <f t="shared" si="0"/>
        <v>14.768981481481481</v>
      </c>
      <c r="N13" s="816" t="s">
        <v>2601</v>
      </c>
      <c r="O13" s="813">
        <v>44249</v>
      </c>
      <c r="P13" s="817">
        <f t="shared" si="1"/>
        <v>11.7</v>
      </c>
      <c r="Q13" s="818">
        <v>159</v>
      </c>
      <c r="R13" s="810">
        <v>167</v>
      </c>
      <c r="S13" s="810">
        <v>156</v>
      </c>
      <c r="T13" s="810">
        <v>27</v>
      </c>
      <c r="U13" s="810">
        <v>27</v>
      </c>
      <c r="V13" s="810">
        <v>27</v>
      </c>
      <c r="W13" s="813">
        <v>44272</v>
      </c>
    </row>
    <row r="14" spans="1:23" s="809" customFormat="1" ht="16" x14ac:dyDescent="0.2">
      <c r="A14" s="149">
        <v>13</v>
      </c>
      <c r="B14" s="808" t="s">
        <v>479</v>
      </c>
      <c r="C14" s="149" t="s">
        <v>480</v>
      </c>
      <c r="D14" s="149" t="s">
        <v>449</v>
      </c>
      <c r="E14" s="104">
        <v>1324353</v>
      </c>
      <c r="F14" s="104" t="s">
        <v>113</v>
      </c>
      <c r="G14" s="104" t="s">
        <v>156</v>
      </c>
      <c r="H14" s="149" t="s">
        <v>299</v>
      </c>
      <c r="I14" s="145">
        <v>43898</v>
      </c>
      <c r="J14" s="108">
        <v>44341</v>
      </c>
      <c r="K14" s="109">
        <f t="shared" si="2"/>
        <v>1.2138888888888888</v>
      </c>
      <c r="L14" s="806">
        <f t="shared" si="3"/>
        <v>443.0694444444444</v>
      </c>
      <c r="M14" s="104">
        <f t="shared" si="0"/>
        <v>14.768981481481481</v>
      </c>
      <c r="N14" s="361" t="s">
        <v>2601</v>
      </c>
      <c r="O14" s="108">
        <v>44249</v>
      </c>
      <c r="P14" s="615">
        <f t="shared" si="1"/>
        <v>11.7</v>
      </c>
      <c r="Q14" s="419">
        <v>173</v>
      </c>
      <c r="R14" s="149">
        <v>171</v>
      </c>
      <c r="S14" s="149">
        <v>176</v>
      </c>
      <c r="T14" s="149">
        <v>34</v>
      </c>
      <c r="U14" s="149">
        <v>34</v>
      </c>
      <c r="V14" s="149">
        <v>34</v>
      </c>
      <c r="W14" s="108">
        <v>44272</v>
      </c>
    </row>
    <row r="15" spans="1:23" s="809" customFormat="1" ht="16" x14ac:dyDescent="0.2">
      <c r="A15" s="149">
        <v>14</v>
      </c>
      <c r="B15" s="808" t="s">
        <v>481</v>
      </c>
      <c r="C15" s="149" t="s">
        <v>482</v>
      </c>
      <c r="D15" s="149" t="s">
        <v>449</v>
      </c>
      <c r="E15" s="104">
        <v>1324353</v>
      </c>
      <c r="F15" s="104" t="s">
        <v>113</v>
      </c>
      <c r="G15" s="104" t="s">
        <v>156</v>
      </c>
      <c r="H15" s="149" t="s">
        <v>296</v>
      </c>
      <c r="I15" s="145">
        <v>43898</v>
      </c>
      <c r="J15" s="108">
        <v>44341</v>
      </c>
      <c r="K15" s="109">
        <f t="shared" si="2"/>
        <v>1.2138888888888888</v>
      </c>
      <c r="L15" s="806">
        <f t="shared" si="3"/>
        <v>443.0694444444444</v>
      </c>
      <c r="M15" s="104">
        <f t="shared" si="0"/>
        <v>14.768981481481481</v>
      </c>
      <c r="N15" s="361" t="s">
        <v>2601</v>
      </c>
      <c r="O15" s="108">
        <v>44249</v>
      </c>
      <c r="P15" s="615">
        <f t="shared" si="1"/>
        <v>11.7</v>
      </c>
      <c r="Q15" s="419">
        <v>162</v>
      </c>
      <c r="R15" s="149">
        <v>153</v>
      </c>
      <c r="S15" s="149">
        <v>166</v>
      </c>
      <c r="T15" s="149">
        <v>33</v>
      </c>
      <c r="U15" s="149">
        <v>33</v>
      </c>
      <c r="V15" s="149">
        <v>34</v>
      </c>
      <c r="W15" s="108">
        <v>44272</v>
      </c>
    </row>
    <row r="16" spans="1:23" s="809" customFormat="1" ht="16" x14ac:dyDescent="0.2">
      <c r="A16" s="149">
        <v>15</v>
      </c>
      <c r="B16" s="808" t="s">
        <v>483</v>
      </c>
      <c r="C16" s="149" t="s">
        <v>484</v>
      </c>
      <c r="D16" s="149" t="s">
        <v>449</v>
      </c>
      <c r="E16" s="104">
        <v>1324353</v>
      </c>
      <c r="F16" s="104" t="s">
        <v>113</v>
      </c>
      <c r="G16" s="104" t="s">
        <v>156</v>
      </c>
      <c r="H16" s="149" t="s">
        <v>286</v>
      </c>
      <c r="I16" s="145">
        <v>43898</v>
      </c>
      <c r="J16" s="108">
        <v>44341</v>
      </c>
      <c r="K16" s="109">
        <f t="shared" si="2"/>
        <v>1.2138888888888888</v>
      </c>
      <c r="L16" s="806">
        <f t="shared" si="3"/>
        <v>443.0694444444444</v>
      </c>
      <c r="M16" s="104">
        <f t="shared" si="0"/>
        <v>14.768981481481481</v>
      </c>
      <c r="N16" s="361" t="s">
        <v>2601</v>
      </c>
      <c r="O16" s="108">
        <v>44249</v>
      </c>
      <c r="P16" s="615">
        <f t="shared" si="1"/>
        <v>11.7</v>
      </c>
      <c r="Q16" s="419">
        <v>177</v>
      </c>
      <c r="R16" s="149">
        <v>182</v>
      </c>
      <c r="S16" s="149">
        <v>155</v>
      </c>
      <c r="T16" s="149">
        <v>35</v>
      </c>
      <c r="U16" s="149">
        <v>35</v>
      </c>
      <c r="V16" s="149">
        <v>35</v>
      </c>
      <c r="W16" s="108">
        <v>44272</v>
      </c>
    </row>
    <row r="17" spans="1:23" s="119" customFormat="1" ht="16" x14ac:dyDescent="0.2">
      <c r="A17" s="167">
        <v>16</v>
      </c>
      <c r="B17" s="807" t="s">
        <v>485</v>
      </c>
      <c r="C17" s="167" t="s">
        <v>486</v>
      </c>
      <c r="D17" s="167" t="s">
        <v>454</v>
      </c>
      <c r="E17" s="150">
        <v>1190436</v>
      </c>
      <c r="F17" s="151" t="s">
        <v>113</v>
      </c>
      <c r="G17" s="151" t="s">
        <v>157</v>
      </c>
      <c r="H17" s="151" t="s">
        <v>299</v>
      </c>
      <c r="I17" s="152">
        <v>43878</v>
      </c>
      <c r="J17" s="106">
        <v>44341</v>
      </c>
      <c r="K17" s="107">
        <f t="shared" si="2"/>
        <v>1.2722222222222221</v>
      </c>
      <c r="L17" s="111">
        <f t="shared" si="3"/>
        <v>464.36111111111109</v>
      </c>
      <c r="M17" s="150">
        <f t="shared" si="0"/>
        <v>15.478703703703703</v>
      </c>
      <c r="N17" s="318" t="s">
        <v>2601</v>
      </c>
      <c r="O17" s="153">
        <v>44249</v>
      </c>
      <c r="P17" s="110">
        <f t="shared" si="1"/>
        <v>12.366666666666667</v>
      </c>
      <c r="Q17" s="420">
        <v>200</v>
      </c>
      <c r="R17" s="218">
        <v>192</v>
      </c>
      <c r="S17" s="218">
        <v>205</v>
      </c>
      <c r="T17" s="218">
        <v>27</v>
      </c>
      <c r="U17" s="218">
        <v>28</v>
      </c>
      <c r="V17" s="218">
        <v>27</v>
      </c>
      <c r="W17" s="330">
        <v>44272</v>
      </c>
    </row>
    <row r="18" spans="1:23" s="119" customFormat="1" ht="16" x14ac:dyDescent="0.2">
      <c r="A18" s="167">
        <v>17</v>
      </c>
      <c r="B18" s="807" t="s">
        <v>487</v>
      </c>
      <c r="C18" s="167" t="s">
        <v>488</v>
      </c>
      <c r="D18" s="167" t="s">
        <v>454</v>
      </c>
      <c r="E18" s="150">
        <v>1190436</v>
      </c>
      <c r="F18" s="151" t="s">
        <v>115</v>
      </c>
      <c r="G18" s="151" t="s">
        <v>157</v>
      </c>
      <c r="H18" s="151" t="s">
        <v>299</v>
      </c>
      <c r="I18" s="152">
        <v>43878</v>
      </c>
      <c r="J18" s="106">
        <v>44341</v>
      </c>
      <c r="K18" s="107">
        <f t="shared" si="2"/>
        <v>1.2722222222222221</v>
      </c>
      <c r="L18" s="111">
        <f t="shared" si="3"/>
        <v>464.36111111111109</v>
      </c>
      <c r="M18" s="150">
        <f t="shared" si="0"/>
        <v>15.478703703703703</v>
      </c>
      <c r="N18" s="318" t="s">
        <v>2601</v>
      </c>
      <c r="O18" s="153">
        <v>44249</v>
      </c>
      <c r="P18" s="110">
        <f t="shared" si="1"/>
        <v>12.366666666666667</v>
      </c>
      <c r="Q18" s="420">
        <v>144</v>
      </c>
      <c r="R18" s="218">
        <v>138</v>
      </c>
      <c r="S18" s="218">
        <v>147</v>
      </c>
      <c r="T18" s="218">
        <v>28</v>
      </c>
      <c r="U18" s="218">
        <v>29</v>
      </c>
      <c r="V18" s="218">
        <v>27</v>
      </c>
      <c r="W18" s="330">
        <v>44272</v>
      </c>
    </row>
    <row r="19" spans="1:23" ht="16" x14ac:dyDescent="0.2">
      <c r="A19" s="161" t="s">
        <v>155</v>
      </c>
      <c r="B19" s="14"/>
    </row>
    <row r="20" spans="1:23" ht="16" x14ac:dyDescent="0.2">
      <c r="A20" s="162" t="s">
        <v>124</v>
      </c>
      <c r="B20" s="14"/>
    </row>
    <row r="21" spans="1:23" x14ac:dyDescent="0.2">
      <c r="A21" s="163" t="s">
        <v>141</v>
      </c>
      <c r="B21" s="167"/>
    </row>
    <row r="22" spans="1:23" ht="16" x14ac:dyDescent="0.2">
      <c r="A22" s="164" t="s">
        <v>150</v>
      </c>
      <c r="B22" s="532"/>
    </row>
    <row r="23" spans="1:23" ht="16" x14ac:dyDescent="0.2">
      <c r="A23" s="165" t="s">
        <v>156</v>
      </c>
      <c r="B23" s="14"/>
    </row>
    <row r="24" spans="1:23" ht="16" x14ac:dyDescent="0.2">
      <c r="A24" s="187" t="s">
        <v>154</v>
      </c>
      <c r="B24" s="14"/>
    </row>
    <row r="25" spans="1:23" x14ac:dyDescent="0.2">
      <c r="A25" s="186" t="s">
        <v>157</v>
      </c>
      <c r="B25" s="167"/>
    </row>
    <row r="26" spans="1:23" ht="17" x14ac:dyDescent="0.2">
      <c r="A26" s="374" t="s">
        <v>158</v>
      </c>
      <c r="B26" s="562"/>
    </row>
    <row r="27" spans="1:23" ht="17" x14ac:dyDescent="0.2">
      <c r="A27" s="393" t="s">
        <v>159</v>
      </c>
      <c r="B27" s="562"/>
    </row>
  </sheetData>
  <pageMargins left="0.7" right="0.7" top="0.75" bottom="0.75" header="0.3" footer="0.3"/>
  <pageSetup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10A4-72EF-4CFE-B188-5A656E16DBBD}">
  <sheetPr>
    <tabColor rgb="FFFFC000"/>
    <pageSetUpPr fitToPage="1"/>
  </sheetPr>
  <dimension ref="A1:Z32"/>
  <sheetViews>
    <sheetView workbookViewId="0">
      <selection activeCell="A11" sqref="A11:XFD11"/>
    </sheetView>
  </sheetViews>
  <sheetFormatPr baseColWidth="10" defaultColWidth="8.83203125" defaultRowHeight="15" x14ac:dyDescent="0.2"/>
  <cols>
    <col min="2" max="2" width="13" customWidth="1"/>
    <col min="3" max="3" width="11.6640625" customWidth="1"/>
    <col min="4" max="4" width="19.5" customWidth="1"/>
    <col min="5" max="5" width="18.6640625" customWidth="1"/>
    <col min="9" max="9" width="14.6640625" customWidth="1"/>
    <col min="10" max="10" width="12.5" customWidth="1"/>
    <col min="11" max="11" width="24.5" customWidth="1"/>
    <col min="12" max="12" width="21.5" customWidth="1"/>
    <col min="13" max="13" width="19.1640625" customWidth="1"/>
    <col min="14" max="16" width="20.5" customWidth="1"/>
    <col min="17" max="17" width="18.5" customWidth="1"/>
    <col min="18" max="18" width="16.33203125" customWidth="1"/>
    <col min="19" max="19" width="17.1640625" customWidth="1"/>
    <col min="20" max="20" width="19.33203125" customWidth="1"/>
    <col min="21" max="21" width="18.1640625" customWidth="1"/>
    <col min="22" max="22" width="17.1640625" customWidth="1"/>
    <col min="23" max="23" width="17" customWidth="1"/>
    <col min="24" max="24" width="16.33203125" customWidth="1"/>
    <col min="25" max="25" width="15.83203125" customWidth="1"/>
    <col min="26" max="26" width="16.1640625" customWidth="1"/>
  </cols>
  <sheetData>
    <row r="1" spans="1:26" x14ac:dyDescent="0.2">
      <c r="A1" s="167" t="s">
        <v>97</v>
      </c>
      <c r="B1" s="167" t="s">
        <v>237</v>
      </c>
      <c r="C1" s="119" t="s">
        <v>0</v>
      </c>
      <c r="D1" s="316" t="s">
        <v>239</v>
      </c>
      <c r="E1" s="167" t="s">
        <v>2435</v>
      </c>
      <c r="F1" s="167" t="s">
        <v>189</v>
      </c>
      <c r="G1" s="167" t="s">
        <v>192</v>
      </c>
      <c r="H1" s="167" t="s">
        <v>241</v>
      </c>
      <c r="I1" s="167" t="s">
        <v>188</v>
      </c>
      <c r="J1" s="167" t="s">
        <v>242</v>
      </c>
      <c r="K1" s="167" t="s">
        <v>2441</v>
      </c>
      <c r="L1" s="368" t="s">
        <v>2886</v>
      </c>
      <c r="M1" s="119" t="s">
        <v>2887</v>
      </c>
      <c r="N1" s="144" t="s">
        <v>2888</v>
      </c>
      <c r="O1" s="317" t="s">
        <v>2889</v>
      </c>
      <c r="P1" s="144" t="s">
        <v>2890</v>
      </c>
      <c r="Q1" s="317" t="s">
        <v>2891</v>
      </c>
      <c r="R1" s="317" t="s">
        <v>2892</v>
      </c>
      <c r="S1" s="317" t="s">
        <v>2833</v>
      </c>
      <c r="T1" s="317" t="s">
        <v>2834</v>
      </c>
      <c r="U1" s="317" t="s">
        <v>2835</v>
      </c>
      <c r="V1" s="317" t="s">
        <v>2836</v>
      </c>
      <c r="W1" s="317" t="s">
        <v>2837</v>
      </c>
      <c r="X1" s="317" t="s">
        <v>2838</v>
      </c>
      <c r="Y1" s="317" t="s">
        <v>2839</v>
      </c>
      <c r="Z1" s="144" t="s">
        <v>2893</v>
      </c>
    </row>
    <row r="2" spans="1:26" ht="16" x14ac:dyDescent="0.2">
      <c r="A2" s="1">
        <v>1</v>
      </c>
      <c r="B2" s="1" t="s">
        <v>490</v>
      </c>
      <c r="C2" s="1" t="s">
        <v>491</v>
      </c>
      <c r="D2" s="167" t="s">
        <v>345</v>
      </c>
      <c r="E2" s="104">
        <v>1275947</v>
      </c>
      <c r="F2" s="104" t="s">
        <v>113</v>
      </c>
      <c r="G2" s="104" t="s">
        <v>156</v>
      </c>
      <c r="H2" s="145" t="s">
        <v>299</v>
      </c>
      <c r="I2" s="145">
        <v>43751</v>
      </c>
      <c r="J2" s="361">
        <f ca="1">YEARFRAC(I2,TODAY())</f>
        <v>3.4249999999999998</v>
      </c>
      <c r="K2" s="318" t="s">
        <v>2601</v>
      </c>
      <c r="L2" s="108">
        <v>44319</v>
      </c>
      <c r="M2" s="109">
        <f t="shared" ref="M2:M23" si="0">_xlfn.DAYS(L2,I2)/30</f>
        <v>18.933333333333334</v>
      </c>
      <c r="N2" s="149">
        <v>172</v>
      </c>
      <c r="O2" s="149">
        <v>24</v>
      </c>
      <c r="P2" s="178">
        <v>168</v>
      </c>
      <c r="Q2" s="587">
        <v>35</v>
      </c>
      <c r="R2" s="429"/>
      <c r="S2" s="429"/>
      <c r="T2" s="429"/>
      <c r="U2" s="429"/>
      <c r="V2" s="429"/>
      <c r="W2" s="429"/>
      <c r="X2" s="429"/>
      <c r="Y2" s="429"/>
      <c r="Z2" s="429"/>
    </row>
    <row r="3" spans="1:26" ht="16" x14ac:dyDescent="0.2">
      <c r="A3" s="1">
        <v>2</v>
      </c>
      <c r="B3" s="1" t="s">
        <v>492</v>
      </c>
      <c r="C3" s="1" t="s">
        <v>493</v>
      </c>
      <c r="D3" s="167" t="s">
        <v>345</v>
      </c>
      <c r="E3" s="104">
        <v>1275947</v>
      </c>
      <c r="F3" s="104" t="s">
        <v>113</v>
      </c>
      <c r="G3" s="104" t="s">
        <v>156</v>
      </c>
      <c r="H3" s="145" t="s">
        <v>296</v>
      </c>
      <c r="I3" s="145">
        <v>43751</v>
      </c>
      <c r="J3" s="361">
        <f t="shared" ref="J3:J23" ca="1" si="1">YEARFRAC(I3,TODAY())</f>
        <v>3.4249999999999998</v>
      </c>
      <c r="K3" s="318" t="s">
        <v>2601</v>
      </c>
      <c r="L3" s="108">
        <v>44319</v>
      </c>
      <c r="M3" s="109">
        <f t="shared" si="0"/>
        <v>18.933333333333334</v>
      </c>
      <c r="N3" s="149">
        <v>168</v>
      </c>
      <c r="O3" s="149">
        <v>26</v>
      </c>
      <c r="P3" s="178">
        <v>202</v>
      </c>
      <c r="Q3" s="587">
        <v>42</v>
      </c>
      <c r="R3" s="429"/>
      <c r="S3" s="429"/>
      <c r="T3" s="429"/>
      <c r="U3" s="429"/>
      <c r="V3" s="429"/>
      <c r="W3" s="429"/>
      <c r="X3" s="429"/>
      <c r="Y3" s="429"/>
      <c r="Z3" s="429"/>
    </row>
    <row r="4" spans="1:26" ht="16" x14ac:dyDescent="0.2">
      <c r="A4" s="1">
        <v>3</v>
      </c>
      <c r="B4" s="1" t="s">
        <v>494</v>
      </c>
      <c r="C4" s="1" t="s">
        <v>495</v>
      </c>
      <c r="D4" s="167" t="s">
        <v>345</v>
      </c>
      <c r="E4" s="104">
        <v>1275947</v>
      </c>
      <c r="F4" s="104" t="s">
        <v>113</v>
      </c>
      <c r="G4" s="104" t="s">
        <v>156</v>
      </c>
      <c r="H4" s="145" t="s">
        <v>286</v>
      </c>
      <c r="I4" s="145">
        <v>43751</v>
      </c>
      <c r="J4" s="361">
        <f t="shared" ca="1" si="1"/>
        <v>3.4249999999999998</v>
      </c>
      <c r="K4" s="318" t="s">
        <v>2601</v>
      </c>
      <c r="L4" s="108">
        <v>44319</v>
      </c>
      <c r="M4" s="109">
        <f t="shared" si="0"/>
        <v>18.933333333333334</v>
      </c>
      <c r="N4" s="149">
        <v>155</v>
      </c>
      <c r="O4" s="149">
        <v>25</v>
      </c>
      <c r="P4" s="178">
        <v>208</v>
      </c>
      <c r="Q4" s="587">
        <v>45</v>
      </c>
      <c r="R4" s="429"/>
      <c r="S4" s="429"/>
      <c r="T4" s="429"/>
      <c r="U4" s="429"/>
      <c r="V4" s="429"/>
      <c r="W4" s="429"/>
      <c r="X4" s="429"/>
      <c r="Y4" s="429"/>
      <c r="Z4" s="429"/>
    </row>
    <row r="5" spans="1:26" ht="16" x14ac:dyDescent="0.2">
      <c r="A5" s="1">
        <v>4</v>
      </c>
      <c r="B5" s="1" t="s">
        <v>496</v>
      </c>
      <c r="C5" s="1" t="s">
        <v>497</v>
      </c>
      <c r="D5" s="167" t="s">
        <v>356</v>
      </c>
      <c r="E5" s="104">
        <v>1275956</v>
      </c>
      <c r="F5" s="104" t="s">
        <v>113</v>
      </c>
      <c r="G5" s="104" t="s">
        <v>156</v>
      </c>
      <c r="H5" s="145" t="s">
        <v>299</v>
      </c>
      <c r="I5" s="145">
        <v>43771</v>
      </c>
      <c r="J5" s="361">
        <f t="shared" ca="1" si="1"/>
        <v>3.3722222222222222</v>
      </c>
      <c r="K5" s="318" t="s">
        <v>2601</v>
      </c>
      <c r="L5" s="108">
        <v>44319</v>
      </c>
      <c r="M5" s="109">
        <f t="shared" si="0"/>
        <v>18.266666666666666</v>
      </c>
      <c r="N5" s="149">
        <v>188</v>
      </c>
      <c r="O5" s="149">
        <v>23</v>
      </c>
      <c r="P5" s="178">
        <v>170</v>
      </c>
      <c r="Q5" s="587">
        <v>28</v>
      </c>
      <c r="R5" s="429"/>
      <c r="S5" s="429"/>
      <c r="T5" s="429"/>
      <c r="U5" s="429"/>
      <c r="V5" s="429"/>
      <c r="W5" s="429"/>
      <c r="X5" s="429"/>
      <c r="Y5" s="429"/>
      <c r="Z5" s="429"/>
    </row>
    <row r="6" spans="1:26" ht="16" x14ac:dyDescent="0.2">
      <c r="A6" s="1">
        <v>5</v>
      </c>
      <c r="B6" s="1" t="s">
        <v>498</v>
      </c>
      <c r="C6" s="1" t="s">
        <v>499</v>
      </c>
      <c r="D6" s="167" t="s">
        <v>356</v>
      </c>
      <c r="E6" s="104">
        <v>1275956</v>
      </c>
      <c r="F6" s="104" t="s">
        <v>113</v>
      </c>
      <c r="G6" s="104" t="s">
        <v>156</v>
      </c>
      <c r="H6" s="145" t="s">
        <v>296</v>
      </c>
      <c r="I6" s="145">
        <v>43771</v>
      </c>
      <c r="J6" s="361">
        <f t="shared" ca="1" si="1"/>
        <v>3.3722222222222222</v>
      </c>
      <c r="K6" s="318" t="s">
        <v>2601</v>
      </c>
      <c r="L6" s="108">
        <v>44319</v>
      </c>
      <c r="M6" s="109">
        <f t="shared" si="0"/>
        <v>18.266666666666666</v>
      </c>
      <c r="N6" s="149">
        <v>210</v>
      </c>
      <c r="O6" s="149">
        <v>31</v>
      </c>
      <c r="P6" s="178">
        <v>180</v>
      </c>
      <c r="Q6" s="587">
        <v>33</v>
      </c>
      <c r="R6" s="429"/>
      <c r="S6" s="429"/>
      <c r="T6" s="429"/>
      <c r="U6" s="429"/>
      <c r="V6" s="429"/>
      <c r="W6" s="429"/>
      <c r="X6" s="429"/>
      <c r="Y6" s="429"/>
      <c r="Z6" s="429"/>
    </row>
    <row r="7" spans="1:26" ht="16" x14ac:dyDescent="0.2">
      <c r="A7" s="1">
        <v>6</v>
      </c>
      <c r="B7" s="1" t="s">
        <v>500</v>
      </c>
      <c r="C7" s="1" t="s">
        <v>501</v>
      </c>
      <c r="D7" s="167" t="s">
        <v>356</v>
      </c>
      <c r="E7" s="104">
        <v>1275956</v>
      </c>
      <c r="F7" s="104" t="s">
        <v>113</v>
      </c>
      <c r="G7" s="104" t="s">
        <v>156</v>
      </c>
      <c r="H7" s="145" t="s">
        <v>286</v>
      </c>
      <c r="I7" s="145">
        <v>43771</v>
      </c>
      <c r="J7" s="361">
        <f t="shared" ca="1" si="1"/>
        <v>3.3722222222222222</v>
      </c>
      <c r="K7" s="318" t="s">
        <v>2601</v>
      </c>
      <c r="L7" s="108">
        <v>44319</v>
      </c>
      <c r="M7" s="109">
        <f t="shared" si="0"/>
        <v>18.266666666666666</v>
      </c>
      <c r="N7" s="149">
        <v>178</v>
      </c>
      <c r="O7" s="149">
        <v>30</v>
      </c>
      <c r="P7" s="178">
        <v>174</v>
      </c>
      <c r="Q7" s="587">
        <v>35</v>
      </c>
      <c r="R7" s="429"/>
      <c r="S7" s="429"/>
      <c r="T7" s="429"/>
      <c r="U7" s="429"/>
      <c r="V7" s="429"/>
      <c r="W7" s="429"/>
      <c r="X7" s="429"/>
      <c r="Y7" s="429"/>
      <c r="Z7" s="429"/>
    </row>
    <row r="8" spans="1:26" ht="16" x14ac:dyDescent="0.2">
      <c r="A8" s="1">
        <v>7</v>
      </c>
      <c r="B8" s="1" t="s">
        <v>502</v>
      </c>
      <c r="C8" s="1" t="s">
        <v>503</v>
      </c>
      <c r="D8" s="167" t="s">
        <v>366</v>
      </c>
      <c r="E8" s="104">
        <v>1275955</v>
      </c>
      <c r="F8" s="104" t="s">
        <v>115</v>
      </c>
      <c r="G8" s="104" t="s">
        <v>156</v>
      </c>
      <c r="H8" s="145" t="s">
        <v>299</v>
      </c>
      <c r="I8" s="145">
        <v>43771</v>
      </c>
      <c r="J8" s="361">
        <f t="shared" ca="1" si="1"/>
        <v>3.3722222222222222</v>
      </c>
      <c r="K8" s="318" t="s">
        <v>2601</v>
      </c>
      <c r="L8" s="108">
        <v>44319</v>
      </c>
      <c r="M8" s="109">
        <f t="shared" si="0"/>
        <v>18.266666666666666</v>
      </c>
      <c r="N8" s="149">
        <v>166</v>
      </c>
      <c r="O8" s="149">
        <v>30</v>
      </c>
      <c r="P8" s="178">
        <v>201</v>
      </c>
      <c r="Q8" s="587">
        <v>27</v>
      </c>
      <c r="R8" s="429"/>
      <c r="S8" s="429"/>
      <c r="T8" s="429"/>
      <c r="U8" s="429"/>
      <c r="V8" s="429"/>
      <c r="W8" s="429"/>
      <c r="X8" s="429"/>
      <c r="Y8" s="429"/>
      <c r="Z8" s="429"/>
    </row>
    <row r="9" spans="1:26" ht="16" x14ac:dyDescent="0.2">
      <c r="A9" s="1">
        <v>8</v>
      </c>
      <c r="B9" s="1" t="s">
        <v>504</v>
      </c>
      <c r="C9" s="1" t="s">
        <v>505</v>
      </c>
      <c r="D9" s="167" t="s">
        <v>366</v>
      </c>
      <c r="E9" s="104">
        <v>1275955</v>
      </c>
      <c r="F9" s="104" t="s">
        <v>115</v>
      </c>
      <c r="G9" s="104" t="s">
        <v>156</v>
      </c>
      <c r="H9" s="145" t="s">
        <v>296</v>
      </c>
      <c r="I9" s="145">
        <v>43771</v>
      </c>
      <c r="J9" s="361">
        <f t="shared" ca="1" si="1"/>
        <v>3.3722222222222222</v>
      </c>
      <c r="K9" s="318" t="s">
        <v>2601</v>
      </c>
      <c r="L9" s="108">
        <v>44319</v>
      </c>
      <c r="M9" s="109">
        <f t="shared" si="0"/>
        <v>18.266666666666666</v>
      </c>
      <c r="N9" s="149">
        <v>183</v>
      </c>
      <c r="O9" s="149">
        <v>29</v>
      </c>
      <c r="P9" s="178">
        <v>184</v>
      </c>
      <c r="Q9" s="587">
        <v>28</v>
      </c>
      <c r="R9" s="429"/>
      <c r="S9" s="429"/>
      <c r="T9" s="429"/>
      <c r="U9" s="429"/>
      <c r="V9" s="429"/>
      <c r="W9" s="429"/>
      <c r="X9" s="429"/>
      <c r="Y9" s="429"/>
      <c r="Z9" s="429"/>
    </row>
    <row r="10" spans="1:26" ht="16" x14ac:dyDescent="0.2">
      <c r="A10" s="1">
        <v>9</v>
      </c>
      <c r="B10" s="1" t="s">
        <v>506</v>
      </c>
      <c r="C10" s="1" t="s">
        <v>507</v>
      </c>
      <c r="D10" s="167" t="s">
        <v>366</v>
      </c>
      <c r="E10" s="104">
        <v>1275955</v>
      </c>
      <c r="F10" s="104" t="s">
        <v>115</v>
      </c>
      <c r="G10" s="104" t="s">
        <v>156</v>
      </c>
      <c r="H10" s="145" t="s">
        <v>286</v>
      </c>
      <c r="I10" s="145">
        <v>43771</v>
      </c>
      <c r="J10" s="361">
        <f t="shared" ca="1" si="1"/>
        <v>3.3722222222222222</v>
      </c>
      <c r="K10" s="318" t="s">
        <v>2601</v>
      </c>
      <c r="L10" s="108">
        <v>44319</v>
      </c>
      <c r="M10" s="109">
        <f t="shared" si="0"/>
        <v>18.266666666666666</v>
      </c>
      <c r="N10" s="149">
        <v>188</v>
      </c>
      <c r="O10" s="149">
        <v>30</v>
      </c>
      <c r="P10" s="178">
        <v>183</v>
      </c>
      <c r="Q10" s="587">
        <v>29</v>
      </c>
      <c r="R10" s="429"/>
      <c r="S10" s="429"/>
      <c r="T10" s="429"/>
      <c r="U10" s="429"/>
      <c r="V10" s="429"/>
      <c r="W10" s="429"/>
      <c r="X10" s="429"/>
      <c r="Y10" s="429"/>
      <c r="Z10" s="429"/>
    </row>
    <row r="11" spans="1:26" ht="16" x14ac:dyDescent="0.2">
      <c r="A11" s="1">
        <v>10</v>
      </c>
      <c r="C11" s="1" t="s">
        <v>508</v>
      </c>
      <c r="D11" s="167" t="s">
        <v>366</v>
      </c>
      <c r="E11" s="552">
        <v>1275955</v>
      </c>
      <c r="F11" s="552" t="s">
        <v>115</v>
      </c>
      <c r="G11" s="552" t="s">
        <v>156</v>
      </c>
      <c r="H11" s="553" t="s">
        <v>293</v>
      </c>
      <c r="I11" s="553">
        <v>43771</v>
      </c>
      <c r="J11" s="554">
        <f t="shared" ca="1" si="1"/>
        <v>3.3722222222222222</v>
      </c>
      <c r="K11" s="555" t="s">
        <v>2601</v>
      </c>
      <c r="L11" s="556">
        <v>44319</v>
      </c>
      <c r="M11" s="557">
        <f t="shared" si="0"/>
        <v>18.266666666666666</v>
      </c>
      <c r="N11" s="559">
        <v>209</v>
      </c>
      <c r="O11" s="559">
        <v>26</v>
      </c>
      <c r="P11" s="588"/>
      <c r="Q11" s="589"/>
      <c r="R11" s="429"/>
      <c r="S11" s="429"/>
      <c r="T11" s="429"/>
      <c r="U11" s="429"/>
      <c r="V11" s="429"/>
      <c r="W11" s="429"/>
      <c r="X11" s="429"/>
      <c r="Y11" s="429"/>
      <c r="Z11" s="429"/>
    </row>
    <row r="12" spans="1:26" ht="16" x14ac:dyDescent="0.2">
      <c r="A12" s="1">
        <v>11</v>
      </c>
      <c r="B12" s="1" t="s">
        <v>509</v>
      </c>
      <c r="C12" s="1" t="s">
        <v>510</v>
      </c>
      <c r="D12" s="167" t="s">
        <v>366</v>
      </c>
      <c r="E12" s="104">
        <v>1275955</v>
      </c>
      <c r="F12" s="104" t="s">
        <v>115</v>
      </c>
      <c r="G12" s="104" t="s">
        <v>156</v>
      </c>
      <c r="H12" s="145" t="s">
        <v>290</v>
      </c>
      <c r="I12" s="145">
        <v>43771</v>
      </c>
      <c r="J12" s="361">
        <f t="shared" ref="J12" ca="1" si="2">YEARFRAC(I12,TODAY())</f>
        <v>3.3722222222222222</v>
      </c>
      <c r="K12" s="318" t="s">
        <v>2601</v>
      </c>
      <c r="L12" s="108">
        <v>44319</v>
      </c>
      <c r="M12" s="109">
        <f t="shared" si="0"/>
        <v>18.266666666666666</v>
      </c>
      <c r="N12" s="149">
        <v>187</v>
      </c>
      <c r="O12" s="149">
        <v>25</v>
      </c>
      <c r="P12" s="178">
        <v>188</v>
      </c>
      <c r="Q12" s="587">
        <v>30</v>
      </c>
      <c r="R12" s="429"/>
      <c r="S12" s="429"/>
      <c r="T12" s="429"/>
      <c r="U12" s="429"/>
      <c r="V12" s="429"/>
      <c r="W12" s="429"/>
      <c r="X12" s="429"/>
      <c r="Y12" s="429"/>
      <c r="Z12" s="429"/>
    </row>
    <row r="13" spans="1:26" ht="16" x14ac:dyDescent="0.2">
      <c r="A13" s="1">
        <v>12</v>
      </c>
      <c r="B13" s="1" t="s">
        <v>511</v>
      </c>
      <c r="C13" s="1" t="s">
        <v>512</v>
      </c>
      <c r="D13" s="167" t="s">
        <v>373</v>
      </c>
      <c r="E13" s="104">
        <v>1253154</v>
      </c>
      <c r="F13" s="104" t="s">
        <v>115</v>
      </c>
      <c r="G13" s="104" t="s">
        <v>156</v>
      </c>
      <c r="H13" s="145" t="s">
        <v>299</v>
      </c>
      <c r="I13" s="145">
        <v>43777</v>
      </c>
      <c r="J13" s="361">
        <f t="shared" ca="1" si="1"/>
        <v>3.3555555555555556</v>
      </c>
      <c r="K13" s="318" t="s">
        <v>2601</v>
      </c>
      <c r="L13" s="108">
        <v>44319</v>
      </c>
      <c r="M13" s="109">
        <f t="shared" si="0"/>
        <v>18.066666666666666</v>
      </c>
      <c r="N13" s="149">
        <v>167</v>
      </c>
      <c r="O13" s="149">
        <v>28</v>
      </c>
      <c r="P13" s="178">
        <v>190</v>
      </c>
      <c r="Q13" s="587">
        <v>32</v>
      </c>
      <c r="R13" s="429"/>
      <c r="S13" s="429"/>
      <c r="T13" s="429"/>
      <c r="U13" s="429"/>
      <c r="V13" s="429"/>
      <c r="W13" s="429"/>
      <c r="X13" s="429"/>
      <c r="Y13" s="429"/>
      <c r="Z13" s="429"/>
    </row>
    <row r="14" spans="1:26" ht="16" x14ac:dyDescent="0.2">
      <c r="A14" s="1">
        <v>13</v>
      </c>
      <c r="B14" s="1" t="s">
        <v>513</v>
      </c>
      <c r="C14" s="1" t="s">
        <v>514</v>
      </c>
      <c r="D14" s="167" t="s">
        <v>373</v>
      </c>
      <c r="E14" s="104">
        <v>1253154</v>
      </c>
      <c r="F14" s="104" t="s">
        <v>115</v>
      </c>
      <c r="G14" s="104" t="s">
        <v>156</v>
      </c>
      <c r="H14" s="145" t="s">
        <v>296</v>
      </c>
      <c r="I14" s="145">
        <v>43777</v>
      </c>
      <c r="J14" s="361">
        <f t="shared" ca="1" si="1"/>
        <v>3.3555555555555556</v>
      </c>
      <c r="K14" s="318" t="s">
        <v>2601</v>
      </c>
      <c r="L14" s="108">
        <v>44319</v>
      </c>
      <c r="M14" s="109">
        <f t="shared" si="0"/>
        <v>18.066666666666666</v>
      </c>
      <c r="N14" s="149">
        <v>198</v>
      </c>
      <c r="O14" s="149">
        <v>27</v>
      </c>
      <c r="P14" s="178">
        <v>191</v>
      </c>
      <c r="Q14" s="587">
        <v>29</v>
      </c>
      <c r="R14" s="429"/>
      <c r="S14" s="429"/>
      <c r="T14" s="429"/>
      <c r="U14" s="429"/>
      <c r="V14" s="429"/>
      <c r="W14" s="429"/>
      <c r="X14" s="429"/>
      <c r="Y14" s="429"/>
      <c r="Z14" s="429"/>
    </row>
    <row r="15" spans="1:26" ht="16" x14ac:dyDescent="0.2">
      <c r="A15" s="1">
        <v>14</v>
      </c>
      <c r="B15" s="1" t="s">
        <v>515</v>
      </c>
      <c r="C15" s="1" t="s">
        <v>516</v>
      </c>
      <c r="D15" s="167" t="s">
        <v>373</v>
      </c>
      <c r="E15" s="104">
        <v>1253154</v>
      </c>
      <c r="F15" s="104" t="s">
        <v>115</v>
      </c>
      <c r="G15" s="104" t="s">
        <v>156</v>
      </c>
      <c r="H15" s="145" t="s">
        <v>286</v>
      </c>
      <c r="I15" s="145">
        <v>43777</v>
      </c>
      <c r="J15" s="361">
        <f t="shared" ca="1" si="1"/>
        <v>3.3555555555555556</v>
      </c>
      <c r="K15" s="318" t="s">
        <v>2601</v>
      </c>
      <c r="L15" s="108">
        <v>44319</v>
      </c>
      <c r="M15" s="109">
        <f t="shared" si="0"/>
        <v>18.066666666666666</v>
      </c>
      <c r="N15" s="149">
        <v>176</v>
      </c>
      <c r="O15" s="149">
        <v>29</v>
      </c>
      <c r="P15" s="178">
        <v>177</v>
      </c>
      <c r="Q15" s="587">
        <v>35</v>
      </c>
      <c r="R15" s="429"/>
      <c r="S15" s="429"/>
      <c r="T15" s="429"/>
      <c r="U15" s="429"/>
      <c r="V15" s="429"/>
      <c r="W15" s="429"/>
      <c r="X15" s="429"/>
      <c r="Y15" s="429"/>
      <c r="Z15" s="429"/>
    </row>
    <row r="16" spans="1:26" ht="16" x14ac:dyDescent="0.2">
      <c r="A16" s="1">
        <v>15</v>
      </c>
      <c r="B16" s="1" t="s">
        <v>517</v>
      </c>
      <c r="C16" s="1" t="s">
        <v>518</v>
      </c>
      <c r="D16" s="167" t="s">
        <v>373</v>
      </c>
      <c r="E16" s="104">
        <v>1253154</v>
      </c>
      <c r="F16" s="104" t="s">
        <v>115</v>
      </c>
      <c r="G16" s="104" t="s">
        <v>156</v>
      </c>
      <c r="H16" s="145" t="s">
        <v>293</v>
      </c>
      <c r="I16" s="145">
        <v>43777</v>
      </c>
      <c r="J16" s="361">
        <f t="shared" ca="1" si="1"/>
        <v>3.3555555555555556</v>
      </c>
      <c r="K16" s="318" t="s">
        <v>2601</v>
      </c>
      <c r="L16" s="108">
        <v>44319</v>
      </c>
      <c r="M16" s="109">
        <f t="shared" si="0"/>
        <v>18.066666666666666</v>
      </c>
      <c r="N16" s="149">
        <v>180</v>
      </c>
      <c r="O16" s="149">
        <v>31</v>
      </c>
      <c r="P16" s="178">
        <v>187</v>
      </c>
      <c r="Q16" s="587">
        <v>29</v>
      </c>
      <c r="R16" s="429"/>
      <c r="S16" s="429"/>
      <c r="T16" s="429"/>
      <c r="U16" s="429"/>
      <c r="V16" s="429"/>
      <c r="W16" s="429"/>
      <c r="X16" s="429"/>
      <c r="Y16" s="429"/>
      <c r="Z16" s="429"/>
    </row>
    <row r="17" spans="1:26" ht="16" x14ac:dyDescent="0.2">
      <c r="A17" s="1">
        <v>16</v>
      </c>
      <c r="B17" s="1" t="s">
        <v>519</v>
      </c>
      <c r="C17" s="1" t="s">
        <v>520</v>
      </c>
      <c r="D17" s="167" t="s">
        <v>373</v>
      </c>
      <c r="E17" s="104">
        <v>1253154</v>
      </c>
      <c r="F17" s="104" t="s">
        <v>115</v>
      </c>
      <c r="G17" s="104" t="s">
        <v>156</v>
      </c>
      <c r="H17" s="145" t="s">
        <v>290</v>
      </c>
      <c r="I17" s="145">
        <v>43777</v>
      </c>
      <c r="J17" s="361">
        <f t="shared" ca="1" si="1"/>
        <v>3.3555555555555556</v>
      </c>
      <c r="K17" s="318" t="s">
        <v>2601</v>
      </c>
      <c r="L17" s="108">
        <v>44319</v>
      </c>
      <c r="M17" s="109">
        <f t="shared" si="0"/>
        <v>18.066666666666666</v>
      </c>
      <c r="N17" s="149">
        <v>168</v>
      </c>
      <c r="O17" s="149">
        <v>27</v>
      </c>
      <c r="P17" s="178">
        <v>201</v>
      </c>
      <c r="Q17" s="587">
        <v>26</v>
      </c>
      <c r="R17" s="429"/>
      <c r="S17" s="429"/>
      <c r="T17" s="429"/>
      <c r="U17" s="429"/>
      <c r="V17" s="429"/>
      <c r="W17" s="429"/>
      <c r="X17" s="429"/>
      <c r="Y17" s="429"/>
      <c r="Z17" s="429"/>
    </row>
    <row r="18" spans="1:26" ht="16" x14ac:dyDescent="0.2">
      <c r="A18" s="1">
        <v>17</v>
      </c>
      <c r="B18" s="1" t="s">
        <v>521</v>
      </c>
      <c r="C18" s="1" t="s">
        <v>522</v>
      </c>
      <c r="D18" s="167" t="s">
        <v>385</v>
      </c>
      <c r="E18" s="104">
        <v>1272258</v>
      </c>
      <c r="F18" s="104" t="s">
        <v>115</v>
      </c>
      <c r="G18" s="104" t="s">
        <v>156</v>
      </c>
      <c r="H18" s="145" t="s">
        <v>523</v>
      </c>
      <c r="I18" s="145">
        <v>43654</v>
      </c>
      <c r="J18" s="361">
        <f t="shared" ca="1" si="1"/>
        <v>3.6888888888888891</v>
      </c>
      <c r="K18" s="318" t="s">
        <v>2601</v>
      </c>
      <c r="L18" s="108">
        <v>44319</v>
      </c>
      <c r="M18" s="109">
        <f t="shared" si="0"/>
        <v>22.166666666666668</v>
      </c>
      <c r="N18" s="149">
        <v>191</v>
      </c>
      <c r="O18" s="149">
        <v>26</v>
      </c>
      <c r="P18" s="178">
        <v>196</v>
      </c>
      <c r="Q18" s="587">
        <v>36</v>
      </c>
      <c r="R18" s="649"/>
      <c r="S18" s="649"/>
      <c r="T18" s="649"/>
      <c r="U18" s="649"/>
      <c r="V18" s="649"/>
      <c r="W18" s="649"/>
      <c r="X18" s="649"/>
      <c r="Y18" s="649"/>
      <c r="Z18" s="649"/>
    </row>
    <row r="19" spans="1:26" ht="16" x14ac:dyDescent="0.2">
      <c r="A19" s="1">
        <v>18</v>
      </c>
      <c r="B19" s="1" t="s">
        <v>524</v>
      </c>
      <c r="C19" s="1" t="s">
        <v>525</v>
      </c>
      <c r="D19" s="167" t="s">
        <v>393</v>
      </c>
      <c r="E19" s="365">
        <v>1125471</v>
      </c>
      <c r="F19" s="365" t="s">
        <v>113</v>
      </c>
      <c r="G19" s="365" t="s">
        <v>157</v>
      </c>
      <c r="H19" s="365" t="s">
        <v>299</v>
      </c>
      <c r="I19" s="366">
        <v>43963</v>
      </c>
      <c r="J19" s="367">
        <f t="shared" ca="1" si="1"/>
        <v>2.8444444444444446</v>
      </c>
      <c r="K19" s="372" t="s">
        <v>2601</v>
      </c>
      <c r="L19" s="370">
        <v>44319</v>
      </c>
      <c r="M19" s="371">
        <f t="shared" si="0"/>
        <v>11.866666666666667</v>
      </c>
      <c r="N19" s="560">
        <v>172</v>
      </c>
      <c r="O19" s="560">
        <v>22</v>
      </c>
      <c r="P19" s="560" t="s">
        <v>351</v>
      </c>
      <c r="Q19" s="560" t="s">
        <v>351</v>
      </c>
      <c r="R19" s="151">
        <v>38</v>
      </c>
      <c r="S19" s="151">
        <v>38</v>
      </c>
      <c r="T19" s="151">
        <v>39</v>
      </c>
      <c r="U19" s="151">
        <v>38</v>
      </c>
      <c r="V19" s="151">
        <v>38</v>
      </c>
      <c r="W19" s="151">
        <v>39</v>
      </c>
      <c r="X19" s="151">
        <v>38</v>
      </c>
      <c r="Y19" s="151">
        <v>38</v>
      </c>
      <c r="Z19" s="151">
        <v>136</v>
      </c>
    </row>
    <row r="20" spans="1:26" ht="16" x14ac:dyDescent="0.2">
      <c r="A20" s="1">
        <v>19</v>
      </c>
      <c r="B20" s="1" t="s">
        <v>526</v>
      </c>
      <c r="C20" s="1" t="s">
        <v>527</v>
      </c>
      <c r="D20" s="167" t="s">
        <v>393</v>
      </c>
      <c r="E20" s="362">
        <v>1125471</v>
      </c>
      <c r="F20" s="362" t="s">
        <v>113</v>
      </c>
      <c r="G20" s="362" t="s">
        <v>157</v>
      </c>
      <c r="H20" s="362" t="s">
        <v>296</v>
      </c>
      <c r="I20" s="363">
        <v>43963</v>
      </c>
      <c r="J20" s="364">
        <f t="shared" ca="1" si="1"/>
        <v>2.8444444444444446</v>
      </c>
      <c r="K20" s="372" t="s">
        <v>2601</v>
      </c>
      <c r="L20" s="330">
        <v>44319</v>
      </c>
      <c r="M20" s="369">
        <f t="shared" si="0"/>
        <v>11.866666666666667</v>
      </c>
      <c r="N20" s="151">
        <v>201</v>
      </c>
      <c r="O20" s="151">
        <v>32</v>
      </c>
      <c r="P20" s="151" t="s">
        <v>351</v>
      </c>
      <c r="Q20" s="151" t="s">
        <v>351</v>
      </c>
      <c r="R20" s="151">
        <v>33</v>
      </c>
      <c r="S20" s="151">
        <v>33</v>
      </c>
      <c r="T20" s="151">
        <v>33</v>
      </c>
      <c r="U20" s="151">
        <v>33</v>
      </c>
      <c r="V20" s="151">
        <v>33</v>
      </c>
      <c r="W20" s="151">
        <v>33</v>
      </c>
      <c r="X20" s="151">
        <v>33</v>
      </c>
      <c r="Y20" s="151">
        <v>33</v>
      </c>
      <c r="Z20" s="151">
        <v>112</v>
      </c>
    </row>
    <row r="21" spans="1:26" ht="16" x14ac:dyDescent="0.2">
      <c r="A21" s="1">
        <v>20</v>
      </c>
      <c r="B21" s="1" t="s">
        <v>528</v>
      </c>
      <c r="C21" s="1" t="s">
        <v>529</v>
      </c>
      <c r="D21" s="167" t="s">
        <v>393</v>
      </c>
      <c r="E21" s="362">
        <v>1125471</v>
      </c>
      <c r="F21" s="362" t="s">
        <v>113</v>
      </c>
      <c r="G21" s="362" t="s">
        <v>157</v>
      </c>
      <c r="H21" s="362" t="s">
        <v>286</v>
      </c>
      <c r="I21" s="363">
        <v>43963</v>
      </c>
      <c r="J21" s="364">
        <f t="shared" ca="1" si="1"/>
        <v>2.8444444444444446</v>
      </c>
      <c r="K21" s="372" t="s">
        <v>2601</v>
      </c>
      <c r="L21" s="330">
        <v>44319</v>
      </c>
      <c r="M21" s="369">
        <f t="shared" si="0"/>
        <v>11.866666666666667</v>
      </c>
      <c r="N21" s="151">
        <v>187</v>
      </c>
      <c r="O21" s="151">
        <v>33</v>
      </c>
      <c r="P21" s="151" t="s">
        <v>351</v>
      </c>
      <c r="Q21" s="151" t="s">
        <v>351</v>
      </c>
      <c r="R21" s="151">
        <v>36</v>
      </c>
      <c r="S21" s="151">
        <v>37</v>
      </c>
      <c r="T21" s="151">
        <v>37</v>
      </c>
      <c r="U21" s="151">
        <v>36</v>
      </c>
      <c r="V21" s="151">
        <v>37</v>
      </c>
      <c r="W21" s="151">
        <v>37</v>
      </c>
      <c r="X21" s="151">
        <v>38</v>
      </c>
      <c r="Y21" s="151">
        <v>37</v>
      </c>
      <c r="Z21" s="151">
        <v>175</v>
      </c>
    </row>
    <row r="22" spans="1:26" ht="16" x14ac:dyDescent="0.2">
      <c r="A22" s="1">
        <v>21</v>
      </c>
      <c r="B22" s="1" t="s">
        <v>530</v>
      </c>
      <c r="C22" s="1" t="s">
        <v>531</v>
      </c>
      <c r="D22" s="167" t="s">
        <v>403</v>
      </c>
      <c r="E22" s="362">
        <v>1343445</v>
      </c>
      <c r="F22" s="362" t="s">
        <v>115</v>
      </c>
      <c r="G22" s="362" t="s">
        <v>157</v>
      </c>
      <c r="H22" s="362" t="s">
        <v>299</v>
      </c>
      <c r="I22" s="363">
        <v>43963</v>
      </c>
      <c r="J22" s="364">
        <f t="shared" ca="1" si="1"/>
        <v>2.8444444444444446</v>
      </c>
      <c r="K22" s="372" t="s">
        <v>2601</v>
      </c>
      <c r="L22" s="330">
        <v>44319</v>
      </c>
      <c r="M22" s="369">
        <f t="shared" si="0"/>
        <v>11.866666666666667</v>
      </c>
      <c r="N22" s="151">
        <v>188</v>
      </c>
      <c r="O22" s="151">
        <v>26</v>
      </c>
      <c r="P22" s="151" t="s">
        <v>351</v>
      </c>
      <c r="Q22" s="151" t="s">
        <v>351</v>
      </c>
      <c r="R22" s="151">
        <v>30</v>
      </c>
      <c r="S22" s="151">
        <v>30</v>
      </c>
      <c r="T22" s="151">
        <v>30</v>
      </c>
      <c r="U22" s="151">
        <v>31</v>
      </c>
      <c r="V22" s="151">
        <v>32</v>
      </c>
      <c r="W22" s="151">
        <v>29</v>
      </c>
      <c r="X22" s="151">
        <v>29</v>
      </c>
      <c r="Y22" s="151">
        <v>29</v>
      </c>
      <c r="Z22" s="151">
        <v>167</v>
      </c>
    </row>
    <row r="23" spans="1:26" ht="16" x14ac:dyDescent="0.2">
      <c r="A23" s="1">
        <v>22</v>
      </c>
      <c r="B23" s="1" t="s">
        <v>532</v>
      </c>
      <c r="C23" s="1" t="s">
        <v>533</v>
      </c>
      <c r="D23" s="167" t="s">
        <v>403</v>
      </c>
      <c r="E23" s="362">
        <v>1343445</v>
      </c>
      <c r="F23" s="362" t="s">
        <v>115</v>
      </c>
      <c r="G23" s="362" t="s">
        <v>157</v>
      </c>
      <c r="H23" s="362" t="s">
        <v>296</v>
      </c>
      <c r="I23" s="363">
        <v>43963</v>
      </c>
      <c r="J23" s="364">
        <f t="shared" ca="1" si="1"/>
        <v>2.8444444444444446</v>
      </c>
      <c r="K23" s="373" t="s">
        <v>2601</v>
      </c>
      <c r="L23" s="330">
        <v>44319</v>
      </c>
      <c r="M23" s="369">
        <f t="shared" si="0"/>
        <v>11.866666666666667</v>
      </c>
      <c r="N23" s="151">
        <v>192</v>
      </c>
      <c r="O23" s="151">
        <v>25</v>
      </c>
      <c r="P23" s="151" t="s">
        <v>351</v>
      </c>
      <c r="Q23" s="151" t="s">
        <v>351</v>
      </c>
      <c r="R23" s="151">
        <v>25</v>
      </c>
      <c r="S23" s="151">
        <v>26</v>
      </c>
      <c r="T23" s="151">
        <v>26</v>
      </c>
      <c r="U23" s="151">
        <v>25</v>
      </c>
      <c r="V23" s="151">
        <v>27</v>
      </c>
      <c r="W23" s="151">
        <v>25</v>
      </c>
      <c r="X23" s="151">
        <v>26</v>
      </c>
      <c r="Y23" s="151">
        <v>25</v>
      </c>
      <c r="Z23" s="151">
        <v>120</v>
      </c>
    </row>
    <row r="24" spans="1:26" ht="16" x14ac:dyDescent="0.2">
      <c r="A24" s="161" t="s">
        <v>155</v>
      </c>
      <c r="B24" s="14"/>
      <c r="O24" s="1"/>
    </row>
    <row r="25" spans="1:26" ht="16" x14ac:dyDescent="0.2">
      <c r="A25" s="162" t="s">
        <v>124</v>
      </c>
      <c r="B25" s="14"/>
    </row>
    <row r="26" spans="1:26" x14ac:dyDescent="0.2">
      <c r="A26" s="163" t="s">
        <v>141</v>
      </c>
      <c r="B26" s="167"/>
    </row>
    <row r="27" spans="1:26" ht="16" x14ac:dyDescent="0.2">
      <c r="A27" s="164" t="s">
        <v>150</v>
      </c>
      <c r="B27" s="532"/>
    </row>
    <row r="28" spans="1:26" ht="16" x14ac:dyDescent="0.2">
      <c r="A28" s="165" t="s">
        <v>156</v>
      </c>
      <c r="B28" s="14"/>
    </row>
    <row r="29" spans="1:26" ht="16" x14ac:dyDescent="0.2">
      <c r="A29" s="187" t="s">
        <v>154</v>
      </c>
      <c r="B29" s="14"/>
    </row>
    <row r="30" spans="1:26" x14ac:dyDescent="0.2">
      <c r="A30" s="186" t="s">
        <v>157</v>
      </c>
      <c r="B30" s="167"/>
    </row>
    <row r="31" spans="1:26" ht="17" x14ac:dyDescent="0.2">
      <c r="A31" s="374" t="s">
        <v>158</v>
      </c>
      <c r="B31" s="562"/>
    </row>
    <row r="32" spans="1:26" ht="17" x14ac:dyDescent="0.2">
      <c r="A32" s="393" t="s">
        <v>159</v>
      </c>
      <c r="B32" s="562"/>
    </row>
  </sheetData>
  <pageMargins left="0.7" right="0.7" top="0.75" bottom="0.75" header="0.3" footer="0.3"/>
  <pageSetup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9204-B674-40B6-A5DA-D5A21EC13EDE}">
  <sheetPr>
    <tabColor rgb="FFC6E0B4"/>
    <pageSetUpPr fitToPage="1"/>
  </sheetPr>
  <dimension ref="A1:AU29"/>
  <sheetViews>
    <sheetView workbookViewId="0">
      <selection activeCell="C3" sqref="C3:C9"/>
    </sheetView>
  </sheetViews>
  <sheetFormatPr baseColWidth="10" defaultColWidth="8.83203125" defaultRowHeight="15" x14ac:dyDescent="0.2"/>
  <cols>
    <col min="1" max="1" width="19.6640625" customWidth="1"/>
    <col min="3" max="3" width="12.1640625" customWidth="1"/>
    <col min="4" max="4" width="12.5" customWidth="1"/>
    <col min="5" max="5" width="14.5" customWidth="1"/>
    <col min="6" max="6" width="15.83203125" customWidth="1"/>
    <col min="7" max="7" width="17.1640625" customWidth="1"/>
    <col min="8" max="8" width="10.33203125" customWidth="1"/>
    <col min="10" max="10" width="12" customWidth="1"/>
    <col min="11" max="11" width="13.5" customWidth="1"/>
    <col min="12" max="12" width="10.83203125" customWidth="1"/>
    <col min="13" max="13" width="13.5" customWidth="1"/>
    <col min="14" max="14" width="19.33203125" customWidth="1"/>
    <col min="15" max="15" width="19.6640625" customWidth="1"/>
    <col min="16" max="18" width="20.1640625" customWidth="1"/>
    <col min="19" max="19" width="22.6640625" customWidth="1"/>
    <col min="20" max="20" width="16" customWidth="1"/>
    <col min="21" max="21" width="21.6640625" customWidth="1"/>
    <col min="22" max="22" width="15.1640625" customWidth="1"/>
    <col min="23" max="23" width="20.33203125" customWidth="1"/>
    <col min="24" max="24" width="19.6640625" customWidth="1"/>
    <col min="25" max="25" width="18.83203125" customWidth="1"/>
    <col min="26" max="26" width="20.6640625" customWidth="1"/>
    <col min="27" max="27" width="14.83203125" customWidth="1"/>
    <col min="28" max="28" width="20.1640625" customWidth="1"/>
    <col min="29" max="29" width="17.5" customWidth="1"/>
    <col min="30" max="30" width="24.5" customWidth="1"/>
    <col min="31" max="31" width="17.33203125" customWidth="1"/>
    <col min="32" max="32" width="16.1640625" customWidth="1"/>
    <col min="33" max="33" width="17.83203125" customWidth="1"/>
    <col min="34" max="34" width="20.5" customWidth="1"/>
    <col min="35" max="35" width="18.5" customWidth="1"/>
    <col min="36" max="36" width="21.5" customWidth="1"/>
    <col min="37" max="37" width="19.1640625" customWidth="1"/>
    <col min="38" max="38" width="16.6640625" customWidth="1"/>
    <col min="39" max="39" width="18.33203125" customWidth="1"/>
    <col min="40" max="40" width="17.6640625" customWidth="1"/>
    <col min="41" max="41" width="17.5" customWidth="1"/>
    <col min="42" max="42" width="17" customWidth="1"/>
    <col min="43" max="43" width="17.83203125" customWidth="1"/>
    <col min="44" max="44" width="29.6640625" customWidth="1"/>
    <col min="45" max="45" width="18.33203125" customWidth="1"/>
    <col min="46" max="46" width="16.83203125" customWidth="1"/>
  </cols>
  <sheetData>
    <row r="1" spans="1:47" ht="16" x14ac:dyDescent="0.2">
      <c r="A1" s="785" t="s">
        <v>2894</v>
      </c>
      <c r="B1" s="167" t="s">
        <v>97</v>
      </c>
      <c r="C1" s="167" t="s">
        <v>237</v>
      </c>
      <c r="D1" s="119" t="s">
        <v>2593</v>
      </c>
      <c r="E1" s="316" t="s">
        <v>239</v>
      </c>
      <c r="F1" s="167" t="s">
        <v>2435</v>
      </c>
      <c r="G1" s="167" t="s">
        <v>189</v>
      </c>
      <c r="H1" s="167" t="s">
        <v>192</v>
      </c>
      <c r="I1" s="167" t="s">
        <v>241</v>
      </c>
      <c r="J1" s="167" t="s">
        <v>188</v>
      </c>
      <c r="K1" s="167" t="s">
        <v>242</v>
      </c>
      <c r="L1" s="167" t="s">
        <v>2895</v>
      </c>
      <c r="M1" s="167" t="s">
        <v>2896</v>
      </c>
      <c r="N1" s="167" t="s">
        <v>2441</v>
      </c>
      <c r="O1" s="368" t="s">
        <v>2886</v>
      </c>
      <c r="P1" s="119" t="s">
        <v>2887</v>
      </c>
      <c r="Q1" s="119" t="s">
        <v>1</v>
      </c>
      <c r="R1" s="119" t="s">
        <v>2897</v>
      </c>
      <c r="S1" s="144" t="s">
        <v>2898</v>
      </c>
      <c r="T1" s="317" t="s">
        <v>2737</v>
      </c>
      <c r="U1" s="144" t="s">
        <v>2899</v>
      </c>
      <c r="V1" s="317" t="s">
        <v>880</v>
      </c>
      <c r="W1" s="14" t="s">
        <v>2737</v>
      </c>
      <c r="X1" s="14" t="s">
        <v>2738</v>
      </c>
      <c r="Y1" s="14" t="s">
        <v>2739</v>
      </c>
      <c r="Z1" s="14" t="s">
        <v>2900</v>
      </c>
      <c r="AA1" s="14" t="s">
        <v>2740</v>
      </c>
      <c r="AB1" s="14" t="s">
        <v>2741</v>
      </c>
      <c r="AC1" s="14" t="s">
        <v>2742</v>
      </c>
      <c r="AD1" s="14" t="s">
        <v>2743</v>
      </c>
      <c r="AE1" s="14" t="s">
        <v>2744</v>
      </c>
      <c r="AF1" s="14" t="s">
        <v>2745</v>
      </c>
      <c r="AG1" s="14" t="s">
        <v>2747</v>
      </c>
      <c r="AH1" s="14" t="s">
        <v>2892</v>
      </c>
      <c r="AI1" s="14" t="s">
        <v>2833</v>
      </c>
      <c r="AJ1" s="14" t="s">
        <v>2834</v>
      </c>
      <c r="AK1" s="14" t="s">
        <v>2835</v>
      </c>
      <c r="AL1" s="14" t="s">
        <v>2836</v>
      </c>
      <c r="AM1" s="14" t="s">
        <v>2837</v>
      </c>
      <c r="AN1" s="14" t="s">
        <v>2838</v>
      </c>
      <c r="AO1" s="14" t="s">
        <v>2901</v>
      </c>
      <c r="AP1" s="14" t="s">
        <v>2902</v>
      </c>
      <c r="AQ1" s="14" t="s">
        <v>2903</v>
      </c>
      <c r="AR1" s="532" t="s">
        <v>2904</v>
      </c>
      <c r="AS1" s="14" t="s">
        <v>2905</v>
      </c>
      <c r="AT1" t="s">
        <v>2906</v>
      </c>
      <c r="AU1" t="s">
        <v>2907</v>
      </c>
    </row>
    <row r="2" spans="1:47" ht="16" x14ac:dyDescent="0.2">
      <c r="A2" s="107" t="s">
        <v>2908</v>
      </c>
      <c r="B2" s="1">
        <v>1</v>
      </c>
      <c r="C2" s="1"/>
      <c r="D2" s="119" t="s">
        <v>599</v>
      </c>
      <c r="E2" s="167" t="s">
        <v>600</v>
      </c>
      <c r="F2" s="105">
        <v>1343448</v>
      </c>
      <c r="G2" s="105" t="s">
        <v>115</v>
      </c>
      <c r="H2" s="105" t="s">
        <v>141</v>
      </c>
      <c r="I2" s="105" t="s">
        <v>296</v>
      </c>
      <c r="J2" s="413">
        <v>44063</v>
      </c>
      <c r="K2" s="105">
        <f ca="1">YEARFRAC(J2,TODAY())</f>
        <v>2.5722222222222224</v>
      </c>
      <c r="L2" s="105">
        <f t="shared" ref="L2:L9" ca="1" si="0">_xlfn.DAYS(TODAY(),J2)</f>
        <v>938</v>
      </c>
      <c r="M2" s="105">
        <f t="shared" ref="M2:M9" ca="1" si="1">L2/30</f>
        <v>31.266666666666666</v>
      </c>
      <c r="N2" s="599" t="s">
        <v>2601</v>
      </c>
      <c r="O2" s="340">
        <v>44417</v>
      </c>
      <c r="P2" s="107">
        <f>_xlfn.DAYS(O2,J2)/30</f>
        <v>11.8</v>
      </c>
      <c r="Q2" s="1925">
        <v>44510</v>
      </c>
      <c r="R2" s="107">
        <f>_xlfn.DAYS(Q2,J2)/30</f>
        <v>14.9</v>
      </c>
      <c r="S2" s="194">
        <v>175</v>
      </c>
      <c r="T2" s="194">
        <v>26</v>
      </c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194">
        <v>26</v>
      </c>
      <c r="AH2" s="194">
        <v>26</v>
      </c>
      <c r="AI2" s="194">
        <v>25</v>
      </c>
      <c r="AJ2" s="194">
        <v>25</v>
      </c>
      <c r="AK2" s="194">
        <v>26</v>
      </c>
      <c r="AL2" s="194">
        <v>25</v>
      </c>
      <c r="AM2" s="194">
        <v>26</v>
      </c>
      <c r="AN2" s="194">
        <v>25</v>
      </c>
      <c r="AO2" s="194">
        <v>26</v>
      </c>
      <c r="AP2" s="194">
        <v>26</v>
      </c>
      <c r="AQ2" s="194">
        <v>27</v>
      </c>
      <c r="AR2" s="194">
        <v>28</v>
      </c>
      <c r="AS2" s="194">
        <v>27</v>
      </c>
      <c r="AT2">
        <v>27</v>
      </c>
      <c r="AU2">
        <v>188</v>
      </c>
    </row>
    <row r="3" spans="1:47" ht="16" x14ac:dyDescent="0.2">
      <c r="A3" s="107" t="s">
        <v>2908</v>
      </c>
      <c r="B3" s="1">
        <v>2</v>
      </c>
      <c r="C3" t="s">
        <v>2250</v>
      </c>
      <c r="D3" s="119" t="s">
        <v>601</v>
      </c>
      <c r="E3" s="167" t="s">
        <v>600</v>
      </c>
      <c r="F3" s="105">
        <v>1343448</v>
      </c>
      <c r="G3" s="105" t="s">
        <v>115</v>
      </c>
      <c r="H3" s="105" t="s">
        <v>141</v>
      </c>
      <c r="I3" s="105" t="s">
        <v>602</v>
      </c>
      <c r="J3" s="413">
        <v>44067</v>
      </c>
      <c r="K3" s="105">
        <f t="shared" ref="K3:K9" ca="1" si="2">YEARFRAC(J3,TODAY())</f>
        <v>2.5611111111111109</v>
      </c>
      <c r="L3" s="105">
        <f t="shared" ca="1" si="0"/>
        <v>934</v>
      </c>
      <c r="M3" s="105">
        <f t="shared" ca="1" si="1"/>
        <v>31.133333333333333</v>
      </c>
      <c r="N3" s="599" t="s">
        <v>2601</v>
      </c>
      <c r="O3" s="340">
        <v>44417</v>
      </c>
      <c r="P3" s="107">
        <f t="shared" ref="P3:P9" si="3">_xlfn.DAYS(O3,J3)/30</f>
        <v>11.666666666666666</v>
      </c>
      <c r="Q3" s="1925">
        <v>44510</v>
      </c>
      <c r="R3" s="107">
        <f t="shared" ref="R3:R9" si="4">_xlfn.DAYS(Q3,J3)/30</f>
        <v>14.766666666666667</v>
      </c>
      <c r="S3" s="194">
        <v>178</v>
      </c>
      <c r="T3" s="194">
        <v>27</v>
      </c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  <c r="AG3" s="194">
        <v>22</v>
      </c>
      <c r="AH3" s="194">
        <v>22</v>
      </c>
      <c r="AI3" s="194">
        <v>22</v>
      </c>
      <c r="AJ3" s="194">
        <v>23</v>
      </c>
      <c r="AK3" s="194">
        <v>22</v>
      </c>
      <c r="AL3" s="194">
        <v>22</v>
      </c>
      <c r="AM3" s="194">
        <v>22</v>
      </c>
      <c r="AN3" s="194">
        <v>22</v>
      </c>
      <c r="AO3" s="194">
        <v>23</v>
      </c>
      <c r="AP3" s="194">
        <v>22</v>
      </c>
      <c r="AQ3" s="194">
        <v>23</v>
      </c>
      <c r="AR3" s="194">
        <v>23</v>
      </c>
      <c r="AS3" s="194">
        <v>22</v>
      </c>
      <c r="AT3">
        <v>23</v>
      </c>
      <c r="AU3">
        <v>132</v>
      </c>
    </row>
    <row r="4" spans="1:47" ht="16" x14ac:dyDescent="0.2">
      <c r="A4" s="107" t="s">
        <v>2908</v>
      </c>
      <c r="B4" s="1">
        <v>3</v>
      </c>
      <c r="C4" t="s">
        <v>2252</v>
      </c>
      <c r="D4" s="119" t="s">
        <v>603</v>
      </c>
      <c r="E4" s="167" t="s">
        <v>600</v>
      </c>
      <c r="F4" s="105">
        <v>1343448</v>
      </c>
      <c r="G4" s="105" t="s">
        <v>115</v>
      </c>
      <c r="H4" s="105" t="s">
        <v>141</v>
      </c>
      <c r="I4" s="105" t="s">
        <v>290</v>
      </c>
      <c r="J4" s="413">
        <v>44067</v>
      </c>
      <c r="K4" s="105">
        <f t="shared" ca="1" si="2"/>
        <v>2.5611111111111109</v>
      </c>
      <c r="L4" s="105">
        <f t="shared" ca="1" si="0"/>
        <v>934</v>
      </c>
      <c r="M4" s="105">
        <f t="shared" ca="1" si="1"/>
        <v>31.133333333333333</v>
      </c>
      <c r="N4" s="599" t="s">
        <v>2601</v>
      </c>
      <c r="O4" s="340">
        <v>44417</v>
      </c>
      <c r="P4" s="107">
        <f t="shared" si="3"/>
        <v>11.666666666666666</v>
      </c>
      <c r="Q4" s="1925">
        <v>44510</v>
      </c>
      <c r="R4" s="107">
        <f t="shared" si="4"/>
        <v>14.766666666666667</v>
      </c>
      <c r="S4" s="194">
        <v>182</v>
      </c>
      <c r="T4" s="194">
        <v>28</v>
      </c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194">
        <v>23</v>
      </c>
      <c r="AH4" s="194">
        <v>23</v>
      </c>
      <c r="AI4" s="194">
        <v>24</v>
      </c>
      <c r="AJ4" s="194">
        <v>24</v>
      </c>
      <c r="AK4" s="194">
        <v>23</v>
      </c>
      <c r="AL4" s="194">
        <v>23</v>
      </c>
      <c r="AM4" s="194">
        <v>23</v>
      </c>
      <c r="AN4" s="194">
        <v>23</v>
      </c>
      <c r="AO4" s="194">
        <v>24</v>
      </c>
      <c r="AP4" s="194">
        <v>24</v>
      </c>
      <c r="AQ4" s="194">
        <v>24</v>
      </c>
      <c r="AR4" s="194">
        <v>24</v>
      </c>
      <c r="AS4" s="194">
        <v>23</v>
      </c>
      <c r="AT4">
        <v>23</v>
      </c>
      <c r="AU4">
        <v>174</v>
      </c>
    </row>
    <row r="5" spans="1:47" ht="16" x14ac:dyDescent="0.2">
      <c r="A5" s="107" t="s">
        <v>2908</v>
      </c>
      <c r="B5" s="1">
        <v>4</v>
      </c>
      <c r="C5" t="s">
        <v>2246</v>
      </c>
      <c r="D5" s="119" t="s">
        <v>604</v>
      </c>
      <c r="E5" s="167" t="s">
        <v>600</v>
      </c>
      <c r="F5" s="105">
        <v>1343448</v>
      </c>
      <c r="G5" s="105" t="s">
        <v>115</v>
      </c>
      <c r="H5" s="105" t="s">
        <v>141</v>
      </c>
      <c r="I5" s="105" t="s">
        <v>382</v>
      </c>
      <c r="J5" s="413">
        <v>44077</v>
      </c>
      <c r="K5" s="105">
        <f t="shared" ca="1" si="2"/>
        <v>2.536111111111111</v>
      </c>
      <c r="L5" s="105">
        <f t="shared" ca="1" si="0"/>
        <v>924</v>
      </c>
      <c r="M5" s="105">
        <f t="shared" ca="1" si="1"/>
        <v>30.8</v>
      </c>
      <c r="N5" s="599" t="s">
        <v>2601</v>
      </c>
      <c r="O5" s="340">
        <v>44417</v>
      </c>
      <c r="P5" s="107">
        <f t="shared" si="3"/>
        <v>11.333333333333334</v>
      </c>
      <c r="Q5" s="1925">
        <v>44510</v>
      </c>
      <c r="R5" s="107">
        <f t="shared" si="4"/>
        <v>14.433333333333334</v>
      </c>
      <c r="S5" s="194">
        <v>226</v>
      </c>
      <c r="T5" s="194">
        <v>30</v>
      </c>
      <c r="U5" s="326"/>
      <c r="V5" s="326"/>
      <c r="W5" s="326"/>
      <c r="X5" s="326"/>
      <c r="Y5" s="326"/>
      <c r="Z5" s="326"/>
      <c r="AA5" s="326"/>
      <c r="AB5" s="326"/>
      <c r="AC5" s="326"/>
      <c r="AD5" s="326"/>
      <c r="AE5" s="326"/>
      <c r="AF5" s="326"/>
      <c r="AG5" s="528">
        <v>33</v>
      </c>
      <c r="AH5" s="528">
        <v>31</v>
      </c>
      <c r="AI5" s="194">
        <v>31</v>
      </c>
      <c r="AJ5" s="194">
        <v>31</v>
      </c>
      <c r="AK5" s="194">
        <v>31</v>
      </c>
      <c r="AL5" s="194">
        <v>32</v>
      </c>
      <c r="AM5" s="194">
        <v>32</v>
      </c>
      <c r="AN5" s="194">
        <v>32</v>
      </c>
      <c r="AO5" s="194">
        <v>32</v>
      </c>
      <c r="AP5" s="194">
        <v>34</v>
      </c>
      <c r="AQ5" s="194">
        <v>35</v>
      </c>
      <c r="AR5" s="194">
        <v>32</v>
      </c>
      <c r="AS5" s="194">
        <v>34</v>
      </c>
      <c r="AT5">
        <v>35</v>
      </c>
      <c r="AU5">
        <v>196</v>
      </c>
    </row>
    <row r="6" spans="1:47" ht="16" x14ac:dyDescent="0.2">
      <c r="A6" s="416" t="s">
        <v>2909</v>
      </c>
      <c r="B6" s="1">
        <v>5</v>
      </c>
      <c r="C6" t="s">
        <v>2229</v>
      </c>
      <c r="D6" s="119" t="s">
        <v>605</v>
      </c>
      <c r="E6" s="167" t="s">
        <v>606</v>
      </c>
      <c r="F6" s="534">
        <v>1343451</v>
      </c>
      <c r="G6" s="535" t="s">
        <v>113</v>
      </c>
      <c r="H6" s="535" t="s">
        <v>150</v>
      </c>
      <c r="I6" s="535" t="s">
        <v>299</v>
      </c>
      <c r="J6" s="536">
        <v>44059</v>
      </c>
      <c r="K6" s="535">
        <f t="shared" ca="1" si="2"/>
        <v>2.5833333333333335</v>
      </c>
      <c r="L6" s="535">
        <f t="shared" ca="1" si="0"/>
        <v>942</v>
      </c>
      <c r="M6" s="535">
        <f t="shared" ca="1" si="1"/>
        <v>31.4</v>
      </c>
      <c r="N6" s="600" t="s">
        <v>112</v>
      </c>
      <c r="O6" s="594">
        <v>44417</v>
      </c>
      <c r="P6" s="537">
        <f t="shared" si="3"/>
        <v>11.933333333333334</v>
      </c>
      <c r="Q6" s="1925">
        <v>44510</v>
      </c>
      <c r="R6" s="107">
        <f t="shared" si="4"/>
        <v>15.033333333333333</v>
      </c>
      <c r="S6" s="596">
        <v>189</v>
      </c>
      <c r="T6" s="596">
        <v>27</v>
      </c>
      <c r="U6" s="596"/>
      <c r="V6" s="596"/>
      <c r="W6" s="596">
        <v>27</v>
      </c>
      <c r="X6" s="596">
        <v>28</v>
      </c>
      <c r="Y6" s="596">
        <v>28</v>
      </c>
      <c r="Z6" s="596">
        <v>29</v>
      </c>
      <c r="AA6" s="596">
        <v>29</v>
      </c>
      <c r="AB6" s="596">
        <v>30</v>
      </c>
      <c r="AC6" s="596">
        <v>30</v>
      </c>
      <c r="AD6" s="596">
        <v>30</v>
      </c>
      <c r="AE6" s="596">
        <v>30</v>
      </c>
      <c r="AF6" s="596">
        <v>31</v>
      </c>
      <c r="AG6" s="274">
        <v>41</v>
      </c>
      <c r="AH6" s="274">
        <v>40</v>
      </c>
      <c r="AI6" s="596">
        <v>39</v>
      </c>
      <c r="AJ6" s="596">
        <v>41</v>
      </c>
      <c r="AK6" s="596">
        <v>39</v>
      </c>
      <c r="AL6" s="596">
        <v>40</v>
      </c>
      <c r="AM6" s="596">
        <v>38</v>
      </c>
      <c r="AN6" s="596">
        <v>39</v>
      </c>
      <c r="AO6" s="596">
        <v>39</v>
      </c>
      <c r="AP6" s="596">
        <v>39</v>
      </c>
      <c r="AQ6" s="596">
        <v>39</v>
      </c>
      <c r="AR6" s="596">
        <v>39</v>
      </c>
      <c r="AS6" s="596">
        <v>40</v>
      </c>
      <c r="AT6">
        <v>38</v>
      </c>
      <c r="AU6">
        <v>191</v>
      </c>
    </row>
    <row r="7" spans="1:47" ht="16" x14ac:dyDescent="0.2">
      <c r="A7" s="416" t="s">
        <v>2909</v>
      </c>
      <c r="B7" s="1">
        <v>6</v>
      </c>
      <c r="C7" t="s">
        <v>2231</v>
      </c>
      <c r="D7" s="119" t="s">
        <v>607</v>
      </c>
      <c r="E7" s="167" t="s">
        <v>606</v>
      </c>
      <c r="F7" s="414">
        <v>1343451</v>
      </c>
      <c r="G7" s="335" t="s">
        <v>113</v>
      </c>
      <c r="H7" s="335" t="s">
        <v>150</v>
      </c>
      <c r="I7" s="335" t="s">
        <v>296</v>
      </c>
      <c r="J7" s="417">
        <v>44059</v>
      </c>
      <c r="K7" s="335">
        <f t="shared" ca="1" si="2"/>
        <v>2.5833333333333335</v>
      </c>
      <c r="L7" s="335">
        <f t="shared" ca="1" si="0"/>
        <v>942</v>
      </c>
      <c r="M7" s="335">
        <f t="shared" ca="1" si="1"/>
        <v>31.4</v>
      </c>
      <c r="N7" s="601" t="s">
        <v>112</v>
      </c>
      <c r="O7" s="344">
        <v>44417</v>
      </c>
      <c r="P7" s="416">
        <f>_xlfn.DAYS(O7,J7)/30</f>
        <v>11.933333333333334</v>
      </c>
      <c r="Q7" s="1925">
        <v>44510</v>
      </c>
      <c r="R7" s="107">
        <f t="shared" si="4"/>
        <v>15.033333333333333</v>
      </c>
      <c r="S7" s="274">
        <v>225</v>
      </c>
      <c r="T7" s="274">
        <v>28</v>
      </c>
      <c r="U7" s="274"/>
      <c r="V7" s="274"/>
      <c r="W7" s="274">
        <v>30</v>
      </c>
      <c r="X7" s="274">
        <v>31</v>
      </c>
      <c r="Y7" s="274">
        <v>33</v>
      </c>
      <c r="Z7" s="274">
        <v>34</v>
      </c>
      <c r="AA7" s="274">
        <v>35</v>
      </c>
      <c r="AB7" s="274">
        <v>35</v>
      </c>
      <c r="AC7" s="274">
        <v>36</v>
      </c>
      <c r="AD7" s="274">
        <v>37</v>
      </c>
      <c r="AE7" s="274">
        <v>39</v>
      </c>
      <c r="AF7" s="274">
        <v>40</v>
      </c>
      <c r="AG7" s="274">
        <v>45</v>
      </c>
      <c r="AH7" s="274">
        <v>45</v>
      </c>
      <c r="AI7" s="274">
        <v>45</v>
      </c>
      <c r="AJ7" s="274">
        <v>46</v>
      </c>
      <c r="AK7" s="274">
        <v>46</v>
      </c>
      <c r="AL7" s="274">
        <v>49</v>
      </c>
      <c r="AM7" s="274">
        <v>51</v>
      </c>
      <c r="AN7" s="274">
        <v>53</v>
      </c>
      <c r="AO7" s="274">
        <v>54</v>
      </c>
      <c r="AP7" s="274">
        <v>51</v>
      </c>
      <c r="AQ7" s="274">
        <v>48</v>
      </c>
      <c r="AR7" s="274">
        <v>46</v>
      </c>
      <c r="AS7" s="274">
        <v>47</v>
      </c>
      <c r="AT7">
        <v>47</v>
      </c>
      <c r="AU7">
        <v>161</v>
      </c>
    </row>
    <row r="8" spans="1:47" ht="16" x14ac:dyDescent="0.2">
      <c r="A8" s="416" t="s">
        <v>2909</v>
      </c>
      <c r="B8" s="1">
        <v>7</v>
      </c>
      <c r="C8" t="s">
        <v>2233</v>
      </c>
      <c r="D8" s="119" t="s">
        <v>608</v>
      </c>
      <c r="E8" s="167" t="s">
        <v>606</v>
      </c>
      <c r="F8" s="414">
        <v>1343451</v>
      </c>
      <c r="G8" s="335" t="s">
        <v>113</v>
      </c>
      <c r="H8" s="335" t="s">
        <v>150</v>
      </c>
      <c r="I8" s="335" t="s">
        <v>286</v>
      </c>
      <c r="J8" s="417">
        <v>44059</v>
      </c>
      <c r="K8" s="335">
        <f t="shared" ca="1" si="2"/>
        <v>2.5833333333333335</v>
      </c>
      <c r="L8" s="335">
        <f t="shared" ca="1" si="0"/>
        <v>942</v>
      </c>
      <c r="M8" s="335">
        <f t="shared" ca="1" si="1"/>
        <v>31.4</v>
      </c>
      <c r="N8" s="601" t="s">
        <v>112</v>
      </c>
      <c r="O8" s="344">
        <v>44417</v>
      </c>
      <c r="P8" s="416">
        <f t="shared" si="3"/>
        <v>11.933333333333334</v>
      </c>
      <c r="Q8" s="1925">
        <v>44510</v>
      </c>
      <c r="R8" s="107">
        <f t="shared" si="4"/>
        <v>15.033333333333333</v>
      </c>
      <c r="S8" s="274">
        <v>201</v>
      </c>
      <c r="T8" s="274">
        <v>26</v>
      </c>
      <c r="U8" s="274"/>
      <c r="V8" s="274"/>
      <c r="W8" s="274">
        <v>26</v>
      </c>
      <c r="X8" s="274">
        <v>27</v>
      </c>
      <c r="Y8" s="274">
        <v>27</v>
      </c>
      <c r="Z8" s="274">
        <v>28</v>
      </c>
      <c r="AA8" s="274">
        <v>28</v>
      </c>
      <c r="AB8" s="274">
        <v>29</v>
      </c>
      <c r="AC8" s="274">
        <v>29</v>
      </c>
      <c r="AD8" s="274">
        <v>30</v>
      </c>
      <c r="AE8" s="274">
        <v>31</v>
      </c>
      <c r="AF8" s="274">
        <v>31</v>
      </c>
      <c r="AG8" s="274">
        <v>31</v>
      </c>
      <c r="AH8" s="274">
        <v>31</v>
      </c>
      <c r="AI8" s="274">
        <v>31</v>
      </c>
      <c r="AJ8" s="274">
        <v>31</v>
      </c>
      <c r="AK8" s="274">
        <v>30</v>
      </c>
      <c r="AL8" s="274">
        <v>29</v>
      </c>
      <c r="AM8" s="274">
        <v>30</v>
      </c>
      <c r="AN8" s="274">
        <v>30</v>
      </c>
      <c r="AO8" s="274">
        <v>30</v>
      </c>
      <c r="AP8" s="274">
        <v>31</v>
      </c>
      <c r="AQ8" s="274">
        <v>30</v>
      </c>
      <c r="AR8" s="274">
        <v>30</v>
      </c>
      <c r="AS8" s="274">
        <v>31</v>
      </c>
      <c r="AT8">
        <v>30</v>
      </c>
      <c r="AU8">
        <v>149</v>
      </c>
    </row>
    <row r="9" spans="1:47" ht="16" x14ac:dyDescent="0.2">
      <c r="A9" s="416" t="s">
        <v>2909</v>
      </c>
      <c r="B9" s="1">
        <v>8</v>
      </c>
      <c r="C9" t="s">
        <v>2235</v>
      </c>
      <c r="D9" s="119" t="s">
        <v>609</v>
      </c>
      <c r="E9" s="167" t="s">
        <v>606</v>
      </c>
      <c r="F9" s="414">
        <v>1343451</v>
      </c>
      <c r="G9" s="335" t="s">
        <v>113</v>
      </c>
      <c r="H9" s="335" t="s">
        <v>150</v>
      </c>
      <c r="I9" s="335" t="s">
        <v>293</v>
      </c>
      <c r="J9" s="417">
        <v>44059</v>
      </c>
      <c r="K9" s="335">
        <f t="shared" ca="1" si="2"/>
        <v>2.5833333333333335</v>
      </c>
      <c r="L9" s="335">
        <f t="shared" ca="1" si="0"/>
        <v>942</v>
      </c>
      <c r="M9" s="335">
        <f t="shared" ca="1" si="1"/>
        <v>31.4</v>
      </c>
      <c r="N9" s="601" t="s">
        <v>112</v>
      </c>
      <c r="O9" s="344">
        <v>44417</v>
      </c>
      <c r="P9" s="416">
        <f t="shared" si="3"/>
        <v>11.933333333333334</v>
      </c>
      <c r="Q9" s="1925">
        <v>44510</v>
      </c>
      <c r="R9" s="107">
        <f t="shared" si="4"/>
        <v>15.033333333333333</v>
      </c>
      <c r="S9" s="274">
        <v>177</v>
      </c>
      <c r="T9" s="274">
        <v>30</v>
      </c>
      <c r="U9" s="274"/>
      <c r="V9" s="274"/>
      <c r="W9" s="274">
        <v>30</v>
      </c>
      <c r="X9" s="274">
        <v>31</v>
      </c>
      <c r="Y9" s="274">
        <v>33</v>
      </c>
      <c r="Z9" s="274">
        <v>34</v>
      </c>
      <c r="AA9" s="274">
        <v>35</v>
      </c>
      <c r="AB9" s="274">
        <v>36</v>
      </c>
      <c r="AC9" s="274">
        <v>37</v>
      </c>
      <c r="AD9" s="274">
        <v>39</v>
      </c>
      <c r="AE9" s="274">
        <v>41</v>
      </c>
      <c r="AF9" s="274">
        <v>43</v>
      </c>
      <c r="AG9" s="274">
        <v>46</v>
      </c>
      <c r="AH9" s="274">
        <v>46</v>
      </c>
      <c r="AI9" s="274">
        <v>44</v>
      </c>
      <c r="AJ9" s="274">
        <v>44</v>
      </c>
      <c r="AK9" s="274">
        <v>43</v>
      </c>
      <c r="AL9" s="274">
        <v>47</v>
      </c>
      <c r="AM9" s="274">
        <v>48</v>
      </c>
      <c r="AN9" s="274">
        <v>50</v>
      </c>
      <c r="AO9" s="274">
        <v>50</v>
      </c>
      <c r="AP9" s="274">
        <v>50</v>
      </c>
      <c r="AQ9" s="274">
        <v>49</v>
      </c>
      <c r="AR9" s="274">
        <v>51</v>
      </c>
      <c r="AS9" s="274">
        <v>51</v>
      </c>
      <c r="AT9" s="774">
        <v>52</v>
      </c>
      <c r="AU9">
        <v>188</v>
      </c>
    </row>
    <row r="10" spans="1:47" ht="16" x14ac:dyDescent="0.2">
      <c r="B10" s="161" t="s">
        <v>155</v>
      </c>
      <c r="C10" s="14"/>
      <c r="O10" s="595" t="s">
        <v>2910</v>
      </c>
    </row>
    <row r="11" spans="1:47" ht="16" x14ac:dyDescent="0.2">
      <c r="B11" s="162" t="s">
        <v>124</v>
      </c>
      <c r="C11" s="14"/>
    </row>
    <row r="12" spans="1:47" x14ac:dyDescent="0.2">
      <c r="B12" s="163" t="s">
        <v>141</v>
      </c>
      <c r="C12" s="167"/>
      <c r="G12" s="538"/>
      <c r="H12" s="6"/>
    </row>
    <row r="13" spans="1:47" ht="16" x14ac:dyDescent="0.2">
      <c r="B13" s="164" t="s">
        <v>150</v>
      </c>
      <c r="C13" s="532"/>
      <c r="O13" s="6"/>
      <c r="P13" s="6"/>
      <c r="Q13" s="6"/>
      <c r="R13" s="6"/>
    </row>
    <row r="14" spans="1:47" ht="16" x14ac:dyDescent="0.2">
      <c r="B14" s="165" t="s">
        <v>156</v>
      </c>
      <c r="C14" s="14"/>
    </row>
    <row r="15" spans="1:47" ht="16" x14ac:dyDescent="0.2">
      <c r="B15" s="187" t="s">
        <v>154</v>
      </c>
      <c r="C15" s="14"/>
    </row>
    <row r="16" spans="1:47" x14ac:dyDescent="0.2">
      <c r="B16" s="186" t="s">
        <v>157</v>
      </c>
      <c r="C16" s="167"/>
    </row>
    <row r="17" spans="2:37" ht="17" x14ac:dyDescent="0.2">
      <c r="B17" s="374" t="s">
        <v>158</v>
      </c>
      <c r="C17" s="562"/>
    </row>
    <row r="18" spans="2:37" ht="17" x14ac:dyDescent="0.2">
      <c r="B18" s="393" t="s">
        <v>159</v>
      </c>
      <c r="C18" s="562"/>
    </row>
    <row r="19" spans="2:37" x14ac:dyDescent="0.2"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3"/>
      <c r="AI19" s="323"/>
      <c r="AJ19" s="323"/>
      <c r="AK19" s="323"/>
    </row>
    <row r="20" spans="2:37" x14ac:dyDescent="0.2">
      <c r="B20" s="459" t="s">
        <v>2648</v>
      </c>
      <c r="C20" s="459"/>
    </row>
    <row r="21" spans="2:37" x14ac:dyDescent="0.2">
      <c r="B21" s="167" t="s">
        <v>97</v>
      </c>
      <c r="C21" s="167"/>
      <c r="D21" s="119" t="s">
        <v>2593</v>
      </c>
      <c r="E21" s="316" t="s">
        <v>239</v>
      </c>
      <c r="F21" s="167" t="s">
        <v>2435</v>
      </c>
      <c r="G21" s="167" t="s">
        <v>189</v>
      </c>
      <c r="H21" s="167" t="s">
        <v>192</v>
      </c>
      <c r="I21" s="167" t="s">
        <v>241</v>
      </c>
      <c r="J21" s="167" t="s">
        <v>188</v>
      </c>
      <c r="K21" s="167" t="s">
        <v>242</v>
      </c>
      <c r="L21" s="167" t="s">
        <v>2895</v>
      </c>
      <c r="M21" s="167" t="s">
        <v>2896</v>
      </c>
      <c r="N21" s="167" t="s">
        <v>2441</v>
      </c>
      <c r="O21" s="447" t="s">
        <v>2857</v>
      </c>
      <c r="P21" s="1" t="s">
        <v>2858</v>
      </c>
      <c r="Q21" s="1"/>
      <c r="R21" s="1"/>
      <c r="S21" s="447" t="s">
        <v>2859</v>
      </c>
      <c r="T21" s="1" t="s">
        <v>2860</v>
      </c>
      <c r="U21" s="447" t="s">
        <v>2859</v>
      </c>
      <c r="V21" s="1" t="s">
        <v>2860</v>
      </c>
      <c r="W21" s="447" t="s">
        <v>2861</v>
      </c>
      <c r="X21" s="1" t="s">
        <v>2862</v>
      </c>
      <c r="Y21" s="447" t="s">
        <v>2863</v>
      </c>
      <c r="Z21" s="1" t="s">
        <v>2864</v>
      </c>
      <c r="AA21" s="447" t="s">
        <v>2865</v>
      </c>
      <c r="AB21" s="1" t="s">
        <v>2866</v>
      </c>
      <c r="AC21" s="447" t="s">
        <v>2867</v>
      </c>
      <c r="AD21" s="1" t="s">
        <v>2868</v>
      </c>
      <c r="AE21" s="447" t="s">
        <v>2869</v>
      </c>
      <c r="AF21" s="1" t="s">
        <v>2870</v>
      </c>
      <c r="AG21" s="447" t="s">
        <v>2871</v>
      </c>
      <c r="AH21" s="1" t="s">
        <v>2872</v>
      </c>
      <c r="AI21" s="447" t="s">
        <v>2873</v>
      </c>
      <c r="AJ21" s="1" t="s">
        <v>2874</v>
      </c>
      <c r="AK21" s="447" t="s">
        <v>2875</v>
      </c>
    </row>
    <row r="22" spans="2:37" ht="16" x14ac:dyDescent="0.2">
      <c r="B22" s="1">
        <v>1</v>
      </c>
      <c r="C22" s="1"/>
      <c r="D22" s="119" t="s">
        <v>599</v>
      </c>
      <c r="E22" s="167" t="s">
        <v>600</v>
      </c>
      <c r="F22" s="105">
        <v>1343448</v>
      </c>
      <c r="G22" s="105" t="s">
        <v>115</v>
      </c>
      <c r="H22" s="105" t="s">
        <v>141</v>
      </c>
      <c r="I22" s="105" t="s">
        <v>296</v>
      </c>
      <c r="J22" s="413">
        <v>44063</v>
      </c>
      <c r="K22" s="105">
        <f t="shared" ref="K22:K29" ca="1" si="5">YEARFRAC(J22,TODAY())</f>
        <v>2.5722222222222224</v>
      </c>
      <c r="L22" s="105">
        <f t="shared" ref="L22:L29" ca="1" si="6">_xlfn.DAYS(TODAY(),J22)</f>
        <v>938</v>
      </c>
      <c r="M22" s="105">
        <f t="shared" ref="M22:M29" ca="1" si="7">L22/30</f>
        <v>31.266666666666666</v>
      </c>
      <c r="N22" s="599" t="s">
        <v>2601</v>
      </c>
      <c r="O22" s="597"/>
    </row>
    <row r="23" spans="2:37" ht="16" x14ac:dyDescent="0.2">
      <c r="B23" s="1">
        <v>2</v>
      </c>
      <c r="C23" s="1"/>
      <c r="D23" s="119" t="s">
        <v>601</v>
      </c>
      <c r="E23" s="167" t="s">
        <v>600</v>
      </c>
      <c r="F23" s="105">
        <v>1343448</v>
      </c>
      <c r="G23" s="105" t="s">
        <v>115</v>
      </c>
      <c r="H23" s="105" t="s">
        <v>141</v>
      </c>
      <c r="I23" s="105" t="s">
        <v>602</v>
      </c>
      <c r="J23" s="413">
        <v>44067</v>
      </c>
      <c r="K23" s="105">
        <f t="shared" ca="1" si="5"/>
        <v>2.5611111111111109</v>
      </c>
      <c r="L23" s="105">
        <f t="shared" ca="1" si="6"/>
        <v>934</v>
      </c>
      <c r="M23" s="105">
        <f t="shared" ca="1" si="7"/>
        <v>31.133333333333333</v>
      </c>
      <c r="N23" s="599" t="s">
        <v>2601</v>
      </c>
      <c r="O23" s="597"/>
    </row>
    <row r="24" spans="2:37" ht="16" x14ac:dyDescent="0.2">
      <c r="B24" s="1">
        <v>3</v>
      </c>
      <c r="C24" s="1"/>
      <c r="D24" s="119" t="s">
        <v>603</v>
      </c>
      <c r="E24" s="167" t="s">
        <v>600</v>
      </c>
      <c r="F24" s="105">
        <v>1343448</v>
      </c>
      <c r="G24" s="105" t="s">
        <v>115</v>
      </c>
      <c r="H24" s="105" t="s">
        <v>141</v>
      </c>
      <c r="I24" s="105" t="s">
        <v>290</v>
      </c>
      <c r="J24" s="413">
        <v>44067</v>
      </c>
      <c r="K24" s="105">
        <f t="shared" ca="1" si="5"/>
        <v>2.5611111111111109</v>
      </c>
      <c r="L24" s="105">
        <f t="shared" ca="1" si="6"/>
        <v>934</v>
      </c>
      <c r="M24" s="105">
        <f t="shared" ca="1" si="7"/>
        <v>31.133333333333333</v>
      </c>
      <c r="N24" s="599" t="s">
        <v>2601</v>
      </c>
      <c r="O24" s="597"/>
    </row>
    <row r="25" spans="2:37" ht="16" x14ac:dyDescent="0.2">
      <c r="B25" s="1">
        <v>4</v>
      </c>
      <c r="C25" s="1"/>
      <c r="D25" s="119" t="s">
        <v>604</v>
      </c>
      <c r="E25" s="167" t="s">
        <v>600</v>
      </c>
      <c r="F25" s="105">
        <v>1343448</v>
      </c>
      <c r="G25" s="105" t="s">
        <v>115</v>
      </c>
      <c r="H25" s="105" t="s">
        <v>141</v>
      </c>
      <c r="I25" s="105" t="s">
        <v>382</v>
      </c>
      <c r="J25" s="413">
        <v>44077</v>
      </c>
      <c r="K25" s="105">
        <f t="shared" ca="1" si="5"/>
        <v>2.536111111111111</v>
      </c>
      <c r="L25" s="105">
        <f t="shared" ca="1" si="6"/>
        <v>924</v>
      </c>
      <c r="M25" s="105">
        <f t="shared" ca="1" si="7"/>
        <v>30.8</v>
      </c>
      <c r="N25" s="599" t="s">
        <v>2601</v>
      </c>
      <c r="O25" s="597"/>
    </row>
    <row r="26" spans="2:37" x14ac:dyDescent="0.2">
      <c r="B26" s="1">
        <v>5</v>
      </c>
      <c r="C26" s="1"/>
      <c r="D26" s="119" t="s">
        <v>605</v>
      </c>
      <c r="E26" s="167" t="s">
        <v>606</v>
      </c>
      <c r="F26" s="534">
        <v>1343451</v>
      </c>
      <c r="G26" s="535" t="s">
        <v>113</v>
      </c>
      <c r="H26" s="535" t="s">
        <v>150</v>
      </c>
      <c r="I26" s="535" t="s">
        <v>299</v>
      </c>
      <c r="J26" s="536">
        <v>44059</v>
      </c>
      <c r="K26" s="535">
        <f t="shared" ca="1" si="5"/>
        <v>2.5833333333333335</v>
      </c>
      <c r="L26" s="535">
        <f t="shared" ca="1" si="6"/>
        <v>942</v>
      </c>
      <c r="M26" s="535">
        <f t="shared" ca="1" si="7"/>
        <v>31.4</v>
      </c>
      <c r="N26" s="600" t="s">
        <v>112</v>
      </c>
      <c r="O26" s="529">
        <v>400</v>
      </c>
      <c r="P26" s="602">
        <v>288</v>
      </c>
      <c r="Q26" s="602"/>
      <c r="R26" s="602"/>
      <c r="S26" s="602">
        <v>112</v>
      </c>
      <c r="T26" s="602">
        <v>274</v>
      </c>
      <c r="U26" s="602">
        <v>126</v>
      </c>
      <c r="V26" s="602">
        <v>297</v>
      </c>
      <c r="W26" s="602">
        <v>103</v>
      </c>
      <c r="X26" s="602">
        <v>284</v>
      </c>
      <c r="Y26" s="602">
        <v>116</v>
      </c>
      <c r="Z26" s="602">
        <v>278</v>
      </c>
      <c r="AA26" s="602">
        <v>122</v>
      </c>
      <c r="AB26" s="602">
        <v>267</v>
      </c>
      <c r="AC26" s="602">
        <v>133</v>
      </c>
      <c r="AD26" s="602">
        <v>259</v>
      </c>
      <c r="AE26" s="603">
        <v>141</v>
      </c>
      <c r="AF26" s="602">
        <v>255</v>
      </c>
      <c r="AG26" s="602">
        <v>145</v>
      </c>
      <c r="AH26" s="602">
        <v>249</v>
      </c>
      <c r="AI26" s="602">
        <v>151</v>
      </c>
      <c r="AJ26" s="602">
        <v>278</v>
      </c>
      <c r="AK26" s="602">
        <v>112</v>
      </c>
    </row>
    <row r="27" spans="2:37" x14ac:dyDescent="0.2">
      <c r="B27" s="1">
        <v>6</v>
      </c>
      <c r="C27" s="1"/>
      <c r="D27" s="119" t="s">
        <v>607</v>
      </c>
      <c r="E27" s="167" t="s">
        <v>606</v>
      </c>
      <c r="F27" s="414">
        <v>1343451</v>
      </c>
      <c r="G27" s="335" t="s">
        <v>113</v>
      </c>
      <c r="H27" s="335" t="s">
        <v>150</v>
      </c>
      <c r="I27" s="335" t="s">
        <v>296</v>
      </c>
      <c r="J27" s="417">
        <v>44059</v>
      </c>
      <c r="K27" s="335">
        <f t="shared" ca="1" si="5"/>
        <v>2.5833333333333335</v>
      </c>
      <c r="L27" s="335">
        <f t="shared" ca="1" si="6"/>
        <v>942</v>
      </c>
      <c r="M27" s="335">
        <f t="shared" ca="1" si="7"/>
        <v>31.4</v>
      </c>
      <c r="N27" s="601" t="s">
        <v>112</v>
      </c>
      <c r="O27" s="598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</row>
    <row r="28" spans="2:37" x14ac:dyDescent="0.2">
      <c r="B28" s="1">
        <v>7</v>
      </c>
      <c r="C28" s="1"/>
      <c r="D28" s="119" t="s">
        <v>608</v>
      </c>
      <c r="E28" s="167" t="s">
        <v>606</v>
      </c>
      <c r="F28" s="414">
        <v>1343451</v>
      </c>
      <c r="G28" s="335" t="s">
        <v>113</v>
      </c>
      <c r="H28" s="335" t="s">
        <v>150</v>
      </c>
      <c r="I28" s="335" t="s">
        <v>286</v>
      </c>
      <c r="J28" s="417">
        <v>44059</v>
      </c>
      <c r="K28" s="335">
        <f t="shared" ca="1" si="5"/>
        <v>2.5833333333333335</v>
      </c>
      <c r="L28" s="335">
        <f t="shared" ca="1" si="6"/>
        <v>942</v>
      </c>
      <c r="M28" s="335">
        <f t="shared" ca="1" si="7"/>
        <v>31.4</v>
      </c>
      <c r="N28" s="601" t="s">
        <v>112</v>
      </c>
      <c r="O28" s="598"/>
      <c r="P28" s="325"/>
      <c r="Q28" s="325"/>
      <c r="R28" s="325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25"/>
      <c r="AD28" s="325"/>
      <c r="AE28" s="325"/>
      <c r="AF28" s="325"/>
      <c r="AG28" s="325"/>
      <c r="AH28" s="325"/>
      <c r="AI28" s="325"/>
      <c r="AJ28" s="325"/>
      <c r="AK28" s="325"/>
    </row>
    <row r="29" spans="2:37" x14ac:dyDescent="0.2">
      <c r="B29" s="1">
        <v>8</v>
      </c>
      <c r="C29" s="1"/>
      <c r="D29" s="119" t="s">
        <v>609</v>
      </c>
      <c r="E29" s="167" t="s">
        <v>606</v>
      </c>
      <c r="F29" s="414">
        <v>1343451</v>
      </c>
      <c r="G29" s="335" t="s">
        <v>113</v>
      </c>
      <c r="H29" s="335" t="s">
        <v>150</v>
      </c>
      <c r="I29" s="335" t="s">
        <v>293</v>
      </c>
      <c r="J29" s="417">
        <v>44059</v>
      </c>
      <c r="K29" s="335">
        <f t="shared" ca="1" si="5"/>
        <v>2.5833333333333335</v>
      </c>
      <c r="L29" s="335">
        <f t="shared" ca="1" si="6"/>
        <v>942</v>
      </c>
      <c r="M29" s="335">
        <f t="shared" ca="1" si="7"/>
        <v>31.4</v>
      </c>
      <c r="N29" s="601" t="s">
        <v>112</v>
      </c>
      <c r="O29" s="598"/>
      <c r="P29" s="325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325"/>
      <c r="AG29" s="325"/>
      <c r="AH29" s="325"/>
      <c r="AI29" s="325"/>
      <c r="AJ29" s="325"/>
      <c r="AK29" s="325"/>
    </row>
  </sheetData>
  <pageMargins left="0.7" right="0.7" top="0.75" bottom="0.75" header="0.3" footer="0.3"/>
  <pageSetup fitToHeight="0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337-B494-41B9-A67C-D1184318B07F}">
  <sheetPr>
    <tabColor rgb="FFC6E0B4"/>
    <pageSetUpPr fitToPage="1"/>
  </sheetPr>
  <dimension ref="A1:BA61"/>
  <sheetViews>
    <sheetView workbookViewId="0">
      <pane xSplit="1" topLeftCell="D1" activePane="topRight" state="frozen"/>
      <selection pane="topRight" activeCell="D2" sqref="D2"/>
    </sheetView>
  </sheetViews>
  <sheetFormatPr baseColWidth="10" defaultColWidth="8.83203125" defaultRowHeight="15" x14ac:dyDescent="0.2"/>
  <cols>
    <col min="1" max="1" width="21.83203125" customWidth="1"/>
    <col min="3" max="3" width="12.5" customWidth="1"/>
    <col min="4" max="4" width="12.83203125" customWidth="1"/>
    <col min="5" max="5" width="19" customWidth="1"/>
    <col min="6" max="6" width="17.83203125" customWidth="1"/>
    <col min="10" max="10" width="13.6640625" customWidth="1"/>
    <col min="11" max="11" width="14.83203125" customWidth="1"/>
    <col min="13" max="13" width="14.33203125" customWidth="1"/>
    <col min="14" max="14" width="25.1640625" customWidth="1"/>
    <col min="15" max="15" width="20.33203125" customWidth="1"/>
    <col min="16" max="17" width="18.33203125" customWidth="1"/>
    <col min="18" max="18" width="20.33203125" customWidth="1"/>
    <col min="19" max="19" width="16" customWidth="1"/>
    <col min="20" max="20" width="17.5" customWidth="1"/>
    <col min="21" max="21" width="13.5" customWidth="1"/>
    <col min="22" max="22" width="15" customWidth="1"/>
    <col min="23" max="23" width="18" customWidth="1"/>
    <col min="24" max="24" width="17.5" customWidth="1"/>
    <col min="25" max="26" width="17.6640625" customWidth="1"/>
    <col min="27" max="27" width="15.83203125" customWidth="1"/>
    <col min="28" max="29" width="20.33203125" customWidth="1"/>
    <col min="30" max="30" width="16.5" customWidth="1"/>
    <col min="31" max="31" width="17.6640625" customWidth="1"/>
    <col min="32" max="32" width="19" customWidth="1"/>
    <col min="33" max="33" width="20.5" customWidth="1"/>
    <col min="34" max="34" width="17.1640625" customWidth="1"/>
    <col min="35" max="35" width="19" customWidth="1"/>
    <col min="36" max="36" width="18.5" customWidth="1"/>
    <col min="37" max="37" width="17.6640625" customWidth="1"/>
    <col min="38" max="38" width="18" customWidth="1"/>
    <col min="39" max="39" width="17.83203125" customWidth="1"/>
    <col min="40" max="40" width="29.5" customWidth="1"/>
    <col min="41" max="41" width="18.33203125" customWidth="1"/>
    <col min="42" max="42" width="16.6640625" customWidth="1"/>
    <col min="43" max="43" width="16.5" customWidth="1"/>
    <col min="44" max="44" width="16.6640625" customWidth="1"/>
    <col min="45" max="45" width="20.1640625" customWidth="1"/>
    <col min="46" max="46" width="18.1640625" customWidth="1"/>
    <col min="47" max="47" width="15.83203125" customWidth="1"/>
    <col min="48" max="48" width="9.5" customWidth="1"/>
    <col min="49" max="49" width="14.33203125" customWidth="1"/>
    <col min="50" max="50" width="13.83203125" customWidth="1"/>
    <col min="51" max="52" width="15.6640625" bestFit="1" customWidth="1"/>
    <col min="53" max="53" width="20.33203125" customWidth="1"/>
  </cols>
  <sheetData>
    <row r="1" spans="1:53" ht="16" x14ac:dyDescent="0.2">
      <c r="A1" s="785" t="s">
        <v>2894</v>
      </c>
      <c r="B1" s="167" t="s">
        <v>97</v>
      </c>
      <c r="C1" s="167" t="s">
        <v>237</v>
      </c>
      <c r="D1" s="119" t="s">
        <v>2593</v>
      </c>
      <c r="E1" s="316" t="s">
        <v>239</v>
      </c>
      <c r="F1" s="167" t="s">
        <v>2435</v>
      </c>
      <c r="G1" s="167" t="s">
        <v>189</v>
      </c>
      <c r="H1" s="167" t="s">
        <v>192</v>
      </c>
      <c r="I1" s="167" t="s">
        <v>241</v>
      </c>
      <c r="J1" s="167" t="s">
        <v>188</v>
      </c>
      <c r="K1" s="167" t="s">
        <v>242</v>
      </c>
      <c r="L1" s="167" t="s">
        <v>2895</v>
      </c>
      <c r="M1" s="167" t="s">
        <v>2896</v>
      </c>
      <c r="N1" s="167" t="s">
        <v>2441</v>
      </c>
      <c r="O1" s="368" t="s">
        <v>2886</v>
      </c>
      <c r="P1" s="119" t="s">
        <v>2887</v>
      </c>
      <c r="Q1" s="119" t="s">
        <v>1</v>
      </c>
      <c r="R1" s="119" t="s">
        <v>2911</v>
      </c>
      <c r="S1" s="144" t="s">
        <v>2912</v>
      </c>
      <c r="T1" s="317" t="s">
        <v>2740</v>
      </c>
      <c r="U1" s="144" t="s">
        <v>2899</v>
      </c>
      <c r="V1" s="317" t="s">
        <v>880</v>
      </c>
      <c r="W1" s="14" t="s">
        <v>2740</v>
      </c>
      <c r="X1" s="14" t="s">
        <v>2741</v>
      </c>
      <c r="Y1" s="14" t="s">
        <v>2742</v>
      </c>
      <c r="Z1" s="14" t="s">
        <v>2743</v>
      </c>
      <c r="AA1" s="14" t="s">
        <v>2744</v>
      </c>
      <c r="AB1" s="14" t="s">
        <v>2745</v>
      </c>
      <c r="AC1" s="14" t="s">
        <v>2747</v>
      </c>
      <c r="AD1" s="14" t="s">
        <v>2748</v>
      </c>
      <c r="AE1" s="14" t="s">
        <v>2833</v>
      </c>
      <c r="AF1" s="14" t="s">
        <v>2834</v>
      </c>
      <c r="AG1" s="14" t="s">
        <v>2835</v>
      </c>
      <c r="AH1" s="14" t="s">
        <v>2836</v>
      </c>
      <c r="AI1" s="14" t="s">
        <v>2837</v>
      </c>
      <c r="AJ1" s="14" t="s">
        <v>2838</v>
      </c>
      <c r="AK1" s="14" t="s">
        <v>2901</v>
      </c>
      <c r="AL1" s="14" t="s">
        <v>2902</v>
      </c>
      <c r="AM1" s="14" t="s">
        <v>2903</v>
      </c>
      <c r="AN1" s="14" t="s">
        <v>2913</v>
      </c>
      <c r="AO1" s="14" t="s">
        <v>2905</v>
      </c>
      <c r="AP1" t="s">
        <v>2914</v>
      </c>
      <c r="AQ1" t="s">
        <v>2907</v>
      </c>
      <c r="AR1" s="14" t="s">
        <v>2915</v>
      </c>
      <c r="AS1" t="s">
        <v>2916</v>
      </c>
      <c r="AT1" s="14" t="s">
        <v>2917</v>
      </c>
      <c r="AU1" s="119" t="s">
        <v>2918</v>
      </c>
      <c r="AV1" t="s">
        <v>2919</v>
      </c>
      <c r="AW1" s="119" t="s">
        <v>2920</v>
      </c>
      <c r="AX1" t="s">
        <v>2921</v>
      </c>
      <c r="AY1" t="s">
        <v>2922</v>
      </c>
      <c r="AZ1" t="s">
        <v>2923</v>
      </c>
      <c r="BA1" t="s">
        <v>2924</v>
      </c>
    </row>
    <row r="2" spans="1:53" ht="16" x14ac:dyDescent="0.2">
      <c r="A2" s="416" t="s">
        <v>2909</v>
      </c>
      <c r="B2" s="1">
        <v>1</v>
      </c>
      <c r="C2" s="1924" t="s">
        <v>2133</v>
      </c>
      <c r="D2" s="119" t="s">
        <v>611</v>
      </c>
      <c r="E2" s="167" t="s">
        <v>345</v>
      </c>
      <c r="F2" s="414">
        <v>1362663</v>
      </c>
      <c r="G2" s="335" t="s">
        <v>115</v>
      </c>
      <c r="H2" s="335" t="s">
        <v>150</v>
      </c>
      <c r="I2" s="335" t="s">
        <v>299</v>
      </c>
      <c r="J2" s="417">
        <v>44081</v>
      </c>
      <c r="K2" s="335">
        <f t="shared" ref="K2:K6" ca="1" si="0">YEARFRAC(J2,TODAY())</f>
        <v>2.5249999999999999</v>
      </c>
      <c r="L2" s="335">
        <f t="shared" ref="L2:L6" ca="1" si="1">_xlfn.DAYS(TODAY(),J2)</f>
        <v>920</v>
      </c>
      <c r="M2" s="335">
        <f t="shared" ref="M2:M6" ca="1" si="2">L2/30</f>
        <v>30.666666666666668</v>
      </c>
      <c r="N2" s="372" t="s">
        <v>2601</v>
      </c>
      <c r="O2" s="415">
        <v>44445</v>
      </c>
      <c r="P2" s="580">
        <f>September_Mixed_Cohort_HFD_CTRL!P3</f>
        <v>12.133333333333333</v>
      </c>
      <c r="Q2" s="1952">
        <v>44511</v>
      </c>
      <c r="R2" s="416">
        <f>_xlfn.DAYS(Q2,J2)/30</f>
        <v>14.333333333333334</v>
      </c>
      <c r="S2" s="274">
        <v>178</v>
      </c>
      <c r="T2" s="325"/>
      <c r="U2" s="325"/>
      <c r="V2" s="325"/>
      <c r="W2" s="325"/>
      <c r="X2" s="325"/>
      <c r="Y2" s="325"/>
      <c r="Z2" s="325"/>
      <c r="AA2" s="325"/>
      <c r="AB2" s="325"/>
      <c r="AC2" s="274">
        <v>25</v>
      </c>
      <c r="AD2" s="274">
        <v>24</v>
      </c>
      <c r="AE2" s="274">
        <v>23</v>
      </c>
      <c r="AF2" s="274">
        <v>24</v>
      </c>
      <c r="AG2" s="274">
        <v>24</v>
      </c>
      <c r="AH2" s="274">
        <v>24</v>
      </c>
      <c r="AI2" s="274">
        <v>24</v>
      </c>
      <c r="AJ2" s="274">
        <v>24</v>
      </c>
      <c r="AK2" s="274">
        <v>24</v>
      </c>
      <c r="AL2" s="274">
        <v>23</v>
      </c>
      <c r="AM2" s="274">
        <v>24</v>
      </c>
      <c r="AN2" s="274">
        <v>24</v>
      </c>
      <c r="AO2" s="274">
        <v>24</v>
      </c>
      <c r="AP2">
        <v>23</v>
      </c>
      <c r="AQ2">
        <v>144</v>
      </c>
      <c r="AT2" s="274"/>
    </row>
    <row r="3" spans="1:53" ht="16" x14ac:dyDescent="0.2">
      <c r="A3" s="416" t="s">
        <v>2909</v>
      </c>
      <c r="B3" s="1">
        <v>2</v>
      </c>
      <c r="C3" s="1924" t="s">
        <v>2135</v>
      </c>
      <c r="D3" s="119" t="s">
        <v>612</v>
      </c>
      <c r="E3" s="167" t="s">
        <v>345</v>
      </c>
      <c r="F3" s="414">
        <v>1362663</v>
      </c>
      <c r="G3" s="335" t="s">
        <v>115</v>
      </c>
      <c r="H3" s="335" t="s">
        <v>150</v>
      </c>
      <c r="I3" s="335" t="s">
        <v>286</v>
      </c>
      <c r="J3" s="417">
        <v>44081</v>
      </c>
      <c r="K3" s="335">
        <f t="shared" ca="1" si="0"/>
        <v>2.5249999999999999</v>
      </c>
      <c r="L3" s="335">
        <f t="shared" ca="1" si="1"/>
        <v>920</v>
      </c>
      <c r="M3" s="335">
        <f t="shared" ca="1" si="2"/>
        <v>30.666666666666668</v>
      </c>
      <c r="N3" s="372" t="s">
        <v>2601</v>
      </c>
      <c r="O3" s="415">
        <v>44445</v>
      </c>
      <c r="P3" s="580">
        <f>_xlfn.DAYS(O3,J3)/30</f>
        <v>12.133333333333333</v>
      </c>
      <c r="Q3" s="1952">
        <v>44511</v>
      </c>
      <c r="R3" s="416">
        <f t="shared" ref="R3:R19" si="3">_xlfn.DAYS(Q3,J3)/30</f>
        <v>14.333333333333334</v>
      </c>
      <c r="S3" s="274">
        <v>209</v>
      </c>
      <c r="T3" s="325"/>
      <c r="U3" s="325"/>
      <c r="V3" s="325"/>
      <c r="W3" s="325"/>
      <c r="X3" s="325"/>
      <c r="Y3" s="325"/>
      <c r="Z3" s="325"/>
      <c r="AA3" s="325"/>
      <c r="AB3" s="325"/>
      <c r="AC3" s="274">
        <v>24</v>
      </c>
      <c r="AD3" s="274">
        <v>28</v>
      </c>
      <c r="AE3" s="274">
        <v>21</v>
      </c>
      <c r="AF3" s="274">
        <v>22</v>
      </c>
      <c r="AG3" s="274">
        <v>23</v>
      </c>
      <c r="AH3" s="274">
        <v>23</v>
      </c>
      <c r="AI3" s="274">
        <v>22</v>
      </c>
      <c r="AJ3" s="274">
        <v>23</v>
      </c>
      <c r="AK3" s="274">
        <v>22</v>
      </c>
      <c r="AL3" s="274">
        <v>22</v>
      </c>
      <c r="AM3" s="274">
        <v>22</v>
      </c>
      <c r="AN3" s="274">
        <v>22</v>
      </c>
      <c r="AO3" s="274">
        <v>22</v>
      </c>
      <c r="AP3">
        <v>22</v>
      </c>
      <c r="AQ3">
        <v>151</v>
      </c>
      <c r="AT3" s="274"/>
    </row>
    <row r="4" spans="1:53" ht="16" x14ac:dyDescent="0.2">
      <c r="A4" s="416" t="s">
        <v>2909</v>
      </c>
      <c r="B4" s="1">
        <v>3</v>
      </c>
      <c r="C4" s="1924" t="s">
        <v>2137</v>
      </c>
      <c r="D4" s="119" t="s">
        <v>613</v>
      </c>
      <c r="E4" s="167" t="s">
        <v>345</v>
      </c>
      <c r="F4" s="414">
        <v>1362663</v>
      </c>
      <c r="G4" s="335" t="s">
        <v>115</v>
      </c>
      <c r="H4" s="335" t="s">
        <v>150</v>
      </c>
      <c r="I4" s="335" t="s">
        <v>293</v>
      </c>
      <c r="J4" s="417">
        <v>44081</v>
      </c>
      <c r="K4" s="335">
        <f t="shared" ca="1" si="0"/>
        <v>2.5249999999999999</v>
      </c>
      <c r="L4" s="335">
        <f t="shared" ca="1" si="1"/>
        <v>920</v>
      </c>
      <c r="M4" s="335">
        <f t="shared" ca="1" si="2"/>
        <v>30.666666666666668</v>
      </c>
      <c r="N4" s="372" t="s">
        <v>2601</v>
      </c>
      <c r="O4" s="415">
        <v>44445</v>
      </c>
      <c r="P4" s="580">
        <f t="shared" ref="P4:P9" si="4">_xlfn.DAYS(O4,J4)/30</f>
        <v>12.133333333333333</v>
      </c>
      <c r="Q4" s="1952">
        <v>44511</v>
      </c>
      <c r="R4" s="416">
        <f t="shared" si="3"/>
        <v>14.333333333333334</v>
      </c>
      <c r="S4" s="274">
        <v>194</v>
      </c>
      <c r="T4" s="325"/>
      <c r="U4" s="325"/>
      <c r="V4" s="325"/>
      <c r="W4" s="325"/>
      <c r="X4" s="325"/>
      <c r="Y4" s="325"/>
      <c r="Z4" s="325"/>
      <c r="AA4" s="325"/>
      <c r="AB4" s="325"/>
      <c r="AC4" s="274">
        <v>30</v>
      </c>
      <c r="AD4" s="274">
        <v>29</v>
      </c>
      <c r="AE4" s="274">
        <v>29</v>
      </c>
      <c r="AF4" s="274">
        <v>29</v>
      </c>
      <c r="AG4" s="274">
        <v>29</v>
      </c>
      <c r="AH4" s="274">
        <v>28</v>
      </c>
      <c r="AI4" s="274">
        <v>28</v>
      </c>
      <c r="AJ4" s="274">
        <v>28</v>
      </c>
      <c r="AK4" s="274">
        <v>28</v>
      </c>
      <c r="AL4" s="274">
        <v>28</v>
      </c>
      <c r="AM4" s="274">
        <v>30</v>
      </c>
      <c r="AN4" s="274">
        <v>29</v>
      </c>
      <c r="AO4" s="274">
        <v>28</v>
      </c>
      <c r="AP4">
        <v>24</v>
      </c>
      <c r="AQ4">
        <v>200</v>
      </c>
      <c r="AT4" s="274"/>
    </row>
    <row r="5" spans="1:53" ht="16" x14ac:dyDescent="0.2">
      <c r="A5" s="416" t="s">
        <v>2909</v>
      </c>
      <c r="B5" s="1">
        <v>4</v>
      </c>
      <c r="C5" s="1924" t="s">
        <v>2131</v>
      </c>
      <c r="D5" s="119" t="s">
        <v>614</v>
      </c>
      <c r="E5" s="167" t="s">
        <v>345</v>
      </c>
      <c r="F5" s="414">
        <v>1362663</v>
      </c>
      <c r="G5" s="335" t="s">
        <v>115</v>
      </c>
      <c r="H5" s="335" t="s">
        <v>150</v>
      </c>
      <c r="I5" s="335" t="s">
        <v>290</v>
      </c>
      <c r="J5" s="417">
        <v>44081</v>
      </c>
      <c r="K5" s="335">
        <f t="shared" ca="1" si="0"/>
        <v>2.5249999999999999</v>
      </c>
      <c r="L5" s="335">
        <f t="shared" ca="1" si="1"/>
        <v>920</v>
      </c>
      <c r="M5" s="335">
        <f t="shared" ca="1" si="2"/>
        <v>30.666666666666668</v>
      </c>
      <c r="N5" s="372" t="s">
        <v>2601</v>
      </c>
      <c r="O5" s="415">
        <v>44445</v>
      </c>
      <c r="P5" s="580">
        <f t="shared" si="4"/>
        <v>12.133333333333333</v>
      </c>
      <c r="Q5" s="1952">
        <v>44510</v>
      </c>
      <c r="R5" s="416">
        <f t="shared" si="3"/>
        <v>14.3</v>
      </c>
      <c r="S5" s="274">
        <v>179</v>
      </c>
      <c r="T5" s="325"/>
      <c r="U5" s="325"/>
      <c r="V5" s="325"/>
      <c r="W5" s="325"/>
      <c r="X5" s="325"/>
      <c r="Y5" s="325"/>
      <c r="Z5" s="325"/>
      <c r="AA5" s="325"/>
      <c r="AB5" s="325"/>
      <c r="AC5" s="274">
        <v>29</v>
      </c>
      <c r="AD5" s="274">
        <v>26</v>
      </c>
      <c r="AE5" s="274">
        <v>28</v>
      </c>
      <c r="AF5" s="274">
        <v>28</v>
      </c>
      <c r="AG5" s="274">
        <v>29</v>
      </c>
      <c r="AH5" s="274">
        <v>29</v>
      </c>
      <c r="AI5" s="274">
        <v>28</v>
      </c>
      <c r="AJ5" s="274">
        <v>28</v>
      </c>
      <c r="AK5" s="274">
        <v>28</v>
      </c>
      <c r="AL5" s="274">
        <v>27</v>
      </c>
      <c r="AM5" s="274">
        <v>28</v>
      </c>
      <c r="AN5" s="274">
        <v>28</v>
      </c>
      <c r="AO5" s="274">
        <v>28</v>
      </c>
      <c r="AP5">
        <v>27</v>
      </c>
      <c r="AQ5">
        <v>165</v>
      </c>
      <c r="AT5" s="274"/>
    </row>
    <row r="6" spans="1:53" ht="16" x14ac:dyDescent="0.2">
      <c r="A6" s="416" t="s">
        <v>2909</v>
      </c>
      <c r="B6" s="1">
        <v>5</v>
      </c>
      <c r="C6" s="1924" t="s">
        <v>2139</v>
      </c>
      <c r="D6" s="119" t="s">
        <v>615</v>
      </c>
      <c r="E6" s="167" t="s">
        <v>345</v>
      </c>
      <c r="F6" s="414">
        <v>1362663</v>
      </c>
      <c r="G6" s="335" t="s">
        <v>115</v>
      </c>
      <c r="H6" s="335" t="s">
        <v>150</v>
      </c>
      <c r="I6" s="335" t="s">
        <v>382</v>
      </c>
      <c r="J6" s="417">
        <v>44081</v>
      </c>
      <c r="K6" s="335">
        <f t="shared" ca="1" si="0"/>
        <v>2.5249999999999999</v>
      </c>
      <c r="L6" s="335">
        <f t="shared" ca="1" si="1"/>
        <v>920</v>
      </c>
      <c r="M6" s="335">
        <f t="shared" ca="1" si="2"/>
        <v>30.666666666666668</v>
      </c>
      <c r="N6" s="372" t="s">
        <v>2601</v>
      </c>
      <c r="O6" s="415">
        <v>44445</v>
      </c>
      <c r="P6" s="580">
        <f t="shared" si="4"/>
        <v>12.133333333333333</v>
      </c>
      <c r="Q6" s="1952">
        <v>44511</v>
      </c>
      <c r="R6" s="416">
        <f t="shared" si="3"/>
        <v>14.333333333333334</v>
      </c>
      <c r="S6" s="274">
        <v>158</v>
      </c>
      <c r="T6" s="325"/>
      <c r="U6" s="325"/>
      <c r="V6" s="325"/>
      <c r="W6" s="325"/>
      <c r="X6" s="325"/>
      <c r="Y6" s="325"/>
      <c r="Z6" s="325"/>
      <c r="AA6" s="325"/>
      <c r="AB6" s="325"/>
      <c r="AC6" s="274">
        <v>26</v>
      </c>
      <c r="AD6" s="274">
        <v>24</v>
      </c>
      <c r="AE6" s="274">
        <v>25</v>
      </c>
      <c r="AF6" s="274">
        <v>25</v>
      </c>
      <c r="AG6" s="274">
        <v>26</v>
      </c>
      <c r="AH6" s="274">
        <v>26</v>
      </c>
      <c r="AI6" s="274">
        <v>25</v>
      </c>
      <c r="AJ6" s="274">
        <v>25</v>
      </c>
      <c r="AK6" s="274">
        <v>25</v>
      </c>
      <c r="AL6" s="274">
        <v>26</v>
      </c>
      <c r="AM6" s="274">
        <v>26</v>
      </c>
      <c r="AN6" s="274">
        <v>27</v>
      </c>
      <c r="AO6" s="274">
        <v>26</v>
      </c>
      <c r="AP6">
        <v>27</v>
      </c>
      <c r="AQ6">
        <v>172</v>
      </c>
      <c r="AT6" s="274"/>
    </row>
    <row r="7" spans="1:53" ht="16" x14ac:dyDescent="0.2">
      <c r="A7" s="416" t="s">
        <v>2909</v>
      </c>
      <c r="B7" s="1">
        <v>6</v>
      </c>
      <c r="C7" s="1924" t="s">
        <v>2151</v>
      </c>
      <c r="D7" s="119" t="s">
        <v>616</v>
      </c>
      <c r="E7" s="167" t="s">
        <v>356</v>
      </c>
      <c r="F7" s="335">
        <v>1299778</v>
      </c>
      <c r="G7" s="335" t="s">
        <v>113</v>
      </c>
      <c r="H7" s="335" t="s">
        <v>150</v>
      </c>
      <c r="I7" s="335" t="s">
        <v>299</v>
      </c>
      <c r="J7" s="417">
        <v>44102</v>
      </c>
      <c r="K7" s="335">
        <f t="shared" ref="K7:K25" ca="1" si="5">YEARFRAC(J7,TODAY())</f>
        <v>2.4666666666666668</v>
      </c>
      <c r="L7" s="335">
        <f t="shared" ref="L7:L25" ca="1" si="6">_xlfn.DAYS(TODAY(),J7)</f>
        <v>899</v>
      </c>
      <c r="M7" s="335">
        <f t="shared" ref="M7:M25" ca="1" si="7">L7/30</f>
        <v>29.966666666666665</v>
      </c>
      <c r="N7" s="372" t="s">
        <v>2601</v>
      </c>
      <c r="O7" s="415">
        <v>44445</v>
      </c>
      <c r="P7" s="581">
        <f t="shared" si="4"/>
        <v>11.433333333333334</v>
      </c>
      <c r="Q7" s="1952">
        <v>44511</v>
      </c>
      <c r="R7" s="416">
        <f t="shared" si="3"/>
        <v>13.633333333333333</v>
      </c>
      <c r="S7" s="274">
        <v>193</v>
      </c>
      <c r="T7" s="325"/>
      <c r="U7" s="325"/>
      <c r="V7" s="325"/>
      <c r="W7" s="325"/>
      <c r="X7" s="325"/>
      <c r="Y7" s="325"/>
      <c r="Z7" s="325"/>
      <c r="AA7" s="325"/>
      <c r="AB7" s="325"/>
      <c r="AC7" s="274">
        <v>36</v>
      </c>
      <c r="AD7" s="274">
        <v>35</v>
      </c>
      <c r="AE7" s="274">
        <v>35</v>
      </c>
      <c r="AF7" s="274">
        <v>35</v>
      </c>
      <c r="AG7" s="274">
        <v>35</v>
      </c>
      <c r="AH7" s="274">
        <v>35</v>
      </c>
      <c r="AI7" s="274">
        <v>35</v>
      </c>
      <c r="AJ7" s="274">
        <v>35</v>
      </c>
      <c r="AK7" s="274">
        <v>34</v>
      </c>
      <c r="AL7" s="274">
        <v>36</v>
      </c>
      <c r="AM7" s="274">
        <v>36</v>
      </c>
      <c r="AN7" s="274">
        <v>36</v>
      </c>
      <c r="AO7" s="274">
        <v>36</v>
      </c>
      <c r="AP7">
        <v>36</v>
      </c>
      <c r="AQ7">
        <v>160</v>
      </c>
      <c r="AT7" s="274"/>
    </row>
    <row r="8" spans="1:53" ht="16" x14ac:dyDescent="0.2">
      <c r="A8" s="416" t="s">
        <v>2909</v>
      </c>
      <c r="B8" s="1">
        <v>7</v>
      </c>
      <c r="C8" s="1924" t="s">
        <v>2127</v>
      </c>
      <c r="D8" s="119" t="s">
        <v>617</v>
      </c>
      <c r="E8" s="167" t="s">
        <v>356</v>
      </c>
      <c r="F8" s="335">
        <v>1324364</v>
      </c>
      <c r="G8" s="335" t="s">
        <v>115</v>
      </c>
      <c r="H8" s="335" t="s">
        <v>150</v>
      </c>
      <c r="I8" s="335" t="s">
        <v>299</v>
      </c>
      <c r="J8" s="417">
        <v>44095</v>
      </c>
      <c r="K8" s="335">
        <f t="shared" ca="1" si="5"/>
        <v>2.4861111111111112</v>
      </c>
      <c r="L8" s="335">
        <f t="shared" ca="1" si="6"/>
        <v>906</v>
      </c>
      <c r="M8" s="335">
        <f t="shared" ca="1" si="7"/>
        <v>30.2</v>
      </c>
      <c r="N8" s="372" t="s">
        <v>2601</v>
      </c>
      <c r="O8" s="415">
        <v>44445</v>
      </c>
      <c r="P8" s="581">
        <f t="shared" si="4"/>
        <v>11.666666666666666</v>
      </c>
      <c r="Q8" s="1952">
        <v>44510</v>
      </c>
      <c r="R8" s="416">
        <f t="shared" si="3"/>
        <v>13.833333333333334</v>
      </c>
      <c r="S8" s="274">
        <v>201</v>
      </c>
      <c r="T8" s="325"/>
      <c r="U8" s="325"/>
      <c r="V8" s="325"/>
      <c r="W8" s="325"/>
      <c r="X8" s="325"/>
      <c r="Y8" s="325"/>
      <c r="Z8" s="325"/>
      <c r="AA8" s="325"/>
      <c r="AB8" s="325"/>
      <c r="AC8" s="274">
        <v>26</v>
      </c>
      <c r="AD8" s="274">
        <v>26</v>
      </c>
      <c r="AE8" s="274">
        <v>26</v>
      </c>
      <c r="AF8" s="274">
        <v>26</v>
      </c>
      <c r="AG8" s="274">
        <v>26</v>
      </c>
      <c r="AH8" s="274">
        <v>26</v>
      </c>
      <c r="AI8" s="274">
        <v>26</v>
      </c>
      <c r="AJ8" s="274">
        <v>26</v>
      </c>
      <c r="AK8" s="274">
        <v>26</v>
      </c>
      <c r="AL8" s="274">
        <v>27</v>
      </c>
      <c r="AM8" s="274">
        <v>25</v>
      </c>
      <c r="AN8" s="274">
        <v>26</v>
      </c>
      <c r="AO8" s="274">
        <v>26</v>
      </c>
      <c r="AP8">
        <v>26</v>
      </c>
      <c r="AQ8">
        <v>162</v>
      </c>
      <c r="AT8" s="274"/>
    </row>
    <row r="9" spans="1:53" ht="16" x14ac:dyDescent="0.2">
      <c r="A9" s="416" t="s">
        <v>2909</v>
      </c>
      <c r="B9" s="1">
        <v>8</v>
      </c>
      <c r="C9" s="1924" t="s">
        <v>2129</v>
      </c>
      <c r="D9" s="119" t="s">
        <v>618</v>
      </c>
      <c r="E9" s="167" t="s">
        <v>356</v>
      </c>
      <c r="F9" s="335">
        <v>1324364</v>
      </c>
      <c r="G9" s="335" t="s">
        <v>115</v>
      </c>
      <c r="H9" s="335" t="s">
        <v>150</v>
      </c>
      <c r="I9" s="335" t="s">
        <v>619</v>
      </c>
      <c r="J9" s="417">
        <v>44095</v>
      </c>
      <c r="K9" s="335">
        <f t="shared" ca="1" si="5"/>
        <v>2.4861111111111112</v>
      </c>
      <c r="L9" s="335">
        <f t="shared" ca="1" si="6"/>
        <v>906</v>
      </c>
      <c r="M9" s="335">
        <f t="shared" ca="1" si="7"/>
        <v>30.2</v>
      </c>
      <c r="N9" s="372" t="s">
        <v>2601</v>
      </c>
      <c r="O9" s="415">
        <v>44445</v>
      </c>
      <c r="P9" s="581">
        <f t="shared" si="4"/>
        <v>11.666666666666666</v>
      </c>
      <c r="Q9" s="1952">
        <v>44510</v>
      </c>
      <c r="R9" s="416">
        <f t="shared" si="3"/>
        <v>13.833333333333334</v>
      </c>
      <c r="S9" s="274">
        <v>189</v>
      </c>
      <c r="T9" s="325"/>
      <c r="U9" s="325"/>
      <c r="V9" s="325"/>
      <c r="W9" s="325"/>
      <c r="X9" s="325"/>
      <c r="Y9" s="325"/>
      <c r="Z9" s="325"/>
      <c r="AA9" s="325"/>
      <c r="AB9" s="325"/>
      <c r="AC9" s="274">
        <v>28</v>
      </c>
      <c r="AD9" s="652">
        <v>28</v>
      </c>
      <c r="AE9" s="652">
        <v>28</v>
      </c>
      <c r="AF9" s="652">
        <v>29</v>
      </c>
      <c r="AG9" s="652">
        <v>28</v>
      </c>
      <c r="AH9" s="652">
        <v>28</v>
      </c>
      <c r="AI9" s="652">
        <v>27</v>
      </c>
      <c r="AJ9" s="652">
        <v>28</v>
      </c>
      <c r="AK9" s="652">
        <v>27</v>
      </c>
      <c r="AL9" s="652">
        <v>27</v>
      </c>
      <c r="AM9" s="652">
        <v>28</v>
      </c>
      <c r="AN9" s="652">
        <v>28</v>
      </c>
      <c r="AO9" s="652">
        <v>28</v>
      </c>
      <c r="AP9">
        <v>28</v>
      </c>
      <c r="AQ9">
        <v>149</v>
      </c>
      <c r="AT9" s="652"/>
    </row>
    <row r="10" spans="1:53" ht="16" x14ac:dyDescent="0.2">
      <c r="A10" s="784" t="s">
        <v>2925</v>
      </c>
      <c r="B10" s="1">
        <v>9</v>
      </c>
      <c r="C10" s="1924" t="s">
        <v>2115</v>
      </c>
      <c r="D10" s="119" t="s">
        <v>620</v>
      </c>
      <c r="E10" s="167" t="s">
        <v>366</v>
      </c>
      <c r="F10" s="629">
        <v>1343446</v>
      </c>
      <c r="G10" s="583" t="s">
        <v>115</v>
      </c>
      <c r="H10" s="583" t="s">
        <v>154</v>
      </c>
      <c r="I10" s="584" t="s">
        <v>299</v>
      </c>
      <c r="J10" s="584">
        <v>44082</v>
      </c>
      <c r="K10" s="524">
        <f t="shared" ca="1" si="5"/>
        <v>2.5222222222222221</v>
      </c>
      <c r="L10" s="524">
        <f t="shared" ca="1" si="6"/>
        <v>919</v>
      </c>
      <c r="M10" s="524">
        <f t="shared" ca="1" si="7"/>
        <v>30.633333333333333</v>
      </c>
      <c r="N10" s="549" t="s">
        <v>112</v>
      </c>
      <c r="O10" s="585">
        <v>44445</v>
      </c>
      <c r="P10" s="586">
        <f>_xlfn.DAYS(O10,J10)/30</f>
        <v>12.1</v>
      </c>
      <c r="Q10" s="1953">
        <v>44517</v>
      </c>
      <c r="R10" s="880">
        <f t="shared" si="3"/>
        <v>14.5</v>
      </c>
      <c r="S10" s="591"/>
      <c r="T10" s="591">
        <v>32</v>
      </c>
      <c r="U10" s="591"/>
      <c r="V10" s="591"/>
      <c r="W10" s="591">
        <v>32</v>
      </c>
      <c r="X10" s="591">
        <v>33</v>
      </c>
      <c r="Y10" s="591">
        <v>35</v>
      </c>
      <c r="Z10" s="591">
        <v>35</v>
      </c>
      <c r="AA10" s="591">
        <v>36</v>
      </c>
      <c r="AB10" s="591">
        <v>37</v>
      </c>
      <c r="AC10" s="591">
        <v>38</v>
      </c>
      <c r="AD10" s="447">
        <v>34</v>
      </c>
      <c r="AE10" s="447">
        <v>37</v>
      </c>
      <c r="AF10" s="447">
        <v>36</v>
      </c>
      <c r="AG10" s="447">
        <v>37</v>
      </c>
      <c r="AH10" s="447">
        <v>37</v>
      </c>
      <c r="AI10" s="447">
        <v>36</v>
      </c>
      <c r="AJ10" s="447">
        <v>34</v>
      </c>
      <c r="AK10" s="447">
        <v>35</v>
      </c>
      <c r="AL10" s="447">
        <v>36</v>
      </c>
      <c r="AM10" s="447">
        <v>38</v>
      </c>
      <c r="AN10" s="447">
        <v>38</v>
      </c>
      <c r="AO10" s="447">
        <v>40</v>
      </c>
      <c r="AR10" s="447">
        <v>41</v>
      </c>
      <c r="AS10">
        <v>188</v>
      </c>
      <c r="AT10" s="447"/>
    </row>
    <row r="11" spans="1:53" ht="16" x14ac:dyDescent="0.2">
      <c r="A11" s="685" t="s">
        <v>2925</v>
      </c>
      <c r="B11" s="1">
        <v>10</v>
      </c>
      <c r="C11" s="1924" t="s">
        <v>2117</v>
      </c>
      <c r="D11" s="119" t="s">
        <v>621</v>
      </c>
      <c r="E11" s="167" t="s">
        <v>366</v>
      </c>
      <c r="F11" s="630">
        <v>1343446</v>
      </c>
      <c r="G11" s="544" t="s">
        <v>115</v>
      </c>
      <c r="H11" s="544" t="s">
        <v>154</v>
      </c>
      <c r="I11" s="545" t="s">
        <v>296</v>
      </c>
      <c r="J11" s="545">
        <v>44082</v>
      </c>
      <c r="K11" s="524">
        <f t="shared" ca="1" si="5"/>
        <v>2.5222222222222221</v>
      </c>
      <c r="L11" s="524">
        <f t="shared" ca="1" si="6"/>
        <v>919</v>
      </c>
      <c r="M11" s="524">
        <f t="shared" ca="1" si="7"/>
        <v>30.633333333333333</v>
      </c>
      <c r="N11" s="549" t="s">
        <v>112</v>
      </c>
      <c r="O11" s="551">
        <v>44445</v>
      </c>
      <c r="P11" s="582">
        <f t="shared" ref="P11:P25" si="8">_xlfn.DAYS(O11,J11)/30</f>
        <v>12.1</v>
      </c>
      <c r="Q11" s="1953">
        <v>44517</v>
      </c>
      <c r="R11" s="880">
        <f t="shared" si="3"/>
        <v>14.5</v>
      </c>
      <c r="S11" s="447">
        <v>198</v>
      </c>
      <c r="T11" s="447">
        <v>32</v>
      </c>
      <c r="U11" s="447"/>
      <c r="V11" s="447"/>
      <c r="W11" s="447">
        <v>32</v>
      </c>
      <c r="X11" s="447">
        <v>34</v>
      </c>
      <c r="Y11" s="447">
        <v>34</v>
      </c>
      <c r="Z11" s="447">
        <v>34</v>
      </c>
      <c r="AA11" s="447">
        <v>35</v>
      </c>
      <c r="AB11" s="447">
        <v>38</v>
      </c>
      <c r="AC11" s="447">
        <v>39</v>
      </c>
      <c r="AD11" s="447">
        <v>39</v>
      </c>
      <c r="AE11" s="447">
        <v>42</v>
      </c>
      <c r="AF11" s="447">
        <v>42</v>
      </c>
      <c r="AG11" s="447">
        <v>42</v>
      </c>
      <c r="AH11" s="447">
        <v>42</v>
      </c>
      <c r="AI11" s="447">
        <v>43</v>
      </c>
      <c r="AJ11" s="447">
        <v>42</v>
      </c>
      <c r="AK11" s="447">
        <v>43</v>
      </c>
      <c r="AL11" s="447">
        <v>44</v>
      </c>
      <c r="AM11" s="447">
        <v>46</v>
      </c>
      <c r="AN11" s="447">
        <v>46</v>
      </c>
      <c r="AO11" s="447">
        <v>48</v>
      </c>
      <c r="AR11" s="447">
        <v>48</v>
      </c>
      <c r="AS11">
        <v>210</v>
      </c>
      <c r="AT11" s="447"/>
    </row>
    <row r="12" spans="1:53" ht="16" x14ac:dyDescent="0.2">
      <c r="A12" s="685" t="s">
        <v>2925</v>
      </c>
      <c r="B12" s="1">
        <v>11</v>
      </c>
      <c r="C12" s="1924" t="s">
        <v>2119</v>
      </c>
      <c r="D12" s="119" t="s">
        <v>622</v>
      </c>
      <c r="E12" s="167" t="s">
        <v>366</v>
      </c>
      <c r="F12" s="630">
        <v>1343446</v>
      </c>
      <c r="G12" s="544" t="s">
        <v>115</v>
      </c>
      <c r="H12" s="544" t="s">
        <v>154</v>
      </c>
      <c r="I12" s="545" t="s">
        <v>286</v>
      </c>
      <c r="J12" s="545">
        <v>44082</v>
      </c>
      <c r="K12" s="524">
        <f t="shared" ca="1" si="5"/>
        <v>2.5222222222222221</v>
      </c>
      <c r="L12" s="524">
        <f t="shared" ca="1" si="6"/>
        <v>919</v>
      </c>
      <c r="M12" s="524">
        <f t="shared" ca="1" si="7"/>
        <v>30.633333333333333</v>
      </c>
      <c r="N12" s="549" t="s">
        <v>112</v>
      </c>
      <c r="O12" s="551">
        <v>44445</v>
      </c>
      <c r="P12" s="582">
        <f t="shared" si="8"/>
        <v>12.1</v>
      </c>
      <c r="Q12" s="1953">
        <v>44517</v>
      </c>
      <c r="R12" s="880">
        <f t="shared" si="3"/>
        <v>14.5</v>
      </c>
      <c r="S12" s="447">
        <v>206</v>
      </c>
      <c r="T12" s="447">
        <v>27</v>
      </c>
      <c r="U12" s="447"/>
      <c r="V12" s="447"/>
      <c r="W12" s="447">
        <v>27</v>
      </c>
      <c r="X12" s="447">
        <v>27</v>
      </c>
      <c r="Y12" s="447">
        <v>28</v>
      </c>
      <c r="Z12" s="447">
        <v>28</v>
      </c>
      <c r="AA12" s="447">
        <v>29</v>
      </c>
      <c r="AB12" s="447">
        <v>30</v>
      </c>
      <c r="AC12" s="447">
        <v>33</v>
      </c>
      <c r="AD12" s="447">
        <v>30</v>
      </c>
      <c r="AE12" s="447">
        <v>31</v>
      </c>
      <c r="AF12" s="447">
        <v>30</v>
      </c>
      <c r="AG12" s="447">
        <v>31</v>
      </c>
      <c r="AH12" s="447">
        <v>31</v>
      </c>
      <c r="AI12" s="447">
        <v>32</v>
      </c>
      <c r="AJ12" s="447">
        <v>31</v>
      </c>
      <c r="AK12" s="447">
        <v>31</v>
      </c>
      <c r="AL12" s="447">
        <v>30</v>
      </c>
      <c r="AM12" s="447">
        <v>30</v>
      </c>
      <c r="AN12" s="447">
        <v>31</v>
      </c>
      <c r="AO12" s="447">
        <v>31</v>
      </c>
      <c r="AR12" s="447">
        <v>31</v>
      </c>
      <c r="AS12">
        <v>160</v>
      </c>
      <c r="AT12" s="447"/>
    </row>
    <row r="13" spans="1:53" ht="16" x14ac:dyDescent="0.2">
      <c r="A13" s="685" t="s">
        <v>2925</v>
      </c>
      <c r="B13" s="1">
        <v>12</v>
      </c>
      <c r="C13" s="1924" t="s">
        <v>2105</v>
      </c>
      <c r="D13" s="119" t="s">
        <v>623</v>
      </c>
      <c r="E13" s="167" t="s">
        <v>366</v>
      </c>
      <c r="F13" s="630">
        <v>1343446</v>
      </c>
      <c r="G13" s="544" t="s">
        <v>115</v>
      </c>
      <c r="H13" s="544" t="s">
        <v>154</v>
      </c>
      <c r="I13" s="545" t="s">
        <v>293</v>
      </c>
      <c r="J13" s="545">
        <v>44082</v>
      </c>
      <c r="K13" s="524">
        <f t="shared" ca="1" si="5"/>
        <v>2.5222222222222221</v>
      </c>
      <c r="L13" s="524">
        <f t="shared" ca="1" si="6"/>
        <v>919</v>
      </c>
      <c r="M13" s="524">
        <f t="shared" ca="1" si="7"/>
        <v>30.633333333333333</v>
      </c>
      <c r="N13" s="549" t="s">
        <v>112</v>
      </c>
      <c r="O13" s="551">
        <v>44445</v>
      </c>
      <c r="P13" s="582">
        <f t="shared" si="8"/>
        <v>12.1</v>
      </c>
      <c r="Q13" s="1953">
        <v>44517</v>
      </c>
      <c r="R13" s="880">
        <f t="shared" si="3"/>
        <v>14.5</v>
      </c>
      <c r="S13" s="447">
        <v>173</v>
      </c>
      <c r="T13" s="447">
        <v>29</v>
      </c>
      <c r="U13" s="447"/>
      <c r="V13" s="447"/>
      <c r="W13" s="447">
        <v>29</v>
      </c>
      <c r="X13" s="447">
        <v>29</v>
      </c>
      <c r="Y13" s="447">
        <v>30</v>
      </c>
      <c r="Z13" s="447">
        <v>31</v>
      </c>
      <c r="AA13" s="447">
        <v>31</v>
      </c>
      <c r="AB13" s="447">
        <v>31</v>
      </c>
      <c r="AC13" s="447">
        <v>35</v>
      </c>
      <c r="AD13" s="447">
        <v>33</v>
      </c>
      <c r="AE13" s="447">
        <v>34</v>
      </c>
      <c r="AF13" s="447">
        <v>35</v>
      </c>
      <c r="AG13" s="447">
        <v>37</v>
      </c>
      <c r="AH13" s="447">
        <v>37</v>
      </c>
      <c r="AI13" s="447">
        <v>35</v>
      </c>
      <c r="AJ13" s="447">
        <v>34</v>
      </c>
      <c r="AK13" s="447">
        <v>36</v>
      </c>
      <c r="AL13" s="447">
        <v>36</v>
      </c>
      <c r="AM13" s="447">
        <v>38</v>
      </c>
      <c r="AN13" s="447">
        <v>37</v>
      </c>
      <c r="AO13" s="447">
        <v>38</v>
      </c>
      <c r="AR13" s="447">
        <v>39</v>
      </c>
      <c r="AS13">
        <v>199</v>
      </c>
      <c r="AT13" s="447"/>
    </row>
    <row r="14" spans="1:53" ht="16" x14ac:dyDescent="0.2">
      <c r="A14" s="685" t="s">
        <v>2925</v>
      </c>
      <c r="B14" s="1">
        <v>13</v>
      </c>
      <c r="C14" s="1924" t="s">
        <v>2107</v>
      </c>
      <c r="D14" s="119" t="s">
        <v>624</v>
      </c>
      <c r="E14" s="167" t="s">
        <v>366</v>
      </c>
      <c r="F14" s="630">
        <v>1343446</v>
      </c>
      <c r="G14" s="544" t="s">
        <v>115</v>
      </c>
      <c r="H14" s="544" t="s">
        <v>154</v>
      </c>
      <c r="I14" s="545" t="s">
        <v>290</v>
      </c>
      <c r="J14" s="545">
        <v>44082</v>
      </c>
      <c r="K14" s="524">
        <f t="shared" ca="1" si="5"/>
        <v>2.5222222222222221</v>
      </c>
      <c r="L14" s="524">
        <f t="shared" ca="1" si="6"/>
        <v>919</v>
      </c>
      <c r="M14" s="524">
        <f t="shared" ca="1" si="7"/>
        <v>30.633333333333333</v>
      </c>
      <c r="N14" s="549" t="s">
        <v>112</v>
      </c>
      <c r="O14" s="551">
        <v>44445</v>
      </c>
      <c r="P14" s="582">
        <f t="shared" si="8"/>
        <v>12.1</v>
      </c>
      <c r="Q14" s="1953">
        <v>44517</v>
      </c>
      <c r="R14" s="880">
        <f t="shared" si="3"/>
        <v>14.5</v>
      </c>
      <c r="S14" s="447">
        <v>181</v>
      </c>
      <c r="T14" s="447">
        <v>31</v>
      </c>
      <c r="U14" s="447"/>
      <c r="V14" s="447"/>
      <c r="W14" s="447">
        <v>31</v>
      </c>
      <c r="X14" s="447">
        <v>31</v>
      </c>
      <c r="Y14" s="447">
        <v>32</v>
      </c>
      <c r="Z14" s="447">
        <v>32</v>
      </c>
      <c r="AA14" s="447">
        <v>31</v>
      </c>
      <c r="AB14" s="447">
        <v>32</v>
      </c>
      <c r="AC14" s="447">
        <v>34</v>
      </c>
      <c r="AD14" s="447">
        <v>33</v>
      </c>
      <c r="AE14" s="447">
        <v>34</v>
      </c>
      <c r="AF14" s="447">
        <v>33</v>
      </c>
      <c r="AG14" s="447">
        <v>33</v>
      </c>
      <c r="AH14" s="447">
        <v>36</v>
      </c>
      <c r="AI14" s="447">
        <v>36</v>
      </c>
      <c r="AJ14" s="447">
        <v>34</v>
      </c>
      <c r="AK14" s="447">
        <v>35</v>
      </c>
      <c r="AL14" s="447">
        <v>36</v>
      </c>
      <c r="AM14" s="447">
        <v>36</v>
      </c>
      <c r="AN14" s="447">
        <v>35</v>
      </c>
      <c r="AO14" s="447">
        <v>37</v>
      </c>
      <c r="AR14" s="447">
        <v>35</v>
      </c>
      <c r="AS14">
        <v>156</v>
      </c>
      <c r="AT14" s="447"/>
    </row>
    <row r="15" spans="1:53" ht="16" x14ac:dyDescent="0.2">
      <c r="A15" s="685" t="s">
        <v>2925</v>
      </c>
      <c r="B15" s="1">
        <v>14</v>
      </c>
      <c r="C15" s="1924" t="s">
        <v>2109</v>
      </c>
      <c r="D15" s="119" t="s">
        <v>625</v>
      </c>
      <c r="E15" s="167" t="s">
        <v>393</v>
      </c>
      <c r="F15" s="544">
        <v>1362660</v>
      </c>
      <c r="G15" s="544" t="s">
        <v>115</v>
      </c>
      <c r="H15" s="544" t="s">
        <v>154</v>
      </c>
      <c r="I15" s="545" t="s">
        <v>299</v>
      </c>
      <c r="J15" s="545">
        <v>44107</v>
      </c>
      <c r="K15" s="524">
        <f t="shared" ca="1" si="5"/>
        <v>2.4527777777777779</v>
      </c>
      <c r="L15" s="524">
        <f t="shared" ca="1" si="6"/>
        <v>894</v>
      </c>
      <c r="M15" s="524">
        <f t="shared" ca="1" si="7"/>
        <v>29.8</v>
      </c>
      <c r="N15" s="549" t="s">
        <v>112</v>
      </c>
      <c r="O15" s="551">
        <v>44445</v>
      </c>
      <c r="P15" s="582">
        <f t="shared" si="8"/>
        <v>11.266666666666667</v>
      </c>
      <c r="Q15" s="1953">
        <v>44517</v>
      </c>
      <c r="R15" s="880">
        <f t="shared" si="3"/>
        <v>13.666666666666666</v>
      </c>
      <c r="S15" s="447">
        <v>217</v>
      </c>
      <c r="T15" s="447">
        <v>32</v>
      </c>
      <c r="U15" s="447"/>
      <c r="V15" s="447"/>
      <c r="W15" s="447">
        <v>32</v>
      </c>
      <c r="X15" s="447">
        <v>32</v>
      </c>
      <c r="Y15" s="447">
        <v>34</v>
      </c>
      <c r="Z15" s="447">
        <v>35</v>
      </c>
      <c r="AA15" s="447">
        <v>35</v>
      </c>
      <c r="AB15" s="447">
        <v>36</v>
      </c>
      <c r="AC15" s="447">
        <v>27</v>
      </c>
      <c r="AD15" s="447">
        <v>27</v>
      </c>
      <c r="AE15" s="447">
        <v>26</v>
      </c>
      <c r="AF15" s="447">
        <v>26</v>
      </c>
      <c r="AG15" s="447">
        <v>28</v>
      </c>
      <c r="AH15" s="447">
        <v>28</v>
      </c>
      <c r="AI15" s="447">
        <v>28</v>
      </c>
      <c r="AJ15" s="447">
        <v>28</v>
      </c>
      <c r="AK15" s="447">
        <v>28</v>
      </c>
      <c r="AL15" s="447">
        <v>29</v>
      </c>
      <c r="AM15" s="447">
        <v>30</v>
      </c>
      <c r="AN15" s="447">
        <v>30</v>
      </c>
      <c r="AO15" s="447">
        <v>31</v>
      </c>
      <c r="AR15" s="447">
        <v>31</v>
      </c>
      <c r="AS15">
        <v>193</v>
      </c>
      <c r="AT15" s="447"/>
    </row>
    <row r="16" spans="1:53" ht="16" x14ac:dyDescent="0.2">
      <c r="A16" s="685" t="s">
        <v>2925</v>
      </c>
      <c r="B16" s="1">
        <v>15</v>
      </c>
      <c r="C16" s="1924" t="s">
        <v>2111</v>
      </c>
      <c r="D16" s="119" t="s">
        <v>626</v>
      </c>
      <c r="E16" s="167" t="s">
        <v>393</v>
      </c>
      <c r="F16" s="544">
        <v>1362660</v>
      </c>
      <c r="G16" s="544" t="s">
        <v>115</v>
      </c>
      <c r="H16" s="544" t="s">
        <v>154</v>
      </c>
      <c r="I16" s="545" t="s">
        <v>296</v>
      </c>
      <c r="J16" s="545">
        <v>44107</v>
      </c>
      <c r="K16" s="524">
        <f t="shared" ca="1" si="5"/>
        <v>2.4527777777777779</v>
      </c>
      <c r="L16" s="524">
        <f t="shared" ca="1" si="6"/>
        <v>894</v>
      </c>
      <c r="M16" s="524">
        <f t="shared" ca="1" si="7"/>
        <v>29.8</v>
      </c>
      <c r="N16" s="549" t="s">
        <v>112</v>
      </c>
      <c r="O16" s="551">
        <v>44445</v>
      </c>
      <c r="P16" s="582">
        <f t="shared" si="8"/>
        <v>11.266666666666667</v>
      </c>
      <c r="Q16" s="1953">
        <v>44518</v>
      </c>
      <c r="R16" s="880">
        <f t="shared" si="3"/>
        <v>13.7</v>
      </c>
      <c r="S16" s="447">
        <v>195</v>
      </c>
      <c r="T16" s="447">
        <v>29</v>
      </c>
      <c r="U16" s="447"/>
      <c r="V16" s="447"/>
      <c r="W16" s="447">
        <v>29</v>
      </c>
      <c r="X16" s="447">
        <v>32</v>
      </c>
      <c r="Y16" s="447">
        <v>34</v>
      </c>
      <c r="Z16" s="447">
        <v>36</v>
      </c>
      <c r="AA16" s="447">
        <v>38</v>
      </c>
      <c r="AB16" s="447">
        <v>40</v>
      </c>
      <c r="AC16" s="447">
        <v>39</v>
      </c>
      <c r="AD16" s="447">
        <v>35</v>
      </c>
      <c r="AE16" s="447">
        <v>36</v>
      </c>
      <c r="AF16" s="447">
        <v>35</v>
      </c>
      <c r="AG16" s="447">
        <v>36</v>
      </c>
      <c r="AH16" s="447">
        <v>36</v>
      </c>
      <c r="AI16" s="447">
        <v>37</v>
      </c>
      <c r="AJ16" s="447">
        <v>36</v>
      </c>
      <c r="AK16" s="447">
        <v>37</v>
      </c>
      <c r="AL16" s="447">
        <v>38</v>
      </c>
      <c r="AM16" s="447">
        <v>38</v>
      </c>
      <c r="AN16" s="447">
        <v>38</v>
      </c>
      <c r="AO16" s="447">
        <v>38</v>
      </c>
      <c r="AR16" s="447">
        <v>39</v>
      </c>
      <c r="AS16">
        <v>183</v>
      </c>
      <c r="AT16" s="447"/>
    </row>
    <row r="17" spans="1:53" ht="16" x14ac:dyDescent="0.2">
      <c r="A17" s="685" t="s">
        <v>2925</v>
      </c>
      <c r="B17" s="1">
        <v>16</v>
      </c>
      <c r="C17" s="1924" t="s">
        <v>2121</v>
      </c>
      <c r="D17" s="119" t="s">
        <v>627</v>
      </c>
      <c r="E17" s="167" t="s">
        <v>393</v>
      </c>
      <c r="F17" s="544">
        <v>1362660</v>
      </c>
      <c r="G17" s="544" t="s">
        <v>115</v>
      </c>
      <c r="H17" s="544" t="s">
        <v>154</v>
      </c>
      <c r="I17" s="545" t="s">
        <v>286</v>
      </c>
      <c r="J17" s="545">
        <v>44107</v>
      </c>
      <c r="K17" s="524">
        <f t="shared" ca="1" si="5"/>
        <v>2.4527777777777779</v>
      </c>
      <c r="L17" s="524">
        <f t="shared" ca="1" si="6"/>
        <v>894</v>
      </c>
      <c r="M17" s="524">
        <f t="shared" ca="1" si="7"/>
        <v>29.8</v>
      </c>
      <c r="N17" s="549" t="s">
        <v>112</v>
      </c>
      <c r="O17" s="551">
        <v>44445</v>
      </c>
      <c r="P17" s="582">
        <f t="shared" si="8"/>
        <v>11.266666666666667</v>
      </c>
      <c r="Q17" s="1953">
        <v>44518</v>
      </c>
      <c r="R17" s="880">
        <f t="shared" si="3"/>
        <v>13.7</v>
      </c>
      <c r="S17" s="447">
        <v>168</v>
      </c>
      <c r="T17" s="447">
        <v>28</v>
      </c>
      <c r="U17" s="447"/>
      <c r="V17" s="447"/>
      <c r="W17" s="447">
        <v>28</v>
      </c>
      <c r="X17" s="447">
        <v>29</v>
      </c>
      <c r="Y17" s="447">
        <v>30</v>
      </c>
      <c r="Z17" s="447">
        <v>31</v>
      </c>
      <c r="AA17" s="447">
        <v>33</v>
      </c>
      <c r="AB17" s="447">
        <v>33</v>
      </c>
      <c r="AC17" s="447">
        <v>33</v>
      </c>
      <c r="AD17" s="447">
        <v>33</v>
      </c>
      <c r="AE17" s="447">
        <v>34</v>
      </c>
      <c r="AF17" s="447">
        <v>34</v>
      </c>
      <c r="AG17" s="447">
        <v>33</v>
      </c>
      <c r="AH17" s="447">
        <v>34</v>
      </c>
      <c r="AI17" s="447">
        <v>35</v>
      </c>
      <c r="AJ17" s="447">
        <v>35</v>
      </c>
      <c r="AK17" s="447">
        <v>35</v>
      </c>
      <c r="AL17" s="447">
        <v>36</v>
      </c>
      <c r="AM17" s="447">
        <v>37</v>
      </c>
      <c r="AN17" s="447">
        <v>37</v>
      </c>
      <c r="AO17" s="447">
        <v>37</v>
      </c>
      <c r="AR17" s="447">
        <v>37</v>
      </c>
      <c r="AS17">
        <v>195</v>
      </c>
      <c r="AT17" s="447"/>
    </row>
    <row r="18" spans="1:53" ht="16" x14ac:dyDescent="0.2">
      <c r="A18" s="685" t="s">
        <v>2925</v>
      </c>
      <c r="B18" s="1">
        <v>17</v>
      </c>
      <c r="C18" s="1924" t="s">
        <v>2113</v>
      </c>
      <c r="D18" s="119" t="s">
        <v>628</v>
      </c>
      <c r="E18" s="167" t="s">
        <v>393</v>
      </c>
      <c r="F18" s="544">
        <v>1362660</v>
      </c>
      <c r="G18" s="544" t="s">
        <v>115</v>
      </c>
      <c r="H18" s="544" t="s">
        <v>154</v>
      </c>
      <c r="I18" s="545" t="s">
        <v>293</v>
      </c>
      <c r="J18" s="545">
        <v>44107</v>
      </c>
      <c r="K18" s="524">
        <f t="shared" ca="1" si="5"/>
        <v>2.4527777777777779</v>
      </c>
      <c r="L18" s="524">
        <f t="shared" ca="1" si="6"/>
        <v>894</v>
      </c>
      <c r="M18" s="524">
        <f t="shared" ca="1" si="7"/>
        <v>29.8</v>
      </c>
      <c r="N18" s="549" t="s">
        <v>112</v>
      </c>
      <c r="O18" s="551">
        <v>44445</v>
      </c>
      <c r="P18" s="582">
        <f t="shared" si="8"/>
        <v>11.266666666666667</v>
      </c>
      <c r="Q18" s="1953">
        <v>44518</v>
      </c>
      <c r="R18" s="880">
        <f t="shared" si="3"/>
        <v>13.7</v>
      </c>
      <c r="S18" s="447">
        <v>184</v>
      </c>
      <c r="T18" s="447">
        <v>33</v>
      </c>
      <c r="U18" s="447"/>
      <c r="V18" s="447"/>
      <c r="W18" s="447">
        <v>33</v>
      </c>
      <c r="X18" s="447">
        <v>34</v>
      </c>
      <c r="Y18" s="447">
        <v>34</v>
      </c>
      <c r="Z18" s="447">
        <v>35</v>
      </c>
      <c r="AA18" s="447">
        <v>35</v>
      </c>
      <c r="AB18" s="447">
        <v>35</v>
      </c>
      <c r="AC18" s="447">
        <v>26</v>
      </c>
      <c r="AD18" s="447">
        <v>27</v>
      </c>
      <c r="AE18" s="447">
        <v>25</v>
      </c>
      <c r="AF18" s="447">
        <v>26</v>
      </c>
      <c r="AG18" s="447">
        <v>26</v>
      </c>
      <c r="AH18" s="447">
        <v>25</v>
      </c>
      <c r="AI18" s="447">
        <v>27</v>
      </c>
      <c r="AJ18" s="447">
        <v>26</v>
      </c>
      <c r="AK18" s="447">
        <v>26</v>
      </c>
      <c r="AL18" s="447">
        <v>26</v>
      </c>
      <c r="AM18" s="447">
        <v>26</v>
      </c>
      <c r="AN18" s="447">
        <v>26</v>
      </c>
      <c r="AO18" s="447">
        <v>25</v>
      </c>
      <c r="AR18" s="447">
        <v>26</v>
      </c>
      <c r="AS18">
        <v>179</v>
      </c>
      <c r="AT18" s="447"/>
    </row>
    <row r="19" spans="1:53" ht="16" x14ac:dyDescent="0.2">
      <c r="A19" s="685" t="s">
        <v>2925</v>
      </c>
      <c r="B19" s="1">
        <v>18</v>
      </c>
      <c r="C19" s="1924" t="s">
        <v>2123</v>
      </c>
      <c r="D19" s="119" t="s">
        <v>629</v>
      </c>
      <c r="E19" s="167" t="s">
        <v>393</v>
      </c>
      <c r="F19" s="544">
        <v>1362660</v>
      </c>
      <c r="G19" s="544" t="s">
        <v>115</v>
      </c>
      <c r="H19" s="544" t="s">
        <v>154</v>
      </c>
      <c r="I19" s="545" t="s">
        <v>290</v>
      </c>
      <c r="J19" s="545">
        <v>44107</v>
      </c>
      <c r="K19" s="524">
        <f t="shared" ref="K19" ca="1" si="9">YEARFRAC(J19,TODAY())</f>
        <v>2.4527777777777779</v>
      </c>
      <c r="L19" s="524">
        <f t="shared" ref="L19" ca="1" si="10">_xlfn.DAYS(TODAY(),J19)</f>
        <v>894</v>
      </c>
      <c r="M19" s="524">
        <f t="shared" ref="M19" ca="1" si="11">L19/30</f>
        <v>29.8</v>
      </c>
      <c r="N19" s="549" t="s">
        <v>112</v>
      </c>
      <c r="O19" s="551">
        <v>44445</v>
      </c>
      <c r="P19" s="582">
        <f t="shared" si="8"/>
        <v>11.266666666666667</v>
      </c>
      <c r="Q19" s="1953">
        <v>44518</v>
      </c>
      <c r="R19" s="880">
        <f t="shared" si="3"/>
        <v>13.7</v>
      </c>
      <c r="S19" s="447"/>
      <c r="T19" s="447"/>
      <c r="U19" s="447"/>
      <c r="V19" s="447"/>
      <c r="W19" s="447"/>
      <c r="X19" s="447"/>
      <c r="Y19" s="447"/>
      <c r="Z19" s="447"/>
      <c r="AA19" s="447"/>
      <c r="AB19" s="447"/>
      <c r="AC19" s="447">
        <v>31</v>
      </c>
      <c r="AD19" s="447">
        <v>32</v>
      </c>
      <c r="AE19" s="447">
        <v>34</v>
      </c>
      <c r="AF19" s="447">
        <v>35</v>
      </c>
      <c r="AG19" s="447">
        <v>36</v>
      </c>
      <c r="AH19" s="447">
        <v>35</v>
      </c>
      <c r="AI19" s="447">
        <v>36</v>
      </c>
      <c r="AJ19" s="447">
        <v>36</v>
      </c>
      <c r="AK19" s="447">
        <v>37</v>
      </c>
      <c r="AL19" s="447">
        <v>38</v>
      </c>
      <c r="AM19" s="447">
        <v>39</v>
      </c>
      <c r="AN19" s="447">
        <v>39</v>
      </c>
      <c r="AO19" s="447">
        <v>40</v>
      </c>
      <c r="AR19" s="447">
        <v>40</v>
      </c>
      <c r="AS19">
        <v>219</v>
      </c>
      <c r="AT19" s="447"/>
    </row>
    <row r="20" spans="1:53" ht="16" x14ac:dyDescent="0.2">
      <c r="A20" s="685" t="s">
        <v>163</v>
      </c>
      <c r="B20" s="1">
        <v>19</v>
      </c>
      <c r="C20" s="1"/>
      <c r="D20" s="119" t="s">
        <v>630</v>
      </c>
      <c r="E20" s="167" t="s">
        <v>403</v>
      </c>
      <c r="F20" s="544">
        <v>1362661</v>
      </c>
      <c r="G20" s="544" t="s">
        <v>113</v>
      </c>
      <c r="H20" s="544" t="s">
        <v>154</v>
      </c>
      <c r="I20" s="545" t="s">
        <v>299</v>
      </c>
      <c r="J20" s="545">
        <v>44107</v>
      </c>
      <c r="K20" s="524">
        <f t="shared" ca="1" si="5"/>
        <v>2.4527777777777779</v>
      </c>
      <c r="L20" s="524">
        <f t="shared" ca="1" si="6"/>
        <v>894</v>
      </c>
      <c r="M20" s="524">
        <f t="shared" ca="1" si="7"/>
        <v>29.8</v>
      </c>
      <c r="N20" s="549" t="s">
        <v>112</v>
      </c>
      <c r="O20" s="551">
        <v>44445</v>
      </c>
      <c r="P20" s="582">
        <f t="shared" si="8"/>
        <v>11.266666666666667</v>
      </c>
      <c r="Q20" s="685"/>
      <c r="R20" s="880"/>
      <c r="S20" s="447">
        <v>155</v>
      </c>
      <c r="T20" s="447">
        <v>28</v>
      </c>
      <c r="U20" s="447"/>
      <c r="V20" s="447"/>
      <c r="W20" s="447">
        <v>28</v>
      </c>
      <c r="X20" s="447">
        <v>33</v>
      </c>
      <c r="Y20" s="447">
        <v>36</v>
      </c>
      <c r="Z20" s="447">
        <v>33</v>
      </c>
      <c r="AA20" s="447">
        <v>35</v>
      </c>
      <c r="AB20" s="447">
        <v>35</v>
      </c>
      <c r="AC20" s="447">
        <v>40</v>
      </c>
      <c r="AD20" s="447">
        <v>39</v>
      </c>
      <c r="AE20" s="447">
        <v>41</v>
      </c>
      <c r="AF20" s="447">
        <v>42</v>
      </c>
      <c r="AG20" s="447">
        <v>41</v>
      </c>
      <c r="AH20" s="447">
        <v>42</v>
      </c>
      <c r="AI20" s="447">
        <v>42</v>
      </c>
      <c r="AJ20" s="447">
        <v>41</v>
      </c>
      <c r="AK20" s="447">
        <v>42</v>
      </c>
      <c r="AL20" s="447">
        <v>43</v>
      </c>
      <c r="AM20" s="447">
        <v>44</v>
      </c>
      <c r="AN20" s="447">
        <v>46</v>
      </c>
      <c r="AO20" s="447">
        <v>48</v>
      </c>
      <c r="AR20" s="447">
        <v>48</v>
      </c>
      <c r="AT20" s="447">
        <v>49</v>
      </c>
      <c r="AU20" s="447">
        <v>50</v>
      </c>
      <c r="AW20" s="447">
        <v>50</v>
      </c>
      <c r="AX20" s="447">
        <v>51</v>
      </c>
      <c r="AY20" s="447">
        <v>51</v>
      </c>
      <c r="AZ20" s="902">
        <v>49</v>
      </c>
      <c r="BA20" s="918">
        <v>50</v>
      </c>
    </row>
    <row r="21" spans="1:53" ht="16" x14ac:dyDescent="0.2">
      <c r="A21" s="685" t="s">
        <v>163</v>
      </c>
      <c r="B21" s="1">
        <v>20</v>
      </c>
      <c r="C21" s="1"/>
      <c r="D21" s="119" t="s">
        <v>631</v>
      </c>
      <c r="E21" s="167" t="s">
        <v>403</v>
      </c>
      <c r="F21" s="544">
        <v>1362661</v>
      </c>
      <c r="G21" s="544" t="s">
        <v>113</v>
      </c>
      <c r="H21" s="544" t="s">
        <v>154</v>
      </c>
      <c r="I21" s="545" t="s">
        <v>296</v>
      </c>
      <c r="J21" s="545">
        <v>44107</v>
      </c>
      <c r="K21" s="524">
        <f t="shared" ca="1" si="5"/>
        <v>2.4527777777777779</v>
      </c>
      <c r="L21" s="524">
        <f t="shared" ca="1" si="6"/>
        <v>894</v>
      </c>
      <c r="M21" s="524">
        <f t="shared" ca="1" si="7"/>
        <v>29.8</v>
      </c>
      <c r="N21" s="549" t="s">
        <v>112</v>
      </c>
      <c r="O21" s="551">
        <v>44445</v>
      </c>
      <c r="P21" s="582">
        <f t="shared" si="8"/>
        <v>11.266666666666667</v>
      </c>
      <c r="Q21" s="685"/>
      <c r="R21" s="880"/>
      <c r="S21" s="447">
        <v>179</v>
      </c>
      <c r="T21" s="447">
        <v>31</v>
      </c>
      <c r="U21" s="447"/>
      <c r="V21" s="447"/>
      <c r="W21" s="447">
        <v>31</v>
      </c>
      <c r="X21" s="447">
        <v>34</v>
      </c>
      <c r="Y21" s="447">
        <v>35</v>
      </c>
      <c r="Z21" s="447">
        <v>37</v>
      </c>
      <c r="AA21" s="447">
        <v>39</v>
      </c>
      <c r="AB21" s="447">
        <v>42</v>
      </c>
      <c r="AC21" s="447">
        <v>41</v>
      </c>
      <c r="AD21" s="447">
        <v>40</v>
      </c>
      <c r="AE21" s="447">
        <v>43</v>
      </c>
      <c r="AF21" s="447">
        <v>43</v>
      </c>
      <c r="AG21" s="447">
        <v>44</v>
      </c>
      <c r="AH21" s="447">
        <v>46</v>
      </c>
      <c r="AI21" s="447">
        <v>45</v>
      </c>
      <c r="AJ21" s="447">
        <v>45</v>
      </c>
      <c r="AK21" s="447">
        <v>47</v>
      </c>
      <c r="AL21" s="447">
        <v>48</v>
      </c>
      <c r="AM21" s="447">
        <v>49</v>
      </c>
      <c r="AN21" s="447">
        <v>51</v>
      </c>
      <c r="AO21" s="447">
        <v>51</v>
      </c>
      <c r="AR21" s="447">
        <v>52</v>
      </c>
      <c r="AT21" s="447">
        <v>52</v>
      </c>
      <c r="AU21" s="447">
        <v>51</v>
      </c>
      <c r="AW21" s="447">
        <v>52</v>
      </c>
      <c r="AX21" s="447">
        <v>53</v>
      </c>
      <c r="AY21" s="447">
        <v>52</v>
      </c>
      <c r="AZ21" s="902">
        <v>52</v>
      </c>
      <c r="BA21" s="918">
        <v>54</v>
      </c>
    </row>
    <row r="22" spans="1:53" ht="16" x14ac:dyDescent="0.2">
      <c r="A22" s="685" t="s">
        <v>163</v>
      </c>
      <c r="B22" s="1">
        <v>21</v>
      </c>
      <c r="C22" s="1"/>
      <c r="D22" s="119" t="s">
        <v>632</v>
      </c>
      <c r="E22" s="167" t="s">
        <v>403</v>
      </c>
      <c r="F22" s="544">
        <v>1362661</v>
      </c>
      <c r="G22" s="544" t="s">
        <v>113</v>
      </c>
      <c r="H22" s="544" t="s">
        <v>154</v>
      </c>
      <c r="I22" s="545" t="s">
        <v>286</v>
      </c>
      <c r="J22" s="545">
        <v>44107</v>
      </c>
      <c r="K22" s="524">
        <f t="shared" ca="1" si="5"/>
        <v>2.4527777777777779</v>
      </c>
      <c r="L22" s="524">
        <f t="shared" ca="1" si="6"/>
        <v>894</v>
      </c>
      <c r="M22" s="524">
        <f t="shared" ca="1" si="7"/>
        <v>29.8</v>
      </c>
      <c r="N22" s="549" t="s">
        <v>112</v>
      </c>
      <c r="O22" s="551">
        <v>44445</v>
      </c>
      <c r="P22" s="582">
        <f t="shared" si="8"/>
        <v>11.266666666666667</v>
      </c>
      <c r="Q22" s="685"/>
      <c r="R22" s="880"/>
      <c r="S22" s="447">
        <v>193</v>
      </c>
      <c r="T22" s="447">
        <v>30</v>
      </c>
      <c r="U22" s="447"/>
      <c r="V22" s="447"/>
      <c r="W22" s="447">
        <v>30</v>
      </c>
      <c r="X22" s="447">
        <v>32</v>
      </c>
      <c r="Y22" s="447">
        <v>33</v>
      </c>
      <c r="Z22" s="447">
        <v>35</v>
      </c>
      <c r="AA22" s="447">
        <v>38</v>
      </c>
      <c r="AB22" s="447">
        <v>38</v>
      </c>
      <c r="AC22" s="447">
        <v>37</v>
      </c>
      <c r="AD22" s="447">
        <v>37</v>
      </c>
      <c r="AE22" s="447">
        <v>38</v>
      </c>
      <c r="AF22" s="447">
        <v>39</v>
      </c>
      <c r="AG22" s="447">
        <v>38</v>
      </c>
      <c r="AH22" s="447">
        <v>39</v>
      </c>
      <c r="AI22" s="447">
        <v>38</v>
      </c>
      <c r="AJ22" s="447">
        <v>38</v>
      </c>
      <c r="AK22" s="447">
        <v>40</v>
      </c>
      <c r="AL22" s="447">
        <v>40</v>
      </c>
      <c r="AM22" s="447">
        <v>42</v>
      </c>
      <c r="AN22" s="447">
        <v>42</v>
      </c>
      <c r="AO22" s="447">
        <v>43</v>
      </c>
      <c r="AR22" s="447">
        <v>43</v>
      </c>
      <c r="AT22" s="447">
        <v>45</v>
      </c>
      <c r="AU22" s="447">
        <v>45</v>
      </c>
      <c r="AW22" s="447">
        <v>45</v>
      </c>
      <c r="AX22" s="447">
        <v>47</v>
      </c>
      <c r="AY22" s="447">
        <v>47</v>
      </c>
      <c r="AZ22" s="902">
        <v>46</v>
      </c>
      <c r="BA22" s="918">
        <v>48</v>
      </c>
    </row>
    <row r="23" spans="1:53" ht="16" x14ac:dyDescent="0.2">
      <c r="A23" s="685" t="s">
        <v>163</v>
      </c>
      <c r="B23" s="1">
        <v>22</v>
      </c>
      <c r="C23" s="1"/>
      <c r="D23" s="119" t="s">
        <v>633</v>
      </c>
      <c r="E23" s="167" t="s">
        <v>403</v>
      </c>
      <c r="F23" s="544">
        <v>1362661</v>
      </c>
      <c r="G23" s="544" t="s">
        <v>113</v>
      </c>
      <c r="H23" s="544" t="s">
        <v>154</v>
      </c>
      <c r="I23" s="545" t="s">
        <v>293</v>
      </c>
      <c r="J23" s="545">
        <v>44107</v>
      </c>
      <c r="K23" s="524">
        <f t="shared" ca="1" si="5"/>
        <v>2.4527777777777779</v>
      </c>
      <c r="L23" s="524">
        <f t="shared" ca="1" si="6"/>
        <v>894</v>
      </c>
      <c r="M23" s="524">
        <f t="shared" ca="1" si="7"/>
        <v>29.8</v>
      </c>
      <c r="N23" s="550" t="s">
        <v>112</v>
      </c>
      <c r="O23" s="551">
        <v>44445</v>
      </c>
      <c r="P23" s="582">
        <f t="shared" si="8"/>
        <v>11.266666666666667</v>
      </c>
      <c r="Q23" s="685"/>
      <c r="R23" s="880"/>
      <c r="S23" s="447">
        <v>233</v>
      </c>
      <c r="T23" s="447">
        <v>33</v>
      </c>
      <c r="U23" s="447"/>
      <c r="V23" s="447"/>
      <c r="W23" s="447">
        <v>33</v>
      </c>
      <c r="X23" s="447">
        <v>34</v>
      </c>
      <c r="Y23" s="447">
        <v>35</v>
      </c>
      <c r="Z23" s="447">
        <v>35</v>
      </c>
      <c r="AA23" s="447">
        <v>36</v>
      </c>
      <c r="AB23" s="447">
        <v>37</v>
      </c>
      <c r="AC23" s="447">
        <v>40</v>
      </c>
      <c r="AD23" s="447">
        <v>40</v>
      </c>
      <c r="AE23" s="447">
        <v>42</v>
      </c>
      <c r="AF23" s="447">
        <v>42</v>
      </c>
      <c r="AG23" s="447">
        <v>44</v>
      </c>
      <c r="AH23" s="447">
        <v>45</v>
      </c>
      <c r="AI23" s="447">
        <v>45</v>
      </c>
      <c r="AJ23" s="447">
        <v>44</v>
      </c>
      <c r="AK23" s="447">
        <v>46</v>
      </c>
      <c r="AL23" s="447">
        <v>46</v>
      </c>
      <c r="AM23" s="447">
        <v>47</v>
      </c>
      <c r="AN23" s="447">
        <v>49</v>
      </c>
      <c r="AO23" s="447">
        <v>52</v>
      </c>
      <c r="AR23" s="447">
        <v>53</v>
      </c>
      <c r="AT23" s="447">
        <v>54</v>
      </c>
      <c r="AU23" s="447">
        <v>56</v>
      </c>
      <c r="AW23" s="447">
        <v>56</v>
      </c>
      <c r="AX23" s="447">
        <v>58</v>
      </c>
      <c r="AY23" s="447">
        <v>57</v>
      </c>
      <c r="AZ23" s="902">
        <v>56</v>
      </c>
      <c r="BA23" s="918">
        <v>56</v>
      </c>
    </row>
    <row r="24" spans="1:53" ht="16" x14ac:dyDescent="0.2">
      <c r="A24" s="685" t="s">
        <v>163</v>
      </c>
      <c r="B24" s="1">
        <v>23</v>
      </c>
      <c r="C24" s="1"/>
      <c r="D24" s="119" t="s">
        <v>634</v>
      </c>
      <c r="E24" s="167" t="s">
        <v>407</v>
      </c>
      <c r="F24" s="544">
        <v>1362658</v>
      </c>
      <c r="G24" s="544" t="s">
        <v>115</v>
      </c>
      <c r="H24" s="544" t="s">
        <v>154</v>
      </c>
      <c r="I24" s="545" t="s">
        <v>299</v>
      </c>
      <c r="J24" s="545">
        <v>44104</v>
      </c>
      <c r="K24" s="524">
        <f t="shared" ca="1" si="5"/>
        <v>2.4611111111111112</v>
      </c>
      <c r="L24" s="524">
        <f t="shared" ca="1" si="6"/>
        <v>897</v>
      </c>
      <c r="M24" s="524">
        <f t="shared" ca="1" si="7"/>
        <v>29.9</v>
      </c>
      <c r="N24" s="372" t="s">
        <v>2601</v>
      </c>
      <c r="O24" s="551">
        <v>44445</v>
      </c>
      <c r="P24" s="582">
        <f t="shared" si="8"/>
        <v>11.366666666666667</v>
      </c>
      <c r="Q24" s="685"/>
      <c r="R24" s="880"/>
      <c r="S24" s="447"/>
      <c r="T24" s="447"/>
      <c r="U24" s="447"/>
      <c r="V24" s="447"/>
      <c r="W24" s="447"/>
      <c r="X24" s="447"/>
      <c r="Y24" s="447"/>
      <c r="Z24" s="447"/>
      <c r="AA24" s="447"/>
      <c r="AB24" s="447"/>
      <c r="AC24" s="447"/>
      <c r="AD24" s="447">
        <v>26</v>
      </c>
      <c r="AE24" s="447">
        <v>24</v>
      </c>
      <c r="AF24" s="447">
        <v>24</v>
      </c>
      <c r="AG24" s="447">
        <v>25</v>
      </c>
      <c r="AH24" s="447">
        <v>25</v>
      </c>
      <c r="AI24" s="447">
        <v>25</v>
      </c>
      <c r="AJ24" s="447">
        <v>25</v>
      </c>
      <c r="AK24" s="447">
        <v>25</v>
      </c>
      <c r="AL24" s="447">
        <v>26</v>
      </c>
      <c r="AM24" s="447">
        <v>26</v>
      </c>
      <c r="AN24" s="447">
        <v>25</v>
      </c>
      <c r="AO24" s="447">
        <v>25</v>
      </c>
      <c r="AR24" s="447">
        <v>25</v>
      </c>
      <c r="AT24" s="447">
        <v>25</v>
      </c>
      <c r="AU24" s="447">
        <v>25</v>
      </c>
      <c r="AW24" s="447">
        <v>26</v>
      </c>
      <c r="AX24" s="447">
        <v>26</v>
      </c>
      <c r="AY24" s="447">
        <v>25</v>
      </c>
      <c r="AZ24" s="902">
        <v>26</v>
      </c>
      <c r="BA24" s="918">
        <v>27</v>
      </c>
    </row>
    <row r="25" spans="1:53" ht="16" x14ac:dyDescent="0.2">
      <c r="A25" s="685" t="s">
        <v>163</v>
      </c>
      <c r="B25" s="1">
        <v>24</v>
      </c>
      <c r="C25" s="1"/>
      <c r="D25" s="119" t="s">
        <v>635</v>
      </c>
      <c r="E25" s="167" t="s">
        <v>407</v>
      </c>
      <c r="F25" s="544">
        <v>1362658</v>
      </c>
      <c r="G25" s="544" t="s">
        <v>115</v>
      </c>
      <c r="H25" s="544" t="s">
        <v>154</v>
      </c>
      <c r="I25" s="545" t="s">
        <v>296</v>
      </c>
      <c r="J25" s="545">
        <v>44104</v>
      </c>
      <c r="K25" s="524">
        <f t="shared" ca="1" si="5"/>
        <v>2.4611111111111112</v>
      </c>
      <c r="L25" s="524">
        <f t="shared" ca="1" si="6"/>
        <v>897</v>
      </c>
      <c r="M25" s="524">
        <f t="shared" ca="1" si="7"/>
        <v>29.9</v>
      </c>
      <c r="N25" s="372" t="s">
        <v>2601</v>
      </c>
      <c r="O25" s="551">
        <v>44445</v>
      </c>
      <c r="P25" s="582">
        <f t="shared" si="8"/>
        <v>11.366666666666667</v>
      </c>
      <c r="Q25" s="685"/>
      <c r="R25" s="880"/>
      <c r="S25" s="447"/>
      <c r="T25" s="447"/>
      <c r="U25" s="447"/>
      <c r="V25" s="447"/>
      <c r="W25" s="447"/>
      <c r="X25" s="447"/>
      <c r="Y25" s="447"/>
      <c r="Z25" s="447"/>
      <c r="AA25" s="447"/>
      <c r="AB25" s="447"/>
      <c r="AC25" s="447"/>
      <c r="AD25" s="447">
        <v>23</v>
      </c>
      <c r="AE25" s="447">
        <v>25</v>
      </c>
      <c r="AF25" s="447">
        <v>24</v>
      </c>
      <c r="AG25" s="447">
        <v>24</v>
      </c>
      <c r="AH25" s="447">
        <v>24</v>
      </c>
      <c r="AI25" s="447">
        <v>24</v>
      </c>
      <c r="AJ25" s="447">
        <v>24</v>
      </c>
      <c r="AK25" s="447">
        <v>24</v>
      </c>
      <c r="AL25" s="447">
        <v>24</v>
      </c>
      <c r="AM25" s="447">
        <v>24</v>
      </c>
      <c r="AN25" s="447">
        <v>24</v>
      </c>
      <c r="AO25" s="447">
        <v>24</v>
      </c>
      <c r="AR25" s="447">
        <v>24</v>
      </c>
      <c r="AT25" s="447">
        <v>24</v>
      </c>
      <c r="AU25" s="447">
        <v>24</v>
      </c>
      <c r="AW25" s="447">
        <v>25</v>
      </c>
      <c r="AX25" s="447">
        <v>24</v>
      </c>
      <c r="AY25" s="447">
        <v>24</v>
      </c>
      <c r="AZ25" s="902">
        <v>25</v>
      </c>
      <c r="BA25" s="918">
        <v>26</v>
      </c>
    </row>
    <row r="26" spans="1:53" ht="16" x14ac:dyDescent="0.2">
      <c r="B26" s="161" t="s">
        <v>155</v>
      </c>
      <c r="C26" s="14"/>
      <c r="O26" s="507" t="s">
        <v>2926</v>
      </c>
      <c r="BA26" s="917"/>
    </row>
    <row r="27" spans="1:53" ht="16" x14ac:dyDescent="0.2">
      <c r="B27" s="162" t="s">
        <v>124</v>
      </c>
      <c r="C27" s="877"/>
      <c r="E27" t="s">
        <v>2927</v>
      </c>
    </row>
    <row r="28" spans="1:53" x14ac:dyDescent="0.2">
      <c r="B28" s="163" t="s">
        <v>141</v>
      </c>
      <c r="C28" s="105"/>
      <c r="E28" t="s">
        <v>2928</v>
      </c>
      <c r="P28" s="6"/>
      <c r="Q28" s="6"/>
      <c r="R28" s="6"/>
    </row>
    <row r="29" spans="1:53" ht="16" x14ac:dyDescent="0.2">
      <c r="B29" s="164" t="s">
        <v>150</v>
      </c>
      <c r="C29" s="124"/>
      <c r="O29" s="6"/>
    </row>
    <row r="30" spans="1:53" ht="16" x14ac:dyDescent="0.2">
      <c r="B30" s="165" t="s">
        <v>156</v>
      </c>
      <c r="C30" s="3"/>
    </row>
    <row r="31" spans="1:53" ht="16" x14ac:dyDescent="0.2">
      <c r="B31" s="187" t="s">
        <v>154</v>
      </c>
      <c r="C31" s="92"/>
    </row>
    <row r="32" spans="1:53" x14ac:dyDescent="0.2">
      <c r="B32" s="186" t="s">
        <v>157</v>
      </c>
      <c r="C32" s="151"/>
    </row>
    <row r="33" spans="2:29" ht="17" x14ac:dyDescent="0.2">
      <c r="B33" s="374" t="s">
        <v>158</v>
      </c>
      <c r="C33" s="878"/>
    </row>
    <row r="34" spans="2:29" ht="17" x14ac:dyDescent="0.2">
      <c r="B34" s="393" t="s">
        <v>159</v>
      </c>
      <c r="C34" s="879"/>
    </row>
    <row r="35" spans="2:29" x14ac:dyDescent="0.2"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23"/>
      <c r="AB35" s="323"/>
      <c r="AC35" s="323"/>
    </row>
    <row r="36" spans="2:29" x14ac:dyDescent="0.2">
      <c r="B36" s="459" t="s">
        <v>2648</v>
      </c>
      <c r="C36" s="459"/>
    </row>
    <row r="37" spans="2:29" x14ac:dyDescent="0.2">
      <c r="B37" s="167" t="s">
        <v>97</v>
      </c>
      <c r="C37" s="167"/>
      <c r="D37" s="119" t="s">
        <v>2593</v>
      </c>
      <c r="E37" s="316" t="s">
        <v>239</v>
      </c>
      <c r="F37" s="167" t="s">
        <v>2435</v>
      </c>
      <c r="G37" s="167" t="s">
        <v>189</v>
      </c>
      <c r="H37" s="167" t="s">
        <v>192</v>
      </c>
      <c r="I37" s="167" t="s">
        <v>241</v>
      </c>
      <c r="J37" s="167" t="s">
        <v>188</v>
      </c>
      <c r="K37" s="167" t="s">
        <v>242</v>
      </c>
      <c r="L37" s="167" t="s">
        <v>2895</v>
      </c>
      <c r="M37" s="167" t="s">
        <v>2896</v>
      </c>
      <c r="N37" s="167" t="s">
        <v>2441</v>
      </c>
      <c r="O37" s="447" t="s">
        <v>2790</v>
      </c>
      <c r="P37" s="1" t="s">
        <v>2791</v>
      </c>
      <c r="Q37" s="1"/>
      <c r="R37" s="1"/>
      <c r="S37" s="447" t="s">
        <v>2792</v>
      </c>
      <c r="T37" s="1" t="s">
        <v>2793</v>
      </c>
      <c r="U37" s="447" t="s">
        <v>2794</v>
      </c>
      <c r="V37" s="1" t="s">
        <v>2795</v>
      </c>
      <c r="W37" s="447" t="s">
        <v>2796</v>
      </c>
      <c r="X37" s="1" t="s">
        <v>2797</v>
      </c>
      <c r="Y37" s="447" t="s">
        <v>2798</v>
      </c>
      <c r="Z37" s="1" t="s">
        <v>2799</v>
      </c>
      <c r="AA37" s="447" t="s">
        <v>2800</v>
      </c>
      <c r="AB37" s="1" t="s">
        <v>2929</v>
      </c>
      <c r="AC37" s="1"/>
    </row>
    <row r="38" spans="2:29" ht="16" x14ac:dyDescent="0.2">
      <c r="B38" s="1">
        <v>1</v>
      </c>
      <c r="C38" s="1"/>
      <c r="D38" s="119" t="s">
        <v>611</v>
      </c>
      <c r="E38" s="167" t="s">
        <v>345</v>
      </c>
      <c r="F38" s="414">
        <v>1362663</v>
      </c>
      <c r="G38" s="335" t="s">
        <v>115</v>
      </c>
      <c r="H38" s="335" t="s">
        <v>150</v>
      </c>
      <c r="I38" s="335" t="s">
        <v>299</v>
      </c>
      <c r="J38" s="417">
        <v>44081</v>
      </c>
      <c r="K38" s="335">
        <f t="shared" ref="K38:K42" ca="1" si="12">YEARFRAC(J38,TODAY())</f>
        <v>2.5249999999999999</v>
      </c>
      <c r="L38" s="335">
        <f t="shared" ref="L38:L42" ca="1" si="13">_xlfn.DAYS(TODAY(),J38)</f>
        <v>920</v>
      </c>
      <c r="M38" s="335">
        <f t="shared" ref="M38:M42" ca="1" si="14">L38/30</f>
        <v>30.666666666666668</v>
      </c>
      <c r="N38" s="372" t="s">
        <v>2601</v>
      </c>
      <c r="O38" s="325"/>
      <c r="P38" s="325"/>
      <c r="Q38" s="325"/>
      <c r="R38" s="325"/>
      <c r="S38" s="325"/>
      <c r="T38" s="325"/>
      <c r="U38" s="325"/>
      <c r="V38" s="325"/>
      <c r="W38" s="325"/>
      <c r="X38" s="325"/>
      <c r="Y38" s="325"/>
      <c r="Z38" s="325"/>
      <c r="AA38" s="325"/>
    </row>
    <row r="39" spans="2:29" ht="16" x14ac:dyDescent="0.2">
      <c r="B39" s="1">
        <v>2</v>
      </c>
      <c r="C39" s="1"/>
      <c r="D39" s="119" t="s">
        <v>612</v>
      </c>
      <c r="E39" s="167" t="s">
        <v>345</v>
      </c>
      <c r="F39" s="414">
        <v>1362663</v>
      </c>
      <c r="G39" s="335" t="s">
        <v>115</v>
      </c>
      <c r="H39" s="335" t="s">
        <v>150</v>
      </c>
      <c r="I39" s="335" t="s">
        <v>382</v>
      </c>
      <c r="J39" s="417">
        <v>44081</v>
      </c>
      <c r="K39" s="335">
        <f t="shared" ca="1" si="12"/>
        <v>2.5249999999999999</v>
      </c>
      <c r="L39" s="335">
        <f t="shared" ca="1" si="13"/>
        <v>920</v>
      </c>
      <c r="M39" s="335">
        <f t="shared" ca="1" si="14"/>
        <v>30.666666666666668</v>
      </c>
      <c r="N39" s="372" t="s">
        <v>2601</v>
      </c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25"/>
      <c r="Z39" s="325"/>
      <c r="AA39" s="325"/>
    </row>
    <row r="40" spans="2:29" ht="16" x14ac:dyDescent="0.2">
      <c r="B40" s="1">
        <v>3</v>
      </c>
      <c r="C40" s="1"/>
      <c r="D40" s="119" t="s">
        <v>613</v>
      </c>
      <c r="E40" s="167" t="s">
        <v>345</v>
      </c>
      <c r="F40" s="414">
        <v>1362663</v>
      </c>
      <c r="G40" s="335" t="s">
        <v>115</v>
      </c>
      <c r="H40" s="335" t="s">
        <v>150</v>
      </c>
      <c r="I40" s="335" t="s">
        <v>293</v>
      </c>
      <c r="J40" s="417">
        <v>44081</v>
      </c>
      <c r="K40" s="335">
        <f t="shared" ca="1" si="12"/>
        <v>2.5249999999999999</v>
      </c>
      <c r="L40" s="335">
        <f t="shared" ca="1" si="13"/>
        <v>920</v>
      </c>
      <c r="M40" s="335">
        <f t="shared" ca="1" si="14"/>
        <v>30.666666666666668</v>
      </c>
      <c r="N40" s="372" t="s">
        <v>2601</v>
      </c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25"/>
    </row>
    <row r="41" spans="2:29" ht="16" x14ac:dyDescent="0.2">
      <c r="B41" s="1">
        <v>4</v>
      </c>
      <c r="C41" s="1"/>
      <c r="D41" s="119" t="s">
        <v>614</v>
      </c>
      <c r="E41" s="167" t="s">
        <v>345</v>
      </c>
      <c r="F41" s="414">
        <v>1362663</v>
      </c>
      <c r="G41" s="335" t="s">
        <v>115</v>
      </c>
      <c r="H41" s="335" t="s">
        <v>150</v>
      </c>
      <c r="I41" s="335" t="s">
        <v>290</v>
      </c>
      <c r="J41" s="417">
        <v>44081</v>
      </c>
      <c r="K41" s="335">
        <f t="shared" ca="1" si="12"/>
        <v>2.5249999999999999</v>
      </c>
      <c r="L41" s="335">
        <f t="shared" ca="1" si="13"/>
        <v>920</v>
      </c>
      <c r="M41" s="335">
        <f t="shared" ca="1" si="14"/>
        <v>30.666666666666668</v>
      </c>
      <c r="N41" s="372" t="s">
        <v>2601</v>
      </c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</row>
    <row r="42" spans="2:29" ht="16" x14ac:dyDescent="0.2">
      <c r="B42" s="1">
        <v>5</v>
      </c>
      <c r="C42" s="1"/>
      <c r="D42" s="119" t="s">
        <v>615</v>
      </c>
      <c r="E42" s="167" t="s">
        <v>345</v>
      </c>
      <c r="F42" s="414">
        <v>1362663</v>
      </c>
      <c r="G42" s="335" t="s">
        <v>115</v>
      </c>
      <c r="H42" s="335" t="s">
        <v>150</v>
      </c>
      <c r="I42" s="335" t="s">
        <v>296</v>
      </c>
      <c r="J42" s="417">
        <v>44081</v>
      </c>
      <c r="K42" s="335">
        <f t="shared" ca="1" si="12"/>
        <v>2.5249999999999999</v>
      </c>
      <c r="L42" s="335">
        <f t="shared" ca="1" si="13"/>
        <v>920</v>
      </c>
      <c r="M42" s="335">
        <f t="shared" ca="1" si="14"/>
        <v>30.666666666666668</v>
      </c>
      <c r="N42" s="372" t="s">
        <v>2601</v>
      </c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</row>
    <row r="43" spans="2:29" ht="16" x14ac:dyDescent="0.2">
      <c r="B43" s="1">
        <v>6</v>
      </c>
      <c r="C43" s="1"/>
      <c r="D43" s="119" t="s">
        <v>616</v>
      </c>
      <c r="E43" s="167" t="s">
        <v>356</v>
      </c>
      <c r="F43" s="335">
        <v>1299778</v>
      </c>
      <c r="G43" s="335" t="s">
        <v>113</v>
      </c>
      <c r="H43" s="335" t="s">
        <v>150</v>
      </c>
      <c r="I43" s="335" t="s">
        <v>299</v>
      </c>
      <c r="J43" s="417">
        <v>44102</v>
      </c>
      <c r="K43" s="335">
        <f t="shared" ref="K43:K61" ca="1" si="15">YEARFRAC(J43,TODAY())</f>
        <v>2.4666666666666668</v>
      </c>
      <c r="L43" s="335">
        <f t="shared" ref="L43:L61" ca="1" si="16">_xlfn.DAYS(TODAY(),J43)</f>
        <v>899</v>
      </c>
      <c r="M43" s="335">
        <f t="shared" ref="M43:M61" ca="1" si="17">L43/30</f>
        <v>29.966666666666665</v>
      </c>
      <c r="N43" s="372" t="s">
        <v>2601</v>
      </c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</row>
    <row r="44" spans="2:29" ht="16" x14ac:dyDescent="0.2">
      <c r="B44" s="1">
        <v>7</v>
      </c>
      <c r="C44" s="1"/>
      <c r="D44" s="119" t="s">
        <v>617</v>
      </c>
      <c r="E44" s="167" t="s">
        <v>356</v>
      </c>
      <c r="F44" s="335">
        <v>1324364</v>
      </c>
      <c r="G44" s="335" t="s">
        <v>115</v>
      </c>
      <c r="H44" s="335" t="s">
        <v>150</v>
      </c>
      <c r="I44" s="335" t="s">
        <v>299</v>
      </c>
      <c r="J44" s="417">
        <v>44095</v>
      </c>
      <c r="K44" s="335">
        <f t="shared" ca="1" si="15"/>
        <v>2.4861111111111112</v>
      </c>
      <c r="L44" s="335">
        <f t="shared" ca="1" si="16"/>
        <v>906</v>
      </c>
      <c r="M44" s="335">
        <f t="shared" ca="1" si="17"/>
        <v>30.2</v>
      </c>
      <c r="N44" s="372" t="s">
        <v>2601</v>
      </c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</row>
    <row r="45" spans="2:29" ht="16" x14ac:dyDescent="0.2">
      <c r="B45" s="1">
        <v>8</v>
      </c>
      <c r="C45" s="1"/>
      <c r="D45" s="119" t="s">
        <v>618</v>
      </c>
      <c r="E45" s="167" t="s">
        <v>356</v>
      </c>
      <c r="F45" s="335">
        <v>1324364</v>
      </c>
      <c r="G45" s="335" t="s">
        <v>115</v>
      </c>
      <c r="H45" s="335" t="s">
        <v>150</v>
      </c>
      <c r="I45" s="335" t="s">
        <v>619</v>
      </c>
      <c r="J45" s="417">
        <v>44095</v>
      </c>
      <c r="K45" s="335">
        <f t="shared" ca="1" si="15"/>
        <v>2.4861111111111112</v>
      </c>
      <c r="L45" s="335">
        <f t="shared" ca="1" si="16"/>
        <v>906</v>
      </c>
      <c r="M45" s="335">
        <f t="shared" ca="1" si="17"/>
        <v>30.2</v>
      </c>
      <c r="N45" s="372" t="s">
        <v>2601</v>
      </c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</row>
    <row r="46" spans="2:29" ht="16" x14ac:dyDescent="0.2">
      <c r="B46" s="1">
        <v>9</v>
      </c>
      <c r="C46" s="1"/>
      <c r="D46" s="119" t="s">
        <v>620</v>
      </c>
      <c r="E46" s="167" t="s">
        <v>366</v>
      </c>
      <c r="F46" s="583">
        <v>1343446</v>
      </c>
      <c r="G46" s="583" t="s">
        <v>115</v>
      </c>
      <c r="H46" s="583" t="s">
        <v>154</v>
      </c>
      <c r="I46" s="584"/>
      <c r="J46" s="584">
        <v>44082</v>
      </c>
      <c r="K46" s="524">
        <f t="shared" ca="1" si="15"/>
        <v>2.5222222222222221</v>
      </c>
      <c r="L46" s="524">
        <f t="shared" ca="1" si="16"/>
        <v>919</v>
      </c>
      <c r="M46" s="524">
        <f t="shared" ca="1" si="17"/>
        <v>30.633333333333333</v>
      </c>
      <c r="N46" s="600" t="s">
        <v>112</v>
      </c>
      <c r="O46" s="604">
        <v>400</v>
      </c>
      <c r="P46" s="486">
        <v>265</v>
      </c>
      <c r="Q46" s="486"/>
      <c r="R46" s="486"/>
      <c r="S46" s="486">
        <v>145</v>
      </c>
      <c r="T46" s="486">
        <v>256</v>
      </c>
      <c r="U46" s="486">
        <v>144</v>
      </c>
      <c r="V46" s="604">
        <v>221</v>
      </c>
      <c r="W46" s="486">
        <v>179</v>
      </c>
      <c r="X46" s="486">
        <v>250</v>
      </c>
      <c r="Y46" s="486">
        <v>150</v>
      </c>
      <c r="Z46" s="486">
        <v>258</v>
      </c>
      <c r="AA46" s="486">
        <v>142</v>
      </c>
    </row>
    <row r="47" spans="2:29" ht="16" x14ac:dyDescent="0.2">
      <c r="B47" s="1">
        <v>10</v>
      </c>
      <c r="C47" s="1"/>
      <c r="D47" s="119" t="s">
        <v>621</v>
      </c>
      <c r="E47" s="167" t="s">
        <v>366</v>
      </c>
      <c r="F47" s="544">
        <v>1343446</v>
      </c>
      <c r="G47" s="544" t="s">
        <v>115</v>
      </c>
      <c r="H47" s="544" t="s">
        <v>154</v>
      </c>
      <c r="I47" s="545"/>
      <c r="J47" s="545">
        <v>44082</v>
      </c>
      <c r="K47" s="524">
        <f t="shared" ca="1" si="15"/>
        <v>2.5222222222222221</v>
      </c>
      <c r="L47" s="524">
        <f t="shared" ca="1" si="16"/>
        <v>919</v>
      </c>
      <c r="M47" s="524">
        <f t="shared" ca="1" si="17"/>
        <v>30.633333333333333</v>
      </c>
      <c r="N47" s="549" t="s">
        <v>112</v>
      </c>
      <c r="O47" s="590"/>
      <c r="P47" s="447"/>
      <c r="Q47" s="447"/>
      <c r="R47" s="447"/>
      <c r="S47" s="447"/>
      <c r="T47" s="447"/>
      <c r="U47" s="447"/>
      <c r="V47" s="447"/>
      <c r="W47" s="447"/>
      <c r="X47" s="447"/>
      <c r="Y47" s="447"/>
      <c r="Z47" s="447"/>
      <c r="AA47" s="447"/>
    </row>
    <row r="48" spans="2:29" ht="16" x14ac:dyDescent="0.2">
      <c r="B48" s="1">
        <v>11</v>
      </c>
      <c r="C48" s="1"/>
      <c r="D48" s="119" t="s">
        <v>622</v>
      </c>
      <c r="E48" s="167" t="s">
        <v>366</v>
      </c>
      <c r="F48" s="544">
        <v>1343446</v>
      </c>
      <c r="G48" s="544" t="s">
        <v>115</v>
      </c>
      <c r="H48" s="544" t="s">
        <v>154</v>
      </c>
      <c r="I48" s="545"/>
      <c r="J48" s="545">
        <v>44082</v>
      </c>
      <c r="K48" s="524">
        <f t="shared" ca="1" si="15"/>
        <v>2.5222222222222221</v>
      </c>
      <c r="L48" s="524">
        <f t="shared" ca="1" si="16"/>
        <v>919</v>
      </c>
      <c r="M48" s="524">
        <f t="shared" ca="1" si="17"/>
        <v>30.633333333333333</v>
      </c>
      <c r="N48" s="549" t="s">
        <v>112</v>
      </c>
      <c r="O48" s="590"/>
      <c r="P48" s="447"/>
      <c r="Q48" s="447"/>
      <c r="R48" s="447"/>
      <c r="S48" s="447"/>
      <c r="T48" s="447"/>
      <c r="U48" s="447"/>
      <c r="V48" s="447"/>
      <c r="W48" s="447"/>
      <c r="X48" s="447"/>
      <c r="Y48" s="447"/>
      <c r="Z48" s="447"/>
      <c r="AA48" s="447"/>
    </row>
    <row r="49" spans="2:27" ht="16" x14ac:dyDescent="0.2">
      <c r="B49" s="1">
        <v>12</v>
      </c>
      <c r="C49" s="1"/>
      <c r="D49" s="119" t="s">
        <v>623</v>
      </c>
      <c r="E49" s="167" t="s">
        <v>366</v>
      </c>
      <c r="F49" s="544">
        <v>1343446</v>
      </c>
      <c r="G49" s="544" t="s">
        <v>115</v>
      </c>
      <c r="H49" s="544" t="s">
        <v>154</v>
      </c>
      <c r="I49" s="545"/>
      <c r="J49" s="545">
        <v>44082</v>
      </c>
      <c r="K49" s="524">
        <f t="shared" ca="1" si="15"/>
        <v>2.5222222222222221</v>
      </c>
      <c r="L49" s="524">
        <f t="shared" ca="1" si="16"/>
        <v>919</v>
      </c>
      <c r="M49" s="524">
        <f t="shared" ca="1" si="17"/>
        <v>30.633333333333333</v>
      </c>
      <c r="N49" s="549" t="s">
        <v>112</v>
      </c>
      <c r="O49" s="590"/>
      <c r="P49" s="447"/>
      <c r="Q49" s="447"/>
      <c r="R49" s="447"/>
      <c r="S49" s="447"/>
      <c r="T49" s="447"/>
      <c r="U49" s="447"/>
      <c r="V49" s="447"/>
      <c r="W49" s="447"/>
      <c r="X49" s="447"/>
      <c r="Y49" s="447"/>
      <c r="Z49" s="447"/>
      <c r="AA49" s="447"/>
    </row>
    <row r="50" spans="2:27" ht="16" x14ac:dyDescent="0.2">
      <c r="B50" s="1">
        <v>13</v>
      </c>
      <c r="C50" s="1"/>
      <c r="D50" s="119" t="s">
        <v>624</v>
      </c>
      <c r="E50" s="167" t="s">
        <v>366</v>
      </c>
      <c r="F50" s="544">
        <v>1343446</v>
      </c>
      <c r="G50" s="544" t="s">
        <v>115</v>
      </c>
      <c r="H50" s="544" t="s">
        <v>154</v>
      </c>
      <c r="I50" s="545"/>
      <c r="J50" s="545">
        <v>44082</v>
      </c>
      <c r="K50" s="524">
        <f t="shared" ca="1" si="15"/>
        <v>2.5222222222222221</v>
      </c>
      <c r="L50" s="524">
        <f t="shared" ca="1" si="16"/>
        <v>919</v>
      </c>
      <c r="M50" s="524">
        <f t="shared" ca="1" si="17"/>
        <v>30.633333333333333</v>
      </c>
      <c r="N50" s="549" t="s">
        <v>112</v>
      </c>
      <c r="O50" s="590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447"/>
    </row>
    <row r="51" spans="2:27" ht="16" x14ac:dyDescent="0.2">
      <c r="B51" s="1">
        <v>14</v>
      </c>
      <c r="C51" s="1"/>
      <c r="D51" s="119" t="s">
        <v>625</v>
      </c>
      <c r="E51" s="167" t="s">
        <v>393</v>
      </c>
      <c r="F51" s="544">
        <v>1362660</v>
      </c>
      <c r="G51" s="544" t="s">
        <v>113</v>
      </c>
      <c r="H51" s="544" t="s">
        <v>154</v>
      </c>
      <c r="I51" s="545" t="s">
        <v>299</v>
      </c>
      <c r="J51" s="545">
        <v>44107</v>
      </c>
      <c r="K51" s="524">
        <f t="shared" ca="1" si="15"/>
        <v>2.4527777777777779</v>
      </c>
      <c r="L51" s="524">
        <f t="shared" ca="1" si="16"/>
        <v>894</v>
      </c>
      <c r="M51" s="524">
        <f t="shared" ca="1" si="17"/>
        <v>29.8</v>
      </c>
      <c r="N51" s="549" t="s">
        <v>112</v>
      </c>
      <c r="O51" s="604">
        <v>400</v>
      </c>
      <c r="P51" s="604">
        <v>287</v>
      </c>
      <c r="Q51" s="604"/>
      <c r="R51" s="604"/>
      <c r="S51" s="604">
        <v>113</v>
      </c>
      <c r="T51" s="604">
        <v>277</v>
      </c>
      <c r="U51" s="604">
        <v>123</v>
      </c>
      <c r="V51" s="604">
        <v>274</v>
      </c>
      <c r="W51" s="604">
        <v>126</v>
      </c>
      <c r="X51" s="604">
        <v>283</v>
      </c>
      <c r="Y51" s="604">
        <v>117</v>
      </c>
      <c r="Z51" s="604">
        <v>274</v>
      </c>
      <c r="AA51" s="604">
        <v>126</v>
      </c>
    </row>
    <row r="52" spans="2:27" ht="16" x14ac:dyDescent="0.2">
      <c r="B52" s="1">
        <v>15</v>
      </c>
      <c r="C52" s="1"/>
      <c r="D52" s="119" t="s">
        <v>626</v>
      </c>
      <c r="E52" s="167" t="s">
        <v>393</v>
      </c>
      <c r="F52" s="544">
        <v>1362660</v>
      </c>
      <c r="G52" s="544" t="s">
        <v>113</v>
      </c>
      <c r="H52" s="544" t="s">
        <v>154</v>
      </c>
      <c r="I52" s="545" t="s">
        <v>296</v>
      </c>
      <c r="J52" s="545">
        <v>44107</v>
      </c>
      <c r="K52" s="524">
        <f t="shared" ca="1" si="15"/>
        <v>2.4527777777777779</v>
      </c>
      <c r="L52" s="524">
        <f t="shared" ca="1" si="16"/>
        <v>894</v>
      </c>
      <c r="M52" s="524">
        <f t="shared" ca="1" si="17"/>
        <v>29.8</v>
      </c>
      <c r="N52" s="549" t="s">
        <v>112</v>
      </c>
      <c r="O52" s="590"/>
      <c r="P52" s="447"/>
      <c r="Q52" s="447"/>
      <c r="R52" s="447"/>
      <c r="S52" s="447"/>
      <c r="T52" s="447"/>
      <c r="U52" s="447"/>
      <c r="V52" s="447"/>
      <c r="W52" s="447"/>
      <c r="X52" s="447"/>
      <c r="Y52" s="447"/>
      <c r="Z52" s="447"/>
      <c r="AA52" s="447"/>
    </row>
    <row r="53" spans="2:27" ht="16" x14ac:dyDescent="0.2">
      <c r="B53" s="1">
        <v>16</v>
      </c>
      <c r="C53" s="1"/>
      <c r="D53" s="119" t="s">
        <v>627</v>
      </c>
      <c r="E53" s="167" t="s">
        <v>393</v>
      </c>
      <c r="F53" s="544">
        <v>1362660</v>
      </c>
      <c r="G53" s="544" t="s">
        <v>113</v>
      </c>
      <c r="H53" s="544" t="s">
        <v>154</v>
      </c>
      <c r="I53" s="545" t="s">
        <v>286</v>
      </c>
      <c r="J53" s="545">
        <v>44107</v>
      </c>
      <c r="K53" s="524">
        <f t="shared" ca="1" si="15"/>
        <v>2.4527777777777779</v>
      </c>
      <c r="L53" s="524">
        <f t="shared" ca="1" si="16"/>
        <v>894</v>
      </c>
      <c r="M53" s="524">
        <f t="shared" ca="1" si="17"/>
        <v>29.8</v>
      </c>
      <c r="N53" s="549" t="s">
        <v>112</v>
      </c>
      <c r="O53" s="590"/>
      <c r="P53" s="447"/>
      <c r="Q53" s="447"/>
      <c r="R53" s="447"/>
      <c r="S53" s="447"/>
      <c r="T53" s="447"/>
      <c r="U53" s="447"/>
      <c r="V53" s="447"/>
      <c r="W53" s="447"/>
      <c r="X53" s="447"/>
      <c r="Y53" s="447"/>
      <c r="Z53" s="447"/>
      <c r="AA53" s="447"/>
    </row>
    <row r="54" spans="2:27" ht="16" x14ac:dyDescent="0.2">
      <c r="B54" s="1">
        <v>17</v>
      </c>
      <c r="C54" s="1"/>
      <c r="D54" s="119" t="s">
        <v>628</v>
      </c>
      <c r="E54" s="167" t="s">
        <v>393</v>
      </c>
      <c r="F54" s="544">
        <v>1362660</v>
      </c>
      <c r="G54" s="544" t="s">
        <v>113</v>
      </c>
      <c r="H54" s="544" t="s">
        <v>154</v>
      </c>
      <c r="I54" s="545" t="s">
        <v>293</v>
      </c>
      <c r="J54" s="545">
        <v>44107</v>
      </c>
      <c r="K54" s="524">
        <f t="shared" ca="1" si="15"/>
        <v>2.4527777777777779</v>
      </c>
      <c r="L54" s="524">
        <f t="shared" ca="1" si="16"/>
        <v>894</v>
      </c>
      <c r="M54" s="524">
        <f t="shared" ca="1" si="17"/>
        <v>29.8</v>
      </c>
      <c r="N54" s="549" t="s">
        <v>112</v>
      </c>
      <c r="O54" s="590"/>
      <c r="P54" s="447"/>
      <c r="Q54" s="447"/>
      <c r="R54" s="447"/>
      <c r="S54" s="447"/>
      <c r="T54" s="447"/>
      <c r="U54" s="447"/>
      <c r="V54" s="447"/>
      <c r="W54" s="447"/>
      <c r="X54" s="447"/>
      <c r="Y54" s="447"/>
      <c r="Z54" s="447"/>
      <c r="AA54" s="447"/>
    </row>
    <row r="55" spans="2:27" ht="16" x14ac:dyDescent="0.2">
      <c r="B55" s="1">
        <v>18</v>
      </c>
      <c r="C55" s="1"/>
      <c r="D55" s="119" t="s">
        <v>629</v>
      </c>
      <c r="E55" s="167" t="s">
        <v>393</v>
      </c>
      <c r="F55" s="544">
        <v>1362660</v>
      </c>
      <c r="G55" s="544" t="s">
        <v>113</v>
      </c>
      <c r="H55" s="544" t="s">
        <v>154</v>
      </c>
      <c r="I55" s="545" t="s">
        <v>290</v>
      </c>
      <c r="J55" s="545">
        <v>44107</v>
      </c>
      <c r="K55" s="524">
        <f t="shared" ca="1" si="15"/>
        <v>2.4527777777777779</v>
      </c>
      <c r="L55" s="524">
        <f t="shared" ca="1" si="16"/>
        <v>894</v>
      </c>
      <c r="M55" s="524">
        <f t="shared" ca="1" si="17"/>
        <v>29.8</v>
      </c>
      <c r="N55" s="549" t="s">
        <v>112</v>
      </c>
      <c r="O55" s="604">
        <v>400</v>
      </c>
      <c r="P55" s="486">
        <v>276</v>
      </c>
      <c r="Q55" s="486"/>
      <c r="R55" s="486"/>
      <c r="S55" s="486">
        <v>124</v>
      </c>
      <c r="T55" s="486">
        <v>279</v>
      </c>
      <c r="U55" s="486">
        <v>121</v>
      </c>
      <c r="V55" s="604">
        <v>283</v>
      </c>
      <c r="W55" s="486">
        <v>117</v>
      </c>
      <c r="X55" s="486">
        <v>278</v>
      </c>
      <c r="Y55" s="486">
        <v>122</v>
      </c>
      <c r="Z55" s="486">
        <v>281</v>
      </c>
      <c r="AA55" s="486">
        <v>119</v>
      </c>
    </row>
    <row r="56" spans="2:27" ht="16" x14ac:dyDescent="0.2">
      <c r="B56" s="1">
        <v>19</v>
      </c>
      <c r="C56" s="1"/>
      <c r="D56" s="119" t="s">
        <v>630</v>
      </c>
      <c r="E56" s="167" t="s">
        <v>403</v>
      </c>
      <c r="F56" s="544">
        <v>1362661</v>
      </c>
      <c r="G56" s="544" t="s">
        <v>115</v>
      </c>
      <c r="H56" s="544" t="s">
        <v>154</v>
      </c>
      <c r="I56" s="545" t="s">
        <v>299</v>
      </c>
      <c r="J56" s="545">
        <v>44107</v>
      </c>
      <c r="K56" s="524">
        <f t="shared" ca="1" si="15"/>
        <v>2.4527777777777779</v>
      </c>
      <c r="L56" s="524">
        <f t="shared" ca="1" si="16"/>
        <v>894</v>
      </c>
      <c r="M56" s="524">
        <f t="shared" ca="1" si="17"/>
        <v>29.8</v>
      </c>
      <c r="N56" s="549" t="s">
        <v>112</v>
      </c>
      <c r="O56" s="590"/>
      <c r="P56" s="590"/>
      <c r="Q56" s="590"/>
      <c r="R56" s="590"/>
      <c r="S56" s="590"/>
      <c r="T56" s="590"/>
      <c r="U56" s="590"/>
      <c r="V56" s="590"/>
      <c r="W56" s="590"/>
      <c r="X56" s="590"/>
      <c r="Y56" s="590"/>
      <c r="Z56" s="590"/>
      <c r="AA56" s="590"/>
    </row>
    <row r="57" spans="2:27" ht="16" x14ac:dyDescent="0.2">
      <c r="B57" s="1">
        <v>20</v>
      </c>
      <c r="C57" s="1"/>
      <c r="D57" s="119" t="s">
        <v>631</v>
      </c>
      <c r="E57" s="167" t="s">
        <v>403</v>
      </c>
      <c r="F57" s="544">
        <v>1362661</v>
      </c>
      <c r="G57" s="544" t="s">
        <v>115</v>
      </c>
      <c r="H57" s="544" t="s">
        <v>154</v>
      </c>
      <c r="I57" s="545" t="s">
        <v>296</v>
      </c>
      <c r="J57" s="545">
        <v>44107</v>
      </c>
      <c r="K57" s="524">
        <f t="shared" ca="1" si="15"/>
        <v>2.4527777777777779</v>
      </c>
      <c r="L57" s="524">
        <f t="shared" ca="1" si="16"/>
        <v>894</v>
      </c>
      <c r="M57" s="524">
        <f t="shared" ca="1" si="17"/>
        <v>29.8</v>
      </c>
      <c r="N57" s="549" t="s">
        <v>112</v>
      </c>
      <c r="O57" s="590"/>
      <c r="P57" s="590"/>
      <c r="Q57" s="590"/>
      <c r="R57" s="590"/>
      <c r="S57" s="590"/>
      <c r="T57" s="590"/>
      <c r="U57" s="590"/>
      <c r="V57" s="590"/>
      <c r="W57" s="590"/>
      <c r="X57" s="590"/>
      <c r="Y57" s="590"/>
      <c r="Z57" s="590"/>
      <c r="AA57" s="590"/>
    </row>
    <row r="58" spans="2:27" ht="16" x14ac:dyDescent="0.2">
      <c r="B58" s="1">
        <v>21</v>
      </c>
      <c r="C58" s="1"/>
      <c r="D58" s="119" t="s">
        <v>632</v>
      </c>
      <c r="E58" s="167" t="s">
        <v>403</v>
      </c>
      <c r="F58" s="544">
        <v>1362661</v>
      </c>
      <c r="G58" s="544" t="s">
        <v>115</v>
      </c>
      <c r="H58" s="544" t="s">
        <v>154</v>
      </c>
      <c r="I58" s="545" t="s">
        <v>286</v>
      </c>
      <c r="J58" s="545">
        <v>44107</v>
      </c>
      <c r="K58" s="524">
        <f t="shared" ca="1" si="15"/>
        <v>2.4527777777777779</v>
      </c>
      <c r="L58" s="524">
        <f t="shared" ca="1" si="16"/>
        <v>894</v>
      </c>
      <c r="M58" s="524">
        <f t="shared" ca="1" si="17"/>
        <v>29.8</v>
      </c>
      <c r="N58" s="549" t="s">
        <v>112</v>
      </c>
      <c r="O58" s="590"/>
      <c r="P58" s="590"/>
      <c r="Q58" s="590"/>
      <c r="R58" s="590"/>
      <c r="S58" s="590"/>
      <c r="T58" s="590"/>
      <c r="U58" s="590"/>
      <c r="V58" s="590"/>
      <c r="W58" s="590"/>
      <c r="X58" s="590"/>
      <c r="Y58" s="590"/>
      <c r="Z58" s="590"/>
      <c r="AA58" s="590"/>
    </row>
    <row r="59" spans="2:27" ht="16" x14ac:dyDescent="0.2">
      <c r="B59" s="1">
        <v>22</v>
      </c>
      <c r="C59" s="1"/>
      <c r="D59" s="119" t="s">
        <v>633</v>
      </c>
      <c r="E59" s="167" t="s">
        <v>403</v>
      </c>
      <c r="F59" s="544">
        <v>1362661</v>
      </c>
      <c r="G59" s="544" t="s">
        <v>115</v>
      </c>
      <c r="H59" s="544" t="s">
        <v>154</v>
      </c>
      <c r="I59" s="545" t="s">
        <v>293</v>
      </c>
      <c r="J59" s="545">
        <v>44107</v>
      </c>
      <c r="K59" s="524">
        <f t="shared" ca="1" si="15"/>
        <v>2.4527777777777779</v>
      </c>
      <c r="L59" s="524">
        <f t="shared" ca="1" si="16"/>
        <v>894</v>
      </c>
      <c r="M59" s="524">
        <f t="shared" ca="1" si="17"/>
        <v>29.8</v>
      </c>
      <c r="N59" s="550" t="s">
        <v>112</v>
      </c>
      <c r="O59" s="590"/>
      <c r="P59" s="590"/>
      <c r="Q59" s="590"/>
      <c r="R59" s="590"/>
      <c r="S59" s="590"/>
      <c r="T59" s="590"/>
      <c r="U59" s="590"/>
      <c r="V59" s="590"/>
      <c r="W59" s="590"/>
      <c r="X59" s="590"/>
      <c r="Y59" s="590"/>
      <c r="Z59" s="590"/>
      <c r="AA59" s="590"/>
    </row>
    <row r="60" spans="2:27" ht="16" x14ac:dyDescent="0.2">
      <c r="B60" s="1">
        <v>23</v>
      </c>
      <c r="C60" s="1"/>
      <c r="D60" s="119" t="s">
        <v>634</v>
      </c>
      <c r="E60" s="167" t="s">
        <v>407</v>
      </c>
      <c r="F60" s="544">
        <v>1362658</v>
      </c>
      <c r="G60" s="544" t="s">
        <v>115</v>
      </c>
      <c r="H60" s="544" t="s">
        <v>154</v>
      </c>
      <c r="I60" s="545"/>
      <c r="J60" s="545">
        <v>44104</v>
      </c>
      <c r="K60" s="524">
        <f t="shared" ca="1" si="15"/>
        <v>2.4611111111111112</v>
      </c>
      <c r="L60" s="524">
        <f t="shared" ca="1" si="16"/>
        <v>897</v>
      </c>
      <c r="M60" s="524">
        <f t="shared" ca="1" si="17"/>
        <v>29.9</v>
      </c>
      <c r="N60" s="550" t="s">
        <v>2930</v>
      </c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90"/>
    </row>
    <row r="61" spans="2:27" ht="16" x14ac:dyDescent="0.2">
      <c r="B61" s="1">
        <v>24</v>
      </c>
      <c r="C61" s="1"/>
      <c r="D61" s="119" t="s">
        <v>635</v>
      </c>
      <c r="E61" s="167" t="s">
        <v>407</v>
      </c>
      <c r="F61" s="544">
        <v>1362658</v>
      </c>
      <c r="G61" s="544" t="s">
        <v>115</v>
      </c>
      <c r="H61" s="544" t="s">
        <v>154</v>
      </c>
      <c r="I61" s="545"/>
      <c r="J61" s="545">
        <v>44104</v>
      </c>
      <c r="K61" s="524">
        <f t="shared" ca="1" si="15"/>
        <v>2.4611111111111112</v>
      </c>
      <c r="L61" s="524">
        <f t="shared" ca="1" si="16"/>
        <v>897</v>
      </c>
      <c r="M61" s="524">
        <f t="shared" ca="1" si="17"/>
        <v>29.9</v>
      </c>
      <c r="N61" s="550" t="s">
        <v>2930</v>
      </c>
      <c r="O61" s="590"/>
      <c r="P61" s="590"/>
      <c r="Q61" s="590"/>
      <c r="R61" s="590"/>
      <c r="S61" s="590"/>
      <c r="T61" s="590"/>
      <c r="U61" s="590"/>
      <c r="V61" s="590"/>
      <c r="W61" s="590"/>
      <c r="X61" s="590"/>
      <c r="Y61" s="590"/>
      <c r="Z61" s="590"/>
      <c r="AA61" s="590"/>
    </row>
  </sheetData>
  <pageMargins left="0.7" right="0.7" top="0.75" bottom="0.75" header="0.3" footer="0.3"/>
  <pageSetup fitToHeight="0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B8D6-1CFA-40AE-82D1-B1753CB3A873}">
  <sheetPr>
    <tabColor rgb="FFC6E0B4"/>
  </sheetPr>
  <dimension ref="A1:AS53"/>
  <sheetViews>
    <sheetView topLeftCell="E1" workbookViewId="0">
      <selection activeCell="A6" sqref="A6"/>
    </sheetView>
  </sheetViews>
  <sheetFormatPr baseColWidth="10" defaultColWidth="8.83203125" defaultRowHeight="15" x14ac:dyDescent="0.2"/>
  <cols>
    <col min="1" max="1" width="20.33203125" customWidth="1"/>
    <col min="2" max="3" width="12.5" customWidth="1"/>
    <col min="4" max="4" width="15.5" customWidth="1"/>
    <col min="5" max="5" width="20" customWidth="1"/>
    <col min="6" max="6" width="17.6640625" customWidth="1"/>
    <col min="7" max="7" width="11.1640625" customWidth="1"/>
    <col min="8" max="8" width="11.33203125" customWidth="1"/>
    <col min="9" max="9" width="11.83203125" customWidth="1"/>
    <col min="10" max="10" width="12.33203125" customWidth="1"/>
    <col min="11" max="11" width="16" customWidth="1"/>
    <col min="12" max="12" width="25.5" customWidth="1"/>
    <col min="13" max="13" width="13.5" customWidth="1"/>
    <col min="14" max="14" width="13.6640625" customWidth="1"/>
    <col min="15" max="15" width="20.33203125" customWidth="1"/>
    <col min="16" max="16" width="33.33203125" customWidth="1"/>
    <col min="17" max="17" width="24.1640625" customWidth="1"/>
    <col min="18" max="19" width="26.83203125" customWidth="1"/>
    <col min="20" max="20" width="22.1640625" customWidth="1"/>
    <col min="21" max="21" width="16.5" customWidth="1"/>
    <col min="22" max="22" width="21.6640625" customWidth="1"/>
    <col min="23" max="23" width="15.5" customWidth="1"/>
    <col min="24" max="24" width="18.33203125" customWidth="1"/>
    <col min="25" max="25" width="15.6640625" customWidth="1"/>
    <col min="26" max="27" width="18.6640625" customWidth="1"/>
    <col min="28" max="28" width="17.83203125" customWidth="1"/>
    <col min="29" max="29" width="16.5" customWidth="1"/>
    <col min="30" max="30" width="18.5" customWidth="1"/>
    <col min="31" max="31" width="17.33203125" customWidth="1"/>
    <col min="32" max="32" width="17.1640625" customWidth="1"/>
    <col min="33" max="33" width="19" customWidth="1"/>
    <col min="34" max="34" width="18.6640625" customWidth="1"/>
    <col min="35" max="35" width="17.33203125" customWidth="1"/>
    <col min="36" max="36" width="16.1640625" customWidth="1"/>
    <col min="37" max="37" width="26.6640625" customWidth="1"/>
    <col min="38" max="38" width="20" customWidth="1"/>
    <col min="39" max="39" width="23.6640625" customWidth="1"/>
    <col min="40" max="40" width="15.5" customWidth="1"/>
    <col min="41" max="41" width="18.83203125" customWidth="1"/>
    <col min="42" max="42" width="17.6640625" customWidth="1"/>
    <col min="43" max="43" width="15.83203125" customWidth="1"/>
  </cols>
  <sheetData>
    <row r="1" spans="1:43" ht="16" x14ac:dyDescent="0.2">
      <c r="A1" s="786" t="s">
        <v>2931</v>
      </c>
      <c r="B1" s="167" t="s">
        <v>97</v>
      </c>
      <c r="C1" s="167" t="s">
        <v>237</v>
      </c>
      <c r="D1" s="119" t="s">
        <v>2593</v>
      </c>
      <c r="E1" s="316" t="s">
        <v>239</v>
      </c>
      <c r="F1" s="167" t="s">
        <v>2435</v>
      </c>
      <c r="G1" s="167" t="s">
        <v>189</v>
      </c>
      <c r="H1" s="167" t="s">
        <v>192</v>
      </c>
      <c r="I1" s="167" t="s">
        <v>241</v>
      </c>
      <c r="J1" s="167" t="s">
        <v>188</v>
      </c>
      <c r="K1" s="167" t="s">
        <v>2810</v>
      </c>
      <c r="L1" s="167" t="s">
        <v>2932</v>
      </c>
      <c r="M1" s="167" t="s">
        <v>242</v>
      </c>
      <c r="N1" s="167" t="s">
        <v>2895</v>
      </c>
      <c r="O1" s="167" t="s">
        <v>2896</v>
      </c>
      <c r="P1" s="167" t="s">
        <v>2441</v>
      </c>
      <c r="Q1" s="368" t="s">
        <v>2886</v>
      </c>
      <c r="R1" s="167" t="s">
        <v>2887</v>
      </c>
      <c r="S1" s="144" t="s">
        <v>2933</v>
      </c>
      <c r="T1" s="317" t="s">
        <v>2934</v>
      </c>
      <c r="U1" s="144" t="s">
        <v>2935</v>
      </c>
      <c r="V1" s="144" t="s">
        <v>2936</v>
      </c>
      <c r="W1" s="317" t="s">
        <v>880</v>
      </c>
      <c r="X1" s="14" t="s">
        <v>2937</v>
      </c>
      <c r="Y1" s="14" t="s">
        <v>2745</v>
      </c>
      <c r="Z1" s="14" t="s">
        <v>2747</v>
      </c>
      <c r="AA1" s="119" t="s">
        <v>2748</v>
      </c>
      <c r="AB1" s="119" t="s">
        <v>2833</v>
      </c>
      <c r="AC1" s="167" t="s">
        <v>2834</v>
      </c>
      <c r="AD1" s="167" t="s">
        <v>2835</v>
      </c>
      <c r="AE1" s="167" t="s">
        <v>2836</v>
      </c>
      <c r="AF1" s="167" t="s">
        <v>2837</v>
      </c>
      <c r="AG1" s="167" t="s">
        <v>2838</v>
      </c>
      <c r="AH1" s="167" t="s">
        <v>2901</v>
      </c>
      <c r="AI1" s="167" t="s">
        <v>2902</v>
      </c>
      <c r="AJ1" s="167" t="s">
        <v>2903</v>
      </c>
      <c r="AK1" s="167" t="s">
        <v>2938</v>
      </c>
      <c r="AL1" s="167" t="s">
        <v>2905</v>
      </c>
      <c r="AM1" s="167" t="s">
        <v>2939</v>
      </c>
      <c r="AN1" s="119" t="s">
        <v>2593</v>
      </c>
      <c r="AO1" t="s">
        <v>2916</v>
      </c>
      <c r="AP1" s="167" t="s">
        <v>2917</v>
      </c>
      <c r="AQ1" t="s">
        <v>2918</v>
      </c>
    </row>
    <row r="2" spans="1:43" ht="16" x14ac:dyDescent="0.2">
      <c r="A2" s="615" t="s">
        <v>2940</v>
      </c>
      <c r="B2" s="167">
        <v>1</v>
      </c>
      <c r="C2" s="881" t="s">
        <v>1949</v>
      </c>
      <c r="D2" s="119" t="s">
        <v>637</v>
      </c>
      <c r="E2" s="681" t="s">
        <v>600</v>
      </c>
      <c r="F2" s="539">
        <v>1362674</v>
      </c>
      <c r="G2" s="539" t="s">
        <v>113</v>
      </c>
      <c r="H2" s="539" t="s">
        <v>156</v>
      </c>
      <c r="I2" s="540" t="s">
        <v>299</v>
      </c>
      <c r="J2" s="540">
        <v>44107</v>
      </c>
      <c r="K2" s="882">
        <v>44502</v>
      </c>
      <c r="L2" s="883">
        <f>_xlfn.DAYS(K2,J2)/30</f>
        <v>13.166666666666666</v>
      </c>
      <c r="M2" s="546">
        <f ca="1">YEARFRAC(J2,TODAY())</f>
        <v>2.4527777777777779</v>
      </c>
      <c r="N2" s="539">
        <f ca="1">_xlfn.DAYS(TODAY(),J2)</f>
        <v>894</v>
      </c>
      <c r="O2" s="539">
        <f ca="1">(N2/30)</f>
        <v>29.8</v>
      </c>
      <c r="P2" s="372" t="s">
        <v>2601</v>
      </c>
      <c r="Q2" s="108">
        <v>44473</v>
      </c>
      <c r="R2" s="592">
        <f t="shared" ref="R2:R22" si="0">_xlfn.DAYS(Q2,J2)/30</f>
        <v>12.2</v>
      </c>
      <c r="S2" s="615">
        <v>170</v>
      </c>
      <c r="T2" s="615">
        <v>31</v>
      </c>
      <c r="U2" s="615"/>
      <c r="V2" s="615"/>
      <c r="W2" s="615"/>
      <c r="X2" s="615">
        <v>31</v>
      </c>
      <c r="Y2" s="149">
        <v>30</v>
      </c>
      <c r="Z2" s="149">
        <v>35</v>
      </c>
      <c r="AA2" s="178">
        <v>38</v>
      </c>
      <c r="AB2" s="178">
        <v>37</v>
      </c>
      <c r="AC2" s="178">
        <v>38</v>
      </c>
      <c r="AD2" s="178">
        <v>38</v>
      </c>
      <c r="AE2" s="178">
        <v>39</v>
      </c>
      <c r="AF2" s="178">
        <v>38</v>
      </c>
      <c r="AG2" s="178">
        <v>37</v>
      </c>
      <c r="AH2" s="178">
        <v>37</v>
      </c>
      <c r="AI2" s="178">
        <v>38</v>
      </c>
      <c r="AJ2" s="178">
        <v>37</v>
      </c>
      <c r="AK2" s="178">
        <v>36</v>
      </c>
      <c r="AL2" s="178">
        <v>37</v>
      </c>
      <c r="AM2" s="76"/>
      <c r="AN2" s="119" t="s">
        <v>637</v>
      </c>
      <c r="AP2" s="76"/>
      <c r="AQ2" s="76"/>
    </row>
    <row r="3" spans="1:43" ht="16" x14ac:dyDescent="0.2">
      <c r="A3" s="615" t="s">
        <v>2940</v>
      </c>
      <c r="B3" s="167">
        <v>2</v>
      </c>
      <c r="C3" s="881" t="s">
        <v>1951</v>
      </c>
      <c r="D3" s="119" t="s">
        <v>638</v>
      </c>
      <c r="E3" s="681" t="s">
        <v>600</v>
      </c>
      <c r="F3" s="539">
        <v>1362674</v>
      </c>
      <c r="G3" s="539" t="s">
        <v>113</v>
      </c>
      <c r="H3" s="539" t="s">
        <v>156</v>
      </c>
      <c r="I3" s="540" t="s">
        <v>296</v>
      </c>
      <c r="J3" s="540">
        <v>44107</v>
      </c>
      <c r="K3" s="882">
        <v>44502</v>
      </c>
      <c r="L3" s="883">
        <f t="shared" ref="L3:L22" si="1">_xlfn.DAYS(K3,J3)/30</f>
        <v>13.166666666666666</v>
      </c>
      <c r="M3" s="546">
        <f t="shared" ref="M3:M22" ca="1" si="2">YEARFRAC(J3,TODAY())</f>
        <v>2.4527777777777779</v>
      </c>
      <c r="N3" s="539">
        <f t="shared" ref="N3:N22" ca="1" si="3">_xlfn.DAYS(TODAY(),J3)</f>
        <v>894</v>
      </c>
      <c r="O3" s="539">
        <f t="shared" ref="O3:O22" ca="1" si="4">(N3/30)</f>
        <v>29.8</v>
      </c>
      <c r="P3" s="372" t="s">
        <v>2601</v>
      </c>
      <c r="Q3" s="108">
        <v>44473</v>
      </c>
      <c r="R3" s="592">
        <f t="shared" si="0"/>
        <v>12.2</v>
      </c>
      <c r="S3" s="615">
        <v>210</v>
      </c>
      <c r="T3" s="615">
        <v>26</v>
      </c>
      <c r="U3" s="615"/>
      <c r="V3" s="615"/>
      <c r="W3" s="615"/>
      <c r="X3" s="615">
        <v>26</v>
      </c>
      <c r="Y3" s="149">
        <v>27</v>
      </c>
      <c r="Z3" s="149">
        <v>39</v>
      </c>
      <c r="AA3" s="178">
        <v>38</v>
      </c>
      <c r="AB3" s="178">
        <v>37</v>
      </c>
      <c r="AC3" s="178">
        <v>37</v>
      </c>
      <c r="AD3" s="178">
        <v>37</v>
      </c>
      <c r="AE3" s="178">
        <v>39</v>
      </c>
      <c r="AF3" s="178">
        <v>38</v>
      </c>
      <c r="AG3" s="178">
        <v>37</v>
      </c>
      <c r="AH3" s="178">
        <v>37</v>
      </c>
      <c r="AI3" s="178">
        <v>37</v>
      </c>
      <c r="AJ3" s="178">
        <v>36</v>
      </c>
      <c r="AK3" s="178">
        <v>35</v>
      </c>
      <c r="AL3" s="178">
        <v>36</v>
      </c>
      <c r="AM3" s="76"/>
      <c r="AN3" s="119" t="s">
        <v>638</v>
      </c>
      <c r="AP3" s="76"/>
      <c r="AQ3" s="76"/>
    </row>
    <row r="4" spans="1:43" ht="16" x14ac:dyDescent="0.2">
      <c r="A4" s="615" t="s">
        <v>2940</v>
      </c>
      <c r="B4" s="167">
        <v>3</v>
      </c>
      <c r="C4" s="881" t="s">
        <v>1945</v>
      </c>
      <c r="D4" s="119" t="s">
        <v>639</v>
      </c>
      <c r="E4" s="681" t="s">
        <v>600</v>
      </c>
      <c r="F4" s="539">
        <v>1362674</v>
      </c>
      <c r="G4" s="539" t="s">
        <v>113</v>
      </c>
      <c r="H4" s="539" t="s">
        <v>156</v>
      </c>
      <c r="I4" s="540" t="s">
        <v>286</v>
      </c>
      <c r="J4" s="540">
        <v>44119</v>
      </c>
      <c r="K4" s="882">
        <v>44502</v>
      </c>
      <c r="L4" s="883">
        <f t="shared" si="1"/>
        <v>12.766666666666667</v>
      </c>
      <c r="M4" s="546">
        <f t="shared" ca="1" si="2"/>
        <v>2.4194444444444443</v>
      </c>
      <c r="N4" s="539">
        <f t="shared" ca="1" si="3"/>
        <v>882</v>
      </c>
      <c r="O4" s="539">
        <f t="shared" ca="1" si="4"/>
        <v>29.4</v>
      </c>
      <c r="P4" s="372" t="s">
        <v>2601</v>
      </c>
      <c r="Q4" s="108">
        <v>44473</v>
      </c>
      <c r="R4" s="592">
        <f t="shared" si="0"/>
        <v>11.8</v>
      </c>
      <c r="S4" s="615">
        <v>204</v>
      </c>
      <c r="T4" s="615">
        <v>25</v>
      </c>
      <c r="U4" s="615"/>
      <c r="V4" s="615"/>
      <c r="W4" s="615"/>
      <c r="X4" s="615">
        <v>25</v>
      </c>
      <c r="Y4" s="149">
        <v>28</v>
      </c>
      <c r="Z4" s="149">
        <v>37</v>
      </c>
      <c r="AA4" s="178">
        <v>36</v>
      </c>
      <c r="AB4" s="178">
        <v>35</v>
      </c>
      <c r="AC4" s="178">
        <v>36</v>
      </c>
      <c r="AD4" s="178">
        <v>37</v>
      </c>
      <c r="AE4" s="178">
        <v>38</v>
      </c>
      <c r="AF4" s="178">
        <v>37</v>
      </c>
      <c r="AG4" s="178">
        <v>36</v>
      </c>
      <c r="AH4" s="178">
        <v>36</v>
      </c>
      <c r="AI4" s="178">
        <v>35</v>
      </c>
      <c r="AJ4" s="178">
        <v>35</v>
      </c>
      <c r="AK4" s="178">
        <v>35</v>
      </c>
      <c r="AL4" s="178">
        <v>36</v>
      </c>
      <c r="AM4" s="76"/>
      <c r="AN4" s="119" t="s">
        <v>639</v>
      </c>
      <c r="AP4" s="76"/>
      <c r="AQ4" s="76"/>
    </row>
    <row r="5" spans="1:43" ht="16" x14ac:dyDescent="0.2">
      <c r="A5" s="638"/>
      <c r="B5" s="167">
        <v>4</v>
      </c>
      <c r="C5" s="368"/>
      <c r="D5" s="119" t="s">
        <v>640</v>
      </c>
      <c r="E5" s="681" t="s">
        <v>600</v>
      </c>
      <c r="F5" s="631">
        <v>1362674</v>
      </c>
      <c r="G5" s="631" t="s">
        <v>113</v>
      </c>
      <c r="H5" s="631" t="s">
        <v>156</v>
      </c>
      <c r="I5" s="632" t="s">
        <v>293</v>
      </c>
      <c r="J5" s="632">
        <v>44119</v>
      </c>
      <c r="K5" s="632"/>
      <c r="L5" s="632"/>
      <c r="M5" s="633">
        <f t="shared" ca="1" si="2"/>
        <v>2.4194444444444443</v>
      </c>
      <c r="N5" s="631">
        <f t="shared" ca="1" si="3"/>
        <v>882</v>
      </c>
      <c r="O5" s="631">
        <f t="shared" ca="1" si="4"/>
        <v>29.4</v>
      </c>
      <c r="P5" s="653" t="s">
        <v>2941</v>
      </c>
      <c r="Q5" s="636">
        <v>44473</v>
      </c>
      <c r="R5" s="637">
        <f t="shared" si="0"/>
        <v>11.8</v>
      </c>
      <c r="S5" s="638">
        <v>211</v>
      </c>
      <c r="T5" s="638">
        <v>31</v>
      </c>
      <c r="U5" s="638"/>
      <c r="V5" s="638"/>
      <c r="W5" s="638"/>
      <c r="X5" s="638">
        <v>31</v>
      </c>
      <c r="Y5" s="368">
        <v>29</v>
      </c>
      <c r="Z5" s="368">
        <v>38</v>
      </c>
      <c r="AA5" s="76">
        <v>40</v>
      </c>
      <c r="AB5" s="76">
        <v>40</v>
      </c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119" t="s">
        <v>640</v>
      </c>
      <c r="AP5" s="76"/>
      <c r="AQ5" s="76"/>
    </row>
    <row r="6" spans="1:43" ht="16" x14ac:dyDescent="0.2">
      <c r="A6" s="615" t="s">
        <v>2942</v>
      </c>
      <c r="B6" s="167">
        <v>5</v>
      </c>
      <c r="C6" s="881" t="s">
        <v>2022</v>
      </c>
      <c r="D6" s="119" t="s">
        <v>641</v>
      </c>
      <c r="E6" s="681" t="s">
        <v>606</v>
      </c>
      <c r="F6" s="539">
        <v>1362665</v>
      </c>
      <c r="G6" s="539" t="s">
        <v>115</v>
      </c>
      <c r="H6" s="539" t="s">
        <v>156</v>
      </c>
      <c r="I6" s="540" t="s">
        <v>296</v>
      </c>
      <c r="J6" s="540">
        <v>44107</v>
      </c>
      <c r="K6" s="882">
        <v>44531</v>
      </c>
      <c r="L6" s="883">
        <f t="shared" si="1"/>
        <v>14.133333333333333</v>
      </c>
      <c r="M6" s="546">
        <f t="shared" ref="M6:M7" ca="1" si="5">YEARFRAC(J6,TODAY())</f>
        <v>2.4527777777777779</v>
      </c>
      <c r="N6" s="539">
        <f t="shared" ref="N6:N7" ca="1" si="6">_xlfn.DAYS(TODAY(),J6)</f>
        <v>894</v>
      </c>
      <c r="O6" s="539">
        <f t="shared" ref="O6:O7" ca="1" si="7">(N6/30)</f>
        <v>29.8</v>
      </c>
      <c r="P6" s="549" t="s">
        <v>112</v>
      </c>
      <c r="Q6" s="108">
        <v>44473</v>
      </c>
      <c r="R6" s="592">
        <f t="shared" si="0"/>
        <v>12.2</v>
      </c>
      <c r="S6" s="615">
        <v>174</v>
      </c>
      <c r="T6" s="615">
        <v>28</v>
      </c>
      <c r="U6" s="615"/>
      <c r="V6" s="615"/>
      <c r="W6" s="615"/>
      <c r="X6" s="615">
        <v>28</v>
      </c>
      <c r="Y6" s="149">
        <v>28</v>
      </c>
      <c r="Z6" s="149">
        <v>45</v>
      </c>
      <c r="AA6" s="178">
        <v>42</v>
      </c>
      <c r="AB6" s="178">
        <v>44</v>
      </c>
      <c r="AC6" s="178">
        <v>45</v>
      </c>
      <c r="AD6" s="178">
        <v>46</v>
      </c>
      <c r="AE6" s="178">
        <v>47</v>
      </c>
      <c r="AF6" s="178">
        <v>49</v>
      </c>
      <c r="AG6" s="178">
        <v>48</v>
      </c>
      <c r="AH6" s="178">
        <v>50</v>
      </c>
      <c r="AI6" s="178">
        <v>51</v>
      </c>
      <c r="AJ6" s="178">
        <v>49</v>
      </c>
      <c r="AK6" s="178">
        <v>50</v>
      </c>
      <c r="AL6" s="178">
        <v>51</v>
      </c>
      <c r="AM6" s="178">
        <v>52</v>
      </c>
      <c r="AN6" s="119" t="s">
        <v>641</v>
      </c>
      <c r="AP6" s="178">
        <v>55</v>
      </c>
      <c r="AQ6" s="178">
        <v>54</v>
      </c>
    </row>
    <row r="7" spans="1:43" ht="16" x14ac:dyDescent="0.2">
      <c r="A7" s="638"/>
      <c r="B7" s="167">
        <v>6</v>
      </c>
      <c r="C7" s="661"/>
      <c r="D7" s="119" t="s">
        <v>642</v>
      </c>
      <c r="E7" s="681" t="s">
        <v>606</v>
      </c>
      <c r="F7" s="631">
        <v>1362665</v>
      </c>
      <c r="G7" s="631" t="s">
        <v>115</v>
      </c>
      <c r="H7" s="631" t="s">
        <v>156</v>
      </c>
      <c r="I7" s="632" t="s">
        <v>286</v>
      </c>
      <c r="J7" s="632">
        <v>44107</v>
      </c>
      <c r="K7" s="632"/>
      <c r="L7" s="632"/>
      <c r="M7" s="633">
        <f t="shared" ca="1" si="5"/>
        <v>2.4527777777777779</v>
      </c>
      <c r="N7" s="631">
        <f t="shared" ca="1" si="6"/>
        <v>894</v>
      </c>
      <c r="O7" s="631">
        <f t="shared" ca="1" si="7"/>
        <v>29.8</v>
      </c>
      <c r="P7" s="653" t="s">
        <v>2943</v>
      </c>
      <c r="Q7" s="636">
        <v>44473</v>
      </c>
      <c r="R7" s="637">
        <f t="shared" si="0"/>
        <v>12.2</v>
      </c>
      <c r="S7" s="638">
        <v>168</v>
      </c>
      <c r="T7" s="638">
        <v>27</v>
      </c>
      <c r="U7" s="638"/>
      <c r="V7" s="638"/>
      <c r="W7" s="638"/>
      <c r="X7" s="638">
        <v>27</v>
      </c>
      <c r="Y7" s="368">
        <v>29</v>
      </c>
      <c r="Z7" s="368">
        <v>42</v>
      </c>
      <c r="AA7" s="76">
        <v>38</v>
      </c>
      <c r="AB7" s="76">
        <v>41</v>
      </c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119" t="s">
        <v>642</v>
      </c>
      <c r="AP7" s="76"/>
      <c r="AQ7" s="76"/>
    </row>
    <row r="8" spans="1:43" ht="16" x14ac:dyDescent="0.2">
      <c r="A8" s="638"/>
      <c r="B8" s="167">
        <v>7</v>
      </c>
      <c r="C8" s="368"/>
      <c r="D8" s="119" t="s">
        <v>643</v>
      </c>
      <c r="E8" s="681" t="s">
        <v>606</v>
      </c>
      <c r="F8" s="631">
        <v>1362665</v>
      </c>
      <c r="G8" s="631" t="s">
        <v>115</v>
      </c>
      <c r="H8" s="631" t="s">
        <v>156</v>
      </c>
      <c r="I8" s="632" t="s">
        <v>293</v>
      </c>
      <c r="J8" s="632">
        <v>44119</v>
      </c>
      <c r="K8" s="632"/>
      <c r="L8" s="632"/>
      <c r="M8" s="633">
        <f t="shared" ca="1" si="2"/>
        <v>2.4194444444444443</v>
      </c>
      <c r="N8" s="631">
        <f t="shared" ca="1" si="3"/>
        <v>882</v>
      </c>
      <c r="O8" s="631">
        <f t="shared" ca="1" si="4"/>
        <v>29.4</v>
      </c>
      <c r="P8" s="653" t="s">
        <v>2943</v>
      </c>
      <c r="Q8" s="636">
        <v>44473</v>
      </c>
      <c r="R8" s="637">
        <f t="shared" si="0"/>
        <v>11.8</v>
      </c>
      <c r="S8" s="638">
        <v>178</v>
      </c>
      <c r="T8" s="638">
        <v>33</v>
      </c>
      <c r="U8" s="638"/>
      <c r="V8" s="638"/>
      <c r="W8" s="638"/>
      <c r="X8" s="638">
        <v>33</v>
      </c>
      <c r="Y8" s="368">
        <v>33</v>
      </c>
      <c r="Z8" s="368">
        <v>53</v>
      </c>
      <c r="AA8" s="76">
        <v>48</v>
      </c>
      <c r="AB8" s="76">
        <v>50</v>
      </c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119" t="s">
        <v>643</v>
      </c>
      <c r="AP8" s="76"/>
      <c r="AQ8" s="76"/>
    </row>
    <row r="9" spans="1:43" ht="16" x14ac:dyDescent="0.2">
      <c r="A9" s="638"/>
      <c r="B9" s="167">
        <v>8</v>
      </c>
      <c r="C9" s="368"/>
      <c r="D9" s="119" t="s">
        <v>644</v>
      </c>
      <c r="E9" s="681" t="s">
        <v>606</v>
      </c>
      <c r="F9" s="631">
        <v>1362665</v>
      </c>
      <c r="G9" s="631" t="s">
        <v>115</v>
      </c>
      <c r="H9" s="631" t="s">
        <v>156</v>
      </c>
      <c r="I9" s="632" t="s">
        <v>290</v>
      </c>
      <c r="J9" s="632">
        <v>44119</v>
      </c>
      <c r="K9" s="632"/>
      <c r="L9" s="632"/>
      <c r="M9" s="633">
        <f t="shared" ca="1" si="2"/>
        <v>2.4194444444444443</v>
      </c>
      <c r="N9" s="631">
        <f t="shared" ca="1" si="3"/>
        <v>882</v>
      </c>
      <c r="O9" s="631">
        <f t="shared" ca="1" si="4"/>
        <v>29.4</v>
      </c>
      <c r="P9" s="653" t="s">
        <v>2943</v>
      </c>
      <c r="Q9" s="636">
        <v>44473</v>
      </c>
      <c r="R9" s="637">
        <f t="shared" si="0"/>
        <v>11.8</v>
      </c>
      <c r="S9" s="638">
        <v>177</v>
      </c>
      <c r="T9" s="638">
        <v>28</v>
      </c>
      <c r="U9" s="638"/>
      <c r="V9" s="638"/>
      <c r="W9" s="638"/>
      <c r="X9" s="638">
        <v>28</v>
      </c>
      <c r="Y9" s="368">
        <v>28</v>
      </c>
      <c r="Z9" s="368">
        <v>48</v>
      </c>
      <c r="AA9" s="76">
        <v>43</v>
      </c>
      <c r="AB9" s="76">
        <v>46</v>
      </c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119" t="s">
        <v>644</v>
      </c>
      <c r="AP9" s="76"/>
      <c r="AQ9" s="76"/>
    </row>
    <row r="10" spans="1:43" ht="16" x14ac:dyDescent="0.2">
      <c r="A10" s="615" t="s">
        <v>2942</v>
      </c>
      <c r="B10" s="167">
        <v>9</v>
      </c>
      <c r="C10" s="881" t="s">
        <v>2024</v>
      </c>
      <c r="D10" s="119" t="s">
        <v>645</v>
      </c>
      <c r="E10" s="681" t="s">
        <v>606</v>
      </c>
      <c r="F10" s="539">
        <v>1362665</v>
      </c>
      <c r="G10" s="539" t="s">
        <v>115</v>
      </c>
      <c r="H10" s="539" t="s">
        <v>156</v>
      </c>
      <c r="I10" s="540" t="s">
        <v>395</v>
      </c>
      <c r="J10" s="540">
        <v>44119</v>
      </c>
      <c r="K10" s="882">
        <v>44531</v>
      </c>
      <c r="L10" s="883">
        <f t="shared" si="1"/>
        <v>13.733333333333333</v>
      </c>
      <c r="M10" s="546">
        <f t="shared" ca="1" si="2"/>
        <v>2.4194444444444443</v>
      </c>
      <c r="N10" s="539">
        <f t="shared" ca="1" si="3"/>
        <v>882</v>
      </c>
      <c r="O10" s="539">
        <f t="shared" ca="1" si="4"/>
        <v>29.4</v>
      </c>
      <c r="P10" s="549" t="s">
        <v>112</v>
      </c>
      <c r="Q10" s="108">
        <v>44473</v>
      </c>
      <c r="R10" s="592">
        <f t="shared" si="0"/>
        <v>11.8</v>
      </c>
      <c r="S10" s="615">
        <v>165</v>
      </c>
      <c r="T10" s="615">
        <v>27</v>
      </c>
      <c r="U10" s="615"/>
      <c r="V10" s="615"/>
      <c r="W10" s="615"/>
      <c r="X10" s="615">
        <v>27</v>
      </c>
      <c r="Y10" s="149">
        <v>28</v>
      </c>
      <c r="Z10" s="651">
        <v>41</v>
      </c>
      <c r="AA10" s="640">
        <v>37</v>
      </c>
      <c r="AB10" s="640">
        <v>40</v>
      </c>
      <c r="AC10" s="640">
        <v>40</v>
      </c>
      <c r="AD10" s="640">
        <v>41</v>
      </c>
      <c r="AE10" s="640">
        <v>43</v>
      </c>
      <c r="AF10" s="640">
        <v>46</v>
      </c>
      <c r="AG10" s="640">
        <v>44</v>
      </c>
      <c r="AH10" s="640">
        <v>47</v>
      </c>
      <c r="AI10" s="640">
        <v>46</v>
      </c>
      <c r="AJ10" s="640">
        <v>44</v>
      </c>
      <c r="AK10" s="640">
        <v>46</v>
      </c>
      <c r="AL10" s="640">
        <v>47</v>
      </c>
      <c r="AM10" s="640">
        <v>47</v>
      </c>
      <c r="AN10" s="119" t="s">
        <v>645</v>
      </c>
      <c r="AP10" s="640">
        <v>49</v>
      </c>
      <c r="AQ10" s="640">
        <v>47</v>
      </c>
    </row>
    <row r="11" spans="1:43" ht="16" x14ac:dyDescent="0.2">
      <c r="A11" s="616" t="s">
        <v>2942</v>
      </c>
      <c r="B11" s="167">
        <v>10</v>
      </c>
      <c r="C11" s="881" t="s">
        <v>2357</v>
      </c>
      <c r="D11" s="119" t="s">
        <v>646</v>
      </c>
      <c r="E11" s="681" t="s">
        <v>647</v>
      </c>
      <c r="F11" s="607">
        <v>1362666</v>
      </c>
      <c r="G11" s="608" t="s">
        <v>115</v>
      </c>
      <c r="H11" s="607" t="s">
        <v>124</v>
      </c>
      <c r="I11" s="607" t="s">
        <v>299</v>
      </c>
      <c r="J11" s="608">
        <v>44109</v>
      </c>
      <c r="K11" s="882">
        <v>44531</v>
      </c>
      <c r="L11" s="883">
        <f t="shared" si="1"/>
        <v>14.066666666666666</v>
      </c>
      <c r="M11" s="609">
        <f t="shared" ca="1" si="2"/>
        <v>2.4472222222222224</v>
      </c>
      <c r="N11" s="607">
        <f t="shared" ca="1" si="3"/>
        <v>892</v>
      </c>
      <c r="O11" s="610">
        <f t="shared" ca="1" si="4"/>
        <v>29.733333333333334</v>
      </c>
      <c r="P11" s="372" t="s">
        <v>2601</v>
      </c>
      <c r="Q11" s="543">
        <v>44473</v>
      </c>
      <c r="R11" s="611">
        <f t="shared" si="0"/>
        <v>12.133333333333333</v>
      </c>
      <c r="S11" s="616">
        <v>201</v>
      </c>
      <c r="T11" s="616">
        <v>25</v>
      </c>
      <c r="U11" s="616"/>
      <c r="V11" s="616"/>
      <c r="W11" s="616"/>
      <c r="X11" s="616"/>
      <c r="Y11" s="612"/>
      <c r="Z11" s="332">
        <v>23</v>
      </c>
      <c r="AA11" s="188">
        <v>25</v>
      </c>
      <c r="AB11" s="188">
        <v>25</v>
      </c>
      <c r="AC11" s="188">
        <v>22</v>
      </c>
      <c r="AD11" s="188">
        <v>23</v>
      </c>
      <c r="AE11" s="188">
        <v>24</v>
      </c>
      <c r="AF11" s="188">
        <v>24</v>
      </c>
      <c r="AG11" s="188">
        <v>25</v>
      </c>
      <c r="AH11" s="188">
        <v>25</v>
      </c>
      <c r="AI11" s="188">
        <v>26</v>
      </c>
      <c r="AJ11" s="188">
        <v>25</v>
      </c>
      <c r="AK11" s="188">
        <v>25</v>
      </c>
      <c r="AL11" s="188">
        <v>26</v>
      </c>
      <c r="AM11" s="188">
        <v>25</v>
      </c>
      <c r="AN11" s="119" t="s">
        <v>646</v>
      </c>
      <c r="AP11" s="188">
        <v>25</v>
      </c>
      <c r="AQ11" s="188">
        <v>26</v>
      </c>
    </row>
    <row r="12" spans="1:43" ht="16" x14ac:dyDescent="0.2">
      <c r="A12" s="617" t="s">
        <v>2942</v>
      </c>
      <c r="B12" s="167">
        <v>11</v>
      </c>
      <c r="C12" s="881" t="s">
        <v>2359</v>
      </c>
      <c r="D12" s="119" t="s">
        <v>648</v>
      </c>
      <c r="E12" s="681" t="s">
        <v>647</v>
      </c>
      <c r="F12" s="541">
        <v>1362666</v>
      </c>
      <c r="G12" s="542" t="s">
        <v>115</v>
      </c>
      <c r="H12" s="541" t="s">
        <v>124</v>
      </c>
      <c r="I12" s="541" t="s">
        <v>296</v>
      </c>
      <c r="J12" s="542">
        <v>44109</v>
      </c>
      <c r="K12" s="882">
        <v>44531</v>
      </c>
      <c r="L12" s="883">
        <f t="shared" si="1"/>
        <v>14.066666666666666</v>
      </c>
      <c r="M12" s="547">
        <f t="shared" ca="1" si="2"/>
        <v>2.4472222222222224</v>
      </c>
      <c r="N12" s="541">
        <f t="shared" ca="1" si="3"/>
        <v>892</v>
      </c>
      <c r="O12" s="548">
        <f t="shared" ca="1" si="4"/>
        <v>29.733333333333334</v>
      </c>
      <c r="P12" s="372" t="s">
        <v>2601</v>
      </c>
      <c r="Q12" s="543">
        <v>44473</v>
      </c>
      <c r="R12" s="593">
        <f t="shared" si="0"/>
        <v>12.133333333333333</v>
      </c>
      <c r="S12" s="617">
        <v>194</v>
      </c>
      <c r="T12" s="617">
        <v>24</v>
      </c>
      <c r="U12" s="617"/>
      <c r="V12" s="617"/>
      <c r="W12" s="617"/>
      <c r="X12" s="617"/>
      <c r="Y12" s="332"/>
      <c r="Z12" s="332">
        <v>23</v>
      </c>
      <c r="AA12" s="188">
        <v>26</v>
      </c>
      <c r="AB12" s="188">
        <v>27</v>
      </c>
      <c r="AC12" s="188">
        <v>27</v>
      </c>
      <c r="AD12" s="188">
        <v>27</v>
      </c>
      <c r="AE12" s="188">
        <v>27</v>
      </c>
      <c r="AF12" s="188">
        <v>27</v>
      </c>
      <c r="AG12" s="188">
        <v>27</v>
      </c>
      <c r="AH12" s="188">
        <v>28</v>
      </c>
      <c r="AI12" s="188">
        <v>28</v>
      </c>
      <c r="AJ12" s="188">
        <v>27</v>
      </c>
      <c r="AK12" s="188">
        <v>28</v>
      </c>
      <c r="AL12" s="188">
        <v>28</v>
      </c>
      <c r="AM12" s="188">
        <v>27</v>
      </c>
      <c r="AN12" s="119" t="s">
        <v>648</v>
      </c>
      <c r="AP12" s="188">
        <v>27</v>
      </c>
      <c r="AQ12" s="188">
        <v>27</v>
      </c>
    </row>
    <row r="13" spans="1:43" ht="16" x14ac:dyDescent="0.2">
      <c r="A13" s="617" t="s">
        <v>2942</v>
      </c>
      <c r="B13" s="167">
        <v>12</v>
      </c>
      <c r="C13" s="881" t="s">
        <v>2361</v>
      </c>
      <c r="D13" s="119" t="s">
        <v>649</v>
      </c>
      <c r="E13" s="681" t="s">
        <v>647</v>
      </c>
      <c r="F13" s="541">
        <v>1362666</v>
      </c>
      <c r="G13" s="542" t="s">
        <v>115</v>
      </c>
      <c r="H13" s="541" t="s">
        <v>124</v>
      </c>
      <c r="I13" s="541" t="s">
        <v>286</v>
      </c>
      <c r="J13" s="542">
        <v>44109</v>
      </c>
      <c r="K13" s="882">
        <v>44532</v>
      </c>
      <c r="L13" s="883">
        <f t="shared" si="1"/>
        <v>14.1</v>
      </c>
      <c r="M13" s="547">
        <f t="shared" ca="1" si="2"/>
        <v>2.4472222222222224</v>
      </c>
      <c r="N13" s="541">
        <f t="shared" ca="1" si="3"/>
        <v>892</v>
      </c>
      <c r="O13" s="548">
        <f t="shared" ca="1" si="4"/>
        <v>29.733333333333334</v>
      </c>
      <c r="P13" s="372" t="s">
        <v>2601</v>
      </c>
      <c r="Q13" s="543">
        <v>44473</v>
      </c>
      <c r="R13" s="593">
        <f t="shared" si="0"/>
        <v>12.133333333333333</v>
      </c>
      <c r="S13" s="617">
        <v>177</v>
      </c>
      <c r="T13" s="617">
        <v>28</v>
      </c>
      <c r="U13" s="617"/>
      <c r="V13" s="617"/>
      <c r="W13" s="617"/>
      <c r="X13" s="617"/>
      <c r="Y13" s="332"/>
      <c r="Z13" s="332">
        <v>17</v>
      </c>
      <c r="AA13" s="188">
        <v>20</v>
      </c>
      <c r="AB13" s="188">
        <v>20</v>
      </c>
      <c r="AC13" s="188">
        <v>20</v>
      </c>
      <c r="AD13" s="188">
        <v>21</v>
      </c>
      <c r="AE13" s="188">
        <v>21</v>
      </c>
      <c r="AF13" s="188">
        <v>21</v>
      </c>
      <c r="AG13" s="188">
        <v>21</v>
      </c>
      <c r="AH13" s="188">
        <v>20</v>
      </c>
      <c r="AI13" s="188">
        <v>21</v>
      </c>
      <c r="AJ13" s="188">
        <v>21</v>
      </c>
      <c r="AK13" s="188">
        <v>21</v>
      </c>
      <c r="AL13" s="188">
        <v>21</v>
      </c>
      <c r="AM13" s="188">
        <v>21</v>
      </c>
      <c r="AN13" s="119" t="s">
        <v>649</v>
      </c>
      <c r="AP13" s="188">
        <v>20</v>
      </c>
      <c r="AQ13" s="188">
        <v>21</v>
      </c>
    </row>
    <row r="14" spans="1:43" ht="16" x14ac:dyDescent="0.2">
      <c r="A14" s="617" t="s">
        <v>2942</v>
      </c>
      <c r="B14" s="167">
        <v>13</v>
      </c>
      <c r="C14" s="881" t="s">
        <v>2363</v>
      </c>
      <c r="D14" s="119" t="s">
        <v>650</v>
      </c>
      <c r="E14" s="681" t="s">
        <v>647</v>
      </c>
      <c r="F14" s="541">
        <v>1362666</v>
      </c>
      <c r="G14" s="542" t="s">
        <v>115</v>
      </c>
      <c r="H14" s="541" t="s">
        <v>124</v>
      </c>
      <c r="I14" s="541" t="s">
        <v>293</v>
      </c>
      <c r="J14" s="542">
        <v>44109</v>
      </c>
      <c r="K14" s="882">
        <v>44532</v>
      </c>
      <c r="L14" s="883">
        <f t="shared" si="1"/>
        <v>14.1</v>
      </c>
      <c r="M14" s="547">
        <f t="shared" ca="1" si="2"/>
        <v>2.4472222222222224</v>
      </c>
      <c r="N14" s="541">
        <f t="shared" ca="1" si="3"/>
        <v>892</v>
      </c>
      <c r="O14" s="548">
        <f t="shared" ca="1" si="4"/>
        <v>29.733333333333334</v>
      </c>
      <c r="P14" s="372" t="s">
        <v>2601</v>
      </c>
      <c r="Q14" s="543">
        <v>44473</v>
      </c>
      <c r="R14" s="593">
        <f t="shared" si="0"/>
        <v>12.133333333333333</v>
      </c>
      <c r="S14" s="617">
        <v>171</v>
      </c>
      <c r="T14" s="617">
        <v>31</v>
      </c>
      <c r="U14" s="617"/>
      <c r="V14" s="617"/>
      <c r="W14" s="617"/>
      <c r="X14" s="617"/>
      <c r="Y14" s="332"/>
      <c r="Z14" s="332">
        <v>21</v>
      </c>
      <c r="AA14" s="188">
        <v>23</v>
      </c>
      <c r="AB14" s="188">
        <v>24</v>
      </c>
      <c r="AC14" s="188">
        <v>24</v>
      </c>
      <c r="AD14" s="188">
        <v>24</v>
      </c>
      <c r="AE14" s="188">
        <v>24</v>
      </c>
      <c r="AF14" s="188">
        <v>23</v>
      </c>
      <c r="AG14" s="188">
        <v>23</v>
      </c>
      <c r="AH14" s="188">
        <v>24</v>
      </c>
      <c r="AI14" s="188">
        <v>25</v>
      </c>
      <c r="AJ14" s="188">
        <v>24</v>
      </c>
      <c r="AK14" s="188">
        <v>24</v>
      </c>
      <c r="AL14" s="188">
        <v>24</v>
      </c>
      <c r="AM14" s="188">
        <v>24</v>
      </c>
      <c r="AN14" s="119" t="s">
        <v>650</v>
      </c>
      <c r="AP14" s="188">
        <v>24</v>
      </c>
      <c r="AQ14" s="188">
        <v>24</v>
      </c>
    </row>
    <row r="15" spans="1:43" ht="16" x14ac:dyDescent="0.2">
      <c r="A15" s="617" t="s">
        <v>2942</v>
      </c>
      <c r="B15" s="167">
        <v>14</v>
      </c>
      <c r="C15" s="881" t="s">
        <v>2423</v>
      </c>
      <c r="D15" s="119" t="s">
        <v>651</v>
      </c>
      <c r="E15" s="681" t="s">
        <v>652</v>
      </c>
      <c r="F15" s="541">
        <v>1362673</v>
      </c>
      <c r="G15" s="542" t="s">
        <v>113</v>
      </c>
      <c r="H15" s="541" t="s">
        <v>124</v>
      </c>
      <c r="I15" s="541" t="s">
        <v>299</v>
      </c>
      <c r="J15" s="542">
        <v>44109</v>
      </c>
      <c r="K15" s="882">
        <v>44531</v>
      </c>
      <c r="L15" s="883">
        <f t="shared" si="1"/>
        <v>14.066666666666666</v>
      </c>
      <c r="M15" s="547">
        <f t="shared" ca="1" si="2"/>
        <v>2.4472222222222224</v>
      </c>
      <c r="N15" s="541">
        <f t="shared" ca="1" si="3"/>
        <v>892</v>
      </c>
      <c r="O15" s="548">
        <f t="shared" ca="1" si="4"/>
        <v>29.733333333333334</v>
      </c>
      <c r="P15" s="549" t="s">
        <v>112</v>
      </c>
      <c r="Q15" s="543">
        <v>44473</v>
      </c>
      <c r="R15" s="593">
        <f t="shared" si="0"/>
        <v>12.133333333333333</v>
      </c>
      <c r="S15" s="617">
        <v>169</v>
      </c>
      <c r="T15" s="617">
        <v>30</v>
      </c>
      <c r="U15" s="617"/>
      <c r="V15" s="617"/>
      <c r="W15" s="617"/>
      <c r="X15" s="617"/>
      <c r="Y15" s="332"/>
      <c r="Z15" s="332">
        <v>44</v>
      </c>
      <c r="AA15" s="188">
        <v>41</v>
      </c>
      <c r="AB15" s="188">
        <v>42</v>
      </c>
      <c r="AC15" s="188">
        <v>44</v>
      </c>
      <c r="AD15" s="188">
        <v>42</v>
      </c>
      <c r="AE15" s="188">
        <v>45</v>
      </c>
      <c r="AF15" s="188">
        <v>47</v>
      </c>
      <c r="AG15" s="188">
        <v>48</v>
      </c>
      <c r="AH15" s="188">
        <v>49</v>
      </c>
      <c r="AI15" s="188">
        <v>50</v>
      </c>
      <c r="AJ15" s="188">
        <v>48</v>
      </c>
      <c r="AK15" s="188">
        <v>46</v>
      </c>
      <c r="AL15" s="188">
        <v>47</v>
      </c>
      <c r="AM15" s="188">
        <v>48</v>
      </c>
      <c r="AN15" s="119" t="s">
        <v>651</v>
      </c>
      <c r="AP15" s="188">
        <v>48</v>
      </c>
      <c r="AQ15" s="188">
        <v>49</v>
      </c>
    </row>
    <row r="16" spans="1:43" ht="16" x14ac:dyDescent="0.2">
      <c r="A16" s="617" t="s">
        <v>2942</v>
      </c>
      <c r="B16" s="167">
        <v>15</v>
      </c>
      <c r="C16" s="881" t="s">
        <v>2421</v>
      </c>
      <c r="D16" s="119" t="s">
        <v>653</v>
      </c>
      <c r="E16" s="681" t="s">
        <v>652</v>
      </c>
      <c r="F16" s="541">
        <v>1362673</v>
      </c>
      <c r="G16" s="542" t="s">
        <v>113</v>
      </c>
      <c r="H16" s="541" t="s">
        <v>124</v>
      </c>
      <c r="I16" s="541" t="s">
        <v>296</v>
      </c>
      <c r="J16" s="542">
        <v>44109</v>
      </c>
      <c r="K16" s="882">
        <v>44531</v>
      </c>
      <c r="L16" s="883">
        <f t="shared" si="1"/>
        <v>14.066666666666666</v>
      </c>
      <c r="M16" s="547">
        <f t="shared" ca="1" si="2"/>
        <v>2.4472222222222224</v>
      </c>
      <c r="N16" s="541">
        <f t="shared" ca="1" si="3"/>
        <v>892</v>
      </c>
      <c r="O16" s="548">
        <f t="shared" ca="1" si="4"/>
        <v>29.733333333333334</v>
      </c>
      <c r="P16" s="549" t="s">
        <v>112</v>
      </c>
      <c r="Q16" s="543">
        <v>44473</v>
      </c>
      <c r="R16" s="593">
        <f t="shared" si="0"/>
        <v>12.133333333333333</v>
      </c>
      <c r="S16" s="617">
        <v>185</v>
      </c>
      <c r="T16" s="617">
        <v>27</v>
      </c>
      <c r="U16" s="617"/>
      <c r="V16" s="617"/>
      <c r="W16" s="617"/>
      <c r="X16" s="617">
        <v>27</v>
      </c>
      <c r="Y16" s="332">
        <v>28</v>
      </c>
      <c r="Z16" s="332">
        <v>47</v>
      </c>
      <c r="AA16" s="188">
        <v>40</v>
      </c>
      <c r="AB16" s="188">
        <v>40</v>
      </c>
      <c r="AC16" s="188">
        <v>41</v>
      </c>
      <c r="AD16" s="188">
        <v>42</v>
      </c>
      <c r="AE16" s="188">
        <v>42</v>
      </c>
      <c r="AF16" s="188">
        <v>45</v>
      </c>
      <c r="AG16" s="188">
        <v>44</v>
      </c>
      <c r="AH16" s="188">
        <v>45</v>
      </c>
      <c r="AI16" s="188">
        <v>46</v>
      </c>
      <c r="AJ16" s="188">
        <v>46</v>
      </c>
      <c r="AK16" s="188">
        <v>45</v>
      </c>
      <c r="AL16" s="188">
        <v>45</v>
      </c>
      <c r="AM16" s="188">
        <v>45</v>
      </c>
      <c r="AN16" s="119" t="s">
        <v>653</v>
      </c>
      <c r="AP16" s="188">
        <v>46</v>
      </c>
      <c r="AQ16" s="188">
        <v>47</v>
      </c>
    </row>
    <row r="17" spans="1:43" ht="16" x14ac:dyDescent="0.2">
      <c r="A17" s="617" t="s">
        <v>2942</v>
      </c>
      <c r="B17" s="167">
        <v>16</v>
      </c>
      <c r="C17" s="881" t="s">
        <v>2425</v>
      </c>
      <c r="D17" s="119" t="s">
        <v>654</v>
      </c>
      <c r="E17" s="681" t="s">
        <v>652</v>
      </c>
      <c r="F17" s="541">
        <v>1362673</v>
      </c>
      <c r="G17" s="542" t="s">
        <v>113</v>
      </c>
      <c r="H17" s="541" t="s">
        <v>124</v>
      </c>
      <c r="I17" s="541" t="s">
        <v>293</v>
      </c>
      <c r="J17" s="542">
        <v>44109</v>
      </c>
      <c r="K17" s="882">
        <v>44531</v>
      </c>
      <c r="L17" s="883">
        <f t="shared" si="1"/>
        <v>14.066666666666666</v>
      </c>
      <c r="M17" s="547">
        <f t="shared" ca="1" si="2"/>
        <v>2.4472222222222224</v>
      </c>
      <c r="N17" s="541">
        <f t="shared" ca="1" si="3"/>
        <v>892</v>
      </c>
      <c r="O17" s="548">
        <f t="shared" ca="1" si="4"/>
        <v>29.733333333333334</v>
      </c>
      <c r="P17" s="549" t="s">
        <v>112</v>
      </c>
      <c r="Q17" s="543">
        <v>44473</v>
      </c>
      <c r="R17" s="593">
        <f t="shared" si="0"/>
        <v>12.133333333333333</v>
      </c>
      <c r="S17" s="617">
        <v>183</v>
      </c>
      <c r="T17" s="617">
        <v>32</v>
      </c>
      <c r="U17" s="617"/>
      <c r="V17" s="617"/>
      <c r="W17" s="617"/>
      <c r="X17" s="617">
        <v>32</v>
      </c>
      <c r="Y17" s="332">
        <v>30</v>
      </c>
      <c r="Z17" s="332">
        <v>47</v>
      </c>
      <c r="AA17" s="188">
        <v>44</v>
      </c>
      <c r="AB17" s="188">
        <v>44</v>
      </c>
      <c r="AC17" s="188">
        <v>47</v>
      </c>
      <c r="AD17" s="188">
        <v>47</v>
      </c>
      <c r="AE17" s="188">
        <v>48</v>
      </c>
      <c r="AF17" s="188">
        <v>48</v>
      </c>
      <c r="AG17" s="188">
        <v>47</v>
      </c>
      <c r="AH17" s="188">
        <v>47</v>
      </c>
      <c r="AI17" s="188">
        <v>46</v>
      </c>
      <c r="AJ17" s="188">
        <v>44</v>
      </c>
      <c r="AK17" s="188">
        <v>45</v>
      </c>
      <c r="AL17" s="188">
        <v>47</v>
      </c>
      <c r="AM17" s="188">
        <v>48</v>
      </c>
      <c r="AN17" s="119" t="s">
        <v>654</v>
      </c>
      <c r="AP17" s="188">
        <v>49</v>
      </c>
      <c r="AQ17" s="188">
        <v>50</v>
      </c>
    </row>
    <row r="18" spans="1:43" ht="16" x14ac:dyDescent="0.2">
      <c r="A18" s="617" t="s">
        <v>2942</v>
      </c>
      <c r="B18" s="167">
        <v>17</v>
      </c>
      <c r="C18" s="881" t="s">
        <v>2427</v>
      </c>
      <c r="D18" s="119" t="s">
        <v>655</v>
      </c>
      <c r="E18" s="681" t="s">
        <v>652</v>
      </c>
      <c r="F18" s="541">
        <v>1362673</v>
      </c>
      <c r="G18" s="542" t="s">
        <v>113</v>
      </c>
      <c r="H18" s="541" t="s">
        <v>124</v>
      </c>
      <c r="I18" s="541" t="s">
        <v>290</v>
      </c>
      <c r="J18" s="542">
        <v>44109</v>
      </c>
      <c r="K18" s="882">
        <v>44531</v>
      </c>
      <c r="L18" s="883">
        <f t="shared" si="1"/>
        <v>14.066666666666666</v>
      </c>
      <c r="M18" s="547">
        <f t="shared" ca="1" si="2"/>
        <v>2.4472222222222224</v>
      </c>
      <c r="N18" s="541">
        <f t="shared" ca="1" si="3"/>
        <v>892</v>
      </c>
      <c r="O18" s="548">
        <f t="shared" ca="1" si="4"/>
        <v>29.733333333333334</v>
      </c>
      <c r="P18" s="549" t="s">
        <v>112</v>
      </c>
      <c r="Q18" s="543">
        <v>44473</v>
      </c>
      <c r="R18" s="593">
        <f t="shared" si="0"/>
        <v>12.133333333333333</v>
      </c>
      <c r="S18" s="617">
        <v>199</v>
      </c>
      <c r="T18" s="617">
        <v>24</v>
      </c>
      <c r="U18" s="617"/>
      <c r="V18" s="617"/>
      <c r="W18" s="617"/>
      <c r="X18" s="617">
        <v>24</v>
      </c>
      <c r="Y18" s="332">
        <v>26</v>
      </c>
      <c r="Z18" s="332">
        <v>50</v>
      </c>
      <c r="AA18" s="188">
        <v>45</v>
      </c>
      <c r="AB18" s="188">
        <v>46</v>
      </c>
      <c r="AC18" s="188">
        <v>49</v>
      </c>
      <c r="AD18" s="188">
        <v>49</v>
      </c>
      <c r="AE18" s="188">
        <v>49</v>
      </c>
      <c r="AF18" s="188">
        <v>50</v>
      </c>
      <c r="AG18" s="188">
        <v>49</v>
      </c>
      <c r="AH18" s="188">
        <v>50</v>
      </c>
      <c r="AI18" s="188">
        <v>49</v>
      </c>
      <c r="AJ18" s="188">
        <v>48</v>
      </c>
      <c r="AK18" s="188">
        <v>48</v>
      </c>
      <c r="AL18" s="188">
        <v>49</v>
      </c>
      <c r="AM18" s="188">
        <v>49</v>
      </c>
      <c r="AN18" s="119" t="s">
        <v>655</v>
      </c>
      <c r="AP18" s="188">
        <v>50</v>
      </c>
      <c r="AQ18" s="188">
        <v>50</v>
      </c>
    </row>
    <row r="19" spans="1:43" ht="16" x14ac:dyDescent="0.2">
      <c r="A19" s="638"/>
      <c r="B19" s="167">
        <v>18</v>
      </c>
      <c r="C19" s="368"/>
      <c r="D19" s="119" t="s">
        <v>656</v>
      </c>
      <c r="E19" s="681" t="s">
        <v>652</v>
      </c>
      <c r="F19" s="631">
        <v>1362673</v>
      </c>
      <c r="G19" s="632" t="s">
        <v>113</v>
      </c>
      <c r="H19" s="631" t="s">
        <v>124</v>
      </c>
      <c r="I19" s="631" t="s">
        <v>382</v>
      </c>
      <c r="J19" s="632">
        <v>44109</v>
      </c>
      <c r="K19" s="632"/>
      <c r="L19" s="632"/>
      <c r="M19" s="633">
        <f t="shared" ca="1" si="2"/>
        <v>2.4472222222222224</v>
      </c>
      <c r="N19" s="631">
        <f t="shared" ca="1" si="3"/>
        <v>892</v>
      </c>
      <c r="O19" s="634">
        <f t="shared" ca="1" si="4"/>
        <v>29.733333333333334</v>
      </c>
      <c r="P19" s="635" t="s">
        <v>112</v>
      </c>
      <c r="Q19" s="636">
        <v>44473</v>
      </c>
      <c r="R19" s="637">
        <f t="shared" si="0"/>
        <v>12.133333333333333</v>
      </c>
      <c r="S19" s="638">
        <v>194</v>
      </c>
      <c r="T19" s="638">
        <v>27</v>
      </c>
      <c r="U19" s="638"/>
      <c r="V19" s="638"/>
      <c r="W19" s="638"/>
      <c r="X19" s="638">
        <v>27</v>
      </c>
      <c r="Y19" s="368">
        <v>26</v>
      </c>
      <c r="Z19" s="368"/>
      <c r="AA19" s="684" t="s">
        <v>2944</v>
      </c>
      <c r="AB19" s="661"/>
      <c r="AC19" s="661"/>
      <c r="AD19" s="661"/>
      <c r="AE19" s="661"/>
      <c r="AF19" s="661"/>
      <c r="AG19" s="661"/>
      <c r="AH19" s="661"/>
      <c r="AI19" s="661"/>
      <c r="AJ19" s="661"/>
      <c r="AK19" s="661"/>
      <c r="AL19" s="661"/>
      <c r="AM19" s="661"/>
      <c r="AN19" s="119" t="s">
        <v>656</v>
      </c>
    </row>
    <row r="20" spans="1:43" ht="16" x14ac:dyDescent="0.2">
      <c r="A20" s="685" t="s">
        <v>2925</v>
      </c>
      <c r="B20" s="674">
        <v>19</v>
      </c>
      <c r="C20" s="881" t="s">
        <v>2097</v>
      </c>
      <c r="D20" s="681" t="s">
        <v>657</v>
      </c>
      <c r="E20" s="681" t="s">
        <v>678</v>
      </c>
      <c r="F20" s="524">
        <v>1343442</v>
      </c>
      <c r="G20" s="524" t="s">
        <v>113</v>
      </c>
      <c r="H20" s="544" t="s">
        <v>154</v>
      </c>
      <c r="I20" s="544" t="s">
        <v>293</v>
      </c>
      <c r="J20" s="551">
        <v>43927</v>
      </c>
      <c r="K20" s="882">
        <v>44517</v>
      </c>
      <c r="L20" s="883">
        <f t="shared" si="1"/>
        <v>19.666666666666668</v>
      </c>
      <c r="M20" s="668">
        <f t="shared" ca="1" si="2"/>
        <v>2.9444444444444446</v>
      </c>
      <c r="N20" s="544">
        <f t="shared" ca="1" si="3"/>
        <v>1074</v>
      </c>
      <c r="O20" s="630">
        <f t="shared" ca="1" si="4"/>
        <v>35.799999999999997</v>
      </c>
      <c r="P20" s="682" t="s">
        <v>2945</v>
      </c>
      <c r="Q20" s="551">
        <v>44473</v>
      </c>
      <c r="R20" s="669">
        <f t="shared" si="0"/>
        <v>18.2</v>
      </c>
      <c r="S20" s="685"/>
      <c r="T20" s="685"/>
      <c r="U20" s="685">
        <v>176</v>
      </c>
      <c r="V20" s="685"/>
      <c r="W20" s="685"/>
      <c r="X20" s="685"/>
      <c r="Y20" s="524"/>
      <c r="Z20" s="524"/>
      <c r="AA20" s="689"/>
      <c r="AB20" s="590"/>
      <c r="AC20" s="590"/>
      <c r="AD20" s="693">
        <v>32</v>
      </c>
      <c r="AE20" s="693">
        <v>32</v>
      </c>
      <c r="AF20" s="693">
        <v>31</v>
      </c>
      <c r="AG20" s="693">
        <v>32</v>
      </c>
      <c r="AH20" s="693">
        <v>32</v>
      </c>
      <c r="AI20" s="693">
        <v>32</v>
      </c>
      <c r="AJ20" s="693">
        <v>31</v>
      </c>
      <c r="AK20" s="693">
        <v>31</v>
      </c>
      <c r="AL20" s="693">
        <v>32</v>
      </c>
      <c r="AM20" s="693">
        <v>31</v>
      </c>
      <c r="AN20" s="681" t="s">
        <v>657</v>
      </c>
      <c r="AO20" s="1">
        <v>128</v>
      </c>
      <c r="AP20" s="125"/>
    </row>
    <row r="21" spans="1:43" ht="16" x14ac:dyDescent="0.2">
      <c r="A21" s="685" t="s">
        <v>2925</v>
      </c>
      <c r="B21" s="674">
        <v>20</v>
      </c>
      <c r="C21" s="881" t="s">
        <v>2095</v>
      </c>
      <c r="D21" s="681" t="s">
        <v>659</v>
      </c>
      <c r="E21" s="681" t="s">
        <v>678</v>
      </c>
      <c r="F21" s="524">
        <v>1343442</v>
      </c>
      <c r="G21" s="524" t="s">
        <v>115</v>
      </c>
      <c r="H21" s="544" t="s">
        <v>154</v>
      </c>
      <c r="I21" s="544"/>
      <c r="J21" s="551">
        <v>43927</v>
      </c>
      <c r="K21" s="882">
        <v>44517</v>
      </c>
      <c r="L21" s="883">
        <f t="shared" si="1"/>
        <v>19.666666666666668</v>
      </c>
      <c r="M21" s="668">
        <f t="shared" ca="1" si="2"/>
        <v>2.9444444444444446</v>
      </c>
      <c r="N21" s="544">
        <f t="shared" ca="1" si="3"/>
        <v>1074</v>
      </c>
      <c r="O21" s="630">
        <f t="shared" ca="1" si="4"/>
        <v>35.799999999999997</v>
      </c>
      <c r="P21" s="682" t="s">
        <v>2945</v>
      </c>
      <c r="Q21" s="551">
        <v>44473</v>
      </c>
      <c r="R21" s="669">
        <f t="shared" si="0"/>
        <v>18.2</v>
      </c>
      <c r="S21" s="685"/>
      <c r="T21" s="685"/>
      <c r="U21" s="685">
        <v>159</v>
      </c>
      <c r="V21" s="685"/>
      <c r="W21" s="685"/>
      <c r="X21" s="685"/>
      <c r="Y21" s="524"/>
      <c r="Z21" s="524"/>
      <c r="AA21" s="689"/>
      <c r="AB21" s="590"/>
      <c r="AC21" s="590"/>
      <c r="AD21" s="693">
        <v>31</v>
      </c>
      <c r="AE21" s="693">
        <v>31</v>
      </c>
      <c r="AF21" s="693">
        <v>30</v>
      </c>
      <c r="AG21" s="693">
        <v>31</v>
      </c>
      <c r="AH21" s="693">
        <v>29</v>
      </c>
      <c r="AI21" s="693">
        <v>31</v>
      </c>
      <c r="AJ21" s="693">
        <v>30</v>
      </c>
      <c r="AK21" s="693">
        <v>28</v>
      </c>
      <c r="AL21" s="693">
        <v>29</v>
      </c>
      <c r="AM21" s="693">
        <v>29</v>
      </c>
      <c r="AN21" s="681" t="s">
        <v>659</v>
      </c>
      <c r="AO21" s="1">
        <v>149</v>
      </c>
      <c r="AP21" s="125"/>
    </row>
    <row r="22" spans="1:43" ht="16" x14ac:dyDescent="0.2">
      <c r="A22" s="617" t="s">
        <v>2925</v>
      </c>
      <c r="B22" s="674">
        <v>21</v>
      </c>
      <c r="C22" s="881" t="s">
        <v>2386</v>
      </c>
      <c r="D22" s="681" t="s">
        <v>660</v>
      </c>
      <c r="E22" s="681" t="s">
        <v>658</v>
      </c>
      <c r="F22" s="332">
        <v>1416092</v>
      </c>
      <c r="G22" s="332" t="s">
        <v>113</v>
      </c>
      <c r="H22" s="541" t="s">
        <v>124</v>
      </c>
      <c r="I22" s="541" t="s">
        <v>290</v>
      </c>
      <c r="J22" s="687">
        <v>43942</v>
      </c>
      <c r="K22" s="882">
        <v>44517</v>
      </c>
      <c r="L22" s="883">
        <f t="shared" si="1"/>
        <v>19.166666666666668</v>
      </c>
      <c r="M22" s="547">
        <f t="shared" ca="1" si="2"/>
        <v>2.9027777777777777</v>
      </c>
      <c r="N22" s="541">
        <f t="shared" ca="1" si="3"/>
        <v>1059</v>
      </c>
      <c r="O22" s="548">
        <f t="shared" ca="1" si="4"/>
        <v>35.299999999999997</v>
      </c>
      <c r="P22" s="682" t="s">
        <v>2945</v>
      </c>
      <c r="Q22" s="543">
        <v>44473</v>
      </c>
      <c r="R22" s="593">
        <f t="shared" si="0"/>
        <v>17.7</v>
      </c>
      <c r="S22" s="617"/>
      <c r="T22" s="617"/>
      <c r="U22" s="617">
        <v>153</v>
      </c>
      <c r="V22" s="617"/>
      <c r="W22" s="617"/>
      <c r="X22" s="617"/>
      <c r="Y22" s="332"/>
      <c r="Z22" s="332"/>
      <c r="AA22" s="690"/>
      <c r="AB22" s="605"/>
      <c r="AC22" s="605"/>
      <c r="AD22" s="694"/>
      <c r="AE22" s="694">
        <v>28</v>
      </c>
      <c r="AF22" s="694">
        <v>28</v>
      </c>
      <c r="AG22" s="694">
        <v>29</v>
      </c>
      <c r="AH22" s="694">
        <v>28</v>
      </c>
      <c r="AI22" s="694">
        <v>29</v>
      </c>
      <c r="AJ22" s="694">
        <v>29</v>
      </c>
      <c r="AK22" s="694">
        <v>28</v>
      </c>
      <c r="AL22" s="694">
        <v>28</v>
      </c>
      <c r="AM22" s="694">
        <v>28</v>
      </c>
      <c r="AN22" s="681" t="s">
        <v>660</v>
      </c>
      <c r="AO22" s="1">
        <v>147</v>
      </c>
      <c r="AP22" s="125"/>
    </row>
    <row r="23" spans="1:43" x14ac:dyDescent="0.2">
      <c r="B23" s="167"/>
      <c r="C23" s="167"/>
      <c r="D23" s="119"/>
      <c r="F23" s="405"/>
      <c r="G23" s="665"/>
      <c r="H23" s="405"/>
      <c r="I23" s="405"/>
      <c r="J23" s="665"/>
      <c r="K23" s="665"/>
      <c r="L23" s="665"/>
      <c r="M23" s="688"/>
      <c r="N23" s="405"/>
      <c r="O23" s="666"/>
      <c r="P23" s="667"/>
      <c r="Q23" s="507" t="s">
        <v>2946</v>
      </c>
      <c r="R23" s="110"/>
      <c r="S23" s="110"/>
      <c r="T23" s="110"/>
      <c r="U23" s="110"/>
      <c r="V23" s="110"/>
      <c r="W23" s="110"/>
      <c r="X23" s="110"/>
      <c r="Y23" s="110"/>
      <c r="Z23" s="167"/>
      <c r="AA23" s="167"/>
      <c r="AB23" s="119"/>
      <c r="AN23" s="119"/>
    </row>
    <row r="24" spans="1:43" ht="16" x14ac:dyDescent="0.2">
      <c r="B24" s="161" t="s">
        <v>155</v>
      </c>
      <c r="C24" s="14"/>
      <c r="Q24" s="507"/>
    </row>
    <row r="25" spans="1:43" ht="16" x14ac:dyDescent="0.2">
      <c r="B25" s="162" t="s">
        <v>124</v>
      </c>
      <c r="C25" s="877"/>
    </row>
    <row r="26" spans="1:43" x14ac:dyDescent="0.2">
      <c r="B26" s="163" t="s">
        <v>141</v>
      </c>
      <c r="C26" s="105"/>
    </row>
    <row r="27" spans="1:43" ht="16" x14ac:dyDescent="0.2">
      <c r="B27" s="164" t="s">
        <v>150</v>
      </c>
      <c r="C27" s="124"/>
    </row>
    <row r="28" spans="1:43" ht="16" x14ac:dyDescent="0.2">
      <c r="B28" s="165" t="s">
        <v>156</v>
      </c>
      <c r="C28" s="3"/>
    </row>
    <row r="29" spans="1:43" ht="16" x14ac:dyDescent="0.2">
      <c r="B29" s="187" t="s">
        <v>154</v>
      </c>
      <c r="C29" s="92"/>
    </row>
    <row r="30" spans="1:43" x14ac:dyDescent="0.2">
      <c r="B30" s="186" t="s">
        <v>157</v>
      </c>
      <c r="C30" s="151"/>
    </row>
    <row r="31" spans="1:43" ht="17" x14ac:dyDescent="0.2">
      <c r="B31" s="374" t="s">
        <v>158</v>
      </c>
      <c r="C31" s="878"/>
    </row>
    <row r="32" spans="1:43" ht="17" x14ac:dyDescent="0.2">
      <c r="B32" s="393" t="s">
        <v>159</v>
      </c>
      <c r="C32" s="879"/>
    </row>
    <row r="33" spans="2:45" x14ac:dyDescent="0.2"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3"/>
      <c r="P33" s="323"/>
      <c r="Q33" s="323"/>
      <c r="R33" s="323"/>
      <c r="S33" s="323"/>
      <c r="T33" s="323"/>
      <c r="U33" s="323"/>
      <c r="V33" s="323"/>
      <c r="W33" s="323"/>
      <c r="X33" s="323"/>
      <c r="Y33" s="323"/>
      <c r="Z33" s="323"/>
      <c r="AA33" s="323"/>
      <c r="AB33" s="323"/>
      <c r="AC33" s="323"/>
      <c r="AD33" s="323"/>
      <c r="AE33" s="323"/>
      <c r="AF33" s="323"/>
      <c r="AG33" s="323"/>
      <c r="AH33" s="323"/>
      <c r="AI33" s="323"/>
      <c r="AJ33" s="323"/>
      <c r="AK33" s="323"/>
      <c r="AL33" s="323"/>
      <c r="AM33" s="323"/>
      <c r="AN33" s="323"/>
      <c r="AO33" s="323"/>
      <c r="AP33" s="323"/>
      <c r="AQ33" s="323"/>
      <c r="AR33" s="323"/>
      <c r="AS33" s="323"/>
    </row>
    <row r="34" spans="2:45" x14ac:dyDescent="0.2">
      <c r="B34" s="459" t="s">
        <v>2648</v>
      </c>
      <c r="C34" s="459"/>
    </row>
    <row r="35" spans="2:45" x14ac:dyDescent="0.2">
      <c r="B35" s="167" t="s">
        <v>97</v>
      </c>
      <c r="C35" s="167"/>
      <c r="D35" s="119" t="s">
        <v>2593</v>
      </c>
      <c r="E35" s="316" t="s">
        <v>239</v>
      </c>
      <c r="F35" s="167" t="s">
        <v>2435</v>
      </c>
      <c r="G35" s="167" t="s">
        <v>189</v>
      </c>
      <c r="H35" s="167" t="s">
        <v>192</v>
      </c>
      <c r="I35" s="167" t="s">
        <v>241</v>
      </c>
      <c r="J35" s="167" t="s">
        <v>188</v>
      </c>
      <c r="K35" s="167"/>
      <c r="L35" s="167"/>
      <c r="M35" s="167" t="s">
        <v>242</v>
      </c>
      <c r="N35" s="167" t="s">
        <v>2895</v>
      </c>
      <c r="O35" s="167" t="s">
        <v>2896</v>
      </c>
      <c r="P35" s="167" t="s">
        <v>2441</v>
      </c>
      <c r="Q35" s="447" t="s">
        <v>2873</v>
      </c>
      <c r="R35" s="1" t="s">
        <v>2874</v>
      </c>
      <c r="S35" s="1"/>
      <c r="T35" s="447" t="s">
        <v>2875</v>
      </c>
      <c r="AN35" s="119" t="s">
        <v>2593</v>
      </c>
    </row>
    <row r="36" spans="2:45" ht="16" x14ac:dyDescent="0.2">
      <c r="B36" s="167">
        <v>1</v>
      </c>
      <c r="C36" s="167"/>
      <c r="D36" s="119" t="s">
        <v>637</v>
      </c>
      <c r="E36" s="119"/>
      <c r="F36" s="539">
        <v>1362674</v>
      </c>
      <c r="G36" s="539" t="s">
        <v>113</v>
      </c>
      <c r="H36" s="539" t="s">
        <v>156</v>
      </c>
      <c r="I36" s="540" t="s">
        <v>299</v>
      </c>
      <c r="J36" s="540">
        <v>44107</v>
      </c>
      <c r="K36" s="540"/>
      <c r="L36" s="540"/>
      <c r="M36" s="546">
        <f t="shared" ref="M36:M44" ca="1" si="8">YEARFRAC(J36,TODAY())</f>
        <v>2.4527777777777779</v>
      </c>
      <c r="N36" s="539">
        <f t="shared" ref="N36:N44" ca="1" si="9">_xlfn.DAYS(TODAY(),J36)</f>
        <v>894</v>
      </c>
      <c r="O36" s="539">
        <f t="shared" ref="O36:O44" ca="1" si="10">(N36/30)</f>
        <v>29.8</v>
      </c>
      <c r="P36" s="601" t="s">
        <v>112</v>
      </c>
      <c r="Q36" s="619">
        <v>400</v>
      </c>
      <c r="R36" s="619">
        <v>297</v>
      </c>
      <c r="S36" s="619"/>
      <c r="T36" s="619">
        <v>103</v>
      </c>
      <c r="U36" s="429"/>
      <c r="V36" s="429"/>
      <c r="W36" s="429"/>
      <c r="X36" s="429"/>
      <c r="Y36" s="429"/>
      <c r="Z36" s="429"/>
      <c r="AA36" s="429"/>
      <c r="AB36" s="429"/>
      <c r="AC36" s="429"/>
      <c r="AD36" s="429"/>
      <c r="AE36" s="429"/>
      <c r="AF36" s="429"/>
      <c r="AG36" s="429"/>
      <c r="AH36" s="429"/>
      <c r="AI36" s="429"/>
      <c r="AJ36" s="429"/>
      <c r="AK36" s="429"/>
      <c r="AL36" s="429"/>
      <c r="AM36" s="429"/>
      <c r="AN36" s="119" t="s">
        <v>637</v>
      </c>
      <c r="AO36" s="429"/>
      <c r="AP36" s="429"/>
      <c r="AQ36" s="429"/>
    </row>
    <row r="37" spans="2:45" ht="16" x14ac:dyDescent="0.2">
      <c r="B37" s="167">
        <v>2</v>
      </c>
      <c r="C37" s="167"/>
      <c r="D37" s="119" t="s">
        <v>638</v>
      </c>
      <c r="E37" s="119"/>
      <c r="F37" s="539">
        <v>1362674</v>
      </c>
      <c r="G37" s="539" t="s">
        <v>113</v>
      </c>
      <c r="H37" s="539" t="s">
        <v>156</v>
      </c>
      <c r="I37" s="540" t="s">
        <v>296</v>
      </c>
      <c r="J37" s="540">
        <v>44107</v>
      </c>
      <c r="K37" s="540"/>
      <c r="L37" s="540"/>
      <c r="M37" s="546">
        <f t="shared" ca="1" si="8"/>
        <v>2.4527777777777779</v>
      </c>
      <c r="N37" s="539">
        <f t="shared" ca="1" si="9"/>
        <v>894</v>
      </c>
      <c r="O37" s="539">
        <f t="shared" ca="1" si="10"/>
        <v>29.8</v>
      </c>
      <c r="P37" s="549" t="s">
        <v>112</v>
      </c>
      <c r="Q37" s="429"/>
      <c r="R37" s="429"/>
      <c r="S37" s="429"/>
      <c r="T37" s="429"/>
      <c r="U37" s="429"/>
      <c r="V37" s="429"/>
      <c r="W37" s="429"/>
      <c r="X37" s="429"/>
      <c r="Y37" s="429"/>
      <c r="Z37" s="429"/>
      <c r="AA37" s="429"/>
      <c r="AB37" s="429"/>
      <c r="AC37" s="429"/>
      <c r="AD37" s="429"/>
      <c r="AE37" s="429"/>
      <c r="AF37" s="429"/>
      <c r="AG37" s="429"/>
      <c r="AH37" s="429"/>
      <c r="AI37" s="429"/>
      <c r="AJ37" s="429"/>
      <c r="AK37" s="429"/>
      <c r="AL37" s="429"/>
      <c r="AM37" s="429"/>
      <c r="AN37" s="119" t="s">
        <v>638</v>
      </c>
      <c r="AO37" s="429"/>
      <c r="AP37" s="429"/>
      <c r="AQ37" s="429"/>
    </row>
    <row r="38" spans="2:45" ht="16" x14ac:dyDescent="0.2">
      <c r="B38" s="167">
        <v>3</v>
      </c>
      <c r="C38" s="167"/>
      <c r="D38" s="119" t="s">
        <v>639</v>
      </c>
      <c r="E38" s="119"/>
      <c r="F38" s="539">
        <v>1362674</v>
      </c>
      <c r="G38" s="539" t="s">
        <v>113</v>
      </c>
      <c r="H38" s="539" t="s">
        <v>156</v>
      </c>
      <c r="I38" s="540" t="s">
        <v>286</v>
      </c>
      <c r="J38" s="540">
        <v>44119</v>
      </c>
      <c r="K38" s="540"/>
      <c r="L38" s="540"/>
      <c r="M38" s="546">
        <f t="shared" ca="1" si="8"/>
        <v>2.4194444444444443</v>
      </c>
      <c r="N38" s="539">
        <f t="shared" ca="1" si="9"/>
        <v>882</v>
      </c>
      <c r="O38" s="539">
        <f t="shared" ca="1" si="10"/>
        <v>29.4</v>
      </c>
      <c r="P38" s="549" t="s">
        <v>112</v>
      </c>
      <c r="Q38" s="178"/>
      <c r="R38" s="178"/>
      <c r="S38" s="178"/>
      <c r="T38" s="178"/>
      <c r="U38" s="429"/>
      <c r="V38" s="429"/>
      <c r="W38" s="429"/>
      <c r="X38" s="429"/>
      <c r="Y38" s="429"/>
      <c r="Z38" s="429"/>
      <c r="AA38" s="429"/>
      <c r="AB38" s="429"/>
      <c r="AC38" s="429"/>
      <c r="AD38" s="429"/>
      <c r="AE38" s="429"/>
      <c r="AF38" s="429"/>
      <c r="AG38" s="429"/>
      <c r="AH38" s="429"/>
      <c r="AI38" s="429"/>
      <c r="AJ38" s="429"/>
      <c r="AK38" s="429"/>
      <c r="AL38" s="429"/>
      <c r="AM38" s="429"/>
      <c r="AN38" s="119" t="s">
        <v>639</v>
      </c>
      <c r="AO38" s="429"/>
      <c r="AP38" s="429"/>
      <c r="AQ38" s="429"/>
    </row>
    <row r="39" spans="2:45" ht="16" x14ac:dyDescent="0.2">
      <c r="B39" s="167">
        <v>4</v>
      </c>
      <c r="C39" s="167"/>
      <c r="D39" s="119" t="s">
        <v>640</v>
      </c>
      <c r="E39" s="119"/>
      <c r="F39" s="539">
        <v>1362674</v>
      </c>
      <c r="G39" s="539" t="s">
        <v>113</v>
      </c>
      <c r="H39" s="539" t="s">
        <v>156</v>
      </c>
      <c r="I39" s="540" t="s">
        <v>293</v>
      </c>
      <c r="J39" s="540">
        <v>44119</v>
      </c>
      <c r="K39" s="540"/>
      <c r="L39" s="540"/>
      <c r="M39" s="546">
        <f t="shared" ca="1" si="8"/>
        <v>2.4194444444444443</v>
      </c>
      <c r="N39" s="539">
        <f t="shared" ca="1" si="9"/>
        <v>882</v>
      </c>
      <c r="O39" s="539">
        <f t="shared" ca="1" si="10"/>
        <v>29.4</v>
      </c>
      <c r="P39" s="601" t="s">
        <v>112</v>
      </c>
      <c r="Q39" s="619">
        <v>400</v>
      </c>
      <c r="R39" s="621">
        <v>221</v>
      </c>
      <c r="S39" s="621"/>
      <c r="T39" s="619">
        <v>179</v>
      </c>
      <c r="U39" s="429"/>
      <c r="V39" s="429"/>
      <c r="W39" s="429"/>
      <c r="X39" s="429"/>
      <c r="Y39" s="429"/>
      <c r="Z39" s="429"/>
      <c r="AA39" s="429"/>
      <c r="AB39" s="429"/>
      <c r="AC39" s="429"/>
      <c r="AD39" s="429"/>
      <c r="AE39" s="429"/>
      <c r="AF39" s="429"/>
      <c r="AG39" s="429"/>
      <c r="AH39" s="429"/>
      <c r="AI39" s="429"/>
      <c r="AJ39" s="429"/>
      <c r="AK39" s="429"/>
      <c r="AL39" s="429"/>
      <c r="AM39" s="429"/>
      <c r="AN39" s="119" t="s">
        <v>640</v>
      </c>
      <c r="AO39" s="429"/>
      <c r="AP39" s="429"/>
      <c r="AQ39" s="429"/>
    </row>
    <row r="40" spans="2:45" ht="16" x14ac:dyDescent="0.2">
      <c r="B40" s="167">
        <v>5</v>
      </c>
      <c r="C40" s="167"/>
      <c r="D40" s="119" t="s">
        <v>641</v>
      </c>
      <c r="E40" s="119"/>
      <c r="F40" s="539">
        <v>1362665</v>
      </c>
      <c r="G40" s="539" t="s">
        <v>115</v>
      </c>
      <c r="H40" s="539" t="s">
        <v>156</v>
      </c>
      <c r="I40" s="540" t="s">
        <v>296</v>
      </c>
      <c r="J40" s="540">
        <v>44107</v>
      </c>
      <c r="K40" s="540"/>
      <c r="L40" s="540"/>
      <c r="M40" s="546">
        <f t="shared" ca="1" si="8"/>
        <v>2.4527777777777779</v>
      </c>
      <c r="N40" s="539">
        <f t="shared" ca="1" si="9"/>
        <v>894</v>
      </c>
      <c r="O40" s="539">
        <f t="shared" ca="1" si="10"/>
        <v>29.8</v>
      </c>
      <c r="P40" s="549" t="s">
        <v>112</v>
      </c>
      <c r="Q40" s="178"/>
      <c r="R40" s="178"/>
      <c r="S40" s="178"/>
      <c r="T40" s="178"/>
      <c r="U40" s="429"/>
      <c r="V40" s="429"/>
      <c r="W40" s="429"/>
      <c r="X40" s="429"/>
      <c r="Y40" s="429"/>
      <c r="Z40" s="429"/>
      <c r="AA40" s="429"/>
      <c r="AB40" s="429"/>
      <c r="AC40" s="429"/>
      <c r="AD40" s="429"/>
      <c r="AE40" s="429"/>
      <c r="AF40" s="429"/>
      <c r="AG40" s="429"/>
      <c r="AH40" s="429"/>
      <c r="AI40" s="429"/>
      <c r="AJ40" s="429"/>
      <c r="AK40" s="429"/>
      <c r="AL40" s="429"/>
      <c r="AM40" s="429"/>
      <c r="AN40" s="119" t="s">
        <v>641</v>
      </c>
      <c r="AO40" s="429"/>
      <c r="AP40" s="429"/>
      <c r="AQ40" s="429"/>
    </row>
    <row r="41" spans="2:45" ht="16" x14ac:dyDescent="0.2">
      <c r="B41" s="167">
        <v>6</v>
      </c>
      <c r="C41" s="167"/>
      <c r="D41" s="119" t="s">
        <v>642</v>
      </c>
      <c r="E41" s="119"/>
      <c r="F41" s="539">
        <v>1362665</v>
      </c>
      <c r="G41" s="539" t="s">
        <v>115</v>
      </c>
      <c r="H41" s="539" t="s">
        <v>156</v>
      </c>
      <c r="I41" s="540" t="s">
        <v>299</v>
      </c>
      <c r="J41" s="540">
        <v>44107</v>
      </c>
      <c r="K41" s="540"/>
      <c r="L41" s="540"/>
      <c r="M41" s="546">
        <f t="shared" ca="1" si="8"/>
        <v>2.4527777777777779</v>
      </c>
      <c r="N41" s="539">
        <f t="shared" ca="1" si="9"/>
        <v>894</v>
      </c>
      <c r="O41" s="539">
        <f t="shared" ca="1" si="10"/>
        <v>29.8</v>
      </c>
      <c r="P41" s="549" t="s">
        <v>112</v>
      </c>
      <c r="Q41" s="178"/>
      <c r="R41" s="178"/>
      <c r="S41" s="178"/>
      <c r="T41" s="178"/>
      <c r="U41" s="429"/>
      <c r="V41" s="429"/>
      <c r="W41" s="429"/>
      <c r="X41" s="429"/>
      <c r="Y41" s="429"/>
      <c r="Z41" s="429"/>
      <c r="AA41" s="429"/>
      <c r="AB41" s="429"/>
      <c r="AC41" s="429"/>
      <c r="AD41" s="429"/>
      <c r="AE41" s="429"/>
      <c r="AF41" s="429"/>
      <c r="AG41" s="429"/>
      <c r="AH41" s="429"/>
      <c r="AI41" s="429"/>
      <c r="AJ41" s="429"/>
      <c r="AK41" s="429"/>
      <c r="AL41" s="429"/>
      <c r="AM41" s="429"/>
      <c r="AN41" s="119" t="s">
        <v>642</v>
      </c>
      <c r="AO41" s="429"/>
      <c r="AP41" s="429"/>
      <c r="AQ41" s="429"/>
    </row>
    <row r="42" spans="2:45" ht="16" x14ac:dyDescent="0.2">
      <c r="B42" s="167">
        <v>7</v>
      </c>
      <c r="C42" s="167"/>
      <c r="D42" s="119" t="s">
        <v>643</v>
      </c>
      <c r="E42" s="119"/>
      <c r="F42" s="539">
        <v>1362665</v>
      </c>
      <c r="G42" s="539" t="s">
        <v>115</v>
      </c>
      <c r="H42" s="539" t="s">
        <v>156</v>
      </c>
      <c r="I42" s="540" t="s">
        <v>293</v>
      </c>
      <c r="J42" s="540">
        <v>44119</v>
      </c>
      <c r="K42" s="540"/>
      <c r="L42" s="540"/>
      <c r="M42" s="546">
        <f t="shared" ca="1" si="8"/>
        <v>2.4194444444444443</v>
      </c>
      <c r="N42" s="539">
        <f t="shared" ca="1" si="9"/>
        <v>882</v>
      </c>
      <c r="O42" s="539">
        <f t="shared" ca="1" si="10"/>
        <v>29.4</v>
      </c>
      <c r="P42" s="549" t="s">
        <v>112</v>
      </c>
      <c r="Q42" s="178"/>
      <c r="R42" s="178"/>
      <c r="S42" s="178"/>
      <c r="T42" s="178"/>
      <c r="U42" s="429"/>
      <c r="V42" s="429"/>
      <c r="W42" s="429"/>
      <c r="X42" s="429"/>
      <c r="Y42" s="429"/>
      <c r="Z42" s="429"/>
      <c r="AA42" s="429"/>
      <c r="AB42" s="429"/>
      <c r="AC42" s="429"/>
      <c r="AD42" s="429"/>
      <c r="AE42" s="429"/>
      <c r="AF42" s="429"/>
      <c r="AG42" s="429"/>
      <c r="AH42" s="429"/>
      <c r="AI42" s="429"/>
      <c r="AJ42" s="429"/>
      <c r="AK42" s="429"/>
      <c r="AL42" s="429"/>
      <c r="AM42" s="429"/>
      <c r="AN42" s="119" t="s">
        <v>643</v>
      </c>
      <c r="AO42" s="429"/>
      <c r="AP42" s="429"/>
      <c r="AQ42" s="429"/>
    </row>
    <row r="43" spans="2:45" ht="16" x14ac:dyDescent="0.2">
      <c r="B43" s="167">
        <v>8</v>
      </c>
      <c r="C43" s="167"/>
      <c r="D43" s="119" t="s">
        <v>644</v>
      </c>
      <c r="E43" s="119"/>
      <c r="F43" s="539">
        <v>1362665</v>
      </c>
      <c r="G43" s="539" t="s">
        <v>115</v>
      </c>
      <c r="H43" s="539" t="s">
        <v>156</v>
      </c>
      <c r="I43" s="540" t="s">
        <v>290</v>
      </c>
      <c r="J43" s="540">
        <v>44119</v>
      </c>
      <c r="K43" s="540"/>
      <c r="L43" s="540"/>
      <c r="M43" s="546">
        <f t="shared" ca="1" si="8"/>
        <v>2.4194444444444443</v>
      </c>
      <c r="N43" s="539">
        <f t="shared" ca="1" si="9"/>
        <v>882</v>
      </c>
      <c r="O43" s="539">
        <f t="shared" ca="1" si="10"/>
        <v>29.4</v>
      </c>
      <c r="P43" s="549" t="s">
        <v>112</v>
      </c>
      <c r="Q43" s="178"/>
      <c r="R43" s="178"/>
      <c r="S43" s="178"/>
      <c r="T43" s="178"/>
      <c r="U43" s="429"/>
      <c r="V43" s="429"/>
      <c r="W43" s="429"/>
      <c r="X43" s="429"/>
      <c r="Y43" s="429"/>
      <c r="Z43" s="429"/>
      <c r="AA43" s="429"/>
      <c r="AB43" s="429"/>
      <c r="AC43" s="429"/>
      <c r="AD43" s="429"/>
      <c r="AE43" s="429"/>
      <c r="AF43" s="429"/>
      <c r="AG43" s="429"/>
      <c r="AH43" s="429"/>
      <c r="AI43" s="429"/>
      <c r="AJ43" s="429"/>
      <c r="AK43" s="429"/>
      <c r="AL43" s="429"/>
      <c r="AM43" s="429"/>
      <c r="AN43" s="119" t="s">
        <v>644</v>
      </c>
      <c r="AO43" s="429"/>
      <c r="AP43" s="429"/>
      <c r="AQ43" s="429"/>
    </row>
    <row r="44" spans="2:45" ht="16" x14ac:dyDescent="0.2">
      <c r="B44" s="167">
        <v>9</v>
      </c>
      <c r="C44" s="167"/>
      <c r="D44" s="119" t="s">
        <v>645</v>
      </c>
      <c r="E44" s="119"/>
      <c r="F44" s="539">
        <v>1362665</v>
      </c>
      <c r="G44" s="539" t="s">
        <v>115</v>
      </c>
      <c r="H44" s="539" t="s">
        <v>156</v>
      </c>
      <c r="I44" s="540" t="s">
        <v>395</v>
      </c>
      <c r="J44" s="540">
        <v>44119</v>
      </c>
      <c r="K44" s="540"/>
      <c r="L44" s="540"/>
      <c r="M44" s="546">
        <f t="shared" ca="1" si="8"/>
        <v>2.4194444444444443</v>
      </c>
      <c r="N44" s="539">
        <f t="shared" ca="1" si="9"/>
        <v>882</v>
      </c>
      <c r="O44" s="539">
        <f t="shared" ca="1" si="10"/>
        <v>29.4</v>
      </c>
      <c r="P44" s="549" t="s">
        <v>112</v>
      </c>
      <c r="Q44" s="178"/>
      <c r="R44" s="178"/>
      <c r="S44" s="178"/>
      <c r="T44" s="178"/>
      <c r="U44" s="429"/>
      <c r="V44" s="429"/>
      <c r="W44" s="429"/>
      <c r="X44" s="429"/>
      <c r="Y44" s="429"/>
      <c r="Z44" s="429"/>
      <c r="AA44" s="429"/>
      <c r="AB44" s="429"/>
      <c r="AC44" s="429"/>
      <c r="AD44" s="429"/>
      <c r="AE44" s="429"/>
      <c r="AF44" s="429"/>
      <c r="AG44" s="429"/>
      <c r="AH44" s="429"/>
      <c r="AI44" s="429"/>
      <c r="AJ44" s="429"/>
      <c r="AK44" s="429"/>
      <c r="AL44" s="429"/>
      <c r="AM44" s="429"/>
      <c r="AN44" s="119" t="s">
        <v>645</v>
      </c>
      <c r="AO44" s="429"/>
      <c r="AP44" s="429"/>
      <c r="AQ44" s="429"/>
    </row>
    <row r="45" spans="2:45" ht="16" x14ac:dyDescent="0.2">
      <c r="B45" s="167">
        <v>10</v>
      </c>
      <c r="C45" s="167"/>
      <c r="D45" s="119" t="s">
        <v>646</v>
      </c>
      <c r="F45" s="607">
        <v>1362666</v>
      </c>
      <c r="G45" s="608" t="s">
        <v>115</v>
      </c>
      <c r="H45" s="607" t="s">
        <v>124</v>
      </c>
      <c r="I45" s="607" t="s">
        <v>299</v>
      </c>
      <c r="J45" s="608">
        <v>44109</v>
      </c>
      <c r="K45" s="608"/>
      <c r="L45" s="608"/>
      <c r="M45" s="609">
        <f t="shared" ref="M45:M53" ca="1" si="11">YEARFRAC(J45,TODAY())</f>
        <v>2.4472222222222224</v>
      </c>
      <c r="N45" s="607">
        <f t="shared" ref="N45:N53" ca="1" si="12">_xlfn.DAYS(TODAY(),J45)</f>
        <v>892</v>
      </c>
      <c r="O45" s="610">
        <f t="shared" ref="O45:O53" ca="1" si="13">(N45/30)</f>
        <v>29.733333333333334</v>
      </c>
      <c r="P45" s="372" t="s">
        <v>2601</v>
      </c>
      <c r="Q45" s="618"/>
      <c r="R45" s="618"/>
      <c r="S45" s="618"/>
      <c r="T45" s="618"/>
      <c r="U45" s="606"/>
      <c r="V45" s="606"/>
      <c r="W45" s="606"/>
      <c r="X45" s="606"/>
      <c r="Y45" s="606"/>
      <c r="Z45" s="606"/>
      <c r="AA45" s="606"/>
      <c r="AB45" s="606"/>
      <c r="AC45" s="606"/>
      <c r="AD45" s="606"/>
      <c r="AE45" s="606"/>
      <c r="AF45" s="606"/>
      <c r="AG45" s="606"/>
      <c r="AH45" s="606"/>
      <c r="AI45" s="606"/>
      <c r="AJ45" s="606"/>
      <c r="AK45" s="606"/>
      <c r="AL45" s="606"/>
      <c r="AM45" s="606"/>
      <c r="AN45" s="119" t="s">
        <v>646</v>
      </c>
      <c r="AO45" s="606"/>
      <c r="AP45" s="606"/>
      <c r="AQ45" s="606"/>
    </row>
    <row r="46" spans="2:45" ht="16" x14ac:dyDescent="0.2">
      <c r="B46" s="167">
        <v>11</v>
      </c>
      <c r="C46" s="167"/>
      <c r="D46" s="119" t="s">
        <v>648</v>
      </c>
      <c r="F46" s="541">
        <v>1362666</v>
      </c>
      <c r="G46" s="542" t="s">
        <v>115</v>
      </c>
      <c r="H46" s="541" t="s">
        <v>124</v>
      </c>
      <c r="I46" s="541" t="s">
        <v>296</v>
      </c>
      <c r="J46" s="542">
        <v>44109</v>
      </c>
      <c r="K46" s="542"/>
      <c r="L46" s="542"/>
      <c r="M46" s="547">
        <f t="shared" ca="1" si="11"/>
        <v>2.4472222222222224</v>
      </c>
      <c r="N46" s="541">
        <f t="shared" ca="1" si="12"/>
        <v>892</v>
      </c>
      <c r="O46" s="548">
        <f t="shared" ca="1" si="13"/>
        <v>29.733333333333334</v>
      </c>
      <c r="P46" s="372" t="s">
        <v>2601</v>
      </c>
      <c r="Q46" s="188"/>
      <c r="R46" s="188"/>
      <c r="S46" s="188"/>
      <c r="T46" s="188"/>
      <c r="U46" s="605"/>
      <c r="V46" s="605"/>
      <c r="W46" s="605"/>
      <c r="X46" s="605"/>
      <c r="Y46" s="605"/>
      <c r="Z46" s="605"/>
      <c r="AA46" s="605"/>
      <c r="AB46" s="605"/>
      <c r="AC46" s="605"/>
      <c r="AD46" s="605"/>
      <c r="AE46" s="605"/>
      <c r="AF46" s="605"/>
      <c r="AG46" s="605"/>
      <c r="AH46" s="605"/>
      <c r="AI46" s="605"/>
      <c r="AJ46" s="605"/>
      <c r="AK46" s="605"/>
      <c r="AL46" s="605"/>
      <c r="AM46" s="605"/>
      <c r="AN46" s="119" t="s">
        <v>648</v>
      </c>
      <c r="AO46" s="605"/>
      <c r="AP46" s="605"/>
      <c r="AQ46" s="605"/>
    </row>
    <row r="47" spans="2:45" ht="16" x14ac:dyDescent="0.2">
      <c r="B47" s="167">
        <v>12</v>
      </c>
      <c r="C47" s="167"/>
      <c r="D47" s="119" t="s">
        <v>649</v>
      </c>
      <c r="F47" s="541">
        <v>1362666</v>
      </c>
      <c r="G47" s="542" t="s">
        <v>115</v>
      </c>
      <c r="H47" s="541" t="s">
        <v>124</v>
      </c>
      <c r="I47" s="541" t="s">
        <v>286</v>
      </c>
      <c r="J47" s="542">
        <v>44109</v>
      </c>
      <c r="K47" s="542"/>
      <c r="L47" s="542"/>
      <c r="M47" s="547">
        <f t="shared" ca="1" si="11"/>
        <v>2.4472222222222224</v>
      </c>
      <c r="N47" s="541">
        <f t="shared" ca="1" si="12"/>
        <v>892</v>
      </c>
      <c r="O47" s="548">
        <f t="shared" ca="1" si="13"/>
        <v>29.733333333333334</v>
      </c>
      <c r="P47" s="372" t="s">
        <v>2601</v>
      </c>
      <c r="Q47" s="188"/>
      <c r="R47" s="188"/>
      <c r="S47" s="188"/>
      <c r="T47" s="188"/>
      <c r="U47" s="605"/>
      <c r="V47" s="605"/>
      <c r="W47" s="605"/>
      <c r="X47" s="605"/>
      <c r="Y47" s="605"/>
      <c r="Z47" s="605"/>
      <c r="AA47" s="605"/>
      <c r="AB47" s="605"/>
      <c r="AC47" s="605"/>
      <c r="AD47" s="605"/>
      <c r="AE47" s="605"/>
      <c r="AF47" s="605"/>
      <c r="AG47" s="605"/>
      <c r="AH47" s="605"/>
      <c r="AI47" s="605"/>
      <c r="AJ47" s="605"/>
      <c r="AK47" s="605"/>
      <c r="AL47" s="605"/>
      <c r="AM47" s="605"/>
      <c r="AN47" s="119" t="s">
        <v>649</v>
      </c>
      <c r="AO47" s="605"/>
      <c r="AP47" s="605"/>
      <c r="AQ47" s="605"/>
    </row>
    <row r="48" spans="2:45" ht="16" x14ac:dyDescent="0.2">
      <c r="B48" s="167">
        <v>13</v>
      </c>
      <c r="C48" s="167"/>
      <c r="D48" s="119" t="s">
        <v>650</v>
      </c>
      <c r="F48" s="541">
        <v>1362666</v>
      </c>
      <c r="G48" s="542" t="s">
        <v>115</v>
      </c>
      <c r="H48" s="541" t="s">
        <v>124</v>
      </c>
      <c r="I48" s="541" t="s">
        <v>293</v>
      </c>
      <c r="J48" s="542">
        <v>44109</v>
      </c>
      <c r="K48" s="542"/>
      <c r="L48" s="542"/>
      <c r="M48" s="547">
        <f t="shared" ca="1" si="11"/>
        <v>2.4472222222222224</v>
      </c>
      <c r="N48" s="541">
        <f t="shared" ca="1" si="12"/>
        <v>892</v>
      </c>
      <c r="O48" s="548">
        <f t="shared" ca="1" si="13"/>
        <v>29.733333333333334</v>
      </c>
      <c r="P48" s="372" t="s">
        <v>2601</v>
      </c>
      <c r="Q48" s="188"/>
      <c r="R48" s="188"/>
      <c r="S48" s="188"/>
      <c r="T48" s="188"/>
      <c r="U48" s="605"/>
      <c r="V48" s="605"/>
      <c r="W48" s="605"/>
      <c r="X48" s="605"/>
      <c r="Y48" s="605"/>
      <c r="Z48" s="605"/>
      <c r="AA48" s="605"/>
      <c r="AB48" s="605"/>
      <c r="AC48" s="605"/>
      <c r="AD48" s="605"/>
      <c r="AE48" s="605"/>
      <c r="AF48" s="605"/>
      <c r="AG48" s="605"/>
      <c r="AH48" s="605"/>
      <c r="AI48" s="605"/>
      <c r="AJ48" s="605"/>
      <c r="AK48" s="605"/>
      <c r="AL48" s="605"/>
      <c r="AM48" s="605"/>
      <c r="AN48" s="119" t="s">
        <v>650</v>
      </c>
      <c r="AO48" s="605"/>
      <c r="AP48" s="605"/>
      <c r="AQ48" s="605"/>
    </row>
    <row r="49" spans="2:43" ht="16" x14ac:dyDescent="0.2">
      <c r="B49" s="167">
        <v>14</v>
      </c>
      <c r="C49" s="167"/>
      <c r="D49" s="119" t="s">
        <v>651</v>
      </c>
      <c r="F49" s="541">
        <v>1362673</v>
      </c>
      <c r="G49" s="542" t="s">
        <v>113</v>
      </c>
      <c r="H49" s="541" t="s">
        <v>124</v>
      </c>
      <c r="I49" s="541" t="s">
        <v>299</v>
      </c>
      <c r="J49" s="542">
        <v>44109</v>
      </c>
      <c r="K49" s="542"/>
      <c r="L49" s="542"/>
      <c r="M49" s="547">
        <f t="shared" ca="1" si="11"/>
        <v>2.4472222222222224</v>
      </c>
      <c r="N49" s="541">
        <f t="shared" ca="1" si="12"/>
        <v>892</v>
      </c>
      <c r="O49" s="548">
        <f t="shared" ca="1" si="13"/>
        <v>29.733333333333334</v>
      </c>
      <c r="P49" s="601" t="s">
        <v>112</v>
      </c>
      <c r="Q49" s="620">
        <v>400</v>
      </c>
      <c r="R49" s="620">
        <v>265</v>
      </c>
      <c r="S49" s="620"/>
      <c r="T49" s="620">
        <v>135</v>
      </c>
      <c r="U49" s="606"/>
      <c r="V49" s="606"/>
      <c r="W49" s="606"/>
      <c r="X49" s="606"/>
      <c r="Y49" s="606"/>
      <c r="Z49" s="606"/>
      <c r="AA49" s="606"/>
      <c r="AB49" s="606"/>
      <c r="AC49" s="606"/>
      <c r="AD49" s="606"/>
      <c r="AE49" s="606"/>
      <c r="AF49" s="606"/>
      <c r="AG49" s="606"/>
      <c r="AH49" s="606"/>
      <c r="AI49" s="606"/>
      <c r="AJ49" s="606"/>
      <c r="AK49" s="606"/>
      <c r="AL49" s="606"/>
      <c r="AM49" s="606"/>
      <c r="AN49" s="119" t="s">
        <v>651</v>
      </c>
      <c r="AO49" s="606"/>
      <c r="AP49" s="606"/>
      <c r="AQ49" s="606"/>
    </row>
    <row r="50" spans="2:43" ht="16" x14ac:dyDescent="0.2">
      <c r="B50" s="167">
        <v>15</v>
      </c>
      <c r="C50" s="167"/>
      <c r="D50" s="119" t="s">
        <v>653</v>
      </c>
      <c r="F50" s="541">
        <v>1362673</v>
      </c>
      <c r="G50" s="542" t="s">
        <v>113</v>
      </c>
      <c r="H50" s="541" t="s">
        <v>124</v>
      </c>
      <c r="I50" s="541" t="s">
        <v>296</v>
      </c>
      <c r="J50" s="542">
        <v>44109</v>
      </c>
      <c r="K50" s="542"/>
      <c r="L50" s="542"/>
      <c r="M50" s="547">
        <f t="shared" ca="1" si="11"/>
        <v>2.4472222222222224</v>
      </c>
      <c r="N50" s="541">
        <f t="shared" ca="1" si="12"/>
        <v>892</v>
      </c>
      <c r="O50" s="548">
        <f t="shared" ca="1" si="13"/>
        <v>29.733333333333334</v>
      </c>
      <c r="P50" s="549" t="s">
        <v>112</v>
      </c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05"/>
      <c r="AB50" s="605"/>
      <c r="AC50" s="605"/>
      <c r="AD50" s="605"/>
      <c r="AE50" s="605"/>
      <c r="AF50" s="605"/>
      <c r="AG50" s="605"/>
      <c r="AH50" s="605"/>
      <c r="AI50" s="605"/>
      <c r="AJ50" s="605"/>
      <c r="AK50" s="605"/>
      <c r="AL50" s="605"/>
      <c r="AM50" s="605"/>
      <c r="AN50" s="119" t="s">
        <v>653</v>
      </c>
      <c r="AO50" s="605"/>
      <c r="AP50" s="605"/>
      <c r="AQ50" s="605"/>
    </row>
    <row r="51" spans="2:43" ht="16" x14ac:dyDescent="0.2">
      <c r="B51" s="167">
        <v>16</v>
      </c>
      <c r="C51" s="167"/>
      <c r="D51" s="119" t="s">
        <v>654</v>
      </c>
      <c r="F51" s="541">
        <v>1362673</v>
      </c>
      <c r="G51" s="542" t="s">
        <v>113</v>
      </c>
      <c r="H51" s="541" t="s">
        <v>124</v>
      </c>
      <c r="I51" s="541" t="s">
        <v>293</v>
      </c>
      <c r="J51" s="542">
        <v>44109</v>
      </c>
      <c r="K51" s="542"/>
      <c r="L51" s="542"/>
      <c r="M51" s="547">
        <f t="shared" ca="1" si="11"/>
        <v>2.4472222222222224</v>
      </c>
      <c r="N51" s="541">
        <f t="shared" ca="1" si="12"/>
        <v>892</v>
      </c>
      <c r="O51" s="548">
        <f t="shared" ca="1" si="13"/>
        <v>29.733333333333334</v>
      </c>
      <c r="P51" s="549" t="s">
        <v>112</v>
      </c>
      <c r="Q51" s="605"/>
      <c r="R51" s="605"/>
      <c r="S51" s="605"/>
      <c r="T51" s="605"/>
      <c r="U51" s="605"/>
      <c r="V51" s="605"/>
      <c r="W51" s="605"/>
      <c r="X51" s="605"/>
      <c r="Y51" s="605"/>
      <c r="Z51" s="605"/>
      <c r="AA51" s="605"/>
      <c r="AB51" s="605"/>
      <c r="AC51" s="605"/>
      <c r="AD51" s="605"/>
      <c r="AE51" s="605"/>
      <c r="AF51" s="605"/>
      <c r="AG51" s="605"/>
      <c r="AH51" s="605"/>
      <c r="AI51" s="605"/>
      <c r="AJ51" s="605"/>
      <c r="AK51" s="605"/>
      <c r="AL51" s="605"/>
      <c r="AM51" s="605"/>
      <c r="AN51" s="119" t="s">
        <v>654</v>
      </c>
      <c r="AO51" s="605"/>
      <c r="AP51" s="605"/>
      <c r="AQ51" s="605"/>
    </row>
    <row r="52" spans="2:43" ht="16" x14ac:dyDescent="0.2">
      <c r="B52" s="167">
        <v>17</v>
      </c>
      <c r="C52" s="167"/>
      <c r="D52" s="119" t="s">
        <v>655</v>
      </c>
      <c r="F52" s="541">
        <v>1362673</v>
      </c>
      <c r="G52" s="542" t="s">
        <v>113</v>
      </c>
      <c r="H52" s="541" t="s">
        <v>124</v>
      </c>
      <c r="I52" s="541" t="s">
        <v>290</v>
      </c>
      <c r="J52" s="542">
        <v>44109</v>
      </c>
      <c r="K52" s="542"/>
      <c r="L52" s="542"/>
      <c r="M52" s="547">
        <f t="shared" ca="1" si="11"/>
        <v>2.4472222222222224</v>
      </c>
      <c r="N52" s="541">
        <f t="shared" ca="1" si="12"/>
        <v>892</v>
      </c>
      <c r="O52" s="548">
        <f t="shared" ca="1" si="13"/>
        <v>29.733333333333334</v>
      </c>
      <c r="P52" s="549" t="s">
        <v>112</v>
      </c>
      <c r="Q52" s="605"/>
      <c r="R52" s="605"/>
      <c r="S52" s="605"/>
      <c r="T52" s="605"/>
      <c r="U52" s="605"/>
      <c r="V52" s="605"/>
      <c r="W52" s="605"/>
      <c r="X52" s="605"/>
      <c r="Y52" s="605"/>
      <c r="Z52" s="605"/>
      <c r="AA52" s="605"/>
      <c r="AB52" s="605"/>
      <c r="AC52" s="605"/>
      <c r="AD52" s="605"/>
      <c r="AE52" s="605"/>
      <c r="AF52" s="605"/>
      <c r="AG52" s="605"/>
      <c r="AH52" s="605"/>
      <c r="AI52" s="605"/>
      <c r="AJ52" s="605"/>
      <c r="AK52" s="605"/>
      <c r="AL52" s="605"/>
      <c r="AM52" s="605"/>
      <c r="AN52" s="119" t="s">
        <v>655</v>
      </c>
      <c r="AO52" s="605"/>
      <c r="AP52" s="605"/>
      <c r="AQ52" s="605"/>
    </row>
    <row r="53" spans="2:43" ht="16" x14ac:dyDescent="0.2">
      <c r="B53" s="167">
        <v>18</v>
      </c>
      <c r="C53" s="167"/>
      <c r="D53" s="119" t="s">
        <v>656</v>
      </c>
      <c r="F53" s="541">
        <v>1362673</v>
      </c>
      <c r="G53" s="542" t="s">
        <v>113</v>
      </c>
      <c r="H53" s="541" t="s">
        <v>124</v>
      </c>
      <c r="I53" s="541" t="s">
        <v>382</v>
      </c>
      <c r="J53" s="542">
        <v>44109</v>
      </c>
      <c r="K53" s="542"/>
      <c r="L53" s="542"/>
      <c r="M53" s="547">
        <f t="shared" ca="1" si="11"/>
        <v>2.4472222222222224</v>
      </c>
      <c r="N53" s="541">
        <f t="shared" ca="1" si="12"/>
        <v>892</v>
      </c>
      <c r="O53" s="548">
        <f t="shared" ca="1" si="13"/>
        <v>29.733333333333334</v>
      </c>
      <c r="P53" s="558" t="s">
        <v>112</v>
      </c>
      <c r="Q53" s="605"/>
      <c r="R53" s="605"/>
      <c r="S53" s="605"/>
      <c r="T53" s="605"/>
      <c r="U53" s="605"/>
      <c r="V53" s="605"/>
      <c r="W53" s="605"/>
      <c r="X53" s="605"/>
      <c r="Y53" s="605"/>
      <c r="Z53" s="605"/>
      <c r="AA53" s="605"/>
      <c r="AB53" s="605"/>
      <c r="AC53" s="605"/>
      <c r="AD53" s="605"/>
      <c r="AE53" s="605"/>
      <c r="AF53" s="605"/>
      <c r="AG53" s="605"/>
      <c r="AH53" s="605"/>
      <c r="AI53" s="605"/>
      <c r="AJ53" s="605"/>
      <c r="AK53" s="605"/>
      <c r="AL53" s="605"/>
      <c r="AM53" s="605"/>
      <c r="AN53" s="119" t="s">
        <v>656</v>
      </c>
      <c r="AO53" s="605"/>
      <c r="AP53" s="605"/>
      <c r="AQ53" s="60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8D72-1F10-4882-BE7E-5EC9DDE93E3D}">
  <sheetPr>
    <tabColor rgb="FFC6E0B4"/>
    <pageSetUpPr fitToPage="1"/>
  </sheetPr>
  <dimension ref="A1:AP40"/>
  <sheetViews>
    <sheetView workbookViewId="0">
      <selection activeCell="Q29" sqref="Q29"/>
    </sheetView>
  </sheetViews>
  <sheetFormatPr baseColWidth="10" defaultColWidth="8.83203125" defaultRowHeight="15" x14ac:dyDescent="0.2"/>
  <cols>
    <col min="1" max="2" width="17.33203125" customWidth="1"/>
    <col min="3" max="3" width="16.5" customWidth="1"/>
    <col min="4" max="4" width="13.33203125" customWidth="1"/>
    <col min="5" max="5" width="15.5" customWidth="1"/>
    <col min="6" max="6" width="8.33203125" customWidth="1"/>
    <col min="7" max="7" width="12.5" customWidth="1"/>
    <col min="9" max="9" width="15.5" customWidth="1"/>
    <col min="10" max="10" width="16.1640625" customWidth="1"/>
    <col min="11" max="11" width="13.5" customWidth="1"/>
    <col min="12" max="12" width="17.6640625" customWidth="1"/>
    <col min="13" max="14" width="20.5" customWidth="1"/>
    <col min="15" max="15" width="15" customWidth="1"/>
    <col min="16" max="16" width="24" customWidth="1"/>
    <col min="17" max="17" width="21.5" customWidth="1"/>
    <col min="18" max="18" width="16.1640625" customWidth="1"/>
    <col min="19" max="19" width="18.1640625" customWidth="1"/>
    <col min="20" max="20" width="16.83203125" customWidth="1"/>
    <col min="21" max="21" width="15.1640625" customWidth="1"/>
    <col min="22" max="22" width="14.6640625" customWidth="1"/>
    <col min="23" max="23" width="16" customWidth="1"/>
    <col min="24" max="24" width="19.1640625" customWidth="1"/>
    <col min="25" max="25" width="19.83203125" customWidth="1"/>
    <col min="26" max="26" width="18.5" customWidth="1"/>
    <col min="27" max="27" width="16.5" customWidth="1"/>
    <col min="28" max="28" width="16.83203125" customWidth="1"/>
    <col min="29" max="29" width="16.5" customWidth="1"/>
    <col min="30" max="30" width="26.33203125" customWidth="1"/>
    <col min="31" max="31" width="24" customWidth="1"/>
    <col min="32" max="32" width="23" customWidth="1"/>
    <col min="33" max="33" width="22.83203125" customWidth="1"/>
    <col min="34" max="34" width="17.83203125" customWidth="1"/>
    <col min="35" max="35" width="13.5" customWidth="1"/>
    <col min="36" max="36" width="14.5" customWidth="1"/>
    <col min="37" max="37" width="16" customWidth="1"/>
    <col min="38" max="38" width="12.1640625" customWidth="1"/>
    <col min="39" max="39" width="15.6640625" bestFit="1" customWidth="1"/>
    <col min="40" max="40" width="22.5" customWidth="1"/>
    <col min="41" max="41" width="14" customWidth="1"/>
    <col min="42" max="42" width="14.1640625" customWidth="1"/>
  </cols>
  <sheetData>
    <row r="1" spans="1:42" x14ac:dyDescent="0.2">
      <c r="A1" s="167" t="s">
        <v>97</v>
      </c>
      <c r="B1" s="167" t="s">
        <v>2592</v>
      </c>
      <c r="C1" s="167" t="s">
        <v>2593</v>
      </c>
      <c r="D1" s="316" t="s">
        <v>239</v>
      </c>
      <c r="E1" s="167" t="s">
        <v>2435</v>
      </c>
      <c r="F1" s="167" t="s">
        <v>189</v>
      </c>
      <c r="G1" s="167" t="s">
        <v>192</v>
      </c>
      <c r="H1" s="167" t="s">
        <v>241</v>
      </c>
      <c r="I1" s="167" t="s">
        <v>188</v>
      </c>
      <c r="J1" s="167" t="s">
        <v>242</v>
      </c>
      <c r="K1" s="167" t="s">
        <v>2895</v>
      </c>
      <c r="L1" s="167" t="s">
        <v>2896</v>
      </c>
      <c r="M1" s="167" t="s">
        <v>2810</v>
      </c>
      <c r="N1" s="167" t="s">
        <v>2947</v>
      </c>
      <c r="O1" s="167" t="s">
        <v>2441</v>
      </c>
      <c r="P1" s="368" t="s">
        <v>2886</v>
      </c>
      <c r="Q1" s="167" t="s">
        <v>2887</v>
      </c>
      <c r="R1" s="662" t="s">
        <v>2948</v>
      </c>
      <c r="S1" s="167" t="s">
        <v>2949</v>
      </c>
      <c r="T1" s="144" t="s">
        <v>2950</v>
      </c>
      <c r="U1" s="167" t="s">
        <v>2951</v>
      </c>
      <c r="V1" s="167" t="s">
        <v>2834</v>
      </c>
      <c r="W1" s="167" t="s">
        <v>2835</v>
      </c>
      <c r="X1" s="167" t="s">
        <v>2836</v>
      </c>
      <c r="Y1" s="167" t="s">
        <v>2837</v>
      </c>
      <c r="Z1" s="167" t="s">
        <v>2838</v>
      </c>
      <c r="AA1" s="167" t="s">
        <v>2901</v>
      </c>
      <c r="AB1" s="167" t="s">
        <v>2902</v>
      </c>
      <c r="AC1" s="167" t="s">
        <v>2903</v>
      </c>
      <c r="AD1" s="167" t="s">
        <v>2952</v>
      </c>
      <c r="AE1" s="119" t="s">
        <v>2953</v>
      </c>
      <c r="AF1" s="119" t="s">
        <v>2954</v>
      </c>
      <c r="AG1" s="119" t="s">
        <v>2955</v>
      </c>
      <c r="AH1" s="167" t="s">
        <v>2918</v>
      </c>
      <c r="AI1" t="s">
        <v>2956</v>
      </c>
      <c r="AJ1" s="119" t="s">
        <v>2920</v>
      </c>
      <c r="AK1" t="s">
        <v>2921</v>
      </c>
      <c r="AL1" t="s">
        <v>2922</v>
      </c>
      <c r="AM1" t="s">
        <v>2923</v>
      </c>
      <c r="AN1" t="s">
        <v>2957</v>
      </c>
      <c r="AO1" t="s">
        <v>2958</v>
      </c>
      <c r="AP1" s="6" t="s">
        <v>2959</v>
      </c>
    </row>
    <row r="2" spans="1:42" ht="16" x14ac:dyDescent="0.2">
      <c r="A2" s="167">
        <v>1</v>
      </c>
      <c r="B2" s="1014" t="s">
        <v>2209</v>
      </c>
      <c r="C2" s="167" t="s">
        <v>661</v>
      </c>
      <c r="D2" s="672" t="s">
        <v>600</v>
      </c>
      <c r="E2" s="644">
        <v>1362669</v>
      </c>
      <c r="F2" s="645" t="s">
        <v>115</v>
      </c>
      <c r="G2" s="335" t="s">
        <v>150</v>
      </c>
      <c r="H2" s="335" t="s">
        <v>299</v>
      </c>
      <c r="I2" s="646">
        <v>44150</v>
      </c>
      <c r="J2" s="335">
        <f ca="1">K2/365</f>
        <v>2.3315068493150686</v>
      </c>
      <c r="K2" s="335">
        <f ca="1">_xlfn.DAYS(TODAY(),I2)</f>
        <v>851</v>
      </c>
      <c r="L2" s="335">
        <f ca="1">K2/30</f>
        <v>28.366666666666667</v>
      </c>
      <c r="M2" s="13">
        <v>44580</v>
      </c>
      <c r="N2" s="415"/>
      <c r="O2" s="642" t="s">
        <v>112</v>
      </c>
      <c r="P2" s="647">
        <v>44522</v>
      </c>
      <c r="Q2" s="335">
        <f t="shared" ref="Q2:Q29" si="0">_xlfn.DAYS(P2,I2)/30</f>
        <v>12.4</v>
      </c>
      <c r="R2" s="274">
        <v>164</v>
      </c>
      <c r="S2" s="274">
        <v>24</v>
      </c>
      <c r="T2" s="325"/>
      <c r="U2" s="325"/>
      <c r="V2" s="274">
        <v>29</v>
      </c>
      <c r="W2" s="274">
        <v>28</v>
      </c>
      <c r="X2" s="274">
        <v>29</v>
      </c>
      <c r="Y2" s="274">
        <v>27</v>
      </c>
      <c r="Z2" s="274">
        <v>28</v>
      </c>
      <c r="AA2" s="274">
        <v>28</v>
      </c>
      <c r="AB2" s="274">
        <v>27</v>
      </c>
      <c r="AC2" s="274">
        <v>29</v>
      </c>
      <c r="AD2" s="274">
        <v>30</v>
      </c>
      <c r="AE2" s="274">
        <v>32</v>
      </c>
      <c r="AF2" s="274">
        <v>32</v>
      </c>
      <c r="AG2" s="274">
        <v>33</v>
      </c>
      <c r="AH2" s="274">
        <v>36</v>
      </c>
      <c r="AJ2" s="274">
        <v>37</v>
      </c>
      <c r="AK2" s="274">
        <v>37</v>
      </c>
      <c r="AL2" s="274">
        <v>38</v>
      </c>
      <c r="AM2" s="903">
        <v>39</v>
      </c>
      <c r="AN2" s="274">
        <v>40</v>
      </c>
      <c r="AO2" s="274">
        <v>42</v>
      </c>
    </row>
    <row r="3" spans="1:42" ht="16" x14ac:dyDescent="0.2">
      <c r="A3" s="167">
        <v>2</v>
      </c>
      <c r="B3" s="1014" t="s">
        <v>2211</v>
      </c>
      <c r="C3" s="167" t="s">
        <v>662</v>
      </c>
      <c r="D3" s="672" t="s">
        <v>600</v>
      </c>
      <c r="E3" s="124">
        <v>1362669</v>
      </c>
      <c r="F3" s="645" t="s">
        <v>115</v>
      </c>
      <c r="G3" s="335" t="s">
        <v>150</v>
      </c>
      <c r="H3" s="335" t="s">
        <v>286</v>
      </c>
      <c r="I3" s="100">
        <v>44150</v>
      </c>
      <c r="J3" s="335">
        <f t="shared" ref="J3:J29" ca="1" si="1">K3/365</f>
        <v>2.3315068493150686</v>
      </c>
      <c r="K3" s="335">
        <f ca="1">_xlfn.DAYS(TODAY(),I3)</f>
        <v>851</v>
      </c>
      <c r="L3" s="335">
        <f t="shared" ref="L3:L29" ca="1" si="2">K3/30</f>
        <v>28.366666666666667</v>
      </c>
      <c r="M3" s="13">
        <v>44580</v>
      </c>
      <c r="N3" s="415"/>
      <c r="O3" s="642" t="s">
        <v>112</v>
      </c>
      <c r="P3" s="647">
        <v>44522</v>
      </c>
      <c r="Q3" s="335">
        <f t="shared" si="0"/>
        <v>12.4</v>
      </c>
      <c r="R3" s="274">
        <v>146</v>
      </c>
      <c r="S3" s="274">
        <v>27</v>
      </c>
      <c r="T3" s="325"/>
      <c r="U3" s="325"/>
      <c r="V3" s="274">
        <v>30</v>
      </c>
      <c r="W3" s="274">
        <v>33</v>
      </c>
      <c r="X3" s="274">
        <v>33</v>
      </c>
      <c r="Y3" s="274">
        <v>33</v>
      </c>
      <c r="Z3" s="274">
        <v>33</v>
      </c>
      <c r="AA3" s="274">
        <v>32</v>
      </c>
      <c r="AB3" s="274">
        <v>33</v>
      </c>
      <c r="AC3" s="274">
        <v>35</v>
      </c>
      <c r="AD3" s="274">
        <v>34</v>
      </c>
      <c r="AE3" s="274">
        <v>35</v>
      </c>
      <c r="AF3" s="274">
        <v>34</v>
      </c>
      <c r="AG3" s="274">
        <v>36</v>
      </c>
      <c r="AH3" s="274">
        <v>37</v>
      </c>
      <c r="AJ3" s="274">
        <v>38</v>
      </c>
      <c r="AK3" s="274">
        <v>39</v>
      </c>
      <c r="AL3" s="274">
        <v>40</v>
      </c>
      <c r="AM3" s="903">
        <v>40</v>
      </c>
      <c r="AN3" s="274">
        <v>42</v>
      </c>
      <c r="AO3" s="274">
        <v>42</v>
      </c>
    </row>
    <row r="4" spans="1:42" ht="16" x14ac:dyDescent="0.2">
      <c r="A4" s="167">
        <v>3</v>
      </c>
      <c r="B4" s="1014" t="s">
        <v>2213</v>
      </c>
      <c r="C4" s="167" t="s">
        <v>663</v>
      </c>
      <c r="D4" s="672" t="s">
        <v>600</v>
      </c>
      <c r="E4" s="124">
        <v>1362669</v>
      </c>
      <c r="F4" s="645" t="s">
        <v>115</v>
      </c>
      <c r="G4" s="335" t="s">
        <v>150</v>
      </c>
      <c r="H4" s="335" t="s">
        <v>296</v>
      </c>
      <c r="I4" s="100">
        <v>44150</v>
      </c>
      <c r="J4" s="335">
        <f t="shared" ca="1" si="1"/>
        <v>2.3315068493150686</v>
      </c>
      <c r="K4" s="335">
        <f t="shared" ref="K4:K9" ca="1" si="3">_xlfn.DAYS(TODAY(),I4)</f>
        <v>851</v>
      </c>
      <c r="L4" s="335">
        <f t="shared" ca="1" si="2"/>
        <v>28.366666666666667</v>
      </c>
      <c r="M4" s="13">
        <v>44580</v>
      </c>
      <c r="N4" s="13"/>
      <c r="O4" s="642" t="s">
        <v>112</v>
      </c>
      <c r="P4" s="647">
        <v>44522</v>
      </c>
      <c r="Q4" s="335">
        <f t="shared" si="0"/>
        <v>12.4</v>
      </c>
      <c r="R4" s="274">
        <v>163</v>
      </c>
      <c r="S4" s="274">
        <v>25</v>
      </c>
      <c r="T4" s="325"/>
      <c r="U4" s="325"/>
      <c r="V4" s="274">
        <v>28</v>
      </c>
      <c r="W4" s="274">
        <v>30</v>
      </c>
      <c r="X4" s="274">
        <v>29</v>
      </c>
      <c r="Y4" s="274">
        <v>31</v>
      </c>
      <c r="Z4" s="274">
        <v>32</v>
      </c>
      <c r="AA4" s="274">
        <v>34</v>
      </c>
      <c r="AB4" s="274">
        <v>34</v>
      </c>
      <c r="AC4" s="274">
        <v>34</v>
      </c>
      <c r="AD4" s="274">
        <v>35</v>
      </c>
      <c r="AE4" s="274">
        <v>36</v>
      </c>
      <c r="AF4" s="274">
        <v>34</v>
      </c>
      <c r="AG4" s="274">
        <v>37</v>
      </c>
      <c r="AH4" s="274">
        <v>39</v>
      </c>
      <c r="AJ4" s="274">
        <v>38</v>
      </c>
      <c r="AK4" s="274">
        <v>40</v>
      </c>
      <c r="AL4" s="274">
        <v>40</v>
      </c>
      <c r="AM4" s="903">
        <v>40</v>
      </c>
      <c r="AN4" s="274">
        <v>42</v>
      </c>
      <c r="AO4" s="274">
        <v>43</v>
      </c>
    </row>
    <row r="5" spans="1:42" ht="16" x14ac:dyDescent="0.2">
      <c r="A5" s="308">
        <v>4</v>
      </c>
      <c r="B5" s="1014" t="s">
        <v>2207</v>
      </c>
      <c r="C5" s="308" t="s">
        <v>664</v>
      </c>
      <c r="D5" s="776" t="s">
        <v>600</v>
      </c>
      <c r="E5" s="777">
        <v>1362669</v>
      </c>
      <c r="F5" s="778" t="s">
        <v>115</v>
      </c>
      <c r="G5" s="663" t="s">
        <v>150</v>
      </c>
      <c r="H5" s="663" t="s">
        <v>293</v>
      </c>
      <c r="I5" s="710">
        <v>44154</v>
      </c>
      <c r="J5" s="663">
        <f t="shared" ca="1" si="1"/>
        <v>2.3205479452054796</v>
      </c>
      <c r="K5" s="663">
        <f t="shared" ca="1" si="3"/>
        <v>847</v>
      </c>
      <c r="L5" s="663">
        <f t="shared" ca="1" si="2"/>
        <v>28.233333333333334</v>
      </c>
      <c r="M5" s="13">
        <v>44580</v>
      </c>
      <c r="N5" s="13"/>
      <c r="O5" s="779" t="s">
        <v>112</v>
      </c>
      <c r="P5" s="648">
        <v>44523</v>
      </c>
      <c r="Q5" s="663">
        <f t="shared" si="0"/>
        <v>12.3</v>
      </c>
      <c r="R5" s="652">
        <v>190</v>
      </c>
      <c r="S5" s="652">
        <v>26</v>
      </c>
      <c r="T5" s="664"/>
      <c r="U5" s="325"/>
      <c r="V5" s="274">
        <v>27</v>
      </c>
      <c r="W5" s="274">
        <v>29</v>
      </c>
      <c r="X5" s="274">
        <v>28</v>
      </c>
      <c r="Y5" s="274">
        <v>30</v>
      </c>
      <c r="Z5" s="274">
        <v>30</v>
      </c>
      <c r="AA5" s="274">
        <v>32</v>
      </c>
      <c r="AB5" s="274">
        <v>32</v>
      </c>
      <c r="AC5" s="274">
        <v>33</v>
      </c>
      <c r="AD5" s="274">
        <v>33</v>
      </c>
      <c r="AE5" s="274">
        <v>32</v>
      </c>
      <c r="AF5" s="274">
        <v>32</v>
      </c>
      <c r="AG5" s="274">
        <v>34</v>
      </c>
      <c r="AH5" s="274">
        <v>35</v>
      </c>
      <c r="AJ5" s="274">
        <v>37</v>
      </c>
      <c r="AK5" s="274">
        <v>37</v>
      </c>
      <c r="AL5" s="274">
        <v>38</v>
      </c>
      <c r="AM5" s="903">
        <v>38</v>
      </c>
      <c r="AN5" s="274">
        <v>40</v>
      </c>
      <c r="AO5" s="274">
        <v>41</v>
      </c>
    </row>
    <row r="6" spans="1:42" ht="16" x14ac:dyDescent="0.2">
      <c r="A6" s="167">
        <v>5</v>
      </c>
      <c r="B6" s="1014" t="s">
        <v>2219</v>
      </c>
      <c r="C6" s="167" t="s">
        <v>665</v>
      </c>
      <c r="D6" s="672" t="s">
        <v>606</v>
      </c>
      <c r="E6" s="99">
        <v>1362675</v>
      </c>
      <c r="F6" s="335" t="s">
        <v>115</v>
      </c>
      <c r="G6" s="335" t="s">
        <v>150</v>
      </c>
      <c r="H6" s="335" t="s">
        <v>299</v>
      </c>
      <c r="I6" s="100">
        <v>44142</v>
      </c>
      <c r="J6" s="335">
        <f t="shared" ca="1" si="1"/>
        <v>2.3534246575342466</v>
      </c>
      <c r="K6" s="335">
        <f t="shared" ca="1" si="3"/>
        <v>859</v>
      </c>
      <c r="L6" s="335">
        <f t="shared" ca="1" si="2"/>
        <v>28.633333333333333</v>
      </c>
      <c r="M6" s="13">
        <v>44580</v>
      </c>
      <c r="N6" s="13"/>
      <c r="O6" s="642" t="s">
        <v>112</v>
      </c>
      <c r="P6" s="647">
        <v>44522</v>
      </c>
      <c r="Q6" s="335">
        <f t="shared" si="0"/>
        <v>12.666666666666666</v>
      </c>
      <c r="R6" s="274">
        <v>166</v>
      </c>
      <c r="S6" s="274">
        <v>26</v>
      </c>
      <c r="T6" s="325"/>
      <c r="U6" s="325"/>
      <c r="V6" s="274">
        <v>30</v>
      </c>
      <c r="W6" s="274">
        <v>27</v>
      </c>
      <c r="X6" s="274">
        <v>27</v>
      </c>
      <c r="Y6" s="274">
        <v>29</v>
      </c>
      <c r="Z6" s="274">
        <v>29</v>
      </c>
      <c r="AA6" s="274">
        <v>31</v>
      </c>
      <c r="AB6" s="274">
        <v>31</v>
      </c>
      <c r="AC6" s="274">
        <v>34</v>
      </c>
      <c r="AD6" s="274">
        <v>33</v>
      </c>
      <c r="AE6" s="274">
        <v>34</v>
      </c>
      <c r="AF6" s="274">
        <v>33</v>
      </c>
      <c r="AG6" s="274">
        <v>34</v>
      </c>
      <c r="AH6" s="274">
        <v>33</v>
      </c>
      <c r="AJ6" s="274">
        <v>33</v>
      </c>
      <c r="AK6" s="274">
        <v>32</v>
      </c>
      <c r="AL6" s="274">
        <v>33</v>
      </c>
      <c r="AM6" s="903">
        <v>34</v>
      </c>
      <c r="AN6" s="274">
        <v>35</v>
      </c>
      <c r="AO6" s="274">
        <v>35</v>
      </c>
    </row>
    <row r="7" spans="1:42" ht="16" x14ac:dyDescent="0.2">
      <c r="A7" s="167">
        <v>6</v>
      </c>
      <c r="B7" s="1014" t="s">
        <v>2221</v>
      </c>
      <c r="C7" s="167" t="s">
        <v>666</v>
      </c>
      <c r="D7" s="672" t="s">
        <v>606</v>
      </c>
      <c r="E7" s="99">
        <v>1362675</v>
      </c>
      <c r="F7" s="335" t="s">
        <v>115</v>
      </c>
      <c r="G7" s="335" t="s">
        <v>150</v>
      </c>
      <c r="H7" s="335" t="s">
        <v>296</v>
      </c>
      <c r="I7" s="100">
        <v>44142</v>
      </c>
      <c r="J7" s="335">
        <f t="shared" ca="1" si="1"/>
        <v>2.3534246575342466</v>
      </c>
      <c r="K7" s="335">
        <f t="shared" ca="1" si="3"/>
        <v>859</v>
      </c>
      <c r="L7" s="335">
        <f t="shared" ca="1" si="2"/>
        <v>28.633333333333333</v>
      </c>
      <c r="M7" s="13">
        <v>44580</v>
      </c>
      <c r="N7" s="13"/>
      <c r="O7" s="642" t="s">
        <v>112</v>
      </c>
      <c r="P7" s="647">
        <v>44522</v>
      </c>
      <c r="Q7" s="335">
        <f t="shared" si="0"/>
        <v>12.666666666666666</v>
      </c>
      <c r="R7" s="274">
        <v>172</v>
      </c>
      <c r="S7" s="274">
        <v>26</v>
      </c>
      <c r="T7" s="325"/>
      <c r="U7" s="325"/>
      <c r="V7" s="274">
        <v>31</v>
      </c>
      <c r="W7" s="274">
        <v>34</v>
      </c>
      <c r="X7" s="274">
        <v>36</v>
      </c>
      <c r="Y7" s="274">
        <v>37</v>
      </c>
      <c r="Z7" s="274">
        <v>36</v>
      </c>
      <c r="AA7" s="274">
        <v>38</v>
      </c>
      <c r="AB7" s="274">
        <v>38</v>
      </c>
      <c r="AC7" s="274">
        <v>40</v>
      </c>
      <c r="AD7" s="274">
        <v>39</v>
      </c>
      <c r="AE7" s="274">
        <v>40</v>
      </c>
      <c r="AF7" s="274">
        <v>40</v>
      </c>
      <c r="AG7" s="274">
        <v>41</v>
      </c>
      <c r="AH7" s="274">
        <v>41</v>
      </c>
      <c r="AJ7" s="274">
        <v>41</v>
      </c>
      <c r="AK7" s="274">
        <v>41</v>
      </c>
      <c r="AL7" s="274">
        <v>40</v>
      </c>
      <c r="AM7" s="903">
        <v>43</v>
      </c>
      <c r="AN7" s="274">
        <v>44</v>
      </c>
      <c r="AO7" s="274">
        <v>45</v>
      </c>
    </row>
    <row r="8" spans="1:42" ht="16" x14ac:dyDescent="0.2">
      <c r="A8" s="167">
        <v>7</v>
      </c>
      <c r="B8" s="1014" t="s">
        <v>2215</v>
      </c>
      <c r="C8" s="167" t="s">
        <v>667</v>
      </c>
      <c r="D8" s="672" t="s">
        <v>606</v>
      </c>
      <c r="E8" s="99">
        <v>1362675</v>
      </c>
      <c r="F8" s="335" t="s">
        <v>115</v>
      </c>
      <c r="G8" s="335" t="s">
        <v>150</v>
      </c>
      <c r="H8" s="335" t="s">
        <v>293</v>
      </c>
      <c r="I8" s="100">
        <v>44146</v>
      </c>
      <c r="J8" s="335">
        <f t="shared" ca="1" si="1"/>
        <v>2.3424657534246576</v>
      </c>
      <c r="K8" s="335">
        <f t="shared" ca="1" si="3"/>
        <v>855</v>
      </c>
      <c r="L8" s="335">
        <f t="shared" ca="1" si="2"/>
        <v>28.5</v>
      </c>
      <c r="M8" s="13">
        <v>44581</v>
      </c>
      <c r="N8" s="13"/>
      <c r="O8" s="642" t="s">
        <v>112</v>
      </c>
      <c r="P8" s="647">
        <v>44522</v>
      </c>
      <c r="Q8" s="335">
        <f t="shared" si="0"/>
        <v>12.533333333333333</v>
      </c>
      <c r="R8" s="274">
        <v>170</v>
      </c>
      <c r="S8" s="274">
        <v>27</v>
      </c>
      <c r="T8" s="325"/>
      <c r="U8" s="325"/>
      <c r="V8" s="274">
        <v>32</v>
      </c>
      <c r="W8" s="274">
        <v>32</v>
      </c>
      <c r="X8" s="274">
        <v>35</v>
      </c>
      <c r="Y8" s="274">
        <v>38</v>
      </c>
      <c r="Z8" s="274">
        <v>35</v>
      </c>
      <c r="AA8" s="274">
        <v>38</v>
      </c>
      <c r="AB8" s="274">
        <v>39</v>
      </c>
      <c r="AC8" s="274">
        <v>41</v>
      </c>
      <c r="AD8" s="274">
        <v>44</v>
      </c>
      <c r="AE8" s="274">
        <v>42</v>
      </c>
      <c r="AF8" s="274">
        <v>43</v>
      </c>
      <c r="AG8" s="274">
        <v>45</v>
      </c>
      <c r="AH8" s="274">
        <v>45</v>
      </c>
      <c r="AJ8" s="274">
        <v>45</v>
      </c>
      <c r="AK8" s="274">
        <v>46</v>
      </c>
      <c r="AL8" s="274">
        <v>48</v>
      </c>
      <c r="AM8" s="903">
        <v>49</v>
      </c>
      <c r="AN8" s="274">
        <v>50</v>
      </c>
      <c r="AO8" s="274">
        <v>53</v>
      </c>
    </row>
    <row r="9" spans="1:42" ht="16" x14ac:dyDescent="0.2">
      <c r="A9" s="308">
        <v>8</v>
      </c>
      <c r="B9" s="1014" t="s">
        <v>2217</v>
      </c>
      <c r="C9" s="308" t="s">
        <v>668</v>
      </c>
      <c r="D9" s="776" t="s">
        <v>606</v>
      </c>
      <c r="E9" s="709">
        <v>1362675</v>
      </c>
      <c r="F9" s="663" t="s">
        <v>115</v>
      </c>
      <c r="G9" s="663" t="s">
        <v>150</v>
      </c>
      <c r="H9" s="663" t="s">
        <v>286</v>
      </c>
      <c r="I9" s="710">
        <v>44146</v>
      </c>
      <c r="J9" s="663">
        <f t="shared" ca="1" si="1"/>
        <v>2.3424657534246576</v>
      </c>
      <c r="K9" s="663">
        <f t="shared" ca="1" si="3"/>
        <v>855</v>
      </c>
      <c r="L9" s="663">
        <f t="shared" ca="1" si="2"/>
        <v>28.5</v>
      </c>
      <c r="M9" s="13">
        <v>44581</v>
      </c>
      <c r="N9" s="13"/>
      <c r="O9" s="779" t="s">
        <v>112</v>
      </c>
      <c r="P9" s="648">
        <v>44522</v>
      </c>
      <c r="Q9" s="663">
        <f t="shared" si="0"/>
        <v>12.533333333333333</v>
      </c>
      <c r="R9" s="652">
        <v>183</v>
      </c>
      <c r="S9" s="652">
        <v>25</v>
      </c>
      <c r="T9" s="664"/>
      <c r="U9" s="325"/>
      <c r="V9" s="274">
        <v>28</v>
      </c>
      <c r="W9" s="274">
        <v>29</v>
      </c>
      <c r="X9" s="274">
        <v>30</v>
      </c>
      <c r="Y9" s="274">
        <v>31</v>
      </c>
      <c r="Z9" s="274">
        <v>30</v>
      </c>
      <c r="AA9" s="274">
        <v>32</v>
      </c>
      <c r="AB9" s="274">
        <v>32</v>
      </c>
      <c r="AC9" s="274">
        <v>35</v>
      </c>
      <c r="AD9" s="274">
        <v>35</v>
      </c>
      <c r="AE9" s="274">
        <v>37</v>
      </c>
      <c r="AF9" s="274">
        <v>36</v>
      </c>
      <c r="AG9" s="274">
        <v>38</v>
      </c>
      <c r="AH9" s="274">
        <v>36</v>
      </c>
      <c r="AJ9" s="274">
        <v>37</v>
      </c>
      <c r="AK9" s="274">
        <v>36</v>
      </c>
      <c r="AL9" s="274">
        <v>36</v>
      </c>
      <c r="AM9" s="903">
        <v>38</v>
      </c>
      <c r="AN9" s="274">
        <v>38</v>
      </c>
      <c r="AO9" s="274">
        <v>40</v>
      </c>
    </row>
    <row r="10" spans="1:42" ht="16" x14ac:dyDescent="0.2">
      <c r="A10" s="167">
        <v>9</v>
      </c>
      <c r="B10" s="1014" t="s">
        <v>2166</v>
      </c>
      <c r="C10" s="167" t="s">
        <v>669</v>
      </c>
      <c r="D10" s="672" t="s">
        <v>647</v>
      </c>
      <c r="E10" s="99">
        <v>1362664</v>
      </c>
      <c r="F10" s="335" t="s">
        <v>113</v>
      </c>
      <c r="G10" s="335" t="s">
        <v>150</v>
      </c>
      <c r="H10" s="335" t="s">
        <v>299</v>
      </c>
      <c r="I10" s="100">
        <v>44142</v>
      </c>
      <c r="J10" s="335">
        <f t="shared" ca="1" si="1"/>
        <v>2.3534246575342466</v>
      </c>
      <c r="K10" s="335">
        <f t="shared" ref="K10:K29" ca="1" si="4">_xlfn.DAYS(TODAY(),I10)</f>
        <v>859</v>
      </c>
      <c r="L10" s="335">
        <f t="shared" ca="1" si="2"/>
        <v>28.633333333333333</v>
      </c>
      <c r="M10" s="13">
        <v>44581</v>
      </c>
      <c r="N10" s="13"/>
      <c r="O10" s="643" t="s">
        <v>2601</v>
      </c>
      <c r="P10" s="647">
        <v>44522</v>
      </c>
      <c r="Q10" s="335">
        <f t="shared" si="0"/>
        <v>12.666666666666666</v>
      </c>
      <c r="R10" s="274">
        <v>126</v>
      </c>
      <c r="S10" s="274">
        <v>29</v>
      </c>
      <c r="T10" s="325"/>
      <c r="U10" s="325"/>
      <c r="V10" s="274">
        <v>30</v>
      </c>
      <c r="W10" s="274">
        <v>30</v>
      </c>
      <c r="X10" s="274">
        <v>30</v>
      </c>
      <c r="Y10" s="274">
        <v>29</v>
      </c>
      <c r="Z10" s="274">
        <v>30</v>
      </c>
      <c r="AA10" s="274">
        <v>30</v>
      </c>
      <c r="AB10" s="274">
        <v>30</v>
      </c>
      <c r="AC10" s="274">
        <v>30</v>
      </c>
      <c r="AD10" s="274">
        <v>30</v>
      </c>
      <c r="AE10" s="274">
        <v>29</v>
      </c>
      <c r="AF10" s="274">
        <v>30</v>
      </c>
      <c r="AG10" s="274">
        <v>30</v>
      </c>
      <c r="AH10" s="274">
        <v>30</v>
      </c>
      <c r="AJ10" s="274">
        <v>29</v>
      </c>
      <c r="AK10" s="274">
        <v>29</v>
      </c>
      <c r="AL10" s="274">
        <v>29</v>
      </c>
      <c r="AM10" s="903">
        <v>29</v>
      </c>
      <c r="AN10" s="274">
        <v>30</v>
      </c>
      <c r="AO10" s="274">
        <v>30</v>
      </c>
    </row>
    <row r="11" spans="1:42" ht="16" x14ac:dyDescent="0.2">
      <c r="A11" s="167">
        <v>10</v>
      </c>
      <c r="B11" s="1014" t="s">
        <v>2168</v>
      </c>
      <c r="C11" s="167" t="s">
        <v>670</v>
      </c>
      <c r="D11" s="672" t="s">
        <v>647</v>
      </c>
      <c r="E11" s="99">
        <v>1362664</v>
      </c>
      <c r="F11" s="335" t="s">
        <v>113</v>
      </c>
      <c r="G11" s="335" t="s">
        <v>150</v>
      </c>
      <c r="H11" s="335" t="s">
        <v>296</v>
      </c>
      <c r="I11" s="100">
        <v>44142</v>
      </c>
      <c r="J11" s="335">
        <f t="shared" ca="1" si="1"/>
        <v>2.3534246575342466</v>
      </c>
      <c r="K11" s="335">
        <f t="shared" ca="1" si="4"/>
        <v>859</v>
      </c>
      <c r="L11" s="335">
        <f t="shared" ca="1" si="2"/>
        <v>28.633333333333333</v>
      </c>
      <c r="M11" s="13">
        <v>44581</v>
      </c>
      <c r="N11" s="13"/>
      <c r="O11" s="643" t="s">
        <v>2601</v>
      </c>
      <c r="P11" s="647">
        <v>44522</v>
      </c>
      <c r="Q11" s="335">
        <f t="shared" si="0"/>
        <v>12.666666666666666</v>
      </c>
      <c r="R11" s="274">
        <v>156</v>
      </c>
      <c r="S11" s="274">
        <v>33</v>
      </c>
      <c r="T11" s="325"/>
      <c r="U11" s="325"/>
      <c r="V11" s="274">
        <v>33</v>
      </c>
      <c r="W11" s="274">
        <v>34</v>
      </c>
      <c r="X11" s="274">
        <v>34</v>
      </c>
      <c r="Y11" s="274">
        <v>32</v>
      </c>
      <c r="Z11" s="274">
        <v>33</v>
      </c>
      <c r="AA11" s="274">
        <v>33</v>
      </c>
      <c r="AB11" s="274">
        <v>33</v>
      </c>
      <c r="AC11" s="274">
        <v>32</v>
      </c>
      <c r="AD11" s="274">
        <v>33</v>
      </c>
      <c r="AE11" s="274">
        <v>32</v>
      </c>
      <c r="AF11" s="274">
        <v>34</v>
      </c>
      <c r="AG11" s="274">
        <v>33</v>
      </c>
      <c r="AH11" s="274">
        <v>33</v>
      </c>
      <c r="AJ11" s="274">
        <v>33</v>
      </c>
      <c r="AK11" s="274">
        <v>33</v>
      </c>
      <c r="AL11" s="274">
        <v>33</v>
      </c>
      <c r="AM11" s="903">
        <v>33</v>
      </c>
      <c r="AN11" s="274">
        <v>33</v>
      </c>
      <c r="AO11" s="274">
        <v>32</v>
      </c>
    </row>
    <row r="12" spans="1:42" ht="16" x14ac:dyDescent="0.2">
      <c r="A12" s="167">
        <v>11</v>
      </c>
      <c r="B12" s="1014" t="s">
        <v>2170</v>
      </c>
      <c r="C12" s="167" t="s">
        <v>671</v>
      </c>
      <c r="D12" s="672" t="s">
        <v>647</v>
      </c>
      <c r="E12" s="99">
        <v>1362664</v>
      </c>
      <c r="F12" s="335" t="s">
        <v>113</v>
      </c>
      <c r="G12" s="335" t="s">
        <v>150</v>
      </c>
      <c r="H12" s="335" t="s">
        <v>286</v>
      </c>
      <c r="I12" s="100">
        <v>44142</v>
      </c>
      <c r="J12" s="335">
        <f t="shared" ca="1" si="1"/>
        <v>2.3534246575342466</v>
      </c>
      <c r="K12" s="335">
        <f t="shared" ca="1" si="4"/>
        <v>859</v>
      </c>
      <c r="L12" s="335">
        <f t="shared" ca="1" si="2"/>
        <v>28.633333333333333</v>
      </c>
      <c r="M12" s="13">
        <v>44581</v>
      </c>
      <c r="N12" s="13"/>
      <c r="O12" s="643" t="s">
        <v>2601</v>
      </c>
      <c r="P12" s="647">
        <v>44522</v>
      </c>
      <c r="Q12" s="335">
        <f t="shared" si="0"/>
        <v>12.666666666666666</v>
      </c>
      <c r="R12" s="274">
        <v>183</v>
      </c>
      <c r="S12" s="274">
        <v>32</v>
      </c>
      <c r="T12" s="325"/>
      <c r="U12" s="325"/>
      <c r="V12" s="274">
        <v>32</v>
      </c>
      <c r="W12" s="274">
        <v>32</v>
      </c>
      <c r="X12" s="274">
        <v>33</v>
      </c>
      <c r="Y12" s="274">
        <v>31</v>
      </c>
      <c r="Z12" s="274">
        <v>32</v>
      </c>
      <c r="AA12" s="274">
        <v>31</v>
      </c>
      <c r="AB12" s="274">
        <v>32</v>
      </c>
      <c r="AC12" s="274">
        <v>31</v>
      </c>
      <c r="AD12" s="274">
        <v>32</v>
      </c>
      <c r="AE12" s="274">
        <v>32</v>
      </c>
      <c r="AF12" s="274">
        <v>33</v>
      </c>
      <c r="AG12" s="274">
        <v>32</v>
      </c>
      <c r="AH12" s="274">
        <v>33</v>
      </c>
      <c r="AJ12" s="274">
        <v>33</v>
      </c>
      <c r="AK12" s="274">
        <v>32</v>
      </c>
      <c r="AL12" s="274">
        <v>32</v>
      </c>
      <c r="AM12" s="903">
        <v>31</v>
      </c>
      <c r="AN12" s="274">
        <v>32</v>
      </c>
      <c r="AO12" s="274">
        <v>31</v>
      </c>
    </row>
    <row r="13" spans="1:42" ht="16" x14ac:dyDescent="0.2">
      <c r="A13" s="167">
        <v>12</v>
      </c>
      <c r="B13" s="1014" t="s">
        <v>2172</v>
      </c>
      <c r="C13" s="308" t="s">
        <v>672</v>
      </c>
      <c r="D13" s="776" t="s">
        <v>647</v>
      </c>
      <c r="E13" s="709">
        <v>1362664</v>
      </c>
      <c r="F13" s="663" t="s">
        <v>113</v>
      </c>
      <c r="G13" s="663" t="s">
        <v>150</v>
      </c>
      <c r="H13" s="663" t="s">
        <v>293</v>
      </c>
      <c r="I13" s="710">
        <v>44142</v>
      </c>
      <c r="J13" s="663">
        <f t="shared" ca="1" si="1"/>
        <v>2.3534246575342466</v>
      </c>
      <c r="K13" s="663">
        <f t="shared" ca="1" si="4"/>
        <v>859</v>
      </c>
      <c r="L13" s="663">
        <f t="shared" ca="1" si="2"/>
        <v>28.633333333333333</v>
      </c>
      <c r="M13" s="13">
        <v>44581</v>
      </c>
      <c r="N13" s="13"/>
      <c r="O13" s="780" t="s">
        <v>2601</v>
      </c>
      <c r="P13" s="648">
        <v>44522</v>
      </c>
      <c r="Q13" s="663">
        <f t="shared" si="0"/>
        <v>12.666666666666666</v>
      </c>
      <c r="R13" s="652">
        <v>199</v>
      </c>
      <c r="S13" s="652">
        <v>31</v>
      </c>
      <c r="T13" s="664"/>
      <c r="U13" s="664"/>
      <c r="V13" s="652">
        <v>31</v>
      </c>
      <c r="W13" s="652">
        <v>32</v>
      </c>
      <c r="X13" s="652">
        <v>32</v>
      </c>
      <c r="Y13" s="652">
        <v>30</v>
      </c>
      <c r="Z13" s="652">
        <v>31</v>
      </c>
      <c r="AA13" s="652">
        <v>30</v>
      </c>
      <c r="AB13" s="652">
        <v>31</v>
      </c>
      <c r="AC13" s="652">
        <v>31</v>
      </c>
      <c r="AD13" s="652">
        <v>31</v>
      </c>
      <c r="AE13" s="652">
        <v>31</v>
      </c>
      <c r="AF13" s="652">
        <v>32</v>
      </c>
      <c r="AG13" s="652">
        <v>31</v>
      </c>
      <c r="AH13" s="652">
        <v>31</v>
      </c>
      <c r="AJ13" s="652">
        <v>32</v>
      </c>
      <c r="AK13" s="652">
        <v>31</v>
      </c>
      <c r="AL13" s="652">
        <v>30</v>
      </c>
      <c r="AM13" s="904">
        <v>31</v>
      </c>
      <c r="AN13" s="274">
        <v>32</v>
      </c>
      <c r="AO13" s="274">
        <v>30</v>
      </c>
    </row>
    <row r="14" spans="1:42" ht="17" x14ac:dyDescent="0.2">
      <c r="A14" s="167">
        <v>13</v>
      </c>
      <c r="B14" s="1014" t="s">
        <v>2162</v>
      </c>
      <c r="C14" s="167" t="s">
        <v>673</v>
      </c>
      <c r="D14" s="672" t="s">
        <v>652</v>
      </c>
      <c r="E14" s="99">
        <v>1378926</v>
      </c>
      <c r="F14" s="708" t="s">
        <v>113</v>
      </c>
      <c r="G14" s="335" t="s">
        <v>150</v>
      </c>
      <c r="H14" s="335" t="s">
        <v>299</v>
      </c>
      <c r="I14" s="100">
        <v>44152</v>
      </c>
      <c r="J14" s="102">
        <f t="shared" ref="J14:J17" ca="1" si="5">YEARFRAC(I14,TODAY())</f>
        <v>2.3305555555555557</v>
      </c>
      <c r="K14" s="99">
        <f t="shared" ca="1" si="4"/>
        <v>849</v>
      </c>
      <c r="L14" s="99">
        <f t="shared" ca="1" si="2"/>
        <v>28.3</v>
      </c>
      <c r="M14" s="13">
        <v>44587</v>
      </c>
      <c r="N14" s="13"/>
      <c r="O14" s="643" t="s">
        <v>2601</v>
      </c>
      <c r="P14" s="782">
        <v>44522</v>
      </c>
      <c r="Q14" s="663">
        <f t="shared" si="0"/>
        <v>12.333333333333334</v>
      </c>
      <c r="R14" s="274">
        <v>126</v>
      </c>
      <c r="S14" s="274"/>
      <c r="T14" s="325"/>
      <c r="U14" s="325"/>
      <c r="V14" s="274"/>
      <c r="W14" s="274"/>
      <c r="X14" s="274"/>
      <c r="Y14" s="274"/>
      <c r="Z14" s="274"/>
      <c r="AA14" s="274"/>
      <c r="AB14" s="274"/>
      <c r="AC14" s="274"/>
      <c r="AD14" s="274"/>
      <c r="AE14" s="274">
        <v>33</v>
      </c>
      <c r="AF14" s="274">
        <v>34</v>
      </c>
      <c r="AG14" s="274">
        <v>33</v>
      </c>
      <c r="AH14" s="274">
        <v>34</v>
      </c>
      <c r="AJ14" s="274">
        <v>34</v>
      </c>
      <c r="AK14" s="274">
        <v>32</v>
      </c>
      <c r="AL14" s="274">
        <v>33</v>
      </c>
      <c r="AM14" s="903">
        <v>32</v>
      </c>
      <c r="AN14" s="274">
        <v>33</v>
      </c>
      <c r="AO14" s="274">
        <v>33</v>
      </c>
      <c r="AP14" s="274">
        <v>34</v>
      </c>
    </row>
    <row r="15" spans="1:42" ht="17" x14ac:dyDescent="0.2">
      <c r="A15" s="167">
        <v>14</v>
      </c>
      <c r="B15" s="1014" t="s">
        <v>2164</v>
      </c>
      <c r="C15" s="167" t="s">
        <v>674</v>
      </c>
      <c r="D15" s="672" t="s">
        <v>652</v>
      </c>
      <c r="E15" s="99">
        <v>1378926</v>
      </c>
      <c r="F15" s="708" t="s">
        <v>113</v>
      </c>
      <c r="G15" s="335" t="s">
        <v>150</v>
      </c>
      <c r="H15" s="335" t="s">
        <v>296</v>
      </c>
      <c r="I15" s="100">
        <v>44152</v>
      </c>
      <c r="J15" s="102">
        <f t="shared" ca="1" si="5"/>
        <v>2.3305555555555557</v>
      </c>
      <c r="K15" s="99">
        <f t="shared" ca="1" si="4"/>
        <v>849</v>
      </c>
      <c r="L15" s="99">
        <f t="shared" ca="1" si="2"/>
        <v>28.3</v>
      </c>
      <c r="M15" s="13">
        <v>44587</v>
      </c>
      <c r="N15" s="13"/>
      <c r="O15" s="643" t="s">
        <v>2601</v>
      </c>
      <c r="P15" s="782">
        <v>44522</v>
      </c>
      <c r="Q15" s="663">
        <f t="shared" si="0"/>
        <v>12.333333333333334</v>
      </c>
      <c r="R15" s="274">
        <v>144</v>
      </c>
      <c r="S15" s="274"/>
      <c r="T15" s="325"/>
      <c r="U15" s="325"/>
      <c r="V15" s="274"/>
      <c r="W15" s="274"/>
      <c r="X15" s="274"/>
      <c r="Y15" s="274"/>
      <c r="Z15" s="274"/>
      <c r="AA15" s="274"/>
      <c r="AB15" s="274"/>
      <c r="AC15" s="274"/>
      <c r="AD15" s="274"/>
      <c r="AE15" s="274">
        <v>31</v>
      </c>
      <c r="AF15" s="274">
        <v>32</v>
      </c>
      <c r="AG15" s="274">
        <v>32</v>
      </c>
      <c r="AH15" s="274">
        <v>31</v>
      </c>
      <c r="AJ15" s="274">
        <v>32</v>
      </c>
      <c r="AK15" s="274">
        <v>30</v>
      </c>
      <c r="AL15" s="274">
        <v>31</v>
      </c>
      <c r="AM15" s="903">
        <v>30</v>
      </c>
      <c r="AN15" s="274">
        <v>32</v>
      </c>
      <c r="AO15" s="274">
        <v>31</v>
      </c>
      <c r="AP15" s="274">
        <v>32</v>
      </c>
    </row>
    <row r="16" spans="1:42" ht="17" x14ac:dyDescent="0.2">
      <c r="A16" s="167">
        <v>15</v>
      </c>
      <c r="B16" s="1014" t="s">
        <v>2158</v>
      </c>
      <c r="C16" s="167" t="s">
        <v>675</v>
      </c>
      <c r="D16" s="672" t="s">
        <v>652</v>
      </c>
      <c r="E16" s="99">
        <v>1378926</v>
      </c>
      <c r="F16" s="708" t="s">
        <v>113</v>
      </c>
      <c r="G16" s="335" t="s">
        <v>150</v>
      </c>
      <c r="H16" s="335" t="s">
        <v>286</v>
      </c>
      <c r="I16" s="100">
        <v>44154</v>
      </c>
      <c r="J16" s="102">
        <f t="shared" ca="1" si="5"/>
        <v>2.3250000000000002</v>
      </c>
      <c r="K16" s="99">
        <f t="shared" ca="1" si="4"/>
        <v>847</v>
      </c>
      <c r="L16" s="99">
        <f t="shared" ca="1" si="2"/>
        <v>28.233333333333334</v>
      </c>
      <c r="M16" s="13">
        <v>44587</v>
      </c>
      <c r="N16" s="13"/>
      <c r="O16" s="643" t="s">
        <v>2601</v>
      </c>
      <c r="P16" s="782">
        <v>44522</v>
      </c>
      <c r="Q16" s="663">
        <f t="shared" si="0"/>
        <v>12.266666666666667</v>
      </c>
      <c r="R16" s="274">
        <v>174</v>
      </c>
      <c r="S16" s="274"/>
      <c r="T16" s="325"/>
      <c r="U16" s="325"/>
      <c r="V16" s="274"/>
      <c r="W16" s="274"/>
      <c r="X16" s="274"/>
      <c r="Y16" s="274"/>
      <c r="Z16" s="274"/>
      <c r="AA16" s="274"/>
      <c r="AB16" s="274"/>
      <c r="AC16" s="274"/>
      <c r="AD16" s="274"/>
      <c r="AE16" s="274">
        <v>31</v>
      </c>
      <c r="AF16" s="274">
        <v>32</v>
      </c>
      <c r="AG16" s="274">
        <v>32</v>
      </c>
      <c r="AH16" s="274">
        <v>32</v>
      </c>
      <c r="AJ16" s="274">
        <v>32</v>
      </c>
      <c r="AK16" s="274">
        <v>31</v>
      </c>
      <c r="AL16" s="274">
        <v>31</v>
      </c>
      <c r="AM16" s="903">
        <v>31</v>
      </c>
      <c r="AN16" s="274">
        <v>32</v>
      </c>
      <c r="AO16" s="274">
        <v>31</v>
      </c>
      <c r="AP16" s="274">
        <v>31</v>
      </c>
    </row>
    <row r="17" spans="1:42" ht="17" x14ac:dyDescent="0.2">
      <c r="A17" s="308">
        <v>16</v>
      </c>
      <c r="B17" s="1014" t="s">
        <v>2160</v>
      </c>
      <c r="C17" s="308" t="s">
        <v>676</v>
      </c>
      <c r="D17" s="776" t="s">
        <v>652</v>
      </c>
      <c r="E17" s="99">
        <v>1378926</v>
      </c>
      <c r="F17" s="708" t="s">
        <v>113</v>
      </c>
      <c r="G17" s="335" t="s">
        <v>150</v>
      </c>
      <c r="H17" s="335" t="s">
        <v>293</v>
      </c>
      <c r="I17" s="100">
        <v>44154</v>
      </c>
      <c r="J17" s="102">
        <f t="shared" ca="1" si="5"/>
        <v>2.3250000000000002</v>
      </c>
      <c r="K17" s="99">
        <f t="shared" ca="1" si="4"/>
        <v>847</v>
      </c>
      <c r="L17" s="99">
        <f t="shared" ca="1" si="2"/>
        <v>28.233333333333334</v>
      </c>
      <c r="M17" s="13">
        <v>44588</v>
      </c>
      <c r="N17" s="13"/>
      <c r="O17" s="780" t="s">
        <v>2601</v>
      </c>
      <c r="P17" s="782">
        <v>44522</v>
      </c>
      <c r="Q17" s="663">
        <f t="shared" si="0"/>
        <v>12.266666666666667</v>
      </c>
      <c r="R17" s="274">
        <v>151</v>
      </c>
      <c r="S17" s="274"/>
      <c r="T17" s="325"/>
      <c r="U17" s="325"/>
      <c r="V17" s="274"/>
      <c r="W17" s="274"/>
      <c r="X17" s="274"/>
      <c r="Y17" s="274"/>
      <c r="Z17" s="274"/>
      <c r="AA17" s="274"/>
      <c r="AB17" s="274"/>
      <c r="AC17" s="274"/>
      <c r="AD17" s="274"/>
      <c r="AE17" s="274">
        <v>32</v>
      </c>
      <c r="AF17" s="274">
        <v>34</v>
      </c>
      <c r="AG17" s="274">
        <v>32</v>
      </c>
      <c r="AH17" s="274">
        <v>33</v>
      </c>
      <c r="AJ17" s="274">
        <v>34</v>
      </c>
      <c r="AK17" s="274">
        <v>33</v>
      </c>
      <c r="AL17" s="274">
        <v>33</v>
      </c>
      <c r="AM17" s="903">
        <v>33</v>
      </c>
      <c r="AN17" s="274">
        <v>34</v>
      </c>
      <c r="AO17" s="274">
        <v>33</v>
      </c>
      <c r="AP17" s="274">
        <v>33</v>
      </c>
    </row>
    <row r="18" spans="1:42" ht="16" x14ac:dyDescent="0.2">
      <c r="A18" s="825">
        <v>17</v>
      </c>
      <c r="C18" s="825" t="s">
        <v>677</v>
      </c>
      <c r="D18" s="826" t="s">
        <v>678</v>
      </c>
      <c r="E18" s="827">
        <v>1378921</v>
      </c>
      <c r="F18" s="828" t="s">
        <v>115</v>
      </c>
      <c r="G18" s="828" t="s">
        <v>141</v>
      </c>
      <c r="H18" s="828" t="s">
        <v>299</v>
      </c>
      <c r="I18" s="829">
        <v>44158</v>
      </c>
      <c r="J18" s="828">
        <f t="shared" ca="1" si="1"/>
        <v>2.3095890410958906</v>
      </c>
      <c r="K18" s="828">
        <f t="shared" ca="1" si="4"/>
        <v>843</v>
      </c>
      <c r="L18" s="828">
        <f t="shared" ca="1" si="2"/>
        <v>28.1</v>
      </c>
      <c r="M18" s="13"/>
      <c r="N18" s="13"/>
      <c r="O18" s="830" t="s">
        <v>2601</v>
      </c>
      <c r="P18" s="831">
        <v>44522</v>
      </c>
      <c r="Q18" s="825">
        <f t="shared" si="0"/>
        <v>12.133333333333333</v>
      </c>
      <c r="R18" s="832">
        <v>184</v>
      </c>
      <c r="S18" s="832">
        <v>24</v>
      </c>
      <c r="T18" s="833"/>
      <c r="U18" s="834"/>
      <c r="V18" s="194">
        <v>25</v>
      </c>
      <c r="W18" s="194">
        <v>26</v>
      </c>
      <c r="X18" s="194">
        <v>25</v>
      </c>
      <c r="Y18" s="194">
        <v>24</v>
      </c>
      <c r="Z18" s="194">
        <v>24</v>
      </c>
      <c r="AA18" s="194">
        <v>24</v>
      </c>
      <c r="AB18" s="194">
        <v>24</v>
      </c>
      <c r="AC18" s="194">
        <v>24</v>
      </c>
      <c r="AD18" s="194">
        <v>24</v>
      </c>
      <c r="AE18" s="194">
        <v>25</v>
      </c>
      <c r="AF18" s="194">
        <v>25</v>
      </c>
      <c r="AG18" s="194">
        <v>24</v>
      </c>
      <c r="AH18" s="194"/>
      <c r="AJ18" s="194"/>
      <c r="AK18" s="194"/>
      <c r="AL18" s="194"/>
      <c r="AM18" s="194"/>
      <c r="AN18" s="194"/>
      <c r="AO18" s="194"/>
      <c r="AP18" s="194"/>
    </row>
    <row r="19" spans="1:42" ht="16" x14ac:dyDescent="0.2">
      <c r="A19" s="825">
        <v>18</v>
      </c>
      <c r="C19" s="825" t="s">
        <v>679</v>
      </c>
      <c r="D19" s="826" t="s">
        <v>678</v>
      </c>
      <c r="E19" s="835">
        <v>1378921</v>
      </c>
      <c r="F19" s="825" t="s">
        <v>115</v>
      </c>
      <c r="G19" s="825" t="s">
        <v>141</v>
      </c>
      <c r="H19" s="825" t="s">
        <v>286</v>
      </c>
      <c r="I19" s="836">
        <v>44158</v>
      </c>
      <c r="J19" s="825">
        <f t="shared" ca="1" si="1"/>
        <v>2.3095890410958906</v>
      </c>
      <c r="K19" s="825">
        <f t="shared" ca="1" si="4"/>
        <v>843</v>
      </c>
      <c r="L19" s="825">
        <f t="shared" ca="1" si="2"/>
        <v>28.1</v>
      </c>
      <c r="M19" s="13"/>
      <c r="N19" s="13"/>
      <c r="O19" s="837" t="s">
        <v>2601</v>
      </c>
      <c r="P19" s="831">
        <v>44522</v>
      </c>
      <c r="Q19" s="825">
        <f t="shared" si="0"/>
        <v>12.133333333333333</v>
      </c>
      <c r="R19" s="832">
        <v>182</v>
      </c>
      <c r="S19" s="832">
        <v>25</v>
      </c>
      <c r="T19" s="833"/>
      <c r="U19" s="834"/>
      <c r="V19" s="194">
        <v>26</v>
      </c>
      <c r="W19" s="194">
        <v>26</v>
      </c>
      <c r="X19" s="194">
        <v>26</v>
      </c>
      <c r="Y19" s="194">
        <v>25</v>
      </c>
      <c r="Z19" s="194">
        <v>25</v>
      </c>
      <c r="AA19" s="194">
        <v>26</v>
      </c>
      <c r="AB19" s="194">
        <v>25</v>
      </c>
      <c r="AC19" s="194">
        <v>26</v>
      </c>
      <c r="AD19" s="194">
        <v>26</v>
      </c>
      <c r="AE19" s="194">
        <v>27</v>
      </c>
      <c r="AF19" s="194">
        <v>27</v>
      </c>
      <c r="AG19" s="194">
        <v>27</v>
      </c>
      <c r="AH19" s="194"/>
      <c r="AJ19" s="194"/>
      <c r="AK19" s="194"/>
      <c r="AL19" s="194"/>
      <c r="AM19" s="194"/>
      <c r="AN19" s="194"/>
      <c r="AO19" s="194"/>
      <c r="AP19" s="194"/>
    </row>
    <row r="20" spans="1:42" ht="16" x14ac:dyDescent="0.2">
      <c r="A20" s="825">
        <v>19</v>
      </c>
      <c r="C20" s="838" t="s">
        <v>680</v>
      </c>
      <c r="D20" s="826" t="s">
        <v>678</v>
      </c>
      <c r="E20" s="835">
        <v>1378921</v>
      </c>
      <c r="F20" s="825" t="s">
        <v>115</v>
      </c>
      <c r="G20" s="825" t="s">
        <v>141</v>
      </c>
      <c r="H20" s="825" t="s">
        <v>293</v>
      </c>
      <c r="I20" s="836">
        <v>44158</v>
      </c>
      <c r="J20" s="825">
        <f t="shared" ca="1" si="1"/>
        <v>2.3095890410958906</v>
      </c>
      <c r="K20" s="825">
        <f t="shared" ca="1" si="4"/>
        <v>843</v>
      </c>
      <c r="L20" s="825">
        <f t="shared" ca="1" si="2"/>
        <v>28.1</v>
      </c>
      <c r="M20" s="13"/>
      <c r="N20" s="13"/>
      <c r="O20" s="837" t="s">
        <v>2601</v>
      </c>
      <c r="P20" s="831">
        <v>44522</v>
      </c>
      <c r="Q20" s="825">
        <f t="shared" si="0"/>
        <v>12.133333333333333</v>
      </c>
      <c r="R20" s="832">
        <v>222</v>
      </c>
      <c r="S20" s="832">
        <v>24</v>
      </c>
      <c r="T20" s="833"/>
      <c r="U20" s="834"/>
      <c r="V20" s="194">
        <v>26</v>
      </c>
      <c r="W20" s="194">
        <v>27</v>
      </c>
      <c r="X20" s="194">
        <v>26</v>
      </c>
      <c r="Y20" s="194">
        <v>25</v>
      </c>
      <c r="Z20" s="194">
        <v>25</v>
      </c>
      <c r="AA20" s="194">
        <v>25</v>
      </c>
      <c r="AB20" s="194">
        <v>25</v>
      </c>
      <c r="AC20" s="194">
        <v>26</v>
      </c>
      <c r="AD20" s="194">
        <v>26</v>
      </c>
      <c r="AE20" s="194">
        <v>26</v>
      </c>
      <c r="AF20" s="194">
        <v>26</v>
      </c>
      <c r="AG20" s="194">
        <v>26</v>
      </c>
      <c r="AH20" s="194"/>
      <c r="AJ20" s="194"/>
      <c r="AK20" s="194"/>
      <c r="AL20" s="194"/>
      <c r="AM20" s="194"/>
      <c r="AN20" s="194"/>
      <c r="AO20" s="194"/>
      <c r="AP20" s="194"/>
    </row>
    <row r="21" spans="1:42" ht="16" x14ac:dyDescent="0.2">
      <c r="A21" s="825">
        <v>20</v>
      </c>
      <c r="C21" s="838" t="s">
        <v>681</v>
      </c>
      <c r="D21" s="826" t="s">
        <v>678</v>
      </c>
      <c r="E21" s="835">
        <v>1378921</v>
      </c>
      <c r="F21" s="825" t="s">
        <v>115</v>
      </c>
      <c r="G21" s="825" t="s">
        <v>141</v>
      </c>
      <c r="H21" s="825" t="s">
        <v>290</v>
      </c>
      <c r="I21" s="836">
        <v>44158</v>
      </c>
      <c r="J21" s="825">
        <f t="shared" ca="1" si="1"/>
        <v>2.3095890410958906</v>
      </c>
      <c r="K21" s="825">
        <f t="shared" ca="1" si="4"/>
        <v>843</v>
      </c>
      <c r="L21" s="825">
        <f t="shared" ca="1" si="2"/>
        <v>28.1</v>
      </c>
      <c r="M21" s="13"/>
      <c r="N21" s="13"/>
      <c r="O21" s="837" t="s">
        <v>2601</v>
      </c>
      <c r="P21" s="831">
        <v>44522</v>
      </c>
      <c r="Q21" s="825">
        <f t="shared" si="0"/>
        <v>12.133333333333333</v>
      </c>
      <c r="R21" s="832">
        <v>198</v>
      </c>
      <c r="S21" s="832">
        <v>28</v>
      </c>
      <c r="T21" s="833"/>
      <c r="U21" s="834"/>
      <c r="V21" s="194">
        <v>28</v>
      </c>
      <c r="W21" s="194">
        <v>27</v>
      </c>
      <c r="X21" s="194">
        <v>29</v>
      </c>
      <c r="Y21" s="194">
        <v>26</v>
      </c>
      <c r="Z21" s="194">
        <v>28</v>
      </c>
      <c r="AA21" s="194">
        <v>26</v>
      </c>
      <c r="AB21" s="194">
        <v>27</v>
      </c>
      <c r="AC21" s="194">
        <v>29</v>
      </c>
      <c r="AD21" s="194">
        <v>28</v>
      </c>
      <c r="AE21" s="194">
        <v>28</v>
      </c>
      <c r="AF21" s="194">
        <v>29</v>
      </c>
      <c r="AG21" s="194">
        <v>27</v>
      </c>
      <c r="AH21" s="194"/>
      <c r="AJ21" s="194"/>
      <c r="AK21" s="194"/>
      <c r="AL21" s="194"/>
      <c r="AM21" s="194"/>
      <c r="AN21" s="194"/>
      <c r="AO21" s="194"/>
      <c r="AP21" s="194"/>
    </row>
    <row r="22" spans="1:42" ht="16" x14ac:dyDescent="0.2">
      <c r="A22" s="839">
        <v>21</v>
      </c>
      <c r="C22" s="840" t="s">
        <v>682</v>
      </c>
      <c r="D22" s="841" t="s">
        <v>678</v>
      </c>
      <c r="E22" s="842">
        <v>1378921</v>
      </c>
      <c r="F22" s="825" t="s">
        <v>115</v>
      </c>
      <c r="G22" s="825" t="s">
        <v>141</v>
      </c>
      <c r="H22" s="825" t="s">
        <v>296</v>
      </c>
      <c r="I22" s="836">
        <v>44158</v>
      </c>
      <c r="J22" s="825">
        <f t="shared" ca="1" si="1"/>
        <v>2.3095890410958906</v>
      </c>
      <c r="K22" s="825">
        <f t="shared" ca="1" si="4"/>
        <v>843</v>
      </c>
      <c r="L22" s="825">
        <f t="shared" ca="1" si="2"/>
        <v>28.1</v>
      </c>
      <c r="M22" s="13"/>
      <c r="N22" s="13"/>
      <c r="O22" s="837" t="s">
        <v>2601</v>
      </c>
      <c r="P22" s="831">
        <v>44522</v>
      </c>
      <c r="Q22" s="825">
        <f t="shared" si="0"/>
        <v>12.133333333333333</v>
      </c>
      <c r="R22" s="832">
        <v>187</v>
      </c>
      <c r="S22" s="832">
        <v>26</v>
      </c>
      <c r="T22" s="833"/>
      <c r="U22" s="834"/>
      <c r="V22" s="194">
        <v>28</v>
      </c>
      <c r="W22" s="194">
        <v>26</v>
      </c>
      <c r="X22" s="194">
        <v>27</v>
      </c>
      <c r="Y22" s="194">
        <v>26</v>
      </c>
      <c r="Z22" s="194">
        <v>27</v>
      </c>
      <c r="AA22" s="194">
        <v>27</v>
      </c>
      <c r="AB22" s="194">
        <v>27</v>
      </c>
      <c r="AC22" s="194">
        <v>26</v>
      </c>
      <c r="AD22" s="194">
        <v>27</v>
      </c>
      <c r="AE22" s="194">
        <v>27</v>
      </c>
      <c r="AF22" s="194">
        <v>27</v>
      </c>
      <c r="AG22" s="194">
        <v>27</v>
      </c>
      <c r="AH22" s="194"/>
      <c r="AJ22" s="194"/>
      <c r="AK22" s="194"/>
      <c r="AL22" s="194"/>
      <c r="AM22" s="194"/>
      <c r="AN22" s="194"/>
      <c r="AO22" s="194"/>
      <c r="AP22" s="194"/>
    </row>
    <row r="23" spans="1:42" s="657" customFormat="1" ht="16" x14ac:dyDescent="0.2">
      <c r="A23" s="843">
        <v>22</v>
      </c>
      <c r="B23" s="774"/>
      <c r="C23" s="844" t="s">
        <v>683</v>
      </c>
      <c r="D23" s="845" t="s">
        <v>658</v>
      </c>
      <c r="E23" s="846">
        <v>1336230</v>
      </c>
      <c r="F23" s="847" t="s">
        <v>113</v>
      </c>
      <c r="G23" s="847" t="s">
        <v>157</v>
      </c>
      <c r="H23" s="847"/>
      <c r="I23" s="848">
        <v>43963</v>
      </c>
      <c r="J23" s="849">
        <f t="shared" ca="1" si="1"/>
        <v>2.8438356164383563</v>
      </c>
      <c r="K23" s="849">
        <f t="shared" ca="1" si="4"/>
        <v>1038</v>
      </c>
      <c r="L23" s="849">
        <f t="shared" ca="1" si="2"/>
        <v>34.6</v>
      </c>
      <c r="M23" s="13"/>
      <c r="N23" s="13"/>
      <c r="O23" s="849" t="s">
        <v>2945</v>
      </c>
      <c r="P23" s="850">
        <v>44522</v>
      </c>
      <c r="Q23" s="849">
        <f t="shared" si="0"/>
        <v>18.633333333333333</v>
      </c>
      <c r="R23" s="847">
        <v>143</v>
      </c>
      <c r="S23" s="851"/>
      <c r="T23" s="851"/>
      <c r="U23" s="851"/>
      <c r="W23" s="658">
        <v>29</v>
      </c>
      <c r="X23" s="658">
        <v>31</v>
      </c>
      <c r="Y23" s="658">
        <v>30</v>
      </c>
      <c r="Z23" s="658">
        <v>30</v>
      </c>
      <c r="AA23" s="658">
        <v>30</v>
      </c>
      <c r="AB23" s="658">
        <v>30</v>
      </c>
      <c r="AC23" s="658">
        <v>30</v>
      </c>
      <c r="AD23" s="658">
        <v>29</v>
      </c>
      <c r="AE23" s="658">
        <v>30</v>
      </c>
      <c r="AF23" s="658">
        <v>30</v>
      </c>
      <c r="AG23" s="658">
        <v>30</v>
      </c>
      <c r="AH23" s="658"/>
      <c r="AJ23" s="658"/>
      <c r="AK23" s="658"/>
      <c r="AL23" s="658"/>
      <c r="AM23" s="658"/>
      <c r="AN23" s="658"/>
      <c r="AO23" s="658"/>
      <c r="AP23" s="658"/>
    </row>
    <row r="24" spans="1:42" ht="16" x14ac:dyDescent="0.2">
      <c r="A24" s="674">
        <v>23</v>
      </c>
      <c r="B24" s="991" t="s">
        <v>2200</v>
      </c>
      <c r="C24" s="674" t="s">
        <v>684</v>
      </c>
      <c r="D24" s="672" t="s">
        <v>685</v>
      </c>
      <c r="E24" s="99">
        <v>1299769</v>
      </c>
      <c r="F24" s="274" t="s">
        <v>113</v>
      </c>
      <c r="G24" s="274" t="s">
        <v>150</v>
      </c>
      <c r="H24" s="274" t="s">
        <v>382</v>
      </c>
      <c r="I24" s="100">
        <v>43962</v>
      </c>
      <c r="J24" s="335">
        <f t="shared" ca="1" si="1"/>
        <v>2.8465753424657536</v>
      </c>
      <c r="K24" s="335">
        <f t="shared" ca="1" si="4"/>
        <v>1039</v>
      </c>
      <c r="L24" s="335">
        <f t="shared" ca="1" si="2"/>
        <v>34.633333333333333</v>
      </c>
      <c r="M24" s="13">
        <v>44587</v>
      </c>
      <c r="N24" s="13"/>
      <c r="O24" s="683" t="s">
        <v>2945</v>
      </c>
      <c r="P24" s="670">
        <v>44522</v>
      </c>
      <c r="Q24" s="335">
        <f t="shared" si="0"/>
        <v>18.666666666666668</v>
      </c>
      <c r="R24" s="274">
        <v>154</v>
      </c>
      <c r="S24" s="325"/>
      <c r="T24" s="325"/>
      <c r="U24" s="325" t="s">
        <v>284</v>
      </c>
      <c r="V24" s="325"/>
      <c r="W24" s="274">
        <v>32</v>
      </c>
      <c r="X24" s="274">
        <v>34</v>
      </c>
      <c r="Y24" s="274">
        <v>33</v>
      </c>
      <c r="Z24" s="274">
        <v>33</v>
      </c>
      <c r="AA24" s="274">
        <v>32</v>
      </c>
      <c r="AB24" s="274">
        <v>32</v>
      </c>
      <c r="AC24" s="274">
        <v>32</v>
      </c>
      <c r="AD24" s="274">
        <v>32</v>
      </c>
      <c r="AE24" s="274">
        <v>32</v>
      </c>
      <c r="AF24" s="274">
        <v>33</v>
      </c>
      <c r="AG24" s="274">
        <v>33</v>
      </c>
      <c r="AH24" s="274">
        <v>34</v>
      </c>
      <c r="AJ24" s="274">
        <v>33</v>
      </c>
      <c r="AK24" s="274">
        <v>32</v>
      </c>
      <c r="AL24" s="274">
        <v>33</v>
      </c>
      <c r="AM24" s="903">
        <v>32</v>
      </c>
      <c r="AN24" s="274">
        <v>33</v>
      </c>
      <c r="AO24" s="274">
        <v>32</v>
      </c>
      <c r="AP24" s="274">
        <v>32</v>
      </c>
    </row>
    <row r="25" spans="1:42" ht="16" x14ac:dyDescent="0.2">
      <c r="A25" s="674">
        <v>24</v>
      </c>
      <c r="B25" s="991" t="s">
        <v>2196</v>
      </c>
      <c r="C25" s="674" t="s">
        <v>686</v>
      </c>
      <c r="D25" s="672" t="s">
        <v>685</v>
      </c>
      <c r="E25" s="99">
        <v>1299769</v>
      </c>
      <c r="F25" s="274" t="s">
        <v>113</v>
      </c>
      <c r="G25" s="274" t="s">
        <v>150</v>
      </c>
      <c r="H25" s="274" t="s">
        <v>299</v>
      </c>
      <c r="I25" s="100">
        <v>43998</v>
      </c>
      <c r="J25" s="335">
        <f t="shared" ca="1" si="1"/>
        <v>2.7479452054794522</v>
      </c>
      <c r="K25" s="335">
        <f t="shared" ca="1" si="4"/>
        <v>1003</v>
      </c>
      <c r="L25" s="335">
        <f t="shared" ca="1" si="2"/>
        <v>33.43333333333333</v>
      </c>
      <c r="M25" s="13">
        <v>44587</v>
      </c>
      <c r="N25" s="13"/>
      <c r="O25" s="683" t="s">
        <v>2945</v>
      </c>
      <c r="P25" s="670">
        <v>44522</v>
      </c>
      <c r="Q25" s="335">
        <f t="shared" si="0"/>
        <v>17.466666666666665</v>
      </c>
      <c r="R25" s="274">
        <v>151</v>
      </c>
      <c r="S25" s="325"/>
      <c r="T25" s="325"/>
      <c r="U25" s="325"/>
      <c r="V25" s="325"/>
      <c r="W25" s="274">
        <v>32</v>
      </c>
      <c r="X25" s="274">
        <v>33</v>
      </c>
      <c r="Y25" s="274">
        <v>32</v>
      </c>
      <c r="Z25" s="274">
        <v>32</v>
      </c>
      <c r="AA25" s="274">
        <v>31</v>
      </c>
      <c r="AB25" s="274">
        <v>32</v>
      </c>
      <c r="AC25" s="274">
        <v>31</v>
      </c>
      <c r="AD25" s="274">
        <v>32</v>
      </c>
      <c r="AE25" s="274">
        <v>32</v>
      </c>
      <c r="AF25" s="274">
        <v>32</v>
      </c>
      <c r="AG25" s="274">
        <v>32</v>
      </c>
      <c r="AH25" s="274">
        <v>32</v>
      </c>
      <c r="AJ25" s="274">
        <v>33</v>
      </c>
      <c r="AK25" s="274">
        <v>32</v>
      </c>
      <c r="AL25" s="274">
        <v>33</v>
      </c>
      <c r="AM25" s="903">
        <v>32</v>
      </c>
      <c r="AN25" s="274">
        <v>33</v>
      </c>
      <c r="AO25" s="274">
        <v>33</v>
      </c>
      <c r="AP25" s="274">
        <v>32</v>
      </c>
    </row>
    <row r="26" spans="1:42" ht="16" x14ac:dyDescent="0.2">
      <c r="A26" s="680">
        <v>25</v>
      </c>
      <c r="B26" s="991" t="s">
        <v>2198</v>
      </c>
      <c r="C26" s="680" t="s">
        <v>687</v>
      </c>
      <c r="D26" s="776" t="s">
        <v>685</v>
      </c>
      <c r="E26" s="709">
        <v>1299769</v>
      </c>
      <c r="F26" s="652" t="s">
        <v>113</v>
      </c>
      <c r="G26" s="652" t="s">
        <v>150</v>
      </c>
      <c r="H26" s="652" t="s">
        <v>286</v>
      </c>
      <c r="I26" s="710">
        <v>43998</v>
      </c>
      <c r="J26" s="663">
        <f t="shared" ca="1" si="1"/>
        <v>2.7479452054794522</v>
      </c>
      <c r="K26" s="663">
        <f t="shared" ca="1" si="4"/>
        <v>1003</v>
      </c>
      <c r="L26" s="663">
        <f t="shared" ca="1" si="2"/>
        <v>33.43333333333333</v>
      </c>
      <c r="M26" s="13">
        <v>44588</v>
      </c>
      <c r="N26" s="13"/>
      <c r="O26" s="773" t="s">
        <v>2945</v>
      </c>
      <c r="P26" s="781">
        <v>44522</v>
      </c>
      <c r="Q26" s="663">
        <f t="shared" si="0"/>
        <v>17.466666666666665</v>
      </c>
      <c r="R26" s="652">
        <v>154</v>
      </c>
      <c r="S26" s="664"/>
      <c r="T26" s="664"/>
      <c r="U26" s="325"/>
      <c r="V26" s="325"/>
      <c r="W26" s="274">
        <v>33</v>
      </c>
      <c r="X26" s="274">
        <v>33</v>
      </c>
      <c r="Y26" s="274">
        <v>33</v>
      </c>
      <c r="Z26" s="274">
        <v>33</v>
      </c>
      <c r="AA26" s="274">
        <v>32</v>
      </c>
      <c r="AB26" s="274">
        <v>33</v>
      </c>
      <c r="AC26" s="274">
        <v>33</v>
      </c>
      <c r="AD26" s="274">
        <v>32</v>
      </c>
      <c r="AE26" s="274">
        <v>33</v>
      </c>
      <c r="AF26" s="274">
        <v>33</v>
      </c>
      <c r="AG26" s="274">
        <v>33</v>
      </c>
      <c r="AH26" s="274">
        <v>33</v>
      </c>
      <c r="AJ26" s="274">
        <v>34</v>
      </c>
      <c r="AK26" s="274">
        <v>33</v>
      </c>
      <c r="AL26" s="274">
        <v>34</v>
      </c>
      <c r="AM26" s="903">
        <v>33</v>
      </c>
      <c r="AN26" s="274">
        <v>33</v>
      </c>
      <c r="AO26" s="274">
        <v>33</v>
      </c>
      <c r="AP26" s="274">
        <v>33</v>
      </c>
    </row>
    <row r="27" spans="1:42" ht="16" x14ac:dyDescent="0.2">
      <c r="A27" s="674">
        <v>26</v>
      </c>
      <c r="B27" s="991" t="s">
        <v>2184</v>
      </c>
      <c r="C27" s="674" t="s">
        <v>688</v>
      </c>
      <c r="D27" s="672" t="s">
        <v>689</v>
      </c>
      <c r="E27" s="99">
        <v>1343434</v>
      </c>
      <c r="F27" s="274" t="s">
        <v>115</v>
      </c>
      <c r="G27" s="274" t="s">
        <v>150</v>
      </c>
      <c r="H27" s="274" t="s">
        <v>296</v>
      </c>
      <c r="I27" s="100">
        <v>43998</v>
      </c>
      <c r="J27" s="335">
        <f t="shared" ca="1" si="1"/>
        <v>2.7479452054794522</v>
      </c>
      <c r="K27" s="335">
        <f t="shared" ca="1" si="4"/>
        <v>1003</v>
      </c>
      <c r="L27" s="335">
        <f t="shared" ca="1" si="2"/>
        <v>33.43333333333333</v>
      </c>
      <c r="M27" s="13">
        <v>44588</v>
      </c>
      <c r="N27" s="13"/>
      <c r="O27" s="683" t="s">
        <v>2945</v>
      </c>
      <c r="P27" s="670">
        <v>44522</v>
      </c>
      <c r="Q27" s="335">
        <f t="shared" si="0"/>
        <v>17.466666666666665</v>
      </c>
      <c r="R27" s="274">
        <v>152</v>
      </c>
      <c r="S27" s="325"/>
      <c r="T27" s="325"/>
      <c r="U27" s="325"/>
      <c r="V27" s="325"/>
      <c r="W27" s="274">
        <v>30</v>
      </c>
      <c r="X27" s="274">
        <v>30</v>
      </c>
      <c r="Y27" s="274">
        <v>30</v>
      </c>
      <c r="Z27" s="274">
        <v>31</v>
      </c>
      <c r="AA27" s="274">
        <v>31</v>
      </c>
      <c r="AB27" s="274">
        <v>31</v>
      </c>
      <c r="AC27" s="274">
        <v>31</v>
      </c>
      <c r="AD27" s="274">
        <v>32</v>
      </c>
      <c r="AE27" s="274">
        <v>32</v>
      </c>
      <c r="AF27" s="274">
        <v>32</v>
      </c>
      <c r="AG27" s="274">
        <v>32</v>
      </c>
      <c r="AH27" s="274">
        <v>33</v>
      </c>
      <c r="AJ27" s="274">
        <v>33</v>
      </c>
      <c r="AK27" s="274">
        <v>32</v>
      </c>
      <c r="AL27" s="274">
        <v>33</v>
      </c>
      <c r="AM27" s="903">
        <v>34</v>
      </c>
      <c r="AN27" s="274">
        <v>35</v>
      </c>
      <c r="AO27" s="274">
        <v>34</v>
      </c>
      <c r="AP27" s="274">
        <v>35</v>
      </c>
    </row>
    <row r="28" spans="1:42" ht="16" x14ac:dyDescent="0.2">
      <c r="A28" s="674">
        <v>27</v>
      </c>
      <c r="B28" s="991" t="s">
        <v>2186</v>
      </c>
      <c r="C28" s="674" t="s">
        <v>690</v>
      </c>
      <c r="D28" s="672" t="s">
        <v>689</v>
      </c>
      <c r="E28" s="99">
        <v>1343434</v>
      </c>
      <c r="F28" s="274" t="s">
        <v>115</v>
      </c>
      <c r="G28" s="274" t="s">
        <v>150</v>
      </c>
      <c r="H28" s="274" t="s">
        <v>286</v>
      </c>
      <c r="I28" s="100">
        <v>43998</v>
      </c>
      <c r="J28" s="335">
        <f t="shared" ca="1" si="1"/>
        <v>2.7479452054794522</v>
      </c>
      <c r="K28" s="335">
        <f t="shared" ca="1" si="4"/>
        <v>1003</v>
      </c>
      <c r="L28" s="335">
        <f t="shared" ca="1" si="2"/>
        <v>33.43333333333333</v>
      </c>
      <c r="M28" s="13">
        <v>44588</v>
      </c>
      <c r="N28" s="13"/>
      <c r="O28" s="683" t="s">
        <v>2945</v>
      </c>
      <c r="P28" s="670">
        <v>44522</v>
      </c>
      <c r="Q28" s="335">
        <f t="shared" si="0"/>
        <v>17.466666666666665</v>
      </c>
      <c r="R28" s="274">
        <v>176</v>
      </c>
      <c r="S28" s="325"/>
      <c r="T28" s="325"/>
      <c r="U28" s="325"/>
      <c r="V28" s="325"/>
      <c r="W28" s="274">
        <v>28</v>
      </c>
      <c r="X28" s="274">
        <v>28</v>
      </c>
      <c r="Y28" s="274">
        <v>28</v>
      </c>
      <c r="Z28" s="274">
        <v>29</v>
      </c>
      <c r="AA28" s="274">
        <v>28</v>
      </c>
      <c r="AB28" s="274">
        <v>28</v>
      </c>
      <c r="AC28" s="274">
        <v>28</v>
      </c>
      <c r="AD28" s="274">
        <v>29</v>
      </c>
      <c r="AE28" s="274">
        <v>29</v>
      </c>
      <c r="AF28" s="274">
        <v>28</v>
      </c>
      <c r="AG28" s="274">
        <v>28</v>
      </c>
      <c r="AH28" s="274">
        <v>29</v>
      </c>
      <c r="AJ28" s="274">
        <v>28</v>
      </c>
      <c r="AK28" s="274">
        <v>28</v>
      </c>
      <c r="AL28" s="274">
        <v>28</v>
      </c>
      <c r="AM28" s="903">
        <v>29</v>
      </c>
      <c r="AN28" s="274">
        <v>29</v>
      </c>
      <c r="AO28" s="274">
        <v>29</v>
      </c>
      <c r="AP28" s="274">
        <v>29</v>
      </c>
    </row>
    <row r="29" spans="1:42" ht="16" x14ac:dyDescent="0.2">
      <c r="A29" s="674">
        <v>28</v>
      </c>
      <c r="B29" s="991" t="s">
        <v>2188</v>
      </c>
      <c r="C29" s="674" t="s">
        <v>691</v>
      </c>
      <c r="D29" s="672" t="s">
        <v>689</v>
      </c>
      <c r="E29" s="99">
        <v>1343434</v>
      </c>
      <c r="F29" s="274" t="s">
        <v>115</v>
      </c>
      <c r="G29" s="274" t="s">
        <v>150</v>
      </c>
      <c r="H29" s="274" t="s">
        <v>293</v>
      </c>
      <c r="I29" s="100">
        <v>43900</v>
      </c>
      <c r="J29" s="335">
        <f t="shared" ca="1" si="1"/>
        <v>3.0164383561643837</v>
      </c>
      <c r="K29" s="335">
        <f t="shared" ca="1" si="4"/>
        <v>1101</v>
      </c>
      <c r="L29" s="335">
        <f t="shared" ca="1" si="2"/>
        <v>36.700000000000003</v>
      </c>
      <c r="M29" s="13">
        <v>44588</v>
      </c>
      <c r="N29" s="13"/>
      <c r="O29" s="683" t="s">
        <v>2945</v>
      </c>
      <c r="P29" s="670">
        <v>44522</v>
      </c>
      <c r="Q29" s="335">
        <f t="shared" si="0"/>
        <v>20.733333333333334</v>
      </c>
      <c r="R29" s="274">
        <v>139</v>
      </c>
      <c r="S29" s="325"/>
      <c r="T29" s="325"/>
      <c r="U29" s="325"/>
      <c r="V29" s="325"/>
      <c r="W29" s="274">
        <v>29</v>
      </c>
      <c r="X29" s="274">
        <v>28</v>
      </c>
      <c r="Y29" s="274">
        <v>27</v>
      </c>
      <c r="Z29" s="274">
        <v>28</v>
      </c>
      <c r="AA29" s="274">
        <v>28</v>
      </c>
      <c r="AB29" s="274">
        <v>28</v>
      </c>
      <c r="AC29" s="274">
        <v>28</v>
      </c>
      <c r="AD29" s="274">
        <v>28</v>
      </c>
      <c r="AE29" s="274">
        <v>27</v>
      </c>
      <c r="AF29" s="274">
        <v>27</v>
      </c>
      <c r="AG29" s="274">
        <v>26</v>
      </c>
      <c r="AH29" s="274">
        <v>26</v>
      </c>
      <c r="AJ29" s="274">
        <v>28</v>
      </c>
      <c r="AK29" s="274">
        <v>27</v>
      </c>
      <c r="AL29" s="274">
        <v>27</v>
      </c>
      <c r="AM29" s="903">
        <v>26</v>
      </c>
      <c r="AN29" s="274">
        <v>27</v>
      </c>
      <c r="AO29" s="274">
        <v>26</v>
      </c>
      <c r="AP29" s="274">
        <v>26</v>
      </c>
    </row>
    <row r="30" spans="1:42" x14ac:dyDescent="0.2">
      <c r="C30" s="626" t="s">
        <v>2960</v>
      </c>
      <c r="P30" s="641" t="s">
        <v>2961</v>
      </c>
      <c r="AN30" s="1"/>
      <c r="AO30" s="1"/>
    </row>
    <row r="31" spans="1:42" x14ac:dyDescent="0.2">
      <c r="R31" t="s">
        <v>2962</v>
      </c>
    </row>
    <row r="32" spans="1:42" ht="16" x14ac:dyDescent="0.2">
      <c r="A32" s="161" t="s">
        <v>155</v>
      </c>
      <c r="B32" s="14"/>
      <c r="Q32" s="6"/>
    </row>
    <row r="33" spans="1:2" ht="16" x14ac:dyDescent="0.2">
      <c r="A33" s="162" t="s">
        <v>124</v>
      </c>
      <c r="B33" s="877"/>
    </row>
    <row r="34" spans="1:2" x14ac:dyDescent="0.2">
      <c r="A34" s="163" t="s">
        <v>141</v>
      </c>
      <c r="B34" s="105"/>
    </row>
    <row r="35" spans="1:2" ht="16" x14ac:dyDescent="0.2">
      <c r="A35" s="164" t="s">
        <v>150</v>
      </c>
      <c r="B35" s="124"/>
    </row>
    <row r="36" spans="1:2" ht="16" x14ac:dyDescent="0.2">
      <c r="A36" s="165" t="s">
        <v>156</v>
      </c>
      <c r="B36" s="3"/>
    </row>
    <row r="37" spans="1:2" ht="16" x14ac:dyDescent="0.2">
      <c r="A37" s="187" t="s">
        <v>154</v>
      </c>
      <c r="B37" s="92"/>
    </row>
    <row r="38" spans="1:2" x14ac:dyDescent="0.2">
      <c r="A38" s="186" t="s">
        <v>157</v>
      </c>
      <c r="B38" s="151"/>
    </row>
    <row r="39" spans="1:2" ht="17" x14ac:dyDescent="0.2">
      <c r="A39" s="374" t="s">
        <v>158</v>
      </c>
      <c r="B39" s="878"/>
    </row>
    <row r="40" spans="1:2" ht="17" x14ac:dyDescent="0.2">
      <c r="A40" s="393" t="s">
        <v>159</v>
      </c>
      <c r="B40" s="879"/>
    </row>
  </sheetData>
  <pageMargins left="0.7" right="0.7" top="0.75" bottom="0.75" header="0.3" footer="0.3"/>
  <pageSetup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DBAF-3AF4-4F60-A5F4-A2E7FF77CB2C}">
  <sheetPr>
    <tabColor rgb="FFC6E0B4"/>
    <pageSetUpPr fitToPage="1"/>
  </sheetPr>
  <dimension ref="A1:Q49"/>
  <sheetViews>
    <sheetView workbookViewId="0">
      <selection activeCell="M52" sqref="M52"/>
    </sheetView>
  </sheetViews>
  <sheetFormatPr baseColWidth="10" defaultColWidth="8.83203125" defaultRowHeight="15" x14ac:dyDescent="0.2"/>
  <cols>
    <col min="2" max="2" width="13.33203125" customWidth="1"/>
    <col min="3" max="3" width="10.6640625" customWidth="1"/>
    <col min="4" max="4" width="10.83203125" customWidth="1"/>
    <col min="5" max="5" width="19.33203125" customWidth="1"/>
    <col min="6" max="6" width="16.6640625" customWidth="1"/>
    <col min="8" max="8" width="11.83203125" customWidth="1"/>
    <col min="9" max="9" width="13.5" customWidth="1"/>
    <col min="10" max="10" width="12.83203125" customWidth="1"/>
    <col min="11" max="11" width="9.5" customWidth="1"/>
    <col min="12" max="12" width="12.6640625" customWidth="1"/>
    <col min="13" max="13" width="19" customWidth="1"/>
    <col min="14" max="14" width="13.6640625" customWidth="1"/>
    <col min="16" max="16" width="14.5" customWidth="1"/>
  </cols>
  <sheetData>
    <row r="1" spans="1:17" ht="19" x14ac:dyDescent="0.25">
      <c r="A1" s="783" t="s">
        <v>2963</v>
      </c>
      <c r="C1" s="783"/>
      <c r="D1" s="783"/>
    </row>
    <row r="2" spans="1:17" x14ac:dyDescent="0.2">
      <c r="A2" t="s">
        <v>2964</v>
      </c>
      <c r="B2" s="119" t="s">
        <v>2434</v>
      </c>
      <c r="C2" s="119" t="s">
        <v>2593</v>
      </c>
      <c r="D2" s="316" t="s">
        <v>239</v>
      </c>
      <c r="E2" s="167" t="s">
        <v>2435</v>
      </c>
      <c r="F2" s="167" t="s">
        <v>189</v>
      </c>
      <c r="G2" s="167" t="s">
        <v>192</v>
      </c>
      <c r="H2" s="167" t="s">
        <v>241</v>
      </c>
      <c r="I2" s="167" t="s">
        <v>188</v>
      </c>
      <c r="J2" s="167" t="s">
        <v>242</v>
      </c>
      <c r="K2" s="167" t="s">
        <v>2895</v>
      </c>
      <c r="L2" s="167" t="s">
        <v>2896</v>
      </c>
      <c r="M2" s="167" t="s">
        <v>2441</v>
      </c>
      <c r="O2" s="1"/>
      <c r="Q2" s="1"/>
    </row>
    <row r="3" spans="1:17" ht="15" customHeight="1" x14ac:dyDescent="0.25">
      <c r="A3" s="1">
        <v>1</v>
      </c>
      <c r="B3" t="s">
        <v>2965</v>
      </c>
      <c r="C3" s="119" t="s">
        <v>599</v>
      </c>
      <c r="D3" s="167" t="s">
        <v>600</v>
      </c>
      <c r="E3" s="105">
        <v>1343448</v>
      </c>
      <c r="F3" s="105" t="s">
        <v>115</v>
      </c>
      <c r="G3" s="105" t="s">
        <v>141</v>
      </c>
      <c r="H3" s="105" t="s">
        <v>296</v>
      </c>
      <c r="I3" s="413">
        <v>44063</v>
      </c>
      <c r="J3" s="105">
        <f t="shared" ref="J3:J6" ca="1" si="0">YEARFRAC(I3,TODAY())</f>
        <v>2.5722222222222224</v>
      </c>
      <c r="K3" s="105">
        <f t="shared" ref="K3:K6" ca="1" si="1">_xlfn.DAYS(TODAY(),I3)</f>
        <v>938</v>
      </c>
      <c r="L3" s="105">
        <f t="shared" ref="L3:L6" ca="1" si="2">K3/30</f>
        <v>31.266666666666666</v>
      </c>
      <c r="M3" s="599" t="s">
        <v>2601</v>
      </c>
      <c r="O3" s="1"/>
      <c r="P3" s="304"/>
      <c r="Q3" s="1"/>
    </row>
    <row r="4" spans="1:17" ht="15" customHeight="1" x14ac:dyDescent="0.25">
      <c r="A4" s="1">
        <v>2</v>
      </c>
      <c r="B4" t="s">
        <v>2965</v>
      </c>
      <c r="C4" s="119" t="s">
        <v>601</v>
      </c>
      <c r="D4" s="167" t="s">
        <v>600</v>
      </c>
      <c r="E4" s="105">
        <v>1343448</v>
      </c>
      <c r="F4" s="105" t="s">
        <v>115</v>
      </c>
      <c r="G4" s="105" t="s">
        <v>141</v>
      </c>
      <c r="H4" s="105" t="s">
        <v>602</v>
      </c>
      <c r="I4" s="413">
        <v>44067</v>
      </c>
      <c r="J4" s="105">
        <f t="shared" ca="1" si="0"/>
        <v>2.5611111111111109</v>
      </c>
      <c r="K4" s="105">
        <f t="shared" ca="1" si="1"/>
        <v>934</v>
      </c>
      <c r="L4" s="105">
        <f t="shared" ca="1" si="2"/>
        <v>31.133333333333333</v>
      </c>
      <c r="M4" s="599" t="s">
        <v>2601</v>
      </c>
      <c r="O4" s="1"/>
      <c r="P4" s="304"/>
      <c r="Q4" s="1"/>
    </row>
    <row r="5" spans="1:17" ht="15" customHeight="1" x14ac:dyDescent="0.25">
      <c r="A5" s="1">
        <v>3</v>
      </c>
      <c r="B5" t="s">
        <v>2965</v>
      </c>
      <c r="C5" s="119" t="s">
        <v>603</v>
      </c>
      <c r="D5" s="167" t="s">
        <v>600</v>
      </c>
      <c r="E5" s="105">
        <v>1343448</v>
      </c>
      <c r="F5" s="105" t="s">
        <v>115</v>
      </c>
      <c r="G5" s="105" t="s">
        <v>141</v>
      </c>
      <c r="H5" s="105" t="s">
        <v>290</v>
      </c>
      <c r="I5" s="413">
        <v>44067</v>
      </c>
      <c r="J5" s="105">
        <f t="shared" ca="1" si="0"/>
        <v>2.5611111111111109</v>
      </c>
      <c r="K5" s="105">
        <f t="shared" ca="1" si="1"/>
        <v>934</v>
      </c>
      <c r="L5" s="105">
        <f t="shared" ca="1" si="2"/>
        <v>31.133333333333333</v>
      </c>
      <c r="M5" s="599" t="s">
        <v>2601</v>
      </c>
      <c r="O5" s="1"/>
      <c r="P5" s="304"/>
      <c r="Q5" s="1"/>
    </row>
    <row r="6" spans="1:17" ht="15" customHeight="1" x14ac:dyDescent="0.25">
      <c r="A6" s="1">
        <v>4</v>
      </c>
      <c r="B6" t="s">
        <v>2965</v>
      </c>
      <c r="C6" s="119" t="s">
        <v>604</v>
      </c>
      <c r="D6" s="167" t="s">
        <v>600</v>
      </c>
      <c r="E6" s="105">
        <v>1343448</v>
      </c>
      <c r="F6" s="105" t="s">
        <v>115</v>
      </c>
      <c r="G6" s="105" t="s">
        <v>141</v>
      </c>
      <c r="H6" s="105" t="s">
        <v>382</v>
      </c>
      <c r="I6" s="413">
        <v>44077</v>
      </c>
      <c r="J6" s="105">
        <f t="shared" ca="1" si="0"/>
        <v>2.536111111111111</v>
      </c>
      <c r="K6" s="105">
        <f t="shared" ca="1" si="1"/>
        <v>924</v>
      </c>
      <c r="L6" s="105">
        <f t="shared" ca="1" si="2"/>
        <v>30.8</v>
      </c>
      <c r="M6" s="599" t="s">
        <v>2601</v>
      </c>
      <c r="O6" s="1"/>
      <c r="P6" s="304" t="s">
        <v>110</v>
      </c>
      <c r="Q6" s="1"/>
    </row>
    <row r="7" spans="1:17" ht="15" customHeight="1" x14ac:dyDescent="0.25">
      <c r="A7" s="1">
        <v>5</v>
      </c>
      <c r="B7" t="s">
        <v>2965</v>
      </c>
      <c r="C7" s="119" t="s">
        <v>605</v>
      </c>
      <c r="D7" s="167" t="s">
        <v>606</v>
      </c>
      <c r="E7" s="534">
        <v>1343451</v>
      </c>
      <c r="F7" s="535" t="s">
        <v>113</v>
      </c>
      <c r="G7" s="535" t="s">
        <v>150</v>
      </c>
      <c r="H7" s="535" t="s">
        <v>299</v>
      </c>
      <c r="I7" s="536">
        <v>44059</v>
      </c>
      <c r="J7" s="535">
        <f t="shared" ref="J7:J18" ca="1" si="3">YEARFRAC(I7,TODAY())</f>
        <v>2.5833333333333335</v>
      </c>
      <c r="K7" s="535">
        <f t="shared" ref="K7:K18" ca="1" si="4">_xlfn.DAYS(TODAY(),I7)</f>
        <v>942</v>
      </c>
      <c r="L7" s="535">
        <f t="shared" ref="L7:L18" ca="1" si="5">K7/30</f>
        <v>31.4</v>
      </c>
      <c r="M7" s="600" t="s">
        <v>112</v>
      </c>
      <c r="O7" s="304" t="s">
        <v>113</v>
      </c>
      <c r="P7" s="406" t="s">
        <v>2966</v>
      </c>
      <c r="Q7" s="304" t="s">
        <v>115</v>
      </c>
    </row>
    <row r="8" spans="1:17" x14ac:dyDescent="0.2">
      <c r="A8" s="1">
        <v>6</v>
      </c>
      <c r="B8" t="s">
        <v>2965</v>
      </c>
      <c r="C8" s="119" t="s">
        <v>607</v>
      </c>
      <c r="D8" s="167" t="s">
        <v>606</v>
      </c>
      <c r="E8" s="414">
        <v>1343451</v>
      </c>
      <c r="F8" s="335" t="s">
        <v>113</v>
      </c>
      <c r="G8" s="335" t="s">
        <v>150</v>
      </c>
      <c r="H8" s="335" t="s">
        <v>296</v>
      </c>
      <c r="I8" s="417">
        <v>44059</v>
      </c>
      <c r="J8" s="335">
        <f t="shared" ca="1" si="3"/>
        <v>2.5833333333333335</v>
      </c>
      <c r="K8" s="335">
        <f t="shared" ca="1" si="4"/>
        <v>942</v>
      </c>
      <c r="L8" s="335">
        <f t="shared" ca="1" si="5"/>
        <v>31.4</v>
      </c>
      <c r="M8" s="601" t="s">
        <v>112</v>
      </c>
      <c r="O8" s="282"/>
      <c r="P8" s="283" t="s">
        <v>124</v>
      </c>
      <c r="Q8" s="284"/>
    </row>
    <row r="9" spans="1:17" x14ac:dyDescent="0.2">
      <c r="A9" s="1">
        <v>7</v>
      </c>
      <c r="B9" t="s">
        <v>2965</v>
      </c>
      <c r="C9" s="119" t="s">
        <v>608</v>
      </c>
      <c r="D9" s="167" t="s">
        <v>606</v>
      </c>
      <c r="E9" s="414">
        <v>1343451</v>
      </c>
      <c r="F9" s="335" t="s">
        <v>113</v>
      </c>
      <c r="G9" s="335" t="s">
        <v>150</v>
      </c>
      <c r="H9" s="335" t="s">
        <v>286</v>
      </c>
      <c r="I9" s="417">
        <v>44059</v>
      </c>
      <c r="J9" s="335">
        <f t="shared" ca="1" si="3"/>
        <v>2.5833333333333335</v>
      </c>
      <c r="K9" s="335">
        <f t="shared" ca="1" si="4"/>
        <v>942</v>
      </c>
      <c r="L9" s="335">
        <f t="shared" ca="1" si="5"/>
        <v>31.4</v>
      </c>
      <c r="M9" s="601" t="s">
        <v>112</v>
      </c>
      <c r="O9" s="261"/>
      <c r="P9" s="260" t="s">
        <v>126</v>
      </c>
      <c r="Q9" s="262">
        <v>4</v>
      </c>
    </row>
    <row r="10" spans="1:17" x14ac:dyDescent="0.2">
      <c r="A10" s="1">
        <v>8</v>
      </c>
      <c r="B10" t="s">
        <v>2965</v>
      </c>
      <c r="C10" s="119" t="s">
        <v>609</v>
      </c>
      <c r="D10" s="167" t="s">
        <v>606</v>
      </c>
      <c r="E10" s="414">
        <v>1343451</v>
      </c>
      <c r="F10" s="335" t="s">
        <v>113</v>
      </c>
      <c r="G10" s="335" t="s">
        <v>150</v>
      </c>
      <c r="H10" s="335" t="s">
        <v>293</v>
      </c>
      <c r="I10" s="417">
        <v>44059</v>
      </c>
      <c r="J10" s="335">
        <f t="shared" ca="1" si="3"/>
        <v>2.5833333333333335</v>
      </c>
      <c r="K10" s="335">
        <f t="shared" ca="1" si="4"/>
        <v>942</v>
      </c>
      <c r="L10" s="335">
        <f t="shared" ca="1" si="5"/>
        <v>31.4</v>
      </c>
      <c r="M10" s="601" t="s">
        <v>112</v>
      </c>
      <c r="O10" s="261">
        <v>1</v>
      </c>
      <c r="P10" s="260" t="s">
        <v>129</v>
      </c>
      <c r="Q10" s="262"/>
    </row>
    <row r="11" spans="1:17" ht="16" x14ac:dyDescent="0.2">
      <c r="A11" s="1">
        <v>9</v>
      </c>
      <c r="B11" t="s">
        <v>2967</v>
      </c>
      <c r="C11" s="119" t="s">
        <v>616</v>
      </c>
      <c r="D11" s="167" t="s">
        <v>356</v>
      </c>
      <c r="E11" s="335">
        <v>1299778</v>
      </c>
      <c r="F11" s="335" t="s">
        <v>113</v>
      </c>
      <c r="G11" s="335" t="s">
        <v>150</v>
      </c>
      <c r="H11" s="335" t="s">
        <v>299</v>
      </c>
      <c r="I11" s="417">
        <v>44102</v>
      </c>
      <c r="J11" s="335">
        <f t="shared" ca="1" si="3"/>
        <v>2.4666666666666668</v>
      </c>
      <c r="K11" s="335">
        <f t="shared" ca="1" si="4"/>
        <v>899</v>
      </c>
      <c r="L11" s="335">
        <f t="shared" ca="1" si="5"/>
        <v>29.966666666666665</v>
      </c>
      <c r="M11" s="372" t="s">
        <v>2601</v>
      </c>
      <c r="O11" s="261">
        <v>4</v>
      </c>
      <c r="P11" s="260" t="s">
        <v>133</v>
      </c>
      <c r="Q11" s="262"/>
    </row>
    <row r="12" spans="1:17" ht="16" x14ac:dyDescent="0.2">
      <c r="A12" s="1">
        <v>10</v>
      </c>
      <c r="B12" t="s">
        <v>2967</v>
      </c>
      <c r="C12" s="119" t="s">
        <v>611</v>
      </c>
      <c r="D12" s="167" t="s">
        <v>345</v>
      </c>
      <c r="E12" s="414">
        <v>1362663</v>
      </c>
      <c r="F12" s="335" t="s">
        <v>115</v>
      </c>
      <c r="G12" s="335" t="s">
        <v>150</v>
      </c>
      <c r="H12" s="335" t="s">
        <v>299</v>
      </c>
      <c r="I12" s="417">
        <v>44081</v>
      </c>
      <c r="J12" s="335">
        <f t="shared" ca="1" si="3"/>
        <v>2.5249999999999999</v>
      </c>
      <c r="K12" s="335">
        <f t="shared" ca="1" si="4"/>
        <v>920</v>
      </c>
      <c r="L12" s="335">
        <f t="shared" ca="1" si="5"/>
        <v>30.666666666666668</v>
      </c>
      <c r="M12" s="372" t="s">
        <v>2601</v>
      </c>
      <c r="O12" s="285"/>
      <c r="P12" s="286" t="s">
        <v>141</v>
      </c>
      <c r="Q12" s="287"/>
    </row>
    <row r="13" spans="1:17" ht="16" x14ac:dyDescent="0.2">
      <c r="A13" s="1">
        <v>11</v>
      </c>
      <c r="B13" t="s">
        <v>2967</v>
      </c>
      <c r="C13" s="119" t="s">
        <v>612</v>
      </c>
      <c r="D13" s="167" t="s">
        <v>345</v>
      </c>
      <c r="E13" s="414">
        <v>1362663</v>
      </c>
      <c r="F13" s="335" t="s">
        <v>115</v>
      </c>
      <c r="G13" s="335" t="s">
        <v>150</v>
      </c>
      <c r="H13" s="335" t="s">
        <v>286</v>
      </c>
      <c r="I13" s="417">
        <v>44081</v>
      </c>
      <c r="J13" s="335">
        <f t="shared" ca="1" si="3"/>
        <v>2.5249999999999999</v>
      </c>
      <c r="K13" s="335">
        <f t="shared" ca="1" si="4"/>
        <v>920</v>
      </c>
      <c r="L13" s="335">
        <f t="shared" ca="1" si="5"/>
        <v>30.666666666666668</v>
      </c>
      <c r="M13" s="372" t="s">
        <v>2601</v>
      </c>
      <c r="O13" s="263"/>
      <c r="P13" s="260" t="s">
        <v>126</v>
      </c>
      <c r="Q13" s="268">
        <v>4</v>
      </c>
    </row>
    <row r="14" spans="1:17" ht="16" x14ac:dyDescent="0.2">
      <c r="A14" s="1">
        <v>12</v>
      </c>
      <c r="B14" t="s">
        <v>2967</v>
      </c>
      <c r="C14" s="119" t="s">
        <v>613</v>
      </c>
      <c r="D14" s="167" t="s">
        <v>345</v>
      </c>
      <c r="E14" s="414">
        <v>1362663</v>
      </c>
      <c r="F14" s="335" t="s">
        <v>115</v>
      </c>
      <c r="G14" s="335" t="s">
        <v>150</v>
      </c>
      <c r="H14" s="335" t="s">
        <v>293</v>
      </c>
      <c r="I14" s="417">
        <v>44081</v>
      </c>
      <c r="J14" s="335">
        <f t="shared" ca="1" si="3"/>
        <v>2.5249999999999999</v>
      </c>
      <c r="K14" s="335">
        <f t="shared" ca="1" si="4"/>
        <v>920</v>
      </c>
      <c r="L14" s="335">
        <f t="shared" ca="1" si="5"/>
        <v>30.666666666666668</v>
      </c>
      <c r="M14" s="372" t="s">
        <v>2601</v>
      </c>
      <c r="O14" s="263"/>
      <c r="P14" s="260" t="s">
        <v>129</v>
      </c>
      <c r="Q14" s="268"/>
    </row>
    <row r="15" spans="1:17" ht="16" x14ac:dyDescent="0.2">
      <c r="A15" s="1">
        <v>13</v>
      </c>
      <c r="B15" t="s">
        <v>2967</v>
      </c>
      <c r="C15" s="119" t="s">
        <v>614</v>
      </c>
      <c r="D15" s="167" t="s">
        <v>345</v>
      </c>
      <c r="E15" s="414">
        <v>1362663</v>
      </c>
      <c r="F15" s="335" t="s">
        <v>115</v>
      </c>
      <c r="G15" s="335" t="s">
        <v>150</v>
      </c>
      <c r="H15" s="335" t="s">
        <v>290</v>
      </c>
      <c r="I15" s="417">
        <v>44081</v>
      </c>
      <c r="J15" s="335">
        <f t="shared" ca="1" si="3"/>
        <v>2.5249999999999999</v>
      </c>
      <c r="K15" s="335">
        <f t="shared" ca="1" si="4"/>
        <v>920</v>
      </c>
      <c r="L15" s="335">
        <f t="shared" ca="1" si="5"/>
        <v>30.666666666666668</v>
      </c>
      <c r="M15" s="372" t="s">
        <v>2601</v>
      </c>
      <c r="O15" s="263"/>
      <c r="P15" s="260" t="s">
        <v>133</v>
      </c>
      <c r="Q15" s="268"/>
    </row>
    <row r="16" spans="1:17" ht="16" x14ac:dyDescent="0.2">
      <c r="A16" s="1">
        <v>14</v>
      </c>
      <c r="B16" t="s">
        <v>2967</v>
      </c>
      <c r="C16" s="119" t="s">
        <v>615</v>
      </c>
      <c r="D16" s="167" t="s">
        <v>345</v>
      </c>
      <c r="E16" s="414">
        <v>1362663</v>
      </c>
      <c r="F16" s="335" t="s">
        <v>115</v>
      </c>
      <c r="G16" s="335" t="s">
        <v>150</v>
      </c>
      <c r="H16" s="335" t="s">
        <v>382</v>
      </c>
      <c r="I16" s="417">
        <v>44081</v>
      </c>
      <c r="J16" s="335">
        <f t="shared" ca="1" si="3"/>
        <v>2.5249999999999999</v>
      </c>
      <c r="K16" s="335">
        <f t="shared" ca="1" si="4"/>
        <v>920</v>
      </c>
      <c r="L16" s="335">
        <f t="shared" ca="1" si="5"/>
        <v>30.666666666666668</v>
      </c>
      <c r="M16" s="372" t="s">
        <v>2601</v>
      </c>
      <c r="O16" s="296"/>
      <c r="P16" s="297" t="s">
        <v>150</v>
      </c>
      <c r="Q16" s="298"/>
    </row>
    <row r="17" spans="1:17" ht="16" x14ac:dyDescent="0.2">
      <c r="A17" s="1">
        <v>15</v>
      </c>
      <c r="B17" t="s">
        <v>2967</v>
      </c>
      <c r="C17" s="119" t="s">
        <v>617</v>
      </c>
      <c r="D17" s="167" t="s">
        <v>356</v>
      </c>
      <c r="E17" s="335">
        <v>1324364</v>
      </c>
      <c r="F17" s="335" t="s">
        <v>115</v>
      </c>
      <c r="G17" s="335" t="s">
        <v>150</v>
      </c>
      <c r="H17" s="335" t="s">
        <v>299</v>
      </c>
      <c r="I17" s="417">
        <v>44095</v>
      </c>
      <c r="J17" s="335">
        <f t="shared" ca="1" si="3"/>
        <v>2.4861111111111112</v>
      </c>
      <c r="K17" s="335">
        <f t="shared" ca="1" si="4"/>
        <v>906</v>
      </c>
      <c r="L17" s="335">
        <f t="shared" ca="1" si="5"/>
        <v>30.2</v>
      </c>
      <c r="M17" s="372" t="s">
        <v>2601</v>
      </c>
      <c r="O17" s="264">
        <v>1</v>
      </c>
      <c r="P17" s="260" t="s">
        <v>126</v>
      </c>
      <c r="Q17" s="269">
        <v>6</v>
      </c>
    </row>
    <row r="18" spans="1:17" ht="16" x14ac:dyDescent="0.2">
      <c r="A18" s="1">
        <v>16</v>
      </c>
      <c r="B18" t="s">
        <v>2968</v>
      </c>
      <c r="C18" s="119" t="s">
        <v>618</v>
      </c>
      <c r="D18" s="167" t="s">
        <v>356</v>
      </c>
      <c r="E18" s="335">
        <v>1324364</v>
      </c>
      <c r="F18" s="335" t="s">
        <v>115</v>
      </c>
      <c r="G18" s="335" t="s">
        <v>150</v>
      </c>
      <c r="H18" s="335" t="s">
        <v>619</v>
      </c>
      <c r="I18" s="417">
        <v>44095</v>
      </c>
      <c r="J18" s="335">
        <f t="shared" ca="1" si="3"/>
        <v>2.4861111111111112</v>
      </c>
      <c r="K18" s="335">
        <f t="shared" ca="1" si="4"/>
        <v>906</v>
      </c>
      <c r="L18" s="335">
        <f t="shared" ca="1" si="5"/>
        <v>30.2</v>
      </c>
      <c r="M18" s="372" t="s">
        <v>2601</v>
      </c>
      <c r="O18" s="264"/>
      <c r="P18" s="260"/>
      <c r="Q18" s="269"/>
    </row>
    <row r="19" spans="1:17" x14ac:dyDescent="0.2">
      <c r="O19" s="264"/>
      <c r="P19" s="260" t="s">
        <v>129</v>
      </c>
      <c r="Q19" s="269"/>
    </row>
    <row r="20" spans="1:17" ht="17.25" customHeight="1" x14ac:dyDescent="0.25">
      <c r="A20" s="783" t="s">
        <v>2969</v>
      </c>
      <c r="O20" s="264">
        <v>4</v>
      </c>
      <c r="P20" s="260" t="s">
        <v>133</v>
      </c>
      <c r="Q20" s="269"/>
    </row>
    <row r="21" spans="1:17" ht="16" x14ac:dyDescent="0.2">
      <c r="A21" s="1">
        <v>1</v>
      </c>
      <c r="B21" t="s">
        <v>2967</v>
      </c>
      <c r="C21" s="119" t="s">
        <v>620</v>
      </c>
      <c r="D21" s="167" t="s">
        <v>366</v>
      </c>
      <c r="E21" s="629">
        <v>1343446</v>
      </c>
      <c r="F21" s="583" t="s">
        <v>115</v>
      </c>
      <c r="G21" s="583" t="s">
        <v>154</v>
      </c>
      <c r="H21" s="584" t="s">
        <v>299</v>
      </c>
      <c r="I21" s="584">
        <v>44082</v>
      </c>
      <c r="J21" s="524">
        <f t="shared" ref="J21:J31" ca="1" si="6">YEARFRAC(I21,TODAY())</f>
        <v>2.5222222222222221</v>
      </c>
      <c r="K21" s="524">
        <f t="shared" ref="K21:K31" ca="1" si="7">_xlfn.DAYS(TODAY(),I21)</f>
        <v>919</v>
      </c>
      <c r="L21" s="524">
        <f t="shared" ref="L21:L31" ca="1" si="8">K21/30</f>
        <v>30.633333333333333</v>
      </c>
      <c r="M21" s="549" t="s">
        <v>112</v>
      </c>
      <c r="O21" s="423"/>
      <c r="P21" s="295" t="s">
        <v>154</v>
      </c>
      <c r="Q21" s="424"/>
    </row>
    <row r="22" spans="1:17" ht="16" x14ac:dyDescent="0.2">
      <c r="A22" s="1">
        <v>2</v>
      </c>
      <c r="B22" t="s">
        <v>2967</v>
      </c>
      <c r="C22" s="119" t="s">
        <v>621</v>
      </c>
      <c r="D22" s="167" t="s">
        <v>366</v>
      </c>
      <c r="E22" s="630">
        <v>1343446</v>
      </c>
      <c r="F22" s="544" t="s">
        <v>115</v>
      </c>
      <c r="G22" s="544" t="s">
        <v>154</v>
      </c>
      <c r="H22" s="545" t="s">
        <v>296</v>
      </c>
      <c r="I22" s="545">
        <v>44082</v>
      </c>
      <c r="J22" s="524">
        <f t="shared" ca="1" si="6"/>
        <v>2.5222222222222221</v>
      </c>
      <c r="K22" s="524">
        <f t="shared" ca="1" si="7"/>
        <v>919</v>
      </c>
      <c r="L22" s="524">
        <f t="shared" ca="1" si="8"/>
        <v>30.633333333333333</v>
      </c>
      <c r="M22" s="549" t="s">
        <v>112</v>
      </c>
      <c r="O22" s="265"/>
      <c r="P22" s="260" t="s">
        <v>126</v>
      </c>
      <c r="Q22" s="270"/>
    </row>
    <row r="23" spans="1:17" ht="16" x14ac:dyDescent="0.2">
      <c r="A23" s="1">
        <v>3</v>
      </c>
      <c r="B23" t="s">
        <v>2967</v>
      </c>
      <c r="C23" s="119" t="s">
        <v>622</v>
      </c>
      <c r="D23" s="167" t="s">
        <v>366</v>
      </c>
      <c r="E23" s="630">
        <v>1343446</v>
      </c>
      <c r="F23" s="544" t="s">
        <v>115</v>
      </c>
      <c r="G23" s="544" t="s">
        <v>154</v>
      </c>
      <c r="H23" s="545" t="s">
        <v>286</v>
      </c>
      <c r="I23" s="545">
        <v>44082</v>
      </c>
      <c r="J23" s="524">
        <f t="shared" ca="1" si="6"/>
        <v>2.5222222222222221</v>
      </c>
      <c r="K23" s="524">
        <f t="shared" ca="1" si="7"/>
        <v>919</v>
      </c>
      <c r="L23" s="524">
        <f t="shared" ca="1" si="8"/>
        <v>30.633333333333333</v>
      </c>
      <c r="M23" s="549" t="s">
        <v>112</v>
      </c>
      <c r="O23" s="421">
        <v>1</v>
      </c>
      <c r="P23" s="260" t="s">
        <v>129</v>
      </c>
      <c r="Q23" s="422">
        <v>1</v>
      </c>
    </row>
    <row r="24" spans="1:17" ht="16" x14ac:dyDescent="0.2">
      <c r="A24" s="1">
        <v>4</v>
      </c>
      <c r="B24" t="s">
        <v>2967</v>
      </c>
      <c r="C24" s="119" t="s">
        <v>623</v>
      </c>
      <c r="D24" s="167" t="s">
        <v>366</v>
      </c>
      <c r="E24" s="630">
        <v>1343446</v>
      </c>
      <c r="F24" s="544" t="s">
        <v>115</v>
      </c>
      <c r="G24" s="544" t="s">
        <v>154</v>
      </c>
      <c r="H24" s="545" t="s">
        <v>293</v>
      </c>
      <c r="I24" s="545">
        <v>44082</v>
      </c>
      <c r="J24" s="524">
        <f t="shared" ca="1" si="6"/>
        <v>2.5222222222222221</v>
      </c>
      <c r="K24" s="524">
        <f t="shared" ca="1" si="7"/>
        <v>919</v>
      </c>
      <c r="L24" s="524">
        <f t="shared" ca="1" si="8"/>
        <v>30.633333333333333</v>
      </c>
      <c r="M24" s="549" t="s">
        <v>112</v>
      </c>
      <c r="O24" s="265"/>
      <c r="P24" s="260" t="s">
        <v>133</v>
      </c>
      <c r="Q24" s="270">
        <v>11</v>
      </c>
    </row>
    <row r="25" spans="1:17" ht="16" x14ac:dyDescent="0.2">
      <c r="A25" s="1">
        <v>5</v>
      </c>
      <c r="B25" t="s">
        <v>2967</v>
      </c>
      <c r="C25" s="119" t="s">
        <v>624</v>
      </c>
      <c r="D25" s="167" t="s">
        <v>366</v>
      </c>
      <c r="E25" s="630">
        <v>1343446</v>
      </c>
      <c r="F25" s="544" t="s">
        <v>115</v>
      </c>
      <c r="G25" s="544" t="s">
        <v>154</v>
      </c>
      <c r="H25" s="545" t="s">
        <v>290</v>
      </c>
      <c r="I25" s="545">
        <v>44082</v>
      </c>
      <c r="J25" s="524">
        <f t="shared" ca="1" si="6"/>
        <v>2.5222222222222221</v>
      </c>
      <c r="K25" s="524">
        <f t="shared" ca="1" si="7"/>
        <v>919</v>
      </c>
      <c r="L25" s="524">
        <f t="shared" ca="1" si="8"/>
        <v>30.633333333333333</v>
      </c>
      <c r="M25" s="549" t="s">
        <v>112</v>
      </c>
      <c r="O25" s="288"/>
      <c r="P25" s="289" t="s">
        <v>156</v>
      </c>
      <c r="Q25" s="290"/>
    </row>
    <row r="26" spans="1:17" ht="16" x14ac:dyDescent="0.2">
      <c r="A26" s="1">
        <v>6</v>
      </c>
      <c r="B26" t="s">
        <v>2967</v>
      </c>
      <c r="C26" s="119" t="s">
        <v>625</v>
      </c>
      <c r="D26" s="167" t="s">
        <v>393</v>
      </c>
      <c r="E26" s="544">
        <v>1362660</v>
      </c>
      <c r="F26" s="544" t="s">
        <v>115</v>
      </c>
      <c r="G26" s="544" t="s">
        <v>154</v>
      </c>
      <c r="H26" s="545" t="s">
        <v>299</v>
      </c>
      <c r="I26" s="545">
        <v>44107</v>
      </c>
      <c r="J26" s="524">
        <f t="shared" ca="1" si="6"/>
        <v>2.4527777777777779</v>
      </c>
      <c r="K26" s="524">
        <f t="shared" ca="1" si="7"/>
        <v>894</v>
      </c>
      <c r="L26" s="524">
        <f t="shared" ca="1" si="8"/>
        <v>29.8</v>
      </c>
      <c r="M26" s="549" t="s">
        <v>112</v>
      </c>
      <c r="O26" s="266">
        <v>3</v>
      </c>
      <c r="P26" s="260" t="s">
        <v>126</v>
      </c>
      <c r="Q26" s="271"/>
    </row>
    <row r="27" spans="1:17" ht="16" x14ac:dyDescent="0.2">
      <c r="A27" s="1">
        <v>7</v>
      </c>
      <c r="B27" t="s">
        <v>2967</v>
      </c>
      <c r="C27" s="119" t="s">
        <v>626</v>
      </c>
      <c r="D27" s="167" t="s">
        <v>393</v>
      </c>
      <c r="E27" s="544">
        <v>1362660</v>
      </c>
      <c r="F27" s="544" t="s">
        <v>115</v>
      </c>
      <c r="G27" s="544" t="s">
        <v>154</v>
      </c>
      <c r="H27" s="545" t="s">
        <v>296</v>
      </c>
      <c r="I27" s="545">
        <v>44107</v>
      </c>
      <c r="J27" s="524">
        <f t="shared" ca="1" si="6"/>
        <v>2.4527777777777779</v>
      </c>
      <c r="K27" s="524">
        <f t="shared" ca="1" si="7"/>
        <v>894</v>
      </c>
      <c r="L27" s="524">
        <f t="shared" ca="1" si="8"/>
        <v>29.8</v>
      </c>
      <c r="M27" s="549" t="s">
        <v>112</v>
      </c>
      <c r="O27" s="266"/>
      <c r="P27" s="260" t="s">
        <v>129</v>
      </c>
      <c r="Q27" s="271"/>
    </row>
    <row r="28" spans="1:17" ht="16" x14ac:dyDescent="0.2">
      <c r="A28" s="1">
        <v>8</v>
      </c>
      <c r="B28" t="s">
        <v>2967</v>
      </c>
      <c r="C28" s="119" t="s">
        <v>627</v>
      </c>
      <c r="D28" s="167" t="s">
        <v>393</v>
      </c>
      <c r="E28" s="544">
        <v>1362660</v>
      </c>
      <c r="F28" s="544" t="s">
        <v>115</v>
      </c>
      <c r="G28" s="544" t="s">
        <v>154</v>
      </c>
      <c r="H28" s="545" t="s">
        <v>286</v>
      </c>
      <c r="I28" s="545">
        <v>44107</v>
      </c>
      <c r="J28" s="524">
        <f t="shared" ca="1" si="6"/>
        <v>2.4527777777777779</v>
      </c>
      <c r="K28" s="524">
        <f t="shared" ca="1" si="7"/>
        <v>894</v>
      </c>
      <c r="L28" s="524">
        <f t="shared" ca="1" si="8"/>
        <v>29.8</v>
      </c>
      <c r="M28" s="549" t="s">
        <v>112</v>
      </c>
      <c r="O28" s="266"/>
      <c r="P28" s="260" t="s">
        <v>133</v>
      </c>
      <c r="Q28" s="271">
        <v>2</v>
      </c>
    </row>
    <row r="29" spans="1:17" ht="16" x14ac:dyDescent="0.2">
      <c r="A29" s="1">
        <v>9</v>
      </c>
      <c r="B29" t="s">
        <v>2967</v>
      </c>
      <c r="C29" s="119" t="s">
        <v>628</v>
      </c>
      <c r="D29" s="167" t="s">
        <v>393</v>
      </c>
      <c r="E29" s="544">
        <v>1362660</v>
      </c>
      <c r="F29" s="544" t="s">
        <v>115</v>
      </c>
      <c r="G29" s="544" t="s">
        <v>154</v>
      </c>
      <c r="H29" s="545" t="s">
        <v>293</v>
      </c>
      <c r="I29" s="545">
        <v>44107</v>
      </c>
      <c r="J29" s="524">
        <f t="shared" ca="1" si="6"/>
        <v>2.4527777777777779</v>
      </c>
      <c r="K29" s="524">
        <f t="shared" ca="1" si="7"/>
        <v>894</v>
      </c>
      <c r="L29" s="524">
        <f t="shared" ca="1" si="8"/>
        <v>29.8</v>
      </c>
      <c r="M29" s="549" t="s">
        <v>112</v>
      </c>
      <c r="O29" s="428"/>
      <c r="P29" s="291" t="s">
        <v>157</v>
      </c>
      <c r="Q29" s="427"/>
    </row>
    <row r="30" spans="1:17" ht="16" x14ac:dyDescent="0.2">
      <c r="A30" s="1">
        <v>10</v>
      </c>
      <c r="B30" t="s">
        <v>2967</v>
      </c>
      <c r="C30" s="119" t="s">
        <v>629</v>
      </c>
      <c r="D30" s="167" t="s">
        <v>393</v>
      </c>
      <c r="E30" s="544">
        <v>1362660</v>
      </c>
      <c r="F30" s="544" t="s">
        <v>115</v>
      </c>
      <c r="G30" s="544" t="s">
        <v>154</v>
      </c>
      <c r="H30" s="545" t="s">
        <v>290</v>
      </c>
      <c r="I30" s="545">
        <v>44107</v>
      </c>
      <c r="J30" s="524">
        <f t="shared" ca="1" si="6"/>
        <v>2.4527777777777779</v>
      </c>
      <c r="K30" s="524">
        <f t="shared" ca="1" si="7"/>
        <v>894</v>
      </c>
      <c r="L30" s="524">
        <f t="shared" ca="1" si="8"/>
        <v>29.8</v>
      </c>
      <c r="M30" s="549" t="s">
        <v>112</v>
      </c>
      <c r="O30" s="267"/>
      <c r="P30" s="260" t="s">
        <v>126</v>
      </c>
      <c r="Q30" s="272"/>
    </row>
    <row r="31" spans="1:17" ht="16" x14ac:dyDescent="0.2">
      <c r="A31" s="1">
        <v>11</v>
      </c>
      <c r="B31" t="s">
        <v>2967</v>
      </c>
      <c r="C31" s="119" t="s">
        <v>630</v>
      </c>
      <c r="D31" s="167" t="s">
        <v>403</v>
      </c>
      <c r="E31" s="544">
        <v>1362661</v>
      </c>
      <c r="F31" s="544" t="s">
        <v>115</v>
      </c>
      <c r="G31" s="544" t="s">
        <v>154</v>
      </c>
      <c r="H31" s="545" t="s">
        <v>299</v>
      </c>
      <c r="I31" s="545">
        <v>44107</v>
      </c>
      <c r="J31" s="524">
        <f t="shared" ca="1" si="6"/>
        <v>2.4527777777777779</v>
      </c>
      <c r="K31" s="524">
        <f t="shared" ca="1" si="7"/>
        <v>894</v>
      </c>
      <c r="L31" s="524">
        <f t="shared" ca="1" si="8"/>
        <v>29.8</v>
      </c>
      <c r="M31" s="549" t="s">
        <v>112</v>
      </c>
      <c r="O31" s="425"/>
      <c r="P31" s="260" t="s">
        <v>129</v>
      </c>
      <c r="Q31" s="426"/>
    </row>
    <row r="32" spans="1:17" s="626" customFormat="1" ht="16" x14ac:dyDescent="0.2">
      <c r="A32" s="1">
        <v>12</v>
      </c>
      <c r="B32" s="626" t="s">
        <v>2970</v>
      </c>
      <c r="C32" s="791" t="s">
        <v>637</v>
      </c>
      <c r="D32" s="679" t="s">
        <v>600</v>
      </c>
      <c r="E32" s="792">
        <v>1362674</v>
      </c>
      <c r="F32" s="792" t="s">
        <v>113</v>
      </c>
      <c r="G32" s="792" t="s">
        <v>156</v>
      </c>
      <c r="H32" s="793" t="s">
        <v>299</v>
      </c>
      <c r="I32" s="793">
        <v>44107</v>
      </c>
      <c r="J32" s="794">
        <f ca="1">YEARFRAC(I32,TODAY())</f>
        <v>2.4527777777777779</v>
      </c>
      <c r="K32" s="792">
        <f ca="1">_xlfn.DAYS(TODAY(),I32)</f>
        <v>894</v>
      </c>
      <c r="L32" s="792">
        <f ca="1">(K32/30)</f>
        <v>29.8</v>
      </c>
      <c r="M32" s="795" t="s">
        <v>2601</v>
      </c>
      <c r="O32" s="796"/>
      <c r="P32" s="797" t="s">
        <v>133</v>
      </c>
      <c r="Q32" s="798"/>
    </row>
    <row r="33" spans="1:13" s="626" customFormat="1" ht="16" x14ac:dyDescent="0.2">
      <c r="A33" s="1">
        <v>13</v>
      </c>
      <c r="B33" s="626" t="s">
        <v>2970</v>
      </c>
      <c r="C33" s="791" t="s">
        <v>638</v>
      </c>
      <c r="D33" s="679" t="s">
        <v>600</v>
      </c>
      <c r="E33" s="792">
        <v>1362674</v>
      </c>
      <c r="F33" s="792" t="s">
        <v>113</v>
      </c>
      <c r="G33" s="792" t="s">
        <v>156</v>
      </c>
      <c r="H33" s="793" t="s">
        <v>296</v>
      </c>
      <c r="I33" s="793">
        <v>44107</v>
      </c>
      <c r="J33" s="794">
        <f t="shared" ref="J33:J34" ca="1" si="9">YEARFRAC(I33,TODAY())</f>
        <v>2.4527777777777779</v>
      </c>
      <c r="K33" s="792">
        <f t="shared" ref="K33:K34" ca="1" si="10">_xlfn.DAYS(TODAY(),I33)</f>
        <v>894</v>
      </c>
      <c r="L33" s="792">
        <f t="shared" ref="L33:L34" ca="1" si="11">(K33/30)</f>
        <v>29.8</v>
      </c>
      <c r="M33" s="795" t="s">
        <v>2601</v>
      </c>
    </row>
    <row r="34" spans="1:13" s="626" customFormat="1" ht="16" x14ac:dyDescent="0.2">
      <c r="A34" s="1">
        <v>14</v>
      </c>
      <c r="B34" s="626" t="s">
        <v>2970</v>
      </c>
      <c r="C34" s="791" t="s">
        <v>639</v>
      </c>
      <c r="D34" s="679" t="s">
        <v>600</v>
      </c>
      <c r="E34" s="792">
        <v>1362674</v>
      </c>
      <c r="F34" s="792" t="s">
        <v>113</v>
      </c>
      <c r="G34" s="792" t="s">
        <v>156</v>
      </c>
      <c r="H34" s="793" t="s">
        <v>286</v>
      </c>
      <c r="I34" s="793">
        <v>44119</v>
      </c>
      <c r="J34" s="794">
        <f t="shared" ca="1" si="9"/>
        <v>2.4194444444444443</v>
      </c>
      <c r="K34" s="792">
        <f t="shared" ca="1" si="10"/>
        <v>882</v>
      </c>
      <c r="L34" s="792">
        <f t="shared" ca="1" si="11"/>
        <v>29.4</v>
      </c>
      <c r="M34" s="795" t="s">
        <v>2601</v>
      </c>
    </row>
    <row r="35" spans="1:13" s="626" customFormat="1" ht="16" x14ac:dyDescent="0.2">
      <c r="A35" s="1">
        <v>15</v>
      </c>
      <c r="B35" t="s">
        <v>2970</v>
      </c>
      <c r="C35" s="681" t="s">
        <v>657</v>
      </c>
      <c r="D35" s="674" t="s">
        <v>678</v>
      </c>
      <c r="E35" s="524">
        <v>1343442</v>
      </c>
      <c r="F35" s="524" t="s">
        <v>113</v>
      </c>
      <c r="G35" s="544" t="s">
        <v>154</v>
      </c>
      <c r="H35" s="544" t="s">
        <v>293</v>
      </c>
      <c r="I35" s="551">
        <v>43927</v>
      </c>
      <c r="J35" s="668">
        <f ca="1">YEARFRAC(I35,TODAY())</f>
        <v>2.9444444444444446</v>
      </c>
      <c r="K35" s="544">
        <f ca="1">_xlfn.DAYS(TODAY(),I35)</f>
        <v>1074</v>
      </c>
      <c r="L35" s="630">
        <f ca="1">(K35/30)</f>
        <v>35.799999999999997</v>
      </c>
      <c r="M35" s="682" t="s">
        <v>2945</v>
      </c>
    </row>
    <row r="36" spans="1:13" s="626" customFormat="1" ht="16" x14ac:dyDescent="0.2">
      <c r="A36" s="1">
        <v>16</v>
      </c>
      <c r="B36" t="s">
        <v>2970</v>
      </c>
      <c r="C36" s="681" t="s">
        <v>659</v>
      </c>
      <c r="D36" s="674" t="s">
        <v>678</v>
      </c>
      <c r="E36" s="524">
        <v>1343442</v>
      </c>
      <c r="F36" s="524" t="s">
        <v>115</v>
      </c>
      <c r="G36" s="544" t="s">
        <v>154</v>
      </c>
      <c r="H36" s="544"/>
      <c r="I36" s="551">
        <v>43927</v>
      </c>
      <c r="J36" s="668">
        <f ca="1">YEARFRAC(I36,TODAY())</f>
        <v>2.9444444444444446</v>
      </c>
      <c r="K36" s="544">
        <f ca="1">_xlfn.DAYS(TODAY(),I36)</f>
        <v>1074</v>
      </c>
      <c r="L36" s="630">
        <f ca="1">(K36/30)</f>
        <v>35.799999999999997</v>
      </c>
      <c r="M36" s="682" t="s">
        <v>2945</v>
      </c>
    </row>
    <row r="37" spans="1:13" ht="16" x14ac:dyDescent="0.2">
      <c r="A37" s="1">
        <v>17</v>
      </c>
      <c r="B37" t="s">
        <v>2970</v>
      </c>
      <c r="C37" s="681" t="s">
        <v>660</v>
      </c>
      <c r="D37" s="674" t="s">
        <v>658</v>
      </c>
      <c r="E37" s="332">
        <v>1416092</v>
      </c>
      <c r="F37" s="332" t="s">
        <v>113</v>
      </c>
      <c r="G37" s="541" t="s">
        <v>124</v>
      </c>
      <c r="H37" s="541" t="s">
        <v>290</v>
      </c>
      <c r="I37" s="687">
        <v>43942</v>
      </c>
      <c r="J37" s="547">
        <f ca="1">YEARFRAC(I37,TODAY())</f>
        <v>2.9027777777777777</v>
      </c>
      <c r="K37" s="541">
        <f ca="1">_xlfn.DAYS(TODAY(),I37)</f>
        <v>1059</v>
      </c>
      <c r="L37" s="548">
        <f ca="1">(K37/30)</f>
        <v>35.299999999999997</v>
      </c>
      <c r="M37" s="682" t="s">
        <v>2945</v>
      </c>
    </row>
    <row r="38" spans="1:13" ht="16" x14ac:dyDescent="0.2">
      <c r="A38" s="622"/>
      <c r="B38" s="626"/>
      <c r="C38" s="791"/>
      <c r="D38" s="679"/>
      <c r="E38" s="799"/>
      <c r="F38" s="799"/>
      <c r="G38" s="799"/>
      <c r="H38" s="800"/>
      <c r="I38" s="800"/>
      <c r="J38" s="801"/>
      <c r="K38" s="799"/>
      <c r="L38" s="799"/>
      <c r="M38" s="802"/>
    </row>
    <row r="39" spans="1:13" ht="19" x14ac:dyDescent="0.25">
      <c r="A39" s="783" t="s">
        <v>2971</v>
      </c>
      <c r="D39" s="1"/>
    </row>
    <row r="40" spans="1:13" ht="16" x14ac:dyDescent="0.2">
      <c r="A40" s="1">
        <v>15</v>
      </c>
      <c r="B40" t="s">
        <v>2970</v>
      </c>
      <c r="C40" s="119" t="s">
        <v>641</v>
      </c>
      <c r="D40" s="674" t="s">
        <v>606</v>
      </c>
      <c r="E40" s="539">
        <v>1362665</v>
      </c>
      <c r="F40" s="539" t="s">
        <v>115</v>
      </c>
      <c r="G40" s="539" t="s">
        <v>156</v>
      </c>
      <c r="H40" s="540" t="s">
        <v>296</v>
      </c>
      <c r="I40" s="540">
        <v>44107</v>
      </c>
      <c r="J40" s="546">
        <f t="shared" ref="J40" ca="1" si="12">YEARFRAC(I40,TODAY())</f>
        <v>2.4527777777777779</v>
      </c>
      <c r="K40" s="539">
        <f t="shared" ref="K40" ca="1" si="13">_xlfn.DAYS(TODAY(),I40)</f>
        <v>894</v>
      </c>
      <c r="L40" s="539">
        <f t="shared" ref="L40" ca="1" si="14">(K40/30)</f>
        <v>29.8</v>
      </c>
      <c r="M40" s="549" t="s">
        <v>112</v>
      </c>
    </row>
    <row r="41" spans="1:13" ht="16" x14ac:dyDescent="0.2">
      <c r="A41" s="1">
        <v>1</v>
      </c>
      <c r="B41" t="s">
        <v>2970</v>
      </c>
      <c r="C41" s="119" t="s">
        <v>645</v>
      </c>
      <c r="D41" s="674" t="s">
        <v>606</v>
      </c>
      <c r="E41" s="539">
        <v>1362665</v>
      </c>
      <c r="F41" s="539" t="s">
        <v>115</v>
      </c>
      <c r="G41" s="539" t="s">
        <v>156</v>
      </c>
      <c r="H41" s="540" t="s">
        <v>395</v>
      </c>
      <c r="I41" s="540">
        <v>44119</v>
      </c>
      <c r="J41" s="546">
        <f t="shared" ref="J41:J49" ca="1" si="15">YEARFRAC(I41,TODAY())</f>
        <v>2.4194444444444443</v>
      </c>
      <c r="K41" s="539">
        <f t="shared" ref="K41:K49" ca="1" si="16">_xlfn.DAYS(TODAY(),I41)</f>
        <v>882</v>
      </c>
      <c r="L41" s="539">
        <f t="shared" ref="L41:L49" ca="1" si="17">(K41/30)</f>
        <v>29.4</v>
      </c>
      <c r="M41" s="549" t="s">
        <v>112</v>
      </c>
    </row>
    <row r="42" spans="1:13" ht="16" x14ac:dyDescent="0.2">
      <c r="A42" s="1">
        <v>2</v>
      </c>
      <c r="B42" t="s">
        <v>2970</v>
      </c>
      <c r="C42" s="119" t="s">
        <v>646</v>
      </c>
      <c r="D42" s="674" t="s">
        <v>647</v>
      </c>
      <c r="E42" s="607">
        <v>1362666</v>
      </c>
      <c r="F42" s="608" t="s">
        <v>115</v>
      </c>
      <c r="G42" s="607" t="s">
        <v>124</v>
      </c>
      <c r="H42" s="607" t="s">
        <v>299</v>
      </c>
      <c r="I42" s="608">
        <v>44109</v>
      </c>
      <c r="J42" s="609">
        <f t="shared" ca="1" si="15"/>
        <v>2.4472222222222224</v>
      </c>
      <c r="K42" s="607">
        <f t="shared" ca="1" si="16"/>
        <v>892</v>
      </c>
      <c r="L42" s="610">
        <f t="shared" ca="1" si="17"/>
        <v>29.733333333333334</v>
      </c>
      <c r="M42" s="372" t="s">
        <v>2601</v>
      </c>
    </row>
    <row r="43" spans="1:13" ht="16" x14ac:dyDescent="0.2">
      <c r="A43" s="1">
        <v>3</v>
      </c>
      <c r="B43" t="s">
        <v>2970</v>
      </c>
      <c r="C43" s="119" t="s">
        <v>648</v>
      </c>
      <c r="D43" s="674" t="s">
        <v>647</v>
      </c>
      <c r="E43" s="541">
        <v>1362666</v>
      </c>
      <c r="F43" s="542" t="s">
        <v>115</v>
      </c>
      <c r="G43" s="541" t="s">
        <v>124</v>
      </c>
      <c r="H43" s="541" t="s">
        <v>296</v>
      </c>
      <c r="I43" s="542">
        <v>44109</v>
      </c>
      <c r="J43" s="547">
        <f t="shared" ca="1" si="15"/>
        <v>2.4472222222222224</v>
      </c>
      <c r="K43" s="541">
        <f t="shared" ca="1" si="16"/>
        <v>892</v>
      </c>
      <c r="L43" s="548">
        <f t="shared" ca="1" si="17"/>
        <v>29.733333333333334</v>
      </c>
      <c r="M43" s="372" t="s">
        <v>2601</v>
      </c>
    </row>
    <row r="44" spans="1:13" ht="16" x14ac:dyDescent="0.2">
      <c r="A44" s="1">
        <v>4</v>
      </c>
      <c r="B44" t="s">
        <v>2970</v>
      </c>
      <c r="C44" s="119" t="s">
        <v>649</v>
      </c>
      <c r="D44" s="674" t="s">
        <v>647</v>
      </c>
      <c r="E44" s="541">
        <v>1362666</v>
      </c>
      <c r="F44" s="542" t="s">
        <v>115</v>
      </c>
      <c r="G44" s="541" t="s">
        <v>124</v>
      </c>
      <c r="H44" s="541" t="s">
        <v>286</v>
      </c>
      <c r="I44" s="542">
        <v>44109</v>
      </c>
      <c r="J44" s="547">
        <f t="shared" ca="1" si="15"/>
        <v>2.4472222222222224</v>
      </c>
      <c r="K44" s="541">
        <f t="shared" ca="1" si="16"/>
        <v>892</v>
      </c>
      <c r="L44" s="548">
        <f t="shared" ca="1" si="17"/>
        <v>29.733333333333334</v>
      </c>
      <c r="M44" s="372" t="s">
        <v>2601</v>
      </c>
    </row>
    <row r="45" spans="1:13" ht="16" x14ac:dyDescent="0.2">
      <c r="A45" s="1">
        <v>5</v>
      </c>
      <c r="B45" t="s">
        <v>2970</v>
      </c>
      <c r="C45" s="119" t="s">
        <v>650</v>
      </c>
      <c r="D45" s="674" t="s">
        <v>647</v>
      </c>
      <c r="E45" s="541">
        <v>1362666</v>
      </c>
      <c r="F45" s="542" t="s">
        <v>115</v>
      </c>
      <c r="G45" s="541" t="s">
        <v>124</v>
      </c>
      <c r="H45" s="541" t="s">
        <v>293</v>
      </c>
      <c r="I45" s="542">
        <v>44109</v>
      </c>
      <c r="J45" s="547">
        <f t="shared" ca="1" si="15"/>
        <v>2.4472222222222224</v>
      </c>
      <c r="K45" s="541">
        <f t="shared" ca="1" si="16"/>
        <v>892</v>
      </c>
      <c r="L45" s="548">
        <f t="shared" ca="1" si="17"/>
        <v>29.733333333333334</v>
      </c>
      <c r="M45" s="372" t="s">
        <v>2601</v>
      </c>
    </row>
    <row r="46" spans="1:13" ht="16" x14ac:dyDescent="0.2">
      <c r="A46" s="1">
        <v>6</v>
      </c>
      <c r="B46" t="s">
        <v>2970</v>
      </c>
      <c r="C46" s="119" t="s">
        <v>651</v>
      </c>
      <c r="D46" s="674" t="s">
        <v>652</v>
      </c>
      <c r="E46" s="541">
        <v>1362673</v>
      </c>
      <c r="F46" s="542" t="s">
        <v>113</v>
      </c>
      <c r="G46" s="541" t="s">
        <v>124</v>
      </c>
      <c r="H46" s="541" t="s">
        <v>299</v>
      </c>
      <c r="I46" s="542">
        <v>44109</v>
      </c>
      <c r="J46" s="547">
        <f t="shared" ca="1" si="15"/>
        <v>2.4472222222222224</v>
      </c>
      <c r="K46" s="541">
        <f t="shared" ca="1" si="16"/>
        <v>892</v>
      </c>
      <c r="L46" s="548">
        <f t="shared" ca="1" si="17"/>
        <v>29.733333333333334</v>
      </c>
      <c r="M46" s="549" t="s">
        <v>112</v>
      </c>
    </row>
    <row r="47" spans="1:13" ht="16" x14ac:dyDescent="0.2">
      <c r="A47" s="1">
        <v>7</v>
      </c>
      <c r="B47" t="s">
        <v>2970</v>
      </c>
      <c r="C47" s="119" t="s">
        <v>653</v>
      </c>
      <c r="D47" s="674" t="s">
        <v>652</v>
      </c>
      <c r="E47" s="541">
        <v>1362673</v>
      </c>
      <c r="F47" s="542" t="s">
        <v>113</v>
      </c>
      <c r="G47" s="541" t="s">
        <v>124</v>
      </c>
      <c r="H47" s="541" t="s">
        <v>296</v>
      </c>
      <c r="I47" s="542">
        <v>44109</v>
      </c>
      <c r="J47" s="547">
        <f t="shared" ca="1" si="15"/>
        <v>2.4472222222222224</v>
      </c>
      <c r="K47" s="541">
        <f t="shared" ca="1" si="16"/>
        <v>892</v>
      </c>
      <c r="L47" s="548">
        <f t="shared" ca="1" si="17"/>
        <v>29.733333333333334</v>
      </c>
      <c r="M47" s="549" t="s">
        <v>112</v>
      </c>
    </row>
    <row r="48" spans="1:13" ht="16" x14ac:dyDescent="0.2">
      <c r="A48" s="1">
        <v>8</v>
      </c>
      <c r="B48" t="s">
        <v>2970</v>
      </c>
      <c r="C48" s="119" t="s">
        <v>654</v>
      </c>
      <c r="D48" s="674" t="s">
        <v>652</v>
      </c>
      <c r="E48" s="541">
        <v>1362673</v>
      </c>
      <c r="F48" s="542" t="s">
        <v>113</v>
      </c>
      <c r="G48" s="541" t="s">
        <v>124</v>
      </c>
      <c r="H48" s="541" t="s">
        <v>293</v>
      </c>
      <c r="I48" s="542">
        <v>44109</v>
      </c>
      <c r="J48" s="547">
        <f t="shared" ca="1" si="15"/>
        <v>2.4472222222222224</v>
      </c>
      <c r="K48" s="541">
        <f t="shared" ca="1" si="16"/>
        <v>892</v>
      </c>
      <c r="L48" s="548">
        <f t="shared" ca="1" si="17"/>
        <v>29.733333333333334</v>
      </c>
      <c r="M48" s="549" t="s">
        <v>112</v>
      </c>
    </row>
    <row r="49" spans="1:13" ht="16" x14ac:dyDescent="0.2">
      <c r="A49" s="1">
        <v>9</v>
      </c>
      <c r="B49" t="s">
        <v>2970</v>
      </c>
      <c r="C49" s="119" t="s">
        <v>655</v>
      </c>
      <c r="D49" s="674" t="s">
        <v>652</v>
      </c>
      <c r="E49" s="541">
        <v>1362673</v>
      </c>
      <c r="F49" s="542" t="s">
        <v>113</v>
      </c>
      <c r="G49" s="541" t="s">
        <v>124</v>
      </c>
      <c r="H49" s="541" t="s">
        <v>290</v>
      </c>
      <c r="I49" s="542">
        <v>44109</v>
      </c>
      <c r="J49" s="547">
        <f t="shared" ca="1" si="15"/>
        <v>2.4472222222222224</v>
      </c>
      <c r="K49" s="541">
        <f t="shared" ca="1" si="16"/>
        <v>892</v>
      </c>
      <c r="L49" s="548">
        <f t="shared" ca="1" si="17"/>
        <v>29.733333333333334</v>
      </c>
      <c r="M49" s="549" t="s">
        <v>112</v>
      </c>
    </row>
  </sheetData>
  <pageMargins left="0.7" right="0.7" top="0.75" bottom="0.75" header="0.3" footer="0.3"/>
  <pageSetup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0F2D-284C-41BA-A653-199234B59659}">
  <sheetPr>
    <tabColor rgb="FF02CAD1"/>
    <pageSetUpPr fitToPage="1"/>
  </sheetPr>
  <dimension ref="A1:BF168"/>
  <sheetViews>
    <sheetView workbookViewId="0">
      <selection activeCell="D128" sqref="D128:G166"/>
    </sheetView>
  </sheetViews>
  <sheetFormatPr baseColWidth="10" defaultColWidth="9.1640625" defaultRowHeight="15" x14ac:dyDescent="0.2"/>
  <cols>
    <col min="1" max="1" width="9.1640625" style="1"/>
    <col min="2" max="2" width="24.83203125" style="1" customWidth="1"/>
    <col min="3" max="3" width="23" style="1" customWidth="1"/>
    <col min="4" max="4" width="14.33203125" style="1306" bestFit="1" customWidth="1"/>
    <col min="5" max="5" width="12.5" style="1306" customWidth="1"/>
    <col min="6" max="6" width="16.1640625" style="1306" customWidth="1"/>
    <col min="7" max="7" width="15" style="1306" customWidth="1"/>
    <col min="8" max="8" width="17.6640625" style="1306" customWidth="1"/>
    <col min="9" max="9" width="24.5" style="1306" customWidth="1"/>
    <col min="10" max="10" width="19.33203125" style="1306" customWidth="1"/>
    <col min="11" max="11" width="20.5" style="1306" customWidth="1"/>
    <col min="12" max="12" width="20" style="1" customWidth="1"/>
    <col min="13" max="13" width="19" style="1" customWidth="1"/>
    <col min="14" max="14" width="19.6640625" style="1" customWidth="1"/>
    <col min="15" max="16" width="20.5" style="1" customWidth="1"/>
    <col min="17" max="17" width="13.5" style="1" customWidth="1"/>
    <col min="18" max="18" width="16" style="1" customWidth="1"/>
    <col min="19" max="19" width="14.5" style="1" customWidth="1"/>
    <col min="20" max="20" width="17.1640625" style="1" customWidth="1"/>
    <col min="21" max="21" width="21.1640625" style="1" customWidth="1"/>
    <col min="22" max="22" width="23.33203125" style="1" customWidth="1"/>
    <col min="23" max="23" width="19.5" customWidth="1"/>
    <col min="24" max="24" width="18.1640625" style="1" customWidth="1"/>
    <col min="25" max="25" width="9.83203125" style="1" customWidth="1"/>
    <col min="26" max="26" width="12.83203125" style="1" customWidth="1"/>
    <col min="27" max="27" width="18.6640625" style="1" bestFit="1" customWidth="1"/>
    <col min="28" max="28" width="21.5" style="1" bestFit="1" customWidth="1"/>
    <col min="29" max="29" width="13.1640625" style="1" customWidth="1"/>
    <col min="30" max="33" width="9.1640625" style="1"/>
    <col min="34" max="34" width="11" style="1" customWidth="1"/>
    <col min="35" max="35" width="6" style="1" customWidth="1"/>
    <col min="36" max="36" width="17.5" style="1" customWidth="1"/>
    <col min="37" max="39" width="9.1640625" style="1"/>
    <col min="40" max="40" width="11.5" style="1" customWidth="1"/>
    <col min="41" max="41" width="9.1640625" style="1"/>
    <col min="42" max="42" width="11.5" style="1" customWidth="1"/>
    <col min="43" max="16384" width="9.1640625" style="1"/>
  </cols>
  <sheetData>
    <row r="1" spans="1:58" ht="26" x14ac:dyDescent="0.3">
      <c r="B1" s="1033" t="s">
        <v>2972</v>
      </c>
      <c r="C1" s="1034"/>
      <c r="D1" s="1309"/>
      <c r="W1" s="1"/>
    </row>
    <row r="2" spans="1:58" x14ac:dyDescent="0.2">
      <c r="A2" s="1" t="s">
        <v>2973</v>
      </c>
      <c r="B2" s="1" t="s">
        <v>2974</v>
      </c>
      <c r="C2" s="673" t="s">
        <v>2593</v>
      </c>
      <c r="D2" s="1310" t="s">
        <v>2435</v>
      </c>
      <c r="E2" s="1310" t="s">
        <v>189</v>
      </c>
      <c r="F2" s="1310" t="s">
        <v>192</v>
      </c>
      <c r="G2" s="1310" t="s">
        <v>241</v>
      </c>
      <c r="H2" s="1310" t="s">
        <v>188</v>
      </c>
      <c r="I2" s="1310" t="s">
        <v>242</v>
      </c>
      <c r="J2" s="1310" t="s">
        <v>2895</v>
      </c>
      <c r="K2" s="1310" t="s">
        <v>2896</v>
      </c>
      <c r="L2" s="673" t="s">
        <v>2441</v>
      </c>
      <c r="M2" s="980" t="s">
        <v>2975</v>
      </c>
      <c r="N2" s="1310" t="s">
        <v>2976</v>
      </c>
      <c r="O2" s="673" t="s">
        <v>2977</v>
      </c>
      <c r="P2" s="991" t="s">
        <v>2978</v>
      </c>
      <c r="Q2" s="673"/>
      <c r="R2" s="673"/>
      <c r="T2" s="673"/>
      <c r="U2" s="673"/>
      <c r="W2" s="1"/>
    </row>
    <row r="4" spans="1:58" ht="16" x14ac:dyDescent="0.2">
      <c r="C4" s="928"/>
      <c r="E4" s="1305"/>
      <c r="F4" s="1305"/>
      <c r="H4" s="1305"/>
      <c r="I4" s="1305"/>
      <c r="J4" s="1305"/>
      <c r="K4" s="1954"/>
      <c r="N4" s="1306"/>
      <c r="O4" s="1304"/>
      <c r="P4" s="1">
        <f t="shared" ref="P4" si="0">O4/30</f>
        <v>0</v>
      </c>
      <c r="AA4" s="1107"/>
      <c r="BD4" s="1107"/>
      <c r="BE4" s="1107"/>
      <c r="BF4" s="1107"/>
    </row>
    <row r="5" spans="1:58" s="190" customFormat="1" ht="16" x14ac:dyDescent="0.2">
      <c r="C5" s="1032"/>
      <c r="D5" s="1315"/>
      <c r="E5" s="1315"/>
      <c r="F5" s="1315"/>
      <c r="G5" s="1315"/>
      <c r="H5" s="1315"/>
      <c r="I5" s="1315"/>
      <c r="J5" s="1315"/>
      <c r="K5" s="1955"/>
      <c r="W5" s="323"/>
      <c r="AA5" s="1956"/>
      <c r="AB5" s="1956"/>
      <c r="AF5" s="1956"/>
      <c r="AG5" s="1956"/>
      <c r="AH5" s="1956"/>
      <c r="BD5" s="1956"/>
      <c r="BE5" s="1956"/>
      <c r="BF5" s="1956"/>
    </row>
    <row r="6" spans="1:58" ht="26" x14ac:dyDescent="0.3">
      <c r="B6" s="1033" t="s">
        <v>2979</v>
      </c>
      <c r="C6" s="1034"/>
      <c r="D6" s="1309"/>
      <c r="F6" s="1305"/>
      <c r="G6" s="1305"/>
      <c r="H6" s="1305"/>
      <c r="I6" s="1305"/>
      <c r="J6" s="1305"/>
      <c r="K6" s="1954"/>
      <c r="Z6" s="1107"/>
      <c r="AA6" s="1107"/>
      <c r="AB6" s="1107"/>
      <c r="AC6" s="1107"/>
      <c r="AD6" s="1107"/>
      <c r="AE6" s="1107"/>
      <c r="AF6" s="1107"/>
      <c r="AG6" s="1107"/>
      <c r="AH6" s="1107"/>
    </row>
    <row r="7" spans="1:58" ht="16" x14ac:dyDescent="0.2">
      <c r="C7" s="928"/>
      <c r="D7" s="1305"/>
      <c r="E7" s="1305"/>
      <c r="F7" s="1305"/>
      <c r="G7" s="1305"/>
      <c r="H7" s="1305"/>
      <c r="I7" s="1305"/>
      <c r="J7" s="1305"/>
      <c r="K7" s="1954"/>
      <c r="Z7" s="1107"/>
      <c r="AA7" s="1107"/>
      <c r="AB7" s="1107"/>
    </row>
    <row r="8" spans="1:58" ht="16" x14ac:dyDescent="0.2">
      <c r="B8" s="1084" t="s">
        <v>2980</v>
      </c>
      <c r="C8" s="1084" t="s">
        <v>0</v>
      </c>
      <c r="D8" s="1316" t="s">
        <v>189</v>
      </c>
      <c r="E8" s="1316" t="s">
        <v>192</v>
      </c>
      <c r="F8" s="1316" t="s">
        <v>241</v>
      </c>
      <c r="G8" s="1316" t="s">
        <v>188</v>
      </c>
      <c r="H8" s="1316" t="s">
        <v>2441</v>
      </c>
      <c r="I8" s="1317" t="s">
        <v>2981</v>
      </c>
      <c r="J8" s="1317" t="s">
        <v>2982</v>
      </c>
      <c r="K8" s="1317" t="s">
        <v>2983</v>
      </c>
      <c r="L8" s="927" t="s">
        <v>2984</v>
      </c>
      <c r="M8" s="969" t="s">
        <v>2985</v>
      </c>
      <c r="N8" s="969" t="s">
        <v>2986</v>
      </c>
      <c r="O8" s="675"/>
      <c r="Q8" s="1101" t="s">
        <v>2987</v>
      </c>
      <c r="R8" s="1101" t="s">
        <v>2435</v>
      </c>
      <c r="S8" s="1101" t="s">
        <v>242</v>
      </c>
      <c r="T8" s="1101" t="s">
        <v>2895</v>
      </c>
      <c r="U8" s="1101" t="s">
        <v>2896</v>
      </c>
      <c r="V8" s="1101" t="s">
        <v>2976</v>
      </c>
      <c r="W8" s="1102" t="s">
        <v>2977</v>
      </c>
      <c r="X8" s="1103" t="s">
        <v>2978</v>
      </c>
      <c r="AA8" s="1102" t="s">
        <v>2977</v>
      </c>
      <c r="AB8" s="1103" t="s">
        <v>2978</v>
      </c>
    </row>
    <row r="9" spans="1:58" ht="16" x14ac:dyDescent="0.2">
      <c r="B9" s="1085">
        <v>44616</v>
      </c>
      <c r="C9" s="1044" t="s">
        <v>704</v>
      </c>
      <c r="D9" s="1312" t="s">
        <v>113</v>
      </c>
      <c r="E9" s="1312" t="s">
        <v>124</v>
      </c>
      <c r="F9" s="1312" t="s">
        <v>299</v>
      </c>
      <c r="G9" s="1957">
        <v>44165</v>
      </c>
      <c r="H9" s="1958" t="s">
        <v>2601</v>
      </c>
      <c r="I9" s="1318" t="s">
        <v>2988</v>
      </c>
      <c r="J9" s="1318">
        <f>_xlfn.DAYS(B9,G9)</f>
        <v>451</v>
      </c>
      <c r="K9" s="1318">
        <f t="shared" ref="K9:K32" si="1">J9/30</f>
        <v>15.033333333333333</v>
      </c>
      <c r="L9" s="1086" t="s">
        <v>2989</v>
      </c>
      <c r="M9" s="1086" t="s">
        <v>2990</v>
      </c>
      <c r="N9" s="188"/>
      <c r="O9" s="1107"/>
      <c r="Q9" s="1044" t="s">
        <v>704</v>
      </c>
      <c r="R9" s="1959">
        <v>1378925</v>
      </c>
      <c r="S9" s="332">
        <f>T9/365</f>
        <v>1.2356164383561643</v>
      </c>
      <c r="T9" s="332">
        <v>451</v>
      </c>
      <c r="U9" s="332">
        <f t="shared" ref="U9:U15" si="2">T9/30</f>
        <v>15.033333333333333</v>
      </c>
      <c r="W9" s="673"/>
      <c r="X9" s="672"/>
      <c r="AA9" s="672"/>
    </row>
    <row r="10" spans="1:58" ht="16" x14ac:dyDescent="0.2">
      <c r="B10" s="1085">
        <v>44630</v>
      </c>
      <c r="C10" s="1044" t="s">
        <v>705</v>
      </c>
      <c r="D10" s="1312" t="s">
        <v>113</v>
      </c>
      <c r="E10" s="1312" t="s">
        <v>124</v>
      </c>
      <c r="F10" s="1312" t="s">
        <v>296</v>
      </c>
      <c r="G10" s="1957">
        <v>44165</v>
      </c>
      <c r="H10" s="1958" t="s">
        <v>2601</v>
      </c>
      <c r="I10" s="1318" t="s">
        <v>163</v>
      </c>
      <c r="J10" s="1318">
        <f t="shared" ref="J10:J24" si="3">_xlfn.DAYS(B10,G10)</f>
        <v>465</v>
      </c>
      <c r="K10" s="1318">
        <f t="shared" si="1"/>
        <v>15.5</v>
      </c>
      <c r="L10" s="1086" t="s">
        <v>2991</v>
      </c>
      <c r="M10" s="1086" t="s">
        <v>2990</v>
      </c>
      <c r="N10" s="1087" t="s">
        <v>2992</v>
      </c>
      <c r="O10" s="1107"/>
      <c r="Q10" s="1044" t="s">
        <v>705</v>
      </c>
      <c r="R10" s="1959">
        <v>1378925</v>
      </c>
      <c r="S10" s="332">
        <f>T10/365</f>
        <v>1.273972602739726</v>
      </c>
      <c r="T10" s="332">
        <v>465</v>
      </c>
      <c r="U10" s="332">
        <f t="shared" si="2"/>
        <v>15.5</v>
      </c>
      <c r="W10" s="1107"/>
      <c r="X10" s="672"/>
      <c r="AA10" s="672"/>
    </row>
    <row r="11" spans="1:58" ht="16" x14ac:dyDescent="0.2">
      <c r="B11" s="1085">
        <v>44630</v>
      </c>
      <c r="C11" s="1044" t="s">
        <v>706</v>
      </c>
      <c r="D11" s="1312" t="s">
        <v>113</v>
      </c>
      <c r="E11" s="1312" t="s">
        <v>124</v>
      </c>
      <c r="F11" s="1312" t="s">
        <v>286</v>
      </c>
      <c r="G11" s="1957">
        <v>44165</v>
      </c>
      <c r="H11" s="1958" t="s">
        <v>2601</v>
      </c>
      <c r="I11" s="1318" t="s">
        <v>163</v>
      </c>
      <c r="J11" s="1318">
        <f t="shared" si="3"/>
        <v>465</v>
      </c>
      <c r="K11" s="1318">
        <f t="shared" si="1"/>
        <v>15.5</v>
      </c>
      <c r="L11" s="1086" t="s">
        <v>2993</v>
      </c>
      <c r="M11" s="1086" t="s">
        <v>2994</v>
      </c>
      <c r="N11" s="1087" t="s">
        <v>2995</v>
      </c>
      <c r="O11" s="1107"/>
      <c r="Q11" s="1044" t="s">
        <v>706</v>
      </c>
      <c r="R11" s="1959">
        <v>1378925</v>
      </c>
      <c r="S11" s="332">
        <f>T11/365</f>
        <v>1.273972602739726</v>
      </c>
      <c r="T11" s="332">
        <v>465</v>
      </c>
      <c r="U11" s="332">
        <f t="shared" si="2"/>
        <v>15.5</v>
      </c>
      <c r="W11" s="1107"/>
      <c r="X11" s="672"/>
      <c r="AA11" s="672"/>
    </row>
    <row r="12" spans="1:58" ht="16" x14ac:dyDescent="0.2">
      <c r="B12" s="1291">
        <v>44750</v>
      </c>
      <c r="C12" s="1044" t="s">
        <v>2996</v>
      </c>
      <c r="D12" s="1319" t="s">
        <v>113</v>
      </c>
      <c r="E12" s="1319" t="s">
        <v>124</v>
      </c>
      <c r="F12" s="1313" t="s">
        <v>296</v>
      </c>
      <c r="G12" s="1314">
        <v>44351</v>
      </c>
      <c r="H12" s="1320" t="s">
        <v>112</v>
      </c>
      <c r="I12" s="1318" t="s">
        <v>163</v>
      </c>
      <c r="J12" s="1318">
        <f t="shared" si="3"/>
        <v>399</v>
      </c>
      <c r="K12" s="1318">
        <f t="shared" si="1"/>
        <v>13.3</v>
      </c>
      <c r="L12" s="188" t="s">
        <v>2997</v>
      </c>
      <c r="M12" s="188" t="s">
        <v>2998</v>
      </c>
      <c r="N12" s="188"/>
      <c r="Q12" s="188"/>
      <c r="R12" s="256">
        <v>1416093</v>
      </c>
      <c r="S12" s="1104">
        <f ca="1">YEARFRAC(G12,TODAY())</f>
        <v>1.7833333333333334</v>
      </c>
      <c r="T12" s="256">
        <v>399</v>
      </c>
      <c r="U12" s="256">
        <f t="shared" si="2"/>
        <v>13.3</v>
      </c>
      <c r="V12" s="1041">
        <v>44622</v>
      </c>
      <c r="W12" s="989">
        <f ca="1">_xlfn.DAYS(TODAY(),V12)</f>
        <v>379</v>
      </c>
      <c r="X12" s="1">
        <f ca="1">W12/30</f>
        <v>12.633333333333333</v>
      </c>
      <c r="Y12" s="1161" t="s">
        <v>2999</v>
      </c>
      <c r="AA12" s="672">
        <f>_xlfn.DAYS(B12,V12)</f>
        <v>128</v>
      </c>
      <c r="AB12" s="1">
        <f>AA12/30</f>
        <v>4.2666666666666666</v>
      </c>
    </row>
    <row r="13" spans="1:58" ht="16" x14ac:dyDescent="0.2">
      <c r="B13" s="1291">
        <v>44750</v>
      </c>
      <c r="C13" s="1044" t="s">
        <v>3000</v>
      </c>
      <c r="D13" s="1319" t="s">
        <v>113</v>
      </c>
      <c r="E13" s="1319" t="s">
        <v>124</v>
      </c>
      <c r="F13" s="1313" t="s">
        <v>286</v>
      </c>
      <c r="G13" s="1314">
        <v>44351</v>
      </c>
      <c r="H13" s="1320" t="s">
        <v>112</v>
      </c>
      <c r="I13" s="1318" t="s">
        <v>163</v>
      </c>
      <c r="J13" s="1318">
        <f t="shared" si="3"/>
        <v>399</v>
      </c>
      <c r="K13" s="1318">
        <f t="shared" si="1"/>
        <v>13.3</v>
      </c>
      <c r="L13" s="188" t="s">
        <v>3001</v>
      </c>
      <c r="M13" s="188" t="s">
        <v>3002</v>
      </c>
      <c r="N13" s="188"/>
      <c r="Q13" s="188"/>
      <c r="R13" s="256">
        <v>1416093</v>
      </c>
      <c r="S13" s="1104">
        <f ca="1">YEARFRAC(G13,TODAY())</f>
        <v>1.7833333333333334</v>
      </c>
      <c r="T13" s="256">
        <v>399</v>
      </c>
      <c r="U13" s="256">
        <f t="shared" si="2"/>
        <v>13.3</v>
      </c>
      <c r="V13" s="1041">
        <v>44622</v>
      </c>
      <c r="W13" s="989">
        <f ca="1">_xlfn.DAYS(TODAY(),V13)</f>
        <v>379</v>
      </c>
      <c r="X13" s="1">
        <f ca="1">W13/30</f>
        <v>12.633333333333333</v>
      </c>
      <c r="Y13" s="1161" t="s">
        <v>2999</v>
      </c>
      <c r="AA13" s="672">
        <f t="shared" ref="AA13:AA15" si="4">_xlfn.DAYS(B13,V13)</f>
        <v>128</v>
      </c>
      <c r="AB13" s="1">
        <f t="shared" ref="AB13:AB15" si="5">AA13/30</f>
        <v>4.2666666666666666</v>
      </c>
    </row>
    <row r="14" spans="1:58" ht="16" x14ac:dyDescent="0.2">
      <c r="B14" s="1291">
        <v>44750</v>
      </c>
      <c r="C14" s="1044" t="s">
        <v>3003</v>
      </c>
      <c r="D14" s="1319" t="s">
        <v>113</v>
      </c>
      <c r="E14" s="1319" t="s">
        <v>124</v>
      </c>
      <c r="F14" s="1313" t="s">
        <v>293</v>
      </c>
      <c r="G14" s="1314">
        <v>44351</v>
      </c>
      <c r="H14" s="1320" t="s">
        <v>112</v>
      </c>
      <c r="I14" s="1318" t="s">
        <v>163</v>
      </c>
      <c r="J14" s="1318">
        <f t="shared" si="3"/>
        <v>399</v>
      </c>
      <c r="K14" s="1318">
        <f t="shared" si="1"/>
        <v>13.3</v>
      </c>
      <c r="L14" s="188" t="s">
        <v>3004</v>
      </c>
      <c r="M14" s="188" t="s">
        <v>3005</v>
      </c>
      <c r="N14" s="188"/>
      <c r="Q14" s="188"/>
      <c r="R14" s="256">
        <v>1416093</v>
      </c>
      <c r="S14" s="1104">
        <f ca="1">YEARFRAC(G14,TODAY())</f>
        <v>1.7833333333333334</v>
      </c>
      <c r="T14" s="256">
        <v>399</v>
      </c>
      <c r="U14" s="256">
        <f t="shared" si="2"/>
        <v>13.3</v>
      </c>
      <c r="V14" s="1041">
        <v>44622</v>
      </c>
      <c r="W14" s="989">
        <f ca="1">_xlfn.DAYS(TODAY(),V14)</f>
        <v>379</v>
      </c>
      <c r="X14" s="1">
        <f ca="1">W14/30</f>
        <v>12.633333333333333</v>
      </c>
      <c r="Y14" s="1161" t="s">
        <v>2999</v>
      </c>
      <c r="AA14" s="672">
        <f t="shared" si="4"/>
        <v>128</v>
      </c>
      <c r="AB14" s="1">
        <f t="shared" si="5"/>
        <v>4.2666666666666666</v>
      </c>
    </row>
    <row r="15" spans="1:58" ht="16" x14ac:dyDescent="0.2">
      <c r="B15" s="1291">
        <v>44750</v>
      </c>
      <c r="C15" s="1044" t="s">
        <v>3006</v>
      </c>
      <c r="D15" s="1319" t="s">
        <v>113</v>
      </c>
      <c r="E15" s="1319" t="s">
        <v>124</v>
      </c>
      <c r="F15" s="1313" t="s">
        <v>290</v>
      </c>
      <c r="G15" s="1314">
        <v>44351</v>
      </c>
      <c r="H15" s="1320" t="s">
        <v>112</v>
      </c>
      <c r="I15" s="1318" t="s">
        <v>2988</v>
      </c>
      <c r="J15" s="1318">
        <f t="shared" si="3"/>
        <v>399</v>
      </c>
      <c r="K15" s="1318">
        <f t="shared" si="1"/>
        <v>13.3</v>
      </c>
      <c r="L15" s="188" t="s">
        <v>3001</v>
      </c>
      <c r="M15" s="188" t="s">
        <v>3002</v>
      </c>
      <c r="N15" s="188"/>
      <c r="Q15" s="188"/>
      <c r="R15" s="1162">
        <v>1416093</v>
      </c>
      <c r="S15" s="1163">
        <f ca="1">YEARFRAC(G15,TODAY())</f>
        <v>1.7833333333333334</v>
      </c>
      <c r="T15" s="1162">
        <v>399</v>
      </c>
      <c r="U15" s="1162">
        <f t="shared" si="2"/>
        <v>13.3</v>
      </c>
      <c r="V15" s="1164">
        <v>44622</v>
      </c>
      <c r="W15" s="1049">
        <f ca="1">_xlfn.DAYS(TODAY(),V15)</f>
        <v>379</v>
      </c>
      <c r="X15" s="527">
        <f ca="1">W15/30</f>
        <v>12.633333333333333</v>
      </c>
      <c r="Y15" s="1165" t="s">
        <v>2999</v>
      </c>
      <c r="AA15" s="672">
        <f t="shared" si="4"/>
        <v>128</v>
      </c>
      <c r="AB15" s="1">
        <f t="shared" si="5"/>
        <v>4.2666666666666666</v>
      </c>
    </row>
    <row r="16" spans="1:58" ht="16" x14ac:dyDescent="0.2">
      <c r="B16" s="1291">
        <v>44785</v>
      </c>
      <c r="C16" s="1044" t="s">
        <v>3007</v>
      </c>
      <c r="D16" s="1319" t="s">
        <v>115</v>
      </c>
      <c r="E16" s="1319" t="s">
        <v>124</v>
      </c>
      <c r="F16" s="1313" t="s">
        <v>299</v>
      </c>
      <c r="G16" s="1314">
        <v>44376</v>
      </c>
      <c r="H16" s="1958" t="s">
        <v>2601</v>
      </c>
      <c r="I16" s="1318" t="s">
        <v>163</v>
      </c>
      <c r="J16" s="1318">
        <f t="shared" si="3"/>
        <v>409</v>
      </c>
      <c r="K16" s="1318">
        <f t="shared" ref="K16:K19" si="6">J16/30</f>
        <v>13.633333333333333</v>
      </c>
      <c r="L16" s="188">
        <v>30</v>
      </c>
      <c r="M16" s="188">
        <v>0.16</v>
      </c>
      <c r="N16" s="188"/>
      <c r="Q16" s="188"/>
      <c r="R16" s="256">
        <v>1324354</v>
      </c>
      <c r="S16" s="1104">
        <v>1.1194444444444445</v>
      </c>
      <c r="T16" s="256">
        <v>409</v>
      </c>
      <c r="U16" s="256">
        <v>13.633333333333333</v>
      </c>
      <c r="V16" s="1041"/>
      <c r="W16" s="989"/>
      <c r="Y16" s="678">
        <v>44785</v>
      </c>
      <c r="AA16" s="672"/>
    </row>
    <row r="17" spans="2:27" ht="16" x14ac:dyDescent="0.2">
      <c r="B17" s="1291">
        <v>44785</v>
      </c>
      <c r="C17" s="1044" t="s">
        <v>3008</v>
      </c>
      <c r="D17" s="1319" t="s">
        <v>115</v>
      </c>
      <c r="E17" s="1319" t="s">
        <v>124</v>
      </c>
      <c r="F17" s="1313" t="s">
        <v>296</v>
      </c>
      <c r="G17" s="1314">
        <v>44376</v>
      </c>
      <c r="H17" s="1958" t="s">
        <v>2601</v>
      </c>
      <c r="I17" s="1318" t="s">
        <v>163</v>
      </c>
      <c r="J17" s="1318">
        <f t="shared" si="3"/>
        <v>409</v>
      </c>
      <c r="K17" s="1318">
        <f t="shared" si="6"/>
        <v>13.633333333333333</v>
      </c>
      <c r="L17" s="188">
        <v>26</v>
      </c>
      <c r="M17" s="188">
        <v>0.14000000000000001</v>
      </c>
      <c r="N17" s="188"/>
      <c r="Q17" s="188"/>
      <c r="R17" s="256">
        <v>1324354</v>
      </c>
      <c r="S17" s="1104">
        <v>1.1194444444444445</v>
      </c>
      <c r="T17" s="256">
        <v>409</v>
      </c>
      <c r="U17" s="256">
        <v>13.633333333333333</v>
      </c>
      <c r="V17" s="1041"/>
      <c r="W17" s="989"/>
      <c r="Y17" s="678">
        <v>44785</v>
      </c>
      <c r="AA17" s="672"/>
    </row>
    <row r="18" spans="2:27" ht="16" x14ac:dyDescent="0.2">
      <c r="B18" s="1291">
        <v>44785</v>
      </c>
      <c r="C18" s="1044" t="s">
        <v>3009</v>
      </c>
      <c r="D18" s="1319" t="s">
        <v>115</v>
      </c>
      <c r="E18" s="1319" t="s">
        <v>124</v>
      </c>
      <c r="F18" s="1313" t="s">
        <v>286</v>
      </c>
      <c r="G18" s="1314">
        <v>43942</v>
      </c>
      <c r="H18" s="1958" t="s">
        <v>2601</v>
      </c>
      <c r="I18" s="1318" t="s">
        <v>2988</v>
      </c>
      <c r="J18" s="1318">
        <f t="shared" si="3"/>
        <v>843</v>
      </c>
      <c r="K18" s="1318">
        <f t="shared" si="6"/>
        <v>28.1</v>
      </c>
      <c r="L18" s="188">
        <v>34</v>
      </c>
      <c r="M18" s="188">
        <v>0.18</v>
      </c>
      <c r="N18" s="188"/>
      <c r="Q18" s="188"/>
      <c r="R18" s="256">
        <v>1324354</v>
      </c>
      <c r="S18" s="1104">
        <v>2.3083333333333331</v>
      </c>
      <c r="T18" s="256">
        <v>843</v>
      </c>
      <c r="U18" s="256">
        <v>28.1</v>
      </c>
      <c r="V18" s="1041"/>
      <c r="W18" s="989"/>
      <c r="Y18" s="678">
        <v>44785</v>
      </c>
      <c r="AA18" s="672"/>
    </row>
    <row r="19" spans="2:27" ht="16" x14ac:dyDescent="0.2">
      <c r="B19" s="1291">
        <v>44798</v>
      </c>
      <c r="C19" s="1044" t="s">
        <v>3010</v>
      </c>
      <c r="D19" s="1319" t="s">
        <v>115</v>
      </c>
      <c r="E19" s="1319" t="s">
        <v>124</v>
      </c>
      <c r="F19" s="1313" t="s">
        <v>293</v>
      </c>
      <c r="G19" s="1314">
        <v>44371</v>
      </c>
      <c r="H19" s="1958" t="s">
        <v>2601</v>
      </c>
      <c r="I19" s="1318" t="s">
        <v>163</v>
      </c>
      <c r="J19" s="1318">
        <f t="shared" si="3"/>
        <v>427</v>
      </c>
      <c r="K19" s="1318">
        <f t="shared" si="6"/>
        <v>14.233333333333333</v>
      </c>
      <c r="L19" s="188">
        <v>25</v>
      </c>
      <c r="M19" s="188">
        <v>0.14000000000000001</v>
      </c>
      <c r="N19" s="188"/>
      <c r="Q19" s="188"/>
      <c r="R19" s="256">
        <v>1385321</v>
      </c>
      <c r="S19" s="1104">
        <v>1.1694444444444445</v>
      </c>
      <c r="T19" s="256">
        <v>427</v>
      </c>
      <c r="U19" s="256">
        <v>14.233333333333333</v>
      </c>
      <c r="V19" s="1041"/>
      <c r="W19" s="989"/>
      <c r="Y19" s="678" t="s">
        <v>3011</v>
      </c>
      <c r="AA19" s="672"/>
    </row>
    <row r="20" spans="2:27" ht="16" x14ac:dyDescent="0.2">
      <c r="B20" s="1291">
        <v>44798</v>
      </c>
      <c r="C20" s="1044" t="s">
        <v>3012</v>
      </c>
      <c r="D20" s="1319" t="s">
        <v>113</v>
      </c>
      <c r="E20" s="1319" t="s">
        <v>124</v>
      </c>
      <c r="F20" s="1313" t="s">
        <v>3013</v>
      </c>
      <c r="G20" s="1314">
        <v>44376</v>
      </c>
      <c r="H20" s="1958" t="s">
        <v>2601</v>
      </c>
      <c r="I20" s="1318" t="s">
        <v>163</v>
      </c>
      <c r="J20" s="1318">
        <f t="shared" si="3"/>
        <v>422</v>
      </c>
      <c r="K20" s="1318">
        <f t="shared" ref="K20:K24" si="7">J20/30</f>
        <v>14.066666666666666</v>
      </c>
      <c r="L20" s="188">
        <v>35</v>
      </c>
      <c r="M20" s="188">
        <v>0.19</v>
      </c>
      <c r="N20" s="188"/>
      <c r="Q20" s="188"/>
      <c r="R20" s="256">
        <v>1385321</v>
      </c>
      <c r="S20" s="1104">
        <v>1.1555555555555554</v>
      </c>
      <c r="T20" s="256">
        <v>422</v>
      </c>
      <c r="U20" s="256">
        <v>14.066666666666666</v>
      </c>
      <c r="V20" s="1041"/>
      <c r="W20" s="989"/>
      <c r="Y20" s="678" t="s">
        <v>3011</v>
      </c>
      <c r="AA20" s="672"/>
    </row>
    <row r="21" spans="2:27" ht="16" x14ac:dyDescent="0.2">
      <c r="B21" s="1291">
        <v>44798</v>
      </c>
      <c r="C21" s="1044" t="s">
        <v>3014</v>
      </c>
      <c r="D21" s="1319" t="s">
        <v>115</v>
      </c>
      <c r="E21" s="1319" t="s">
        <v>124</v>
      </c>
      <c r="F21" s="1313" t="s">
        <v>3013</v>
      </c>
      <c r="G21" s="1314">
        <v>44371</v>
      </c>
      <c r="H21" s="1320" t="s">
        <v>112</v>
      </c>
      <c r="I21" s="1318" t="s">
        <v>163</v>
      </c>
      <c r="J21" s="1318">
        <f t="shared" si="3"/>
        <v>427</v>
      </c>
      <c r="K21" s="1318">
        <f t="shared" si="7"/>
        <v>14.233333333333333</v>
      </c>
      <c r="L21" s="188">
        <v>61</v>
      </c>
      <c r="M21" s="188">
        <v>0.33</v>
      </c>
      <c r="N21" s="188"/>
      <c r="Q21" s="188"/>
      <c r="R21" s="256">
        <v>1385313</v>
      </c>
      <c r="S21" s="1104">
        <v>1.1694444444444445</v>
      </c>
      <c r="T21" s="256">
        <v>427</v>
      </c>
      <c r="U21" s="256">
        <v>14.233333333333333</v>
      </c>
      <c r="V21" s="1164">
        <v>44622</v>
      </c>
      <c r="W21" s="1049">
        <v>176</v>
      </c>
      <c r="X21" s="527">
        <v>5.8666666666666663</v>
      </c>
      <c r="Y21" s="678" t="s">
        <v>3011</v>
      </c>
      <c r="AA21" s="672"/>
    </row>
    <row r="22" spans="2:27" ht="16" x14ac:dyDescent="0.2">
      <c r="B22" s="1291">
        <v>44798</v>
      </c>
      <c r="C22" s="1044" t="s">
        <v>3015</v>
      </c>
      <c r="D22" s="1319" t="s">
        <v>115</v>
      </c>
      <c r="E22" s="1319" t="s">
        <v>124</v>
      </c>
      <c r="F22" s="1313" t="s">
        <v>3016</v>
      </c>
      <c r="G22" s="1314">
        <v>44371</v>
      </c>
      <c r="H22" s="1320" t="s">
        <v>112</v>
      </c>
      <c r="I22" s="1318" t="s">
        <v>163</v>
      </c>
      <c r="J22" s="1318">
        <f t="shared" si="3"/>
        <v>427</v>
      </c>
      <c r="K22" s="1318">
        <f t="shared" si="7"/>
        <v>14.233333333333333</v>
      </c>
      <c r="L22" s="188">
        <v>56</v>
      </c>
      <c r="M22" s="188">
        <v>0.31</v>
      </c>
      <c r="N22" s="188"/>
      <c r="Q22" s="188"/>
      <c r="R22" s="256">
        <v>1385313</v>
      </c>
      <c r="S22" s="1104">
        <v>1.1694444444444445</v>
      </c>
      <c r="T22" s="256">
        <v>427</v>
      </c>
      <c r="U22" s="256">
        <v>14.233333333333333</v>
      </c>
      <c r="V22" s="1041">
        <v>44622</v>
      </c>
      <c r="W22" s="989">
        <v>176</v>
      </c>
      <c r="X22" s="1">
        <v>5.8666666666666663</v>
      </c>
      <c r="Y22" s="678" t="s">
        <v>3011</v>
      </c>
      <c r="AA22" s="672"/>
    </row>
    <row r="23" spans="2:27" ht="16" x14ac:dyDescent="0.2">
      <c r="B23" s="1291">
        <v>44798</v>
      </c>
      <c r="C23" s="1044" t="s">
        <v>3017</v>
      </c>
      <c r="D23" s="1319" t="s">
        <v>115</v>
      </c>
      <c r="E23" s="1319" t="s">
        <v>124</v>
      </c>
      <c r="F23" s="1313" t="s">
        <v>286</v>
      </c>
      <c r="G23" s="1314">
        <v>44371</v>
      </c>
      <c r="H23" s="1320" t="s">
        <v>112</v>
      </c>
      <c r="I23" s="1318" t="s">
        <v>163</v>
      </c>
      <c r="J23" s="1318">
        <f t="shared" si="3"/>
        <v>427</v>
      </c>
      <c r="K23" s="1318">
        <f t="shared" si="7"/>
        <v>14.233333333333333</v>
      </c>
      <c r="L23" s="188">
        <v>57</v>
      </c>
      <c r="M23" s="188">
        <v>0.32</v>
      </c>
      <c r="N23" s="188"/>
      <c r="Q23" s="188"/>
      <c r="R23" s="256">
        <v>1385313</v>
      </c>
      <c r="S23" s="1104">
        <v>1.1694444444444445</v>
      </c>
      <c r="T23" s="256">
        <v>427</v>
      </c>
      <c r="U23" s="256">
        <v>14.233333333333333</v>
      </c>
      <c r="V23" s="1041">
        <v>44622</v>
      </c>
      <c r="W23" s="989">
        <v>176</v>
      </c>
      <c r="X23" s="1">
        <v>5.8666666666666663</v>
      </c>
      <c r="Y23" s="678" t="s">
        <v>3011</v>
      </c>
      <c r="AA23" s="672"/>
    </row>
    <row r="24" spans="2:27" ht="16" x14ac:dyDescent="0.2">
      <c r="B24" s="1291">
        <v>44798</v>
      </c>
      <c r="C24" s="1044" t="s">
        <v>3017</v>
      </c>
      <c r="D24" s="1319" t="s">
        <v>115</v>
      </c>
      <c r="E24" s="1319" t="s">
        <v>124</v>
      </c>
      <c r="F24" s="1313" t="s">
        <v>293</v>
      </c>
      <c r="G24" s="1314">
        <v>44371</v>
      </c>
      <c r="H24" s="1320" t="s">
        <v>112</v>
      </c>
      <c r="I24" s="1318" t="s">
        <v>2988</v>
      </c>
      <c r="J24" s="1318">
        <f t="shared" si="3"/>
        <v>427</v>
      </c>
      <c r="K24" s="1318">
        <f t="shared" si="7"/>
        <v>14.233333333333333</v>
      </c>
      <c r="L24" s="188">
        <v>48</v>
      </c>
      <c r="M24" s="188">
        <v>0.26</v>
      </c>
      <c r="N24" s="188"/>
      <c r="Q24" s="188"/>
      <c r="R24" s="256">
        <v>1385313</v>
      </c>
      <c r="S24" s="1104">
        <v>1.1694444444444445</v>
      </c>
      <c r="T24" s="256">
        <v>427</v>
      </c>
      <c r="U24" s="256">
        <v>14.233333333333333</v>
      </c>
      <c r="V24" s="1041">
        <v>44622</v>
      </c>
      <c r="W24" s="989">
        <v>176</v>
      </c>
      <c r="X24" s="1">
        <v>5.8666666666666663</v>
      </c>
      <c r="Y24" s="673" t="s">
        <v>3011</v>
      </c>
      <c r="AA24" s="672"/>
    </row>
    <row r="25" spans="2:27" ht="16" x14ac:dyDescent="0.2">
      <c r="B25" s="674"/>
      <c r="C25" s="674"/>
      <c r="D25" s="1310"/>
      <c r="E25" s="1310"/>
      <c r="F25" s="1310"/>
      <c r="G25" s="1310"/>
      <c r="H25" s="1310"/>
      <c r="I25" s="1305"/>
      <c r="J25" s="1305"/>
      <c r="K25" s="1305"/>
      <c r="L25" s="674"/>
      <c r="M25" s="674"/>
      <c r="N25" s="928"/>
      <c r="O25" s="1107"/>
      <c r="Q25" s="673"/>
      <c r="R25" s="673"/>
      <c r="S25" s="673"/>
      <c r="T25" s="673"/>
      <c r="U25" s="673"/>
      <c r="W25" s="673"/>
      <c r="X25" s="672"/>
      <c r="AA25" s="672"/>
    </row>
    <row r="26" spans="2:27" ht="16" x14ac:dyDescent="0.2">
      <c r="B26" s="1088">
        <v>44630</v>
      </c>
      <c r="C26" s="1035" t="s">
        <v>3018</v>
      </c>
      <c r="D26" s="1960" t="s">
        <v>113</v>
      </c>
      <c r="E26" s="1960" t="s">
        <v>141</v>
      </c>
      <c r="F26" s="1960" t="s">
        <v>299</v>
      </c>
      <c r="G26" s="1321">
        <v>44169</v>
      </c>
      <c r="H26" s="1958" t="s">
        <v>3019</v>
      </c>
      <c r="I26" s="1311" t="s">
        <v>163</v>
      </c>
      <c r="J26" s="1322">
        <f>_xlfn.DAYS(B26,G26)</f>
        <v>461</v>
      </c>
      <c r="K26" s="1322">
        <f>J26/30</f>
        <v>15.366666666666667</v>
      </c>
      <c r="L26" s="1089" t="s">
        <v>3020</v>
      </c>
      <c r="M26" s="105">
        <v>0.15</v>
      </c>
      <c r="N26" s="194"/>
      <c r="Q26" s="194"/>
      <c r="R26" s="925">
        <v>1378927</v>
      </c>
      <c r="S26" s="105">
        <f>T26/365</f>
        <v>1.263013698630137</v>
      </c>
      <c r="T26" s="105">
        <v>461</v>
      </c>
      <c r="U26" s="105">
        <f t="shared" ref="U26:U32" si="8">T26/30</f>
        <v>15.366666666666667</v>
      </c>
      <c r="W26" s="1107"/>
      <c r="X26" s="926"/>
      <c r="AA26" s="926"/>
    </row>
    <row r="27" spans="2:27" ht="16" x14ac:dyDescent="0.2">
      <c r="B27" s="1088">
        <v>44630</v>
      </c>
      <c r="C27" s="1035" t="s">
        <v>3021</v>
      </c>
      <c r="D27" s="1961" t="s">
        <v>113</v>
      </c>
      <c r="E27" s="1960" t="s">
        <v>141</v>
      </c>
      <c r="F27" s="1960" t="s">
        <v>293</v>
      </c>
      <c r="G27" s="1321">
        <v>44169</v>
      </c>
      <c r="H27" s="1958" t="s">
        <v>3019</v>
      </c>
      <c r="I27" s="1311" t="s">
        <v>163</v>
      </c>
      <c r="J27" s="1322">
        <f t="shared" ref="J27:J47" si="9">_xlfn.DAYS(B27,G27)</f>
        <v>461</v>
      </c>
      <c r="K27" s="1322">
        <f>J27/30</f>
        <v>15.366666666666667</v>
      </c>
      <c r="L27" s="105" t="s">
        <v>2989</v>
      </c>
      <c r="M27" s="105">
        <v>0.18</v>
      </c>
      <c r="N27" s="194"/>
      <c r="Q27" s="1045"/>
      <c r="R27" s="925">
        <v>1378927</v>
      </c>
      <c r="S27" s="105">
        <f>T27/365</f>
        <v>1.263013698630137</v>
      </c>
      <c r="T27" s="105">
        <v>461</v>
      </c>
      <c r="U27" s="105">
        <f t="shared" si="8"/>
        <v>15.366666666666667</v>
      </c>
      <c r="W27" s="1107"/>
      <c r="X27" s="926"/>
      <c r="AA27" s="926"/>
    </row>
    <row r="28" spans="2:27" ht="16" x14ac:dyDescent="0.2">
      <c r="B28" s="1088">
        <v>44602</v>
      </c>
      <c r="C28" s="1035" t="s">
        <v>677</v>
      </c>
      <c r="D28" s="1323" t="s">
        <v>115</v>
      </c>
      <c r="E28" s="1323" t="s">
        <v>141</v>
      </c>
      <c r="F28" s="1323" t="s">
        <v>299</v>
      </c>
      <c r="G28" s="1324">
        <v>44158</v>
      </c>
      <c r="H28" s="1958" t="s">
        <v>3019</v>
      </c>
      <c r="I28" s="1322" t="s">
        <v>163</v>
      </c>
      <c r="J28" s="1322">
        <f t="shared" si="9"/>
        <v>444</v>
      </c>
      <c r="K28" s="1322">
        <f t="shared" si="1"/>
        <v>14.8</v>
      </c>
      <c r="L28" s="1089" t="s">
        <v>3022</v>
      </c>
      <c r="M28" s="1089" t="s">
        <v>3023</v>
      </c>
      <c r="N28" s="1090"/>
      <c r="O28" s="1107"/>
      <c r="Q28" s="1035" t="s">
        <v>677</v>
      </c>
      <c r="R28" s="1036">
        <v>1378921</v>
      </c>
      <c r="S28" s="1039">
        <f ca="1">YEARFRAC(G28,TODAY())</f>
        <v>2.3138888888888891</v>
      </c>
      <c r="T28" s="195">
        <v>444</v>
      </c>
      <c r="U28" s="195">
        <f t="shared" si="8"/>
        <v>14.8</v>
      </c>
      <c r="W28" s="1"/>
      <c r="X28"/>
      <c r="AA28"/>
    </row>
    <row r="29" spans="2:27" ht="16" x14ac:dyDescent="0.2">
      <c r="B29" s="1088">
        <v>44602</v>
      </c>
      <c r="C29" s="1035" t="s">
        <v>679</v>
      </c>
      <c r="D29" s="1323" t="s">
        <v>115</v>
      </c>
      <c r="E29" s="1323" t="s">
        <v>141</v>
      </c>
      <c r="F29" s="1323" t="s">
        <v>286</v>
      </c>
      <c r="G29" s="1324">
        <v>44158</v>
      </c>
      <c r="H29" s="1958" t="s">
        <v>3019</v>
      </c>
      <c r="I29" s="1322" t="s">
        <v>3024</v>
      </c>
      <c r="J29" s="1322">
        <f t="shared" si="9"/>
        <v>444</v>
      </c>
      <c r="K29" s="1322">
        <f t="shared" si="1"/>
        <v>14.8</v>
      </c>
      <c r="L29" s="1089" t="s">
        <v>3025</v>
      </c>
      <c r="M29" s="1089" t="s">
        <v>3026</v>
      </c>
      <c r="N29" s="1090"/>
      <c r="O29" s="1107"/>
      <c r="Q29" s="1035" t="s">
        <v>679</v>
      </c>
      <c r="R29" s="1036">
        <v>1378921</v>
      </c>
      <c r="S29" s="1039">
        <f ca="1">YEARFRAC(G29,TODAY())</f>
        <v>2.3138888888888891</v>
      </c>
      <c r="T29" s="195">
        <v>444</v>
      </c>
      <c r="U29" s="195">
        <f t="shared" si="8"/>
        <v>14.8</v>
      </c>
      <c r="W29" s="1107"/>
      <c r="X29" s="1924"/>
      <c r="AA29" s="1924"/>
    </row>
    <row r="30" spans="2:27" ht="16" x14ac:dyDescent="0.2">
      <c r="B30" s="1088">
        <v>44602</v>
      </c>
      <c r="C30" s="1035" t="s">
        <v>680</v>
      </c>
      <c r="D30" s="1323" t="s">
        <v>115</v>
      </c>
      <c r="E30" s="1323" t="s">
        <v>141</v>
      </c>
      <c r="F30" s="1323" t="s">
        <v>293</v>
      </c>
      <c r="G30" s="1324">
        <v>44158</v>
      </c>
      <c r="H30" s="1958" t="s">
        <v>3019</v>
      </c>
      <c r="I30" s="1322" t="s">
        <v>3024</v>
      </c>
      <c r="J30" s="1322">
        <f t="shared" si="9"/>
        <v>444</v>
      </c>
      <c r="K30" s="1322">
        <f t="shared" si="1"/>
        <v>14.8</v>
      </c>
      <c r="L30" s="1089" t="s">
        <v>3025</v>
      </c>
      <c r="M30" s="1089" t="s">
        <v>3026</v>
      </c>
      <c r="N30" s="1090"/>
      <c r="O30" s="1107"/>
      <c r="Q30" s="1035" t="s">
        <v>680</v>
      </c>
      <c r="R30" s="1036">
        <v>1378921</v>
      </c>
      <c r="S30" s="1039">
        <f ca="1">YEARFRAC(G30,TODAY())</f>
        <v>2.3138888888888891</v>
      </c>
      <c r="T30" s="195">
        <v>444</v>
      </c>
      <c r="U30" s="195">
        <f t="shared" si="8"/>
        <v>14.8</v>
      </c>
      <c r="W30" s="1"/>
      <c r="X30"/>
      <c r="AA30"/>
    </row>
    <row r="31" spans="2:27" ht="16" x14ac:dyDescent="0.2">
      <c r="B31" s="1088">
        <v>44602</v>
      </c>
      <c r="C31" s="1035" t="s">
        <v>681</v>
      </c>
      <c r="D31" s="1323" t="s">
        <v>115</v>
      </c>
      <c r="E31" s="1323" t="s">
        <v>141</v>
      </c>
      <c r="F31" s="1323" t="s">
        <v>290</v>
      </c>
      <c r="G31" s="1324">
        <v>44158</v>
      </c>
      <c r="H31" s="1958" t="s">
        <v>3019</v>
      </c>
      <c r="I31" s="1322" t="s">
        <v>163</v>
      </c>
      <c r="J31" s="1322">
        <f t="shared" si="9"/>
        <v>444</v>
      </c>
      <c r="K31" s="1322">
        <f t="shared" si="1"/>
        <v>14.8</v>
      </c>
      <c r="L31" s="1089" t="s">
        <v>3027</v>
      </c>
      <c r="M31" s="1089" t="s">
        <v>3028</v>
      </c>
      <c r="N31" s="1090"/>
      <c r="O31" s="1107"/>
      <c r="Q31" s="1035" t="s">
        <v>681</v>
      </c>
      <c r="R31" s="1036">
        <v>1378921</v>
      </c>
      <c r="S31" s="1039">
        <f ca="1">YEARFRAC(G31,TODAY())</f>
        <v>2.3138888888888891</v>
      </c>
      <c r="T31" s="195">
        <v>444</v>
      </c>
      <c r="U31" s="195">
        <f t="shared" si="8"/>
        <v>14.8</v>
      </c>
      <c r="W31" s="1"/>
      <c r="X31"/>
      <c r="AA31"/>
    </row>
    <row r="32" spans="2:27" ht="16" x14ac:dyDescent="0.2">
      <c r="B32" s="1088">
        <v>44602</v>
      </c>
      <c r="C32" s="1035" t="s">
        <v>682</v>
      </c>
      <c r="D32" s="1323" t="s">
        <v>115</v>
      </c>
      <c r="E32" s="1323" t="s">
        <v>141</v>
      </c>
      <c r="F32" s="1323" t="s">
        <v>296</v>
      </c>
      <c r="G32" s="1324">
        <v>44158</v>
      </c>
      <c r="H32" s="1958" t="s">
        <v>3019</v>
      </c>
      <c r="I32" s="1322" t="s">
        <v>163</v>
      </c>
      <c r="J32" s="1322">
        <f t="shared" si="9"/>
        <v>444</v>
      </c>
      <c r="K32" s="1322">
        <f t="shared" si="1"/>
        <v>14.8</v>
      </c>
      <c r="L32" s="1089" t="s">
        <v>3020</v>
      </c>
      <c r="M32" s="1089" t="s">
        <v>3026</v>
      </c>
      <c r="N32" s="1090"/>
      <c r="Q32" s="1035" t="s">
        <v>682</v>
      </c>
      <c r="R32" s="1036">
        <v>1378921</v>
      </c>
      <c r="S32" s="1039">
        <f ca="1">YEARFRAC(G32,TODAY())</f>
        <v>2.3138888888888891</v>
      </c>
      <c r="T32" s="195">
        <v>444</v>
      </c>
      <c r="U32" s="195">
        <f t="shared" si="8"/>
        <v>14.8</v>
      </c>
      <c r="W32" s="1107"/>
      <c r="X32" s="1924"/>
      <c r="AA32" s="1924"/>
    </row>
    <row r="33" spans="2:27" ht="16" x14ac:dyDescent="0.2">
      <c r="B33" s="1088"/>
      <c r="C33" s="1035"/>
      <c r="D33" s="1323"/>
      <c r="E33" s="1323"/>
      <c r="F33" s="1323"/>
      <c r="G33" s="1324"/>
      <c r="H33" s="1958"/>
      <c r="I33" s="1322"/>
      <c r="J33" s="1322">
        <f t="shared" si="9"/>
        <v>0</v>
      </c>
      <c r="K33" s="1322"/>
      <c r="L33" s="1089"/>
      <c r="M33" s="1089"/>
      <c r="N33" s="1090"/>
      <c r="Q33" s="1035"/>
      <c r="R33" s="1036"/>
      <c r="S33" s="1039"/>
      <c r="T33" s="195">
        <v>0</v>
      </c>
      <c r="U33" s="195"/>
      <c r="W33" s="1107"/>
      <c r="X33" s="1924"/>
      <c r="AA33" s="1924"/>
    </row>
    <row r="34" spans="2:27" ht="16" x14ac:dyDescent="0.2">
      <c r="B34" s="1088">
        <v>44770</v>
      </c>
      <c r="C34" s="1035" t="s">
        <v>3029</v>
      </c>
      <c r="D34" s="1323" t="s">
        <v>113</v>
      </c>
      <c r="E34" s="1323" t="s">
        <v>141</v>
      </c>
      <c r="F34" s="1323" t="s">
        <v>299</v>
      </c>
      <c r="G34" s="1324">
        <v>44364</v>
      </c>
      <c r="H34" s="1325" t="s">
        <v>112</v>
      </c>
      <c r="I34" s="1322" t="s">
        <v>3030</v>
      </c>
      <c r="J34" s="1322">
        <f t="shared" si="9"/>
        <v>406</v>
      </c>
      <c r="K34" s="1322">
        <f>J34/30</f>
        <v>13.533333333333333</v>
      </c>
      <c r="L34" s="1089">
        <v>50</v>
      </c>
      <c r="M34" s="1089">
        <v>0.27</v>
      </c>
      <c r="N34" s="1090"/>
      <c r="Q34" s="1035"/>
      <c r="R34" s="1036">
        <v>1479813</v>
      </c>
      <c r="S34" s="1039">
        <f t="shared" ref="S34:S39" ca="1" si="10">YEARFRAC(G34,TODAY())</f>
        <v>1.7472222222222222</v>
      </c>
      <c r="T34" s="195">
        <v>406</v>
      </c>
      <c r="U34" s="195">
        <f t="shared" ref="U34:U39" si="11">T34/30</f>
        <v>13.533333333333333</v>
      </c>
      <c r="V34" s="1294">
        <v>44622</v>
      </c>
      <c r="W34" s="1295">
        <v>148</v>
      </c>
      <c r="X34" s="1962">
        <v>4.9333333333333336</v>
      </c>
      <c r="Y34" s="1296">
        <v>44770</v>
      </c>
      <c r="AA34" s="1924"/>
    </row>
    <row r="35" spans="2:27" ht="16" x14ac:dyDescent="0.2">
      <c r="B35" s="1088">
        <v>44770</v>
      </c>
      <c r="C35" s="1035" t="s">
        <v>3031</v>
      </c>
      <c r="D35" s="1323" t="s">
        <v>113</v>
      </c>
      <c r="E35" s="1323" t="s">
        <v>141</v>
      </c>
      <c r="F35" s="1323" t="s">
        <v>290</v>
      </c>
      <c r="G35" s="1324">
        <v>44364</v>
      </c>
      <c r="H35" s="1325" t="s">
        <v>112</v>
      </c>
      <c r="I35" s="1322" t="s">
        <v>3030</v>
      </c>
      <c r="J35" s="1322">
        <f t="shared" si="9"/>
        <v>406</v>
      </c>
      <c r="K35" s="1322">
        <f t="shared" ref="K35:K37" si="12">J35/30</f>
        <v>13.533333333333333</v>
      </c>
      <c r="L35" s="1089">
        <v>51</v>
      </c>
      <c r="M35" s="1089">
        <v>0.28000000000000003</v>
      </c>
      <c r="N35" s="1090"/>
      <c r="Q35" s="1035"/>
      <c r="R35" s="1036">
        <v>1479813</v>
      </c>
      <c r="S35" s="1039">
        <f t="shared" ca="1" si="10"/>
        <v>1.7472222222222222</v>
      </c>
      <c r="T35" s="195">
        <v>406</v>
      </c>
      <c r="U35" s="195">
        <f t="shared" si="11"/>
        <v>13.533333333333333</v>
      </c>
      <c r="V35" s="1294">
        <v>44622</v>
      </c>
      <c r="W35" s="1295">
        <v>148</v>
      </c>
      <c r="X35" s="1962">
        <v>4.9333333333333336</v>
      </c>
      <c r="Y35" s="1296">
        <v>44770</v>
      </c>
      <c r="AA35" s="1924"/>
    </row>
    <row r="36" spans="2:27" ht="16" x14ac:dyDescent="0.2">
      <c r="B36" s="1088">
        <v>44770</v>
      </c>
      <c r="C36" s="1035" t="s">
        <v>3032</v>
      </c>
      <c r="D36" s="1323" t="s">
        <v>113</v>
      </c>
      <c r="E36" s="1323" t="s">
        <v>141</v>
      </c>
      <c r="F36" s="1323" t="s">
        <v>602</v>
      </c>
      <c r="G36" s="1324">
        <v>44364</v>
      </c>
      <c r="H36" s="1325" t="s">
        <v>112</v>
      </c>
      <c r="I36" s="1322" t="s">
        <v>3030</v>
      </c>
      <c r="J36" s="1322">
        <f t="shared" si="9"/>
        <v>406</v>
      </c>
      <c r="K36" s="1322">
        <f t="shared" si="12"/>
        <v>13.533333333333333</v>
      </c>
      <c r="L36" s="1089">
        <v>51</v>
      </c>
      <c r="M36" s="1089">
        <v>0.28000000000000003</v>
      </c>
      <c r="N36" s="1090"/>
      <c r="Q36" s="1035"/>
      <c r="R36" s="1036">
        <v>1479813</v>
      </c>
      <c r="S36" s="1039">
        <f t="shared" ca="1" si="10"/>
        <v>1.7472222222222222</v>
      </c>
      <c r="T36" s="195">
        <v>406</v>
      </c>
      <c r="U36" s="195">
        <f t="shared" si="11"/>
        <v>13.533333333333333</v>
      </c>
      <c r="V36" s="1294">
        <v>44622</v>
      </c>
      <c r="W36" s="1295">
        <v>148</v>
      </c>
      <c r="X36" s="1962">
        <v>4.9333333333333336</v>
      </c>
      <c r="Y36" s="1296">
        <v>44770</v>
      </c>
      <c r="AA36" s="1924"/>
    </row>
    <row r="37" spans="2:27" ht="16" x14ac:dyDescent="0.2">
      <c r="B37" s="1088">
        <v>44770</v>
      </c>
      <c r="C37" s="1035" t="s">
        <v>3033</v>
      </c>
      <c r="D37" s="1323" t="s">
        <v>113</v>
      </c>
      <c r="E37" s="1323" t="s">
        <v>141</v>
      </c>
      <c r="F37" s="1323" t="s">
        <v>299</v>
      </c>
      <c r="G37" s="1324">
        <v>44364</v>
      </c>
      <c r="H37" s="1325" t="s">
        <v>112</v>
      </c>
      <c r="I37" s="1322" t="s">
        <v>3030</v>
      </c>
      <c r="J37" s="1322">
        <f t="shared" si="9"/>
        <v>406</v>
      </c>
      <c r="K37" s="1322">
        <f t="shared" si="12"/>
        <v>13.533333333333333</v>
      </c>
      <c r="L37" s="1089">
        <v>51</v>
      </c>
      <c r="M37" s="1089">
        <v>0.28000000000000003</v>
      </c>
      <c r="N37" s="1090"/>
      <c r="Q37" s="1035"/>
      <c r="R37" s="1036">
        <v>1385311</v>
      </c>
      <c r="S37" s="1039">
        <f t="shared" ca="1" si="10"/>
        <v>1.7472222222222222</v>
      </c>
      <c r="T37" s="195">
        <v>406</v>
      </c>
      <c r="U37" s="195">
        <f t="shared" si="11"/>
        <v>13.533333333333333</v>
      </c>
      <c r="V37" s="1294">
        <v>44622</v>
      </c>
      <c r="W37" s="1295">
        <v>148</v>
      </c>
      <c r="X37" s="1962">
        <v>4.9333333333333336</v>
      </c>
      <c r="Y37" s="1296">
        <v>44770</v>
      </c>
      <c r="AA37" s="1924"/>
    </row>
    <row r="38" spans="2:27" ht="16" x14ac:dyDescent="0.2">
      <c r="B38" s="1088">
        <v>44781</v>
      </c>
      <c r="C38" s="1035" t="s">
        <v>3034</v>
      </c>
      <c r="D38" s="1323" t="s">
        <v>113</v>
      </c>
      <c r="E38" s="1323" t="s">
        <v>141</v>
      </c>
      <c r="F38" s="1323" t="s">
        <v>3016</v>
      </c>
      <c r="G38" s="1324">
        <v>44364</v>
      </c>
      <c r="H38" s="1325" t="s">
        <v>112</v>
      </c>
      <c r="I38" s="1322" t="s">
        <v>3035</v>
      </c>
      <c r="J38" s="1322">
        <f t="shared" si="9"/>
        <v>417</v>
      </c>
      <c r="K38" s="1322">
        <f t="shared" ref="K38:K39" si="13">J38/30</f>
        <v>13.9</v>
      </c>
      <c r="L38" s="1089">
        <v>45</v>
      </c>
      <c r="M38" s="1089">
        <v>0.25</v>
      </c>
      <c r="N38" s="1090" t="s">
        <v>3036</v>
      </c>
      <c r="Q38" s="1035"/>
      <c r="R38" s="1036">
        <v>1385311</v>
      </c>
      <c r="S38" s="1039">
        <f t="shared" ca="1" si="10"/>
        <v>1.7472222222222222</v>
      </c>
      <c r="T38" s="195">
        <v>417</v>
      </c>
      <c r="U38" s="195">
        <f t="shared" si="11"/>
        <v>13.9</v>
      </c>
      <c r="V38" s="1294">
        <v>44622</v>
      </c>
      <c r="W38" s="1295">
        <v>159</v>
      </c>
      <c r="X38" s="1962">
        <v>5.3</v>
      </c>
      <c r="Y38" s="1296">
        <v>44781</v>
      </c>
      <c r="AA38" s="1924"/>
    </row>
    <row r="39" spans="2:27" ht="16" x14ac:dyDescent="0.2">
      <c r="B39" s="1088">
        <v>44781</v>
      </c>
      <c r="C39" s="1035" t="s">
        <v>3037</v>
      </c>
      <c r="D39" s="1323" t="s">
        <v>113</v>
      </c>
      <c r="E39" s="1323" t="s">
        <v>141</v>
      </c>
      <c r="F39" s="1323" t="s">
        <v>286</v>
      </c>
      <c r="G39" s="1324">
        <v>44364</v>
      </c>
      <c r="H39" s="1325" t="s">
        <v>112</v>
      </c>
      <c r="I39" s="1322" t="s">
        <v>3035</v>
      </c>
      <c r="J39" s="1322">
        <f t="shared" si="9"/>
        <v>417</v>
      </c>
      <c r="K39" s="1322">
        <f t="shared" si="13"/>
        <v>13.9</v>
      </c>
      <c r="L39" s="1089">
        <v>36</v>
      </c>
      <c r="M39" s="1089">
        <v>0.2</v>
      </c>
      <c r="N39" s="1090" t="s">
        <v>3036</v>
      </c>
      <c r="Q39" s="1035"/>
      <c r="R39" s="1036">
        <v>1385311</v>
      </c>
      <c r="S39" s="1039">
        <f t="shared" ca="1" si="10"/>
        <v>1.7472222222222222</v>
      </c>
      <c r="T39" s="195">
        <v>417</v>
      </c>
      <c r="U39" s="195">
        <f t="shared" si="11"/>
        <v>13.9</v>
      </c>
      <c r="V39" s="1294">
        <v>44622</v>
      </c>
      <c r="W39" s="1295">
        <v>159</v>
      </c>
      <c r="X39" s="1962">
        <v>5.3</v>
      </c>
      <c r="Y39" s="1296">
        <v>44781</v>
      </c>
      <c r="AA39" s="1924"/>
    </row>
    <row r="40" spans="2:27" ht="16" x14ac:dyDescent="0.2">
      <c r="B40" s="772">
        <v>44664</v>
      </c>
      <c r="C40" s="193" t="s">
        <v>3038</v>
      </c>
      <c r="D40" s="1326" t="s">
        <v>113</v>
      </c>
      <c r="E40" s="1326" t="s">
        <v>141</v>
      </c>
      <c r="F40" s="1326" t="s">
        <v>286</v>
      </c>
      <c r="G40" s="1327">
        <v>44067</v>
      </c>
      <c r="H40" s="1328" t="s">
        <v>3039</v>
      </c>
      <c r="I40" s="1329" t="s">
        <v>3040</v>
      </c>
      <c r="J40" s="1322">
        <f t="shared" si="9"/>
        <v>597</v>
      </c>
      <c r="K40" s="1322">
        <f>J40/30</f>
        <v>19.899999999999999</v>
      </c>
      <c r="L40" s="194" t="s">
        <v>3004</v>
      </c>
      <c r="M40" s="1292" t="s">
        <v>3005</v>
      </c>
      <c r="N40" s="90" t="s">
        <v>3039</v>
      </c>
      <c r="Q40" s="1035"/>
      <c r="R40" s="90">
        <v>1343443</v>
      </c>
      <c r="S40" s="1039">
        <v>1.6583333333333332</v>
      </c>
      <c r="T40" s="195">
        <v>597</v>
      </c>
      <c r="U40" s="195">
        <v>19.899999999999999</v>
      </c>
      <c r="W40" s="1107"/>
      <c r="X40" s="1924"/>
      <c r="AA40" s="1924"/>
    </row>
    <row r="41" spans="2:27" ht="16" x14ac:dyDescent="0.2">
      <c r="B41" s="772">
        <v>44869</v>
      </c>
      <c r="C41" s="193" t="s">
        <v>3041</v>
      </c>
      <c r="D41" s="1326" t="s">
        <v>113</v>
      </c>
      <c r="E41" s="1326" t="s">
        <v>141</v>
      </c>
      <c r="F41" s="1323" t="s">
        <v>299</v>
      </c>
      <c r="G41" s="1327">
        <v>44497</v>
      </c>
      <c r="H41" s="1769" t="s">
        <v>2601</v>
      </c>
      <c r="I41" s="1329" t="s">
        <v>163</v>
      </c>
      <c r="J41" s="1322">
        <f t="shared" si="9"/>
        <v>372</v>
      </c>
      <c r="K41" s="1322">
        <v>12.366666666666667</v>
      </c>
      <c r="L41" s="194">
        <v>33</v>
      </c>
      <c r="M41" s="193">
        <v>0.18</v>
      </c>
      <c r="N41" s="90"/>
      <c r="Q41" s="1035"/>
      <c r="R41" s="90">
        <v>1450658</v>
      </c>
      <c r="S41" s="1039">
        <v>1.0138888888888888</v>
      </c>
      <c r="T41" s="195">
        <v>372</v>
      </c>
      <c r="U41" s="195">
        <v>12.366666666666667</v>
      </c>
      <c r="W41" s="1107"/>
      <c r="X41" s="1924"/>
      <c r="AA41" s="1924"/>
    </row>
    <row r="42" spans="2:27" ht="16" x14ac:dyDescent="0.2">
      <c r="B42" s="772">
        <v>44869</v>
      </c>
      <c r="C42" s="193" t="s">
        <v>3041</v>
      </c>
      <c r="D42" s="1326" t="s">
        <v>113</v>
      </c>
      <c r="E42" s="1326" t="s">
        <v>141</v>
      </c>
      <c r="F42" s="1323" t="s">
        <v>3016</v>
      </c>
      <c r="G42" s="1327">
        <v>44497</v>
      </c>
      <c r="H42" s="1769" t="s">
        <v>2601</v>
      </c>
      <c r="I42" s="1329" t="s">
        <v>2988</v>
      </c>
      <c r="J42" s="1322">
        <f t="shared" si="9"/>
        <v>372</v>
      </c>
      <c r="K42" s="1322">
        <v>12.366666666666667</v>
      </c>
      <c r="L42" s="194">
        <v>31</v>
      </c>
      <c r="M42" s="193">
        <v>0.17</v>
      </c>
      <c r="N42" s="90"/>
      <c r="Q42" s="1035"/>
      <c r="R42" s="90">
        <v>1450658</v>
      </c>
      <c r="S42" s="1039">
        <v>1.0138888888888888</v>
      </c>
      <c r="T42" s="195">
        <v>372</v>
      </c>
      <c r="U42" s="195">
        <v>12.366666666666667</v>
      </c>
      <c r="W42" s="1107"/>
      <c r="X42" s="1924"/>
      <c r="AA42" s="1924"/>
    </row>
    <row r="43" spans="2:27" ht="16" x14ac:dyDescent="0.2">
      <c r="B43" s="772">
        <v>44869</v>
      </c>
      <c r="C43" s="193" t="s">
        <v>3041</v>
      </c>
      <c r="D43" s="1326" t="s">
        <v>113</v>
      </c>
      <c r="E43" s="1326" t="s">
        <v>141</v>
      </c>
      <c r="F43" s="1323" t="s">
        <v>286</v>
      </c>
      <c r="G43" s="1327">
        <v>44497</v>
      </c>
      <c r="H43" s="1769" t="s">
        <v>2601</v>
      </c>
      <c r="I43" s="1329" t="s">
        <v>2988</v>
      </c>
      <c r="J43" s="1322">
        <f t="shared" si="9"/>
        <v>372</v>
      </c>
      <c r="K43" s="1322">
        <v>12.366666666666667</v>
      </c>
      <c r="L43" s="194">
        <v>32</v>
      </c>
      <c r="M43" s="193">
        <v>0.18</v>
      </c>
      <c r="N43" s="90"/>
      <c r="Q43" s="1035"/>
      <c r="R43" s="90">
        <v>1450658</v>
      </c>
      <c r="S43" s="1039">
        <v>1.0138888888888888</v>
      </c>
      <c r="T43" s="195">
        <v>372</v>
      </c>
      <c r="U43" s="195">
        <v>12.366666666666667</v>
      </c>
      <c r="W43" s="1107"/>
      <c r="X43" s="1924"/>
      <c r="AA43" s="1924"/>
    </row>
    <row r="44" spans="2:27" ht="16" x14ac:dyDescent="0.2">
      <c r="B44" s="772">
        <v>44895</v>
      </c>
      <c r="C44" s="193" t="s">
        <v>3042</v>
      </c>
      <c r="D44" s="1326" t="s">
        <v>115</v>
      </c>
      <c r="E44" s="1326" t="s">
        <v>141</v>
      </c>
      <c r="F44" s="1323" t="s">
        <v>299</v>
      </c>
      <c r="G44" s="1327">
        <v>44497</v>
      </c>
      <c r="H44" s="1328" t="s">
        <v>112</v>
      </c>
      <c r="I44" s="1329" t="s">
        <v>163</v>
      </c>
      <c r="J44" s="1322">
        <f>_xlfn.DAYS(B44,G44)</f>
        <v>398</v>
      </c>
      <c r="K44" s="1322">
        <v>12.366666666666667</v>
      </c>
      <c r="L44" s="194">
        <v>32</v>
      </c>
      <c r="M44" s="193">
        <v>0.17</v>
      </c>
      <c r="N44" s="90"/>
      <c r="Q44" s="1035"/>
      <c r="R44" s="90">
        <v>1450657</v>
      </c>
      <c r="S44" s="1039">
        <v>1.0888888888888888</v>
      </c>
      <c r="T44" s="195">
        <v>398</v>
      </c>
      <c r="U44" s="195">
        <v>13.266666666666667</v>
      </c>
      <c r="V44" s="13">
        <v>44774</v>
      </c>
      <c r="W44" s="1107">
        <v>121</v>
      </c>
      <c r="X44" s="1924">
        <v>4.0333333333333332</v>
      </c>
      <c r="AA44" s="1924"/>
    </row>
    <row r="45" spans="2:27" ht="16" x14ac:dyDescent="0.2">
      <c r="B45" s="772">
        <v>44895</v>
      </c>
      <c r="C45" s="193" t="s">
        <v>3042</v>
      </c>
      <c r="D45" s="1326" t="s">
        <v>115</v>
      </c>
      <c r="E45" s="1326" t="s">
        <v>141</v>
      </c>
      <c r="F45" s="1323" t="s">
        <v>3016</v>
      </c>
      <c r="G45" s="1327">
        <v>44497</v>
      </c>
      <c r="H45" s="1328" t="s">
        <v>112</v>
      </c>
      <c r="I45" s="1329" t="s">
        <v>163</v>
      </c>
      <c r="J45" s="1322">
        <f t="shared" si="9"/>
        <v>398</v>
      </c>
      <c r="K45" s="1322">
        <v>12.366666666666667</v>
      </c>
      <c r="L45" s="194">
        <v>29</v>
      </c>
      <c r="M45" s="193">
        <v>0.16</v>
      </c>
      <c r="N45" s="90"/>
      <c r="Q45" s="1035"/>
      <c r="R45" s="90">
        <v>1450657</v>
      </c>
      <c r="S45" s="1039">
        <v>1.0888888888888888</v>
      </c>
      <c r="T45" s="195">
        <v>398</v>
      </c>
      <c r="U45" s="195">
        <v>13.266666666666667</v>
      </c>
      <c r="V45" s="13">
        <v>44774</v>
      </c>
      <c r="W45" s="1107">
        <v>121</v>
      </c>
      <c r="X45" s="1924">
        <v>4.0333333333333332</v>
      </c>
      <c r="AA45" s="1924"/>
    </row>
    <row r="46" spans="2:27" ht="16" x14ac:dyDescent="0.2">
      <c r="B46" s="772">
        <v>44895</v>
      </c>
      <c r="C46" s="193" t="s">
        <v>3042</v>
      </c>
      <c r="D46" s="1326" t="s">
        <v>115</v>
      </c>
      <c r="E46" s="1326" t="s">
        <v>141</v>
      </c>
      <c r="F46" s="1323" t="s">
        <v>286</v>
      </c>
      <c r="G46" s="1327">
        <v>44497</v>
      </c>
      <c r="H46" s="1328" t="s">
        <v>112</v>
      </c>
      <c r="I46" s="1329" t="s">
        <v>163</v>
      </c>
      <c r="J46" s="1322">
        <f t="shared" si="9"/>
        <v>398</v>
      </c>
      <c r="K46" s="1322">
        <v>12.366666666666667</v>
      </c>
      <c r="L46" s="194">
        <v>33</v>
      </c>
      <c r="M46" s="193">
        <v>0.18</v>
      </c>
      <c r="N46" s="90"/>
      <c r="Q46" s="1035"/>
      <c r="R46" s="90">
        <v>1450657</v>
      </c>
      <c r="S46" s="1039">
        <v>1.0888888888888888</v>
      </c>
      <c r="T46" s="195">
        <v>398</v>
      </c>
      <c r="U46" s="195">
        <v>13.266666666666667</v>
      </c>
      <c r="V46" s="13">
        <v>44774</v>
      </c>
      <c r="W46" s="1107">
        <v>121</v>
      </c>
      <c r="X46" s="1924">
        <v>4.0333333333333332</v>
      </c>
      <c r="AA46" s="1924"/>
    </row>
    <row r="47" spans="2:27" ht="16" x14ac:dyDescent="0.2">
      <c r="B47" s="772">
        <v>44895</v>
      </c>
      <c r="C47" s="193" t="s">
        <v>3042</v>
      </c>
      <c r="D47" s="1326" t="s">
        <v>115</v>
      </c>
      <c r="E47" s="1326" t="s">
        <v>141</v>
      </c>
      <c r="F47" s="1323" t="s">
        <v>3043</v>
      </c>
      <c r="G47" s="1327">
        <v>44497</v>
      </c>
      <c r="H47" s="1328" t="s">
        <v>112</v>
      </c>
      <c r="I47" s="1329" t="s">
        <v>2988</v>
      </c>
      <c r="J47" s="1322">
        <f t="shared" si="9"/>
        <v>398</v>
      </c>
      <c r="K47" s="1322">
        <v>12.366666666666667</v>
      </c>
      <c r="L47" s="194">
        <v>28</v>
      </c>
      <c r="M47" s="193">
        <v>0.15</v>
      </c>
      <c r="N47" s="90"/>
      <c r="Q47" s="1035"/>
      <c r="R47" s="90">
        <v>1450657</v>
      </c>
      <c r="S47" s="1039">
        <v>1.0888888888888888</v>
      </c>
      <c r="T47" s="195">
        <v>398</v>
      </c>
      <c r="U47" s="195">
        <v>13.266666666666667</v>
      </c>
      <c r="V47" s="13">
        <v>44774</v>
      </c>
      <c r="W47" s="1107">
        <v>121</v>
      </c>
      <c r="X47" s="1924">
        <v>4.0333333333333332</v>
      </c>
      <c r="AA47" s="1924"/>
    </row>
    <row r="48" spans="2:27" ht="16" x14ac:dyDescent="0.2">
      <c r="W48" s="1107"/>
      <c r="X48" s="1924"/>
      <c r="AA48" s="1924"/>
    </row>
    <row r="49" spans="2:28" ht="16" x14ac:dyDescent="0.2">
      <c r="B49" s="1091">
        <v>44572</v>
      </c>
      <c r="C49" s="1092" t="s">
        <v>3044</v>
      </c>
      <c r="D49" s="1330" t="s">
        <v>113</v>
      </c>
      <c r="E49" s="1330" t="s">
        <v>150</v>
      </c>
      <c r="F49" s="1330" t="s">
        <v>299</v>
      </c>
      <c r="G49" s="1963">
        <v>44146</v>
      </c>
      <c r="H49" s="1958" t="s">
        <v>3019</v>
      </c>
      <c r="I49" s="1331" t="s">
        <v>163</v>
      </c>
      <c r="J49" s="1331">
        <f>_xlfn.DAYS(B49,G49)</f>
        <v>426</v>
      </c>
      <c r="K49" s="1331">
        <f t="shared" ref="K49:K68" si="14">J49/30</f>
        <v>14.2</v>
      </c>
      <c r="L49" s="1092" t="s">
        <v>3025</v>
      </c>
      <c r="M49" s="1092" t="s">
        <v>3028</v>
      </c>
      <c r="N49" s="1093" t="s">
        <v>3045</v>
      </c>
      <c r="Q49" s="978"/>
      <c r="R49" s="1964">
        <v>1378928</v>
      </c>
      <c r="S49" s="335">
        <f t="shared" ref="S49:S63" si="15">T49/365</f>
        <v>1.167123287671233</v>
      </c>
      <c r="T49" s="335">
        <v>426</v>
      </c>
      <c r="U49" s="335">
        <f t="shared" ref="U49:U63" si="16">T49/30</f>
        <v>14.2</v>
      </c>
      <c r="W49" s="1107" t="s">
        <v>287</v>
      </c>
      <c r="X49" s="1924"/>
      <c r="AA49" s="1924"/>
    </row>
    <row r="50" spans="2:28" ht="16" x14ac:dyDescent="0.2">
      <c r="B50" s="1091">
        <v>44572</v>
      </c>
      <c r="C50" s="1092" t="s">
        <v>3046</v>
      </c>
      <c r="D50" s="1330" t="s">
        <v>113</v>
      </c>
      <c r="E50" s="1330" t="s">
        <v>150</v>
      </c>
      <c r="F50" s="1330" t="s">
        <v>286</v>
      </c>
      <c r="G50" s="1963">
        <v>44146</v>
      </c>
      <c r="H50" s="1958" t="s">
        <v>3019</v>
      </c>
      <c r="I50" s="1331" t="s">
        <v>163</v>
      </c>
      <c r="J50" s="1331">
        <f t="shared" ref="J50:J68" si="17">_xlfn.DAYS(B50,G50)</f>
        <v>426</v>
      </c>
      <c r="K50" s="1331">
        <f t="shared" si="14"/>
        <v>14.2</v>
      </c>
      <c r="L50" s="1092" t="s">
        <v>3047</v>
      </c>
      <c r="M50" s="1092" t="s">
        <v>3048</v>
      </c>
      <c r="N50" s="1093"/>
      <c r="Q50" s="978"/>
      <c r="R50" s="1964">
        <v>1378928</v>
      </c>
      <c r="S50" s="335">
        <f t="shared" si="15"/>
        <v>1.167123287671233</v>
      </c>
      <c r="T50" s="335">
        <v>426</v>
      </c>
      <c r="U50" s="335">
        <f t="shared" si="16"/>
        <v>14.2</v>
      </c>
      <c r="W50" s="673"/>
      <c r="X50" s="672"/>
      <c r="AA50" s="672"/>
    </row>
    <row r="51" spans="2:28" ht="16" x14ac:dyDescent="0.2">
      <c r="B51" s="1091">
        <v>44572</v>
      </c>
      <c r="C51" s="1092" t="s">
        <v>3049</v>
      </c>
      <c r="D51" s="1330" t="s">
        <v>113</v>
      </c>
      <c r="E51" s="1330" t="s">
        <v>150</v>
      </c>
      <c r="F51" s="1330" t="s">
        <v>293</v>
      </c>
      <c r="G51" s="1963">
        <v>44146</v>
      </c>
      <c r="H51" s="1958" t="s">
        <v>3019</v>
      </c>
      <c r="I51" s="1331" t="s">
        <v>3024</v>
      </c>
      <c r="J51" s="1331">
        <f t="shared" si="17"/>
        <v>426</v>
      </c>
      <c r="K51" s="1331">
        <f t="shared" si="14"/>
        <v>14.2</v>
      </c>
      <c r="L51" s="1092" t="s">
        <v>3050</v>
      </c>
      <c r="M51" s="1092" t="s">
        <v>3051</v>
      </c>
      <c r="N51" s="1093"/>
      <c r="Q51" s="978"/>
      <c r="R51" s="1964">
        <v>1378928</v>
      </c>
      <c r="S51" s="335">
        <f t="shared" si="15"/>
        <v>1.167123287671233</v>
      </c>
      <c r="T51" s="335">
        <v>426</v>
      </c>
      <c r="U51" s="335">
        <f t="shared" si="16"/>
        <v>14.2</v>
      </c>
      <c r="W51" s="933"/>
      <c r="X51" s="990"/>
      <c r="AA51" s="990"/>
    </row>
    <row r="52" spans="2:28" ht="16" x14ac:dyDescent="0.2">
      <c r="B52" s="1091">
        <v>44572</v>
      </c>
      <c r="C52" s="1092" t="s">
        <v>3052</v>
      </c>
      <c r="D52" s="1330" t="s">
        <v>113</v>
      </c>
      <c r="E52" s="1330" t="s">
        <v>150</v>
      </c>
      <c r="F52" s="1330" t="s">
        <v>290</v>
      </c>
      <c r="G52" s="1963">
        <v>44146</v>
      </c>
      <c r="H52" s="1958" t="s">
        <v>3019</v>
      </c>
      <c r="I52" s="1331" t="s">
        <v>163</v>
      </c>
      <c r="J52" s="1331">
        <f t="shared" si="17"/>
        <v>426</v>
      </c>
      <c r="K52" s="1331">
        <f t="shared" si="14"/>
        <v>14.2</v>
      </c>
      <c r="L52" s="1092" t="s">
        <v>2993</v>
      </c>
      <c r="M52" s="1092" t="s">
        <v>3053</v>
      </c>
      <c r="N52" s="1093" t="s">
        <v>3054</v>
      </c>
      <c r="Q52" s="978"/>
      <c r="R52" s="1964">
        <v>1378928</v>
      </c>
      <c r="S52" s="335">
        <f t="shared" si="15"/>
        <v>1.167123287671233</v>
      </c>
      <c r="T52" s="335">
        <v>426</v>
      </c>
      <c r="U52" s="335">
        <f t="shared" si="16"/>
        <v>14.2</v>
      </c>
      <c r="W52" s="673"/>
      <c r="X52" s="672"/>
      <c r="AA52" s="672"/>
    </row>
    <row r="53" spans="2:28" ht="16" x14ac:dyDescent="0.2">
      <c r="B53" s="670">
        <v>44666</v>
      </c>
      <c r="C53" s="978" t="s">
        <v>3055</v>
      </c>
      <c r="D53" s="1332" t="s">
        <v>113</v>
      </c>
      <c r="E53" s="1330" t="s">
        <v>150</v>
      </c>
      <c r="F53" s="1332" t="s">
        <v>382</v>
      </c>
      <c r="G53" s="1333">
        <v>44182</v>
      </c>
      <c r="H53" s="1965" t="s">
        <v>2601</v>
      </c>
      <c r="I53" s="1330" t="s">
        <v>3024</v>
      </c>
      <c r="J53" s="1331">
        <f t="shared" si="17"/>
        <v>484</v>
      </c>
      <c r="K53" s="1331">
        <f t="shared" si="14"/>
        <v>16.133333333333333</v>
      </c>
      <c r="L53" s="1092" t="s">
        <v>3056</v>
      </c>
      <c r="M53" s="1092">
        <v>0.17</v>
      </c>
      <c r="N53" s="1093"/>
      <c r="Q53" s="978"/>
      <c r="R53" s="275">
        <v>1459504</v>
      </c>
      <c r="S53" s="979">
        <f ca="1">YEARFRAC(G53,TODAY())</f>
        <v>2.2472222222222222</v>
      </c>
      <c r="T53" s="275">
        <v>484</v>
      </c>
      <c r="U53" s="275">
        <f t="shared" ref="U53" si="18">T53/30</f>
        <v>16.133333333333333</v>
      </c>
      <c r="W53" s="673"/>
      <c r="X53" s="672"/>
      <c r="AA53" s="672"/>
    </row>
    <row r="54" spans="2:28" ht="16" x14ac:dyDescent="0.2">
      <c r="B54" s="670">
        <v>44659</v>
      </c>
      <c r="C54" s="1133" t="s">
        <v>3057</v>
      </c>
      <c r="D54" s="1334" t="s">
        <v>113</v>
      </c>
      <c r="E54" s="1334" t="s">
        <v>150</v>
      </c>
      <c r="F54" s="1334" t="s">
        <v>299</v>
      </c>
      <c r="G54" s="1966">
        <v>44219</v>
      </c>
      <c r="H54" s="1320" t="s">
        <v>112</v>
      </c>
      <c r="I54" s="1330" t="s">
        <v>3058</v>
      </c>
      <c r="J54" s="1331">
        <f t="shared" si="17"/>
        <v>440</v>
      </c>
      <c r="K54" s="1331">
        <f>J54/30</f>
        <v>14.666666666666666</v>
      </c>
      <c r="L54" s="274" t="s">
        <v>3059</v>
      </c>
      <c r="M54" s="1092">
        <v>0.3</v>
      </c>
      <c r="N54" s="274"/>
      <c r="Q54" s="978"/>
      <c r="R54" s="1967">
        <v>1385318</v>
      </c>
      <c r="S54" s="335">
        <f>T54/365</f>
        <v>1.2054794520547945</v>
      </c>
      <c r="T54" s="335">
        <v>440</v>
      </c>
      <c r="U54" s="335">
        <f>T54/30</f>
        <v>14.666666666666666</v>
      </c>
      <c r="V54" s="1569">
        <v>44511</v>
      </c>
      <c r="W54" s="487">
        <v>148</v>
      </c>
      <c r="X54" s="487">
        <v>4.9333333333333336</v>
      </c>
      <c r="AA54" s="672"/>
    </row>
    <row r="55" spans="2:28" ht="16" x14ac:dyDescent="0.2">
      <c r="B55" s="670">
        <v>44659</v>
      </c>
      <c r="C55" s="1133" t="s">
        <v>3060</v>
      </c>
      <c r="D55" s="1334" t="s">
        <v>113</v>
      </c>
      <c r="E55" s="1334" t="s">
        <v>150</v>
      </c>
      <c r="F55" s="1334" t="s">
        <v>296</v>
      </c>
      <c r="G55" s="1966">
        <v>44219</v>
      </c>
      <c r="H55" s="1320" t="s">
        <v>112</v>
      </c>
      <c r="I55" s="1330" t="s">
        <v>3024</v>
      </c>
      <c r="J55" s="1331">
        <f t="shared" si="17"/>
        <v>440</v>
      </c>
      <c r="K55" s="1331">
        <f>J55/30</f>
        <v>14.666666666666666</v>
      </c>
      <c r="L55" s="274" t="s">
        <v>3061</v>
      </c>
      <c r="M55" s="1092">
        <v>0.27</v>
      </c>
      <c r="N55" s="274"/>
      <c r="Q55" s="978"/>
      <c r="R55" s="1967">
        <v>1385318</v>
      </c>
      <c r="S55" s="335">
        <f>T55/365</f>
        <v>1.2054794520547945</v>
      </c>
      <c r="T55" s="335">
        <v>440</v>
      </c>
      <c r="U55" s="335">
        <f>T55/30</f>
        <v>14.666666666666666</v>
      </c>
      <c r="V55" s="1569">
        <v>44511</v>
      </c>
      <c r="W55" s="487">
        <v>148</v>
      </c>
      <c r="X55" s="487">
        <v>4.9333333333333336</v>
      </c>
      <c r="AA55" s="672"/>
    </row>
    <row r="56" spans="2:28" ht="16" x14ac:dyDescent="0.2">
      <c r="B56" s="670">
        <v>44659</v>
      </c>
      <c r="C56" s="1133" t="s">
        <v>3062</v>
      </c>
      <c r="D56" s="1334" t="s">
        <v>113</v>
      </c>
      <c r="E56" s="1334" t="s">
        <v>150</v>
      </c>
      <c r="F56" s="1334" t="s">
        <v>286</v>
      </c>
      <c r="G56" s="1966">
        <v>44219</v>
      </c>
      <c r="H56" s="1320" t="s">
        <v>112</v>
      </c>
      <c r="I56" s="1330" t="s">
        <v>3058</v>
      </c>
      <c r="J56" s="1331">
        <f t="shared" si="17"/>
        <v>440</v>
      </c>
      <c r="K56" s="1331">
        <f>J56/30</f>
        <v>14.666666666666666</v>
      </c>
      <c r="L56" s="274" t="s">
        <v>3004</v>
      </c>
      <c r="M56" s="1092">
        <v>0.25</v>
      </c>
      <c r="N56" s="274"/>
      <c r="Q56" s="978"/>
      <c r="R56" s="1967">
        <v>1385318</v>
      </c>
      <c r="S56" s="335">
        <f>T56/365</f>
        <v>1.2054794520547945</v>
      </c>
      <c r="T56" s="335">
        <v>440</v>
      </c>
      <c r="U56" s="335">
        <f>T56/30</f>
        <v>14.666666666666666</v>
      </c>
      <c r="V56" s="1569">
        <v>44511</v>
      </c>
      <c r="W56" s="487">
        <v>148</v>
      </c>
      <c r="X56" s="487">
        <v>4.9333333333333336</v>
      </c>
      <c r="Z56" s="989"/>
      <c r="AA56" s="672"/>
    </row>
    <row r="57" spans="2:28" ht="16" x14ac:dyDescent="0.2">
      <c r="B57" s="670">
        <v>44659</v>
      </c>
      <c r="C57" s="1133" t="s">
        <v>3063</v>
      </c>
      <c r="D57" s="1334" t="s">
        <v>113</v>
      </c>
      <c r="E57" s="1334" t="s">
        <v>150</v>
      </c>
      <c r="F57" s="1334" t="s">
        <v>293</v>
      </c>
      <c r="G57" s="1966">
        <v>44219</v>
      </c>
      <c r="H57" s="1320" t="s">
        <v>112</v>
      </c>
      <c r="I57" s="1330" t="s">
        <v>3024</v>
      </c>
      <c r="J57" s="1331">
        <f t="shared" si="17"/>
        <v>440</v>
      </c>
      <c r="K57" s="1331">
        <f>J57/30</f>
        <v>14.666666666666666</v>
      </c>
      <c r="L57" s="274" t="s">
        <v>3059</v>
      </c>
      <c r="M57" s="1092">
        <v>0.3</v>
      </c>
      <c r="N57" s="274"/>
      <c r="Q57" s="978"/>
      <c r="R57" s="1967">
        <v>1385318</v>
      </c>
      <c r="S57" s="335">
        <f>T57/365</f>
        <v>1.2054794520547945</v>
      </c>
      <c r="T57" s="335">
        <v>440</v>
      </c>
      <c r="U57" s="335">
        <f>T57/30</f>
        <v>14.666666666666666</v>
      </c>
      <c r="V57" s="1569">
        <v>44511</v>
      </c>
      <c r="W57" s="487">
        <v>148</v>
      </c>
      <c r="X57" s="487">
        <v>4.9333333333333336</v>
      </c>
      <c r="Z57" s="989"/>
      <c r="AA57" s="672"/>
    </row>
    <row r="58" spans="2:28" ht="16" x14ac:dyDescent="0.2">
      <c r="B58" s="670">
        <v>44659</v>
      </c>
      <c r="C58" s="1133" t="s">
        <v>3064</v>
      </c>
      <c r="D58" s="1335" t="s">
        <v>113</v>
      </c>
      <c r="E58" s="1334" t="s">
        <v>150</v>
      </c>
      <c r="F58" s="1334" t="s">
        <v>290</v>
      </c>
      <c r="G58" s="1966">
        <v>44219</v>
      </c>
      <c r="H58" s="1320" t="s">
        <v>112</v>
      </c>
      <c r="I58" s="1330" t="s">
        <v>3058</v>
      </c>
      <c r="J58" s="1331">
        <f t="shared" si="17"/>
        <v>440</v>
      </c>
      <c r="K58" s="1331">
        <f>J58/30</f>
        <v>14.666666666666666</v>
      </c>
      <c r="L58" s="274" t="s">
        <v>3065</v>
      </c>
      <c r="M58" s="1092">
        <v>0.26</v>
      </c>
      <c r="N58" s="274"/>
      <c r="Q58" s="978"/>
      <c r="R58" s="1968">
        <v>1385318</v>
      </c>
      <c r="S58" s="335">
        <f>T58/365</f>
        <v>1.2054794520547945</v>
      </c>
      <c r="T58" s="335">
        <v>440</v>
      </c>
      <c r="U58" s="335">
        <f>T58/30</f>
        <v>14.666666666666666</v>
      </c>
      <c r="V58" s="1569">
        <v>44511</v>
      </c>
      <c r="W58" s="487">
        <v>148</v>
      </c>
      <c r="X58" s="487">
        <v>4.9333333333333336</v>
      </c>
      <c r="Z58" s="989"/>
      <c r="AA58" s="672"/>
    </row>
    <row r="59" spans="2:28" ht="16" x14ac:dyDescent="0.2">
      <c r="B59" s="1091">
        <v>44573</v>
      </c>
      <c r="C59" s="1092" t="s">
        <v>3066</v>
      </c>
      <c r="D59" s="1330" t="s">
        <v>115</v>
      </c>
      <c r="E59" s="1330" t="s">
        <v>150</v>
      </c>
      <c r="F59" s="1330" t="s">
        <v>296</v>
      </c>
      <c r="G59" s="1963">
        <v>44150</v>
      </c>
      <c r="H59" s="1958" t="s">
        <v>3019</v>
      </c>
      <c r="I59" s="1331" t="s">
        <v>163</v>
      </c>
      <c r="J59" s="1331">
        <f t="shared" si="17"/>
        <v>423</v>
      </c>
      <c r="K59" s="1331">
        <f t="shared" si="14"/>
        <v>14.1</v>
      </c>
      <c r="L59" s="1092" t="s">
        <v>2993</v>
      </c>
      <c r="M59" s="1092" t="s">
        <v>3053</v>
      </c>
      <c r="N59" s="1093"/>
      <c r="Q59" s="978"/>
      <c r="R59" s="1964">
        <v>1385319</v>
      </c>
      <c r="S59" s="335">
        <f t="shared" si="15"/>
        <v>1.1589041095890411</v>
      </c>
      <c r="T59" s="335">
        <v>423</v>
      </c>
      <c r="U59" s="335">
        <f t="shared" si="16"/>
        <v>14.1</v>
      </c>
      <c r="W59" s="673"/>
      <c r="X59" s="672"/>
      <c r="Z59" s="989"/>
      <c r="AA59" s="672"/>
    </row>
    <row r="60" spans="2:28" ht="16" x14ac:dyDescent="0.2">
      <c r="B60" s="1091">
        <v>44573</v>
      </c>
      <c r="C60" s="1092" t="s">
        <v>3067</v>
      </c>
      <c r="D60" s="1330" t="s">
        <v>115</v>
      </c>
      <c r="E60" s="1330" t="s">
        <v>150</v>
      </c>
      <c r="F60" s="1330" t="s">
        <v>286</v>
      </c>
      <c r="G60" s="1963">
        <v>44150</v>
      </c>
      <c r="H60" s="1958" t="s">
        <v>3019</v>
      </c>
      <c r="I60" s="1331" t="s">
        <v>3024</v>
      </c>
      <c r="J60" s="1331">
        <f t="shared" si="17"/>
        <v>423</v>
      </c>
      <c r="K60" s="1331">
        <f t="shared" si="14"/>
        <v>14.1</v>
      </c>
      <c r="L60" s="1092" t="s">
        <v>3020</v>
      </c>
      <c r="M60" s="1092" t="s">
        <v>2994</v>
      </c>
      <c r="N60" s="1093"/>
      <c r="Q60" s="978"/>
      <c r="R60" s="1964">
        <v>1385319</v>
      </c>
      <c r="S60" s="335">
        <f t="shared" si="15"/>
        <v>1.1589041095890411</v>
      </c>
      <c r="T60" s="335">
        <v>423</v>
      </c>
      <c r="U60" s="335">
        <f t="shared" si="16"/>
        <v>14.1</v>
      </c>
      <c r="W60" s="673"/>
      <c r="X60" s="672"/>
      <c r="Z60" s="989"/>
      <c r="AA60" s="672"/>
    </row>
    <row r="61" spans="2:28" ht="16" x14ac:dyDescent="0.2">
      <c r="B61" s="1091">
        <v>44568</v>
      </c>
      <c r="C61" s="1092" t="s">
        <v>3068</v>
      </c>
      <c r="D61" s="1330" t="s">
        <v>115</v>
      </c>
      <c r="E61" s="1330" t="s">
        <v>150</v>
      </c>
      <c r="F61" s="1330" t="s">
        <v>293</v>
      </c>
      <c r="G61" s="1963">
        <v>44150</v>
      </c>
      <c r="H61" s="1958" t="s">
        <v>3019</v>
      </c>
      <c r="I61" s="1331" t="s">
        <v>3024</v>
      </c>
      <c r="J61" s="1331">
        <f t="shared" si="17"/>
        <v>418</v>
      </c>
      <c r="K61" s="1331">
        <f t="shared" si="14"/>
        <v>13.933333333333334</v>
      </c>
      <c r="L61" s="1092" t="s">
        <v>3020</v>
      </c>
      <c r="M61" s="1092" t="s">
        <v>3069</v>
      </c>
      <c r="N61" s="1093" t="s">
        <v>3070</v>
      </c>
      <c r="Q61" s="978"/>
      <c r="R61" s="1964">
        <v>1385327</v>
      </c>
      <c r="S61" s="335">
        <f t="shared" si="15"/>
        <v>1.1452054794520548</v>
      </c>
      <c r="T61" s="335">
        <v>418</v>
      </c>
      <c r="U61" s="335">
        <f t="shared" si="16"/>
        <v>13.933333333333334</v>
      </c>
      <c r="W61" s="933"/>
      <c r="X61" s="990"/>
      <c r="AA61" s="990"/>
    </row>
    <row r="62" spans="2:28" ht="16" x14ac:dyDescent="0.2">
      <c r="B62" s="1091">
        <v>44568</v>
      </c>
      <c r="C62" s="1092" t="s">
        <v>3071</v>
      </c>
      <c r="D62" s="1330" t="s">
        <v>115</v>
      </c>
      <c r="E62" s="1330" t="s">
        <v>150</v>
      </c>
      <c r="F62" s="1330" t="s">
        <v>299</v>
      </c>
      <c r="G62" s="1963">
        <v>44116</v>
      </c>
      <c r="H62" s="1958" t="s">
        <v>3019</v>
      </c>
      <c r="I62" s="1331" t="s">
        <v>163</v>
      </c>
      <c r="J62" s="1331">
        <f t="shared" si="17"/>
        <v>452</v>
      </c>
      <c r="K62" s="1331">
        <f t="shared" si="14"/>
        <v>15.066666666666666</v>
      </c>
      <c r="L62" s="1092" t="s">
        <v>3072</v>
      </c>
      <c r="M62" s="1092" t="s">
        <v>3023</v>
      </c>
      <c r="N62" s="1093" t="s">
        <v>3073</v>
      </c>
      <c r="Q62" s="978"/>
      <c r="R62" s="1964">
        <v>1385327</v>
      </c>
      <c r="S62" s="335">
        <f t="shared" si="15"/>
        <v>1.2383561643835617</v>
      </c>
      <c r="T62" s="335">
        <v>452</v>
      </c>
      <c r="U62" s="335">
        <f t="shared" si="16"/>
        <v>15.066666666666666</v>
      </c>
      <c r="W62" s="673"/>
      <c r="X62" s="672"/>
      <c r="AA62" s="672"/>
    </row>
    <row r="63" spans="2:28" ht="16" x14ac:dyDescent="0.2">
      <c r="B63" s="1091">
        <v>44568</v>
      </c>
      <c r="C63" s="1092" t="s">
        <v>3074</v>
      </c>
      <c r="D63" s="1330" t="s">
        <v>115</v>
      </c>
      <c r="E63" s="1330" t="s">
        <v>150</v>
      </c>
      <c r="F63" s="1330" t="s">
        <v>296</v>
      </c>
      <c r="G63" s="1963">
        <v>44116</v>
      </c>
      <c r="H63" s="1958" t="s">
        <v>3019</v>
      </c>
      <c r="I63" s="1331" t="s">
        <v>163</v>
      </c>
      <c r="J63" s="1331">
        <f t="shared" si="17"/>
        <v>452</v>
      </c>
      <c r="K63" s="1331">
        <f t="shared" si="14"/>
        <v>15.066666666666666</v>
      </c>
      <c r="L63" s="1092" t="s">
        <v>3075</v>
      </c>
      <c r="M63" s="1092" t="s">
        <v>3023</v>
      </c>
      <c r="N63" s="1093" t="s">
        <v>3076</v>
      </c>
      <c r="Q63" s="978"/>
      <c r="R63" s="1964">
        <v>1385327</v>
      </c>
      <c r="S63" s="335">
        <f t="shared" si="15"/>
        <v>1.2383561643835617</v>
      </c>
      <c r="T63" s="335">
        <v>452</v>
      </c>
      <c r="U63" s="335">
        <f t="shared" si="16"/>
        <v>15.066666666666666</v>
      </c>
      <c r="W63" s="673"/>
      <c r="X63" s="672"/>
      <c r="AA63" s="672"/>
    </row>
    <row r="64" spans="2:28" ht="16" x14ac:dyDescent="0.2">
      <c r="B64" s="670">
        <v>44666</v>
      </c>
      <c r="C64" s="1964" t="s">
        <v>3077</v>
      </c>
      <c r="D64" s="1334" t="s">
        <v>115</v>
      </c>
      <c r="E64" s="1334" t="s">
        <v>150</v>
      </c>
      <c r="F64" s="1334" t="s">
        <v>299</v>
      </c>
      <c r="G64" s="1966">
        <v>44219</v>
      </c>
      <c r="H64" s="1336" t="s">
        <v>112</v>
      </c>
      <c r="I64" s="1330" t="s">
        <v>3058</v>
      </c>
      <c r="J64" s="1331">
        <f t="shared" si="17"/>
        <v>447</v>
      </c>
      <c r="K64" s="1331">
        <f t="shared" si="14"/>
        <v>14.9</v>
      </c>
      <c r="L64" s="1092" t="s">
        <v>3001</v>
      </c>
      <c r="M64" s="1092">
        <v>0.22</v>
      </c>
      <c r="N64" s="1093"/>
      <c r="Q64" s="978"/>
      <c r="R64" s="1967">
        <v>1385315</v>
      </c>
      <c r="S64" s="335">
        <f t="shared" ref="S64:S68" si="19">T64/365</f>
        <v>1.2246575342465753</v>
      </c>
      <c r="T64" s="335">
        <v>447</v>
      </c>
      <c r="U64" s="335">
        <f t="shared" ref="U64:U68" si="20">T64/30</f>
        <v>14.9</v>
      </c>
      <c r="V64" s="678">
        <v>44511</v>
      </c>
      <c r="W64" s="989">
        <f ca="1">_xlfn.DAYS(TODAY(),V64)</f>
        <v>490</v>
      </c>
      <c r="X64" s="1">
        <f t="shared" ref="X64:X67" ca="1" si="21">W64/30</f>
        <v>16.333333333333332</v>
      </c>
      <c r="Y64" s="673" t="s">
        <v>3078</v>
      </c>
      <c r="AA64" s="672">
        <f>_xlfn.DAYS(B64,V64)</f>
        <v>155</v>
      </c>
      <c r="AB64" s="1">
        <f>AA64/30</f>
        <v>5.166666666666667</v>
      </c>
    </row>
    <row r="65" spans="2:28" ht="16" x14ac:dyDescent="0.2">
      <c r="B65" s="670">
        <v>44666</v>
      </c>
      <c r="C65" s="1964" t="s">
        <v>3079</v>
      </c>
      <c r="D65" s="1334" t="s">
        <v>115</v>
      </c>
      <c r="E65" s="1334" t="s">
        <v>150</v>
      </c>
      <c r="F65" s="1334" t="s">
        <v>296</v>
      </c>
      <c r="G65" s="1966">
        <v>44219</v>
      </c>
      <c r="H65" s="1336" t="s">
        <v>112</v>
      </c>
      <c r="I65" s="1330" t="s">
        <v>3058</v>
      </c>
      <c r="J65" s="1331">
        <f t="shared" si="17"/>
        <v>447</v>
      </c>
      <c r="K65" s="1331">
        <f t="shared" si="14"/>
        <v>14.9</v>
      </c>
      <c r="L65" s="1092" t="s">
        <v>3080</v>
      </c>
      <c r="M65" s="1092">
        <v>0.25</v>
      </c>
      <c r="N65" s="1093"/>
      <c r="Q65" s="978"/>
      <c r="R65" s="1967">
        <v>1385315</v>
      </c>
      <c r="S65" s="335">
        <f t="shared" si="19"/>
        <v>1.2246575342465753</v>
      </c>
      <c r="T65" s="335">
        <v>447</v>
      </c>
      <c r="U65" s="335">
        <f t="shared" si="20"/>
        <v>14.9</v>
      </c>
      <c r="V65" s="678">
        <v>44511</v>
      </c>
      <c r="W65" s="989">
        <f ca="1">_xlfn.DAYS(TODAY(),V65)</f>
        <v>490</v>
      </c>
      <c r="X65" s="1">
        <f t="shared" ca="1" si="21"/>
        <v>16.333333333333332</v>
      </c>
      <c r="Y65" s="673" t="s">
        <v>3078</v>
      </c>
      <c r="AA65" s="672">
        <f t="shared" ref="AA65:AA117" si="22">_xlfn.DAYS(B65,V65)</f>
        <v>155</v>
      </c>
      <c r="AB65" s="1">
        <f t="shared" ref="AB65:AB117" si="23">AA65/30</f>
        <v>5.166666666666667</v>
      </c>
    </row>
    <row r="66" spans="2:28" ht="16" x14ac:dyDescent="0.2">
      <c r="B66" s="670">
        <v>44666</v>
      </c>
      <c r="C66" s="1964" t="s">
        <v>3081</v>
      </c>
      <c r="D66" s="1334" t="s">
        <v>115</v>
      </c>
      <c r="E66" s="1334" t="s">
        <v>150</v>
      </c>
      <c r="F66" s="1334" t="s">
        <v>286</v>
      </c>
      <c r="G66" s="1966">
        <v>44219</v>
      </c>
      <c r="H66" s="1336" t="s">
        <v>112</v>
      </c>
      <c r="I66" s="1332" t="s">
        <v>3024</v>
      </c>
      <c r="J66" s="1331">
        <f t="shared" si="17"/>
        <v>447</v>
      </c>
      <c r="K66" s="1331">
        <f t="shared" si="14"/>
        <v>14.9</v>
      </c>
      <c r="L66" s="1092" t="s">
        <v>3082</v>
      </c>
      <c r="M66" s="1092">
        <v>0.2</v>
      </c>
      <c r="N66" s="1093"/>
      <c r="Q66" s="978"/>
      <c r="R66" s="1967">
        <v>1385315</v>
      </c>
      <c r="S66" s="335">
        <f t="shared" si="19"/>
        <v>1.2246575342465753</v>
      </c>
      <c r="T66" s="335">
        <v>447</v>
      </c>
      <c r="U66" s="335">
        <f t="shared" si="20"/>
        <v>14.9</v>
      </c>
      <c r="V66" s="678">
        <v>44511</v>
      </c>
      <c r="W66" s="989">
        <f ca="1">_xlfn.DAYS(TODAY(),V66)</f>
        <v>490</v>
      </c>
      <c r="X66" s="1">
        <f t="shared" ca="1" si="21"/>
        <v>16.333333333333332</v>
      </c>
      <c r="Y66" s="673" t="s">
        <v>3078</v>
      </c>
      <c r="AA66" s="672">
        <f t="shared" si="22"/>
        <v>155</v>
      </c>
      <c r="AB66" s="1">
        <f t="shared" si="23"/>
        <v>5.166666666666667</v>
      </c>
    </row>
    <row r="67" spans="2:28" ht="16" x14ac:dyDescent="0.2">
      <c r="B67" s="670">
        <v>44666</v>
      </c>
      <c r="C67" s="1964" t="s">
        <v>3083</v>
      </c>
      <c r="D67" s="1334" t="s">
        <v>115</v>
      </c>
      <c r="E67" s="1334" t="s">
        <v>150</v>
      </c>
      <c r="F67" s="1334" t="s">
        <v>293</v>
      </c>
      <c r="G67" s="1966">
        <v>44219</v>
      </c>
      <c r="H67" s="1336" t="s">
        <v>112</v>
      </c>
      <c r="I67" s="1330" t="s">
        <v>3058</v>
      </c>
      <c r="J67" s="1331">
        <f t="shared" si="17"/>
        <v>447</v>
      </c>
      <c r="K67" s="1331">
        <f t="shared" si="14"/>
        <v>14.9</v>
      </c>
      <c r="L67" s="1092" t="s">
        <v>3001</v>
      </c>
      <c r="M67" s="1092">
        <v>0.22</v>
      </c>
      <c r="N67" s="1093"/>
      <c r="Q67" s="978"/>
      <c r="R67" s="1967">
        <v>1385315</v>
      </c>
      <c r="S67" s="335">
        <f t="shared" si="19"/>
        <v>1.2246575342465753</v>
      </c>
      <c r="T67" s="335">
        <v>447</v>
      </c>
      <c r="U67" s="335">
        <f t="shared" si="20"/>
        <v>14.9</v>
      </c>
      <c r="V67" s="678">
        <v>44511</v>
      </c>
      <c r="W67" s="989">
        <f ca="1">_xlfn.DAYS(TODAY(),V67)</f>
        <v>490</v>
      </c>
      <c r="X67" s="1">
        <f t="shared" ca="1" si="21"/>
        <v>16.333333333333332</v>
      </c>
      <c r="Y67" s="673" t="s">
        <v>3078</v>
      </c>
      <c r="AA67" s="672">
        <f t="shared" si="22"/>
        <v>155</v>
      </c>
      <c r="AB67" s="1">
        <f t="shared" si="23"/>
        <v>5.166666666666667</v>
      </c>
    </row>
    <row r="68" spans="2:28" ht="16" x14ac:dyDescent="0.2">
      <c r="B68" s="670">
        <v>44666</v>
      </c>
      <c r="C68" s="1964" t="s">
        <v>3084</v>
      </c>
      <c r="D68" s="1334" t="s">
        <v>115</v>
      </c>
      <c r="E68" s="1334" t="s">
        <v>150</v>
      </c>
      <c r="F68" s="1334" t="s">
        <v>290</v>
      </c>
      <c r="G68" s="1966">
        <v>44219</v>
      </c>
      <c r="H68" s="1336" t="s">
        <v>112</v>
      </c>
      <c r="I68" s="1332" t="s">
        <v>3024</v>
      </c>
      <c r="J68" s="1331">
        <f t="shared" si="17"/>
        <v>447</v>
      </c>
      <c r="K68" s="1331">
        <f t="shared" si="14"/>
        <v>14.9</v>
      </c>
      <c r="L68" s="1092" t="s">
        <v>3085</v>
      </c>
      <c r="M68" s="1092">
        <v>0.28000000000000003</v>
      </c>
      <c r="N68" s="1093"/>
      <c r="Q68" s="978"/>
      <c r="R68" s="1967">
        <v>1385315</v>
      </c>
      <c r="S68" s="335">
        <f t="shared" si="19"/>
        <v>1.2246575342465753</v>
      </c>
      <c r="T68" s="335">
        <v>447</v>
      </c>
      <c r="U68" s="335">
        <f t="shared" si="20"/>
        <v>14.9</v>
      </c>
      <c r="V68" s="678">
        <v>44511</v>
      </c>
      <c r="W68" s="989">
        <f ca="1">_xlfn.DAYS(TODAY(),V68)</f>
        <v>490</v>
      </c>
      <c r="X68" s="1">
        <f ca="1">W68/30</f>
        <v>16.333333333333332</v>
      </c>
      <c r="Y68" s="673" t="s">
        <v>3078</v>
      </c>
      <c r="AA68" s="672">
        <f t="shared" si="22"/>
        <v>155</v>
      </c>
      <c r="AB68" s="1">
        <f t="shared" si="23"/>
        <v>5.166666666666667</v>
      </c>
    </row>
    <row r="69" spans="2:28" ht="16" x14ac:dyDescent="0.2">
      <c r="B69" s="677"/>
      <c r="C69" s="674"/>
      <c r="D69" s="1310"/>
      <c r="E69" s="1310"/>
      <c r="F69" s="1310"/>
      <c r="G69" s="1969"/>
      <c r="H69" s="1954"/>
      <c r="I69" s="1305"/>
      <c r="J69" s="1305"/>
      <c r="K69" s="1305"/>
      <c r="L69" s="674"/>
      <c r="M69" s="674"/>
      <c r="N69" s="928"/>
      <c r="Q69" s="673"/>
      <c r="R69" s="1107"/>
      <c r="S69" s="167"/>
      <c r="T69" s="167"/>
      <c r="U69" s="167"/>
      <c r="W69" s="673"/>
      <c r="X69" s="672"/>
      <c r="AA69" s="672"/>
    </row>
    <row r="70" spans="2:28" ht="16" x14ac:dyDescent="0.2">
      <c r="B70" s="1095">
        <v>44568</v>
      </c>
      <c r="C70" s="1094" t="s">
        <v>3086</v>
      </c>
      <c r="D70" s="1970" t="s">
        <v>113</v>
      </c>
      <c r="E70" s="1970" t="s">
        <v>154</v>
      </c>
      <c r="F70" s="1970" t="s">
        <v>287</v>
      </c>
      <c r="G70" s="1971">
        <v>44104</v>
      </c>
      <c r="H70" s="1958" t="s">
        <v>2601</v>
      </c>
      <c r="I70" s="1337" t="s">
        <v>163</v>
      </c>
      <c r="J70" s="1337">
        <f>_xlfn.DAYS(B70,G70)</f>
        <v>464</v>
      </c>
      <c r="K70" s="1337">
        <f>J70/30</f>
        <v>15.466666666666667</v>
      </c>
      <c r="L70" s="1094" t="s">
        <v>3020</v>
      </c>
      <c r="M70" s="1094" t="s">
        <v>2994</v>
      </c>
      <c r="N70" s="1097" t="s">
        <v>3087</v>
      </c>
      <c r="Q70" s="1094"/>
      <c r="R70" s="1972">
        <v>1336227</v>
      </c>
      <c r="S70" s="447">
        <f>T70/365</f>
        <v>1.2712328767123289</v>
      </c>
      <c r="T70" s="447">
        <v>464</v>
      </c>
      <c r="U70" s="447">
        <f t="shared" ref="U70:U77" si="24">T70/30</f>
        <v>15.466666666666667</v>
      </c>
      <c r="W70" s="167"/>
      <c r="X70" s="119"/>
      <c r="AA70" s="672"/>
    </row>
    <row r="71" spans="2:28" ht="16" x14ac:dyDescent="0.2">
      <c r="B71" s="1095">
        <v>44630</v>
      </c>
      <c r="C71" s="1094" t="s">
        <v>3088</v>
      </c>
      <c r="D71" s="1338" t="s">
        <v>113</v>
      </c>
      <c r="E71" s="1339" t="s">
        <v>154</v>
      </c>
      <c r="F71" s="1339"/>
      <c r="G71" s="1340">
        <v>44169</v>
      </c>
      <c r="H71" s="1958" t="s">
        <v>2601</v>
      </c>
      <c r="I71" s="1337" t="s">
        <v>3024</v>
      </c>
      <c r="J71" s="1337">
        <f t="shared" ref="J71:J87" si="25">_xlfn.DAYS(B71,G71)</f>
        <v>461</v>
      </c>
      <c r="K71" s="1337">
        <f>J71/30</f>
        <v>15.366666666666667</v>
      </c>
      <c r="L71" s="524" t="s">
        <v>2989</v>
      </c>
      <c r="M71" s="524" t="s">
        <v>3053</v>
      </c>
      <c r="N71" s="447"/>
      <c r="Q71" s="447"/>
      <c r="R71" s="10">
        <v>1378916</v>
      </c>
      <c r="S71" s="12">
        <f ca="1">YEARFRAC(G71,TODAY())</f>
        <v>2.2833333333333332</v>
      </c>
      <c r="T71" s="10">
        <v>461</v>
      </c>
      <c r="U71" s="10">
        <f t="shared" si="24"/>
        <v>15.366666666666667</v>
      </c>
      <c r="W71" s="675"/>
      <c r="AA71" s="672"/>
    </row>
    <row r="72" spans="2:28" ht="16" x14ac:dyDescent="0.2">
      <c r="B72" s="1095">
        <v>44631</v>
      </c>
      <c r="C72" s="1037" t="s">
        <v>3089</v>
      </c>
      <c r="D72" s="1973" t="s">
        <v>113</v>
      </c>
      <c r="E72" s="1973" t="s">
        <v>154</v>
      </c>
      <c r="F72" s="1341" t="s">
        <v>287</v>
      </c>
      <c r="G72" s="1974">
        <v>44203</v>
      </c>
      <c r="H72" s="1958" t="s">
        <v>2601</v>
      </c>
      <c r="I72" s="1337" t="s">
        <v>163</v>
      </c>
      <c r="J72" s="1337">
        <f t="shared" si="25"/>
        <v>428</v>
      </c>
      <c r="K72" s="1337">
        <f>J72/30</f>
        <v>14.266666666666667</v>
      </c>
      <c r="L72" s="524" t="s">
        <v>2989</v>
      </c>
      <c r="M72" s="524">
        <v>0.18</v>
      </c>
      <c r="N72" s="1096" t="s">
        <v>3090</v>
      </c>
      <c r="Q72" s="447"/>
      <c r="R72" s="1975">
        <v>1385310</v>
      </c>
      <c r="S72" s="524">
        <f t="shared" ref="S72:S77" si="26">T72/365</f>
        <v>1.1726027397260275</v>
      </c>
      <c r="T72" s="524">
        <v>428</v>
      </c>
      <c r="U72" s="524">
        <f t="shared" si="24"/>
        <v>14.266666666666667</v>
      </c>
      <c r="W72" s="1"/>
      <c r="AA72" s="672"/>
    </row>
    <row r="73" spans="2:28" ht="16" x14ac:dyDescent="0.2">
      <c r="B73" s="1095">
        <v>44631</v>
      </c>
      <c r="C73" s="1037" t="s">
        <v>3091</v>
      </c>
      <c r="D73" s="1973" t="s">
        <v>113</v>
      </c>
      <c r="E73" s="1973" t="s">
        <v>154</v>
      </c>
      <c r="F73" s="1341" t="s">
        <v>287</v>
      </c>
      <c r="G73" s="1974">
        <v>44203</v>
      </c>
      <c r="H73" s="1958" t="s">
        <v>2601</v>
      </c>
      <c r="I73" s="1337" t="s">
        <v>163</v>
      </c>
      <c r="J73" s="1337">
        <f t="shared" si="25"/>
        <v>428</v>
      </c>
      <c r="K73" s="1337">
        <f>J73/30</f>
        <v>14.266666666666667</v>
      </c>
      <c r="L73" s="524" t="s">
        <v>3027</v>
      </c>
      <c r="M73" s="524">
        <v>0.16</v>
      </c>
      <c r="N73" s="447"/>
      <c r="Q73" s="447"/>
      <c r="R73" s="1975">
        <v>1378915</v>
      </c>
      <c r="S73" s="524">
        <f t="shared" si="26"/>
        <v>1.1726027397260275</v>
      </c>
      <c r="T73" s="524">
        <v>428</v>
      </c>
      <c r="U73" s="524">
        <f t="shared" si="24"/>
        <v>14.266666666666667</v>
      </c>
      <c r="W73" s="1"/>
      <c r="AA73" s="672"/>
    </row>
    <row r="74" spans="2:28" ht="16" x14ac:dyDescent="0.2">
      <c r="B74" s="1095">
        <v>44567</v>
      </c>
      <c r="C74" s="1094" t="s">
        <v>630</v>
      </c>
      <c r="D74" s="1342" t="s">
        <v>113</v>
      </c>
      <c r="E74" s="1342" t="s">
        <v>154</v>
      </c>
      <c r="F74" s="1342" t="s">
        <v>299</v>
      </c>
      <c r="G74" s="1343">
        <v>44107</v>
      </c>
      <c r="H74" s="1320" t="s">
        <v>112</v>
      </c>
      <c r="I74" s="1337" t="s">
        <v>163</v>
      </c>
      <c r="J74" s="1337">
        <f t="shared" si="25"/>
        <v>460</v>
      </c>
      <c r="K74" s="1337">
        <f>J74/30</f>
        <v>15.333333333333334</v>
      </c>
      <c r="L74" s="1094" t="s">
        <v>3092</v>
      </c>
      <c r="M74" s="1094" t="s">
        <v>3093</v>
      </c>
      <c r="N74" s="1097" t="s">
        <v>3094</v>
      </c>
      <c r="Q74" s="1037" t="s">
        <v>630</v>
      </c>
      <c r="R74" s="1038">
        <v>1362661</v>
      </c>
      <c r="S74" s="447">
        <f t="shared" si="26"/>
        <v>1.2602739726027397</v>
      </c>
      <c r="T74" s="447">
        <v>460</v>
      </c>
      <c r="U74" s="447">
        <f t="shared" si="24"/>
        <v>15.333333333333334</v>
      </c>
      <c r="W74" s="675"/>
      <c r="X74" s="988"/>
      <c r="AA74" s="672"/>
    </row>
    <row r="75" spans="2:28" ht="16" x14ac:dyDescent="0.2">
      <c r="B75" s="1095">
        <v>44567</v>
      </c>
      <c r="C75" s="1094" t="s">
        <v>631</v>
      </c>
      <c r="D75" s="1342" t="s">
        <v>113</v>
      </c>
      <c r="E75" s="1342" t="s">
        <v>154</v>
      </c>
      <c r="F75" s="1342" t="s">
        <v>296</v>
      </c>
      <c r="G75" s="1343">
        <v>44107</v>
      </c>
      <c r="H75" s="1320" t="s">
        <v>112</v>
      </c>
      <c r="I75" s="1337" t="s">
        <v>163</v>
      </c>
      <c r="J75" s="1337">
        <f t="shared" si="25"/>
        <v>460</v>
      </c>
      <c r="K75" s="1337">
        <f t="shared" ref="K75:K79" si="27">J75/30</f>
        <v>15.333333333333334</v>
      </c>
      <c r="L75" s="1094" t="s">
        <v>3059</v>
      </c>
      <c r="M75" s="1094" t="s">
        <v>3095</v>
      </c>
      <c r="N75" s="1097" t="s">
        <v>3096</v>
      </c>
      <c r="Q75" s="1037" t="s">
        <v>631</v>
      </c>
      <c r="R75" s="1038">
        <v>1362661</v>
      </c>
      <c r="S75" s="524">
        <f t="shared" si="26"/>
        <v>1.2602739726027397</v>
      </c>
      <c r="T75" s="524">
        <v>460</v>
      </c>
      <c r="U75" s="524">
        <f t="shared" si="24"/>
        <v>15.333333333333334</v>
      </c>
      <c r="W75" s="1107"/>
      <c r="X75" s="1924"/>
      <c r="AA75" s="672"/>
    </row>
    <row r="76" spans="2:28" ht="16" x14ac:dyDescent="0.2">
      <c r="B76" s="1095">
        <v>44567</v>
      </c>
      <c r="C76" s="1094" t="s">
        <v>632</v>
      </c>
      <c r="D76" s="1342" t="s">
        <v>113</v>
      </c>
      <c r="E76" s="1342" t="s">
        <v>154</v>
      </c>
      <c r="F76" s="1342" t="s">
        <v>286</v>
      </c>
      <c r="G76" s="1343">
        <v>44107</v>
      </c>
      <c r="H76" s="1320" t="s">
        <v>112</v>
      </c>
      <c r="I76" s="1337" t="s">
        <v>163</v>
      </c>
      <c r="J76" s="1337">
        <f t="shared" si="25"/>
        <v>460</v>
      </c>
      <c r="K76" s="1337">
        <f t="shared" si="27"/>
        <v>15.333333333333334</v>
      </c>
      <c r="L76" s="1094" t="s">
        <v>3004</v>
      </c>
      <c r="M76" s="1094" t="s">
        <v>3093</v>
      </c>
      <c r="N76" s="1097" t="s">
        <v>3073</v>
      </c>
      <c r="Q76" s="1037" t="s">
        <v>632</v>
      </c>
      <c r="R76" s="1038">
        <v>1362661</v>
      </c>
      <c r="S76" s="524">
        <f t="shared" si="26"/>
        <v>1.2602739726027397</v>
      </c>
      <c r="T76" s="524">
        <v>460</v>
      </c>
      <c r="U76" s="524">
        <f t="shared" si="24"/>
        <v>15.333333333333334</v>
      </c>
      <c r="W76" s="673"/>
      <c r="X76" s="672"/>
      <c r="AA76" s="672"/>
    </row>
    <row r="77" spans="2:28" ht="16" x14ac:dyDescent="0.2">
      <c r="B77" s="1095">
        <v>44567</v>
      </c>
      <c r="C77" s="1094" t="s">
        <v>633</v>
      </c>
      <c r="D77" s="1342" t="s">
        <v>113</v>
      </c>
      <c r="E77" s="1342" t="s">
        <v>154</v>
      </c>
      <c r="F77" s="1342" t="s">
        <v>293</v>
      </c>
      <c r="G77" s="1343">
        <v>44107</v>
      </c>
      <c r="H77" s="1320" t="s">
        <v>112</v>
      </c>
      <c r="I77" s="1337" t="s">
        <v>3024</v>
      </c>
      <c r="J77" s="1337">
        <f t="shared" si="25"/>
        <v>460</v>
      </c>
      <c r="K77" s="1337">
        <f t="shared" si="27"/>
        <v>15.333333333333334</v>
      </c>
      <c r="L77" s="1094" t="s">
        <v>3097</v>
      </c>
      <c r="M77" s="1094" t="s">
        <v>3098</v>
      </c>
      <c r="N77" s="1097"/>
      <c r="Q77" s="1037" t="s">
        <v>633</v>
      </c>
      <c r="R77" s="1038">
        <v>1362661</v>
      </c>
      <c r="S77" s="524">
        <f t="shared" si="26"/>
        <v>1.2602739726027397</v>
      </c>
      <c r="T77" s="524">
        <v>460</v>
      </c>
      <c r="U77" s="524">
        <f t="shared" si="24"/>
        <v>15.333333333333334</v>
      </c>
      <c r="W77" s="673"/>
      <c r="X77" s="672"/>
      <c r="AA77" s="672"/>
    </row>
    <row r="78" spans="2:28" ht="16" x14ac:dyDescent="0.2">
      <c r="B78" s="1156">
        <v>44708</v>
      </c>
      <c r="C78" s="1972" t="s">
        <v>3099</v>
      </c>
      <c r="D78" s="1973" t="s">
        <v>113</v>
      </c>
      <c r="E78" s="1973" t="s">
        <v>154</v>
      </c>
      <c r="F78" s="1341" t="s">
        <v>299</v>
      </c>
      <c r="G78" s="1974">
        <v>44261</v>
      </c>
      <c r="H78" s="1320" t="s">
        <v>112</v>
      </c>
      <c r="I78" s="1344" t="s">
        <v>3040</v>
      </c>
      <c r="J78" s="1337">
        <f t="shared" si="25"/>
        <v>447</v>
      </c>
      <c r="K78" s="1337">
        <f t="shared" si="27"/>
        <v>14.9</v>
      </c>
      <c r="L78" s="447">
        <v>50</v>
      </c>
      <c r="M78" s="447">
        <v>0.26</v>
      </c>
      <c r="N78" s="447"/>
      <c r="Q78" s="447"/>
      <c r="R78" s="1975">
        <v>1362656</v>
      </c>
      <c r="S78" s="524">
        <f t="shared" ref="S78:S79" si="28">T78/365</f>
        <v>1.2246575342465753</v>
      </c>
      <c r="T78" s="524">
        <v>447</v>
      </c>
      <c r="U78" s="524">
        <f t="shared" ref="U78:U79" si="29">T78/30</f>
        <v>14.9</v>
      </c>
      <c r="V78" s="678">
        <v>44537</v>
      </c>
      <c r="W78" s="989">
        <f ca="1">_xlfn.DAYS(TODAY(),V78)</f>
        <v>464</v>
      </c>
      <c r="X78" s="1">
        <f ca="1">W78/30</f>
        <v>15.466666666666667</v>
      </c>
      <c r="Y78" s="1" t="s">
        <v>3100</v>
      </c>
      <c r="AA78" s="672">
        <f t="shared" si="22"/>
        <v>171</v>
      </c>
      <c r="AB78" s="1">
        <f t="shared" si="23"/>
        <v>5.7</v>
      </c>
    </row>
    <row r="79" spans="2:28" ht="16" x14ac:dyDescent="0.2">
      <c r="B79" s="1156">
        <v>44708</v>
      </c>
      <c r="C79" s="1972" t="s">
        <v>3101</v>
      </c>
      <c r="D79" s="1976" t="s">
        <v>113</v>
      </c>
      <c r="E79" s="1973" t="s">
        <v>154</v>
      </c>
      <c r="F79" s="1341" t="s">
        <v>296</v>
      </c>
      <c r="G79" s="1974">
        <v>44261</v>
      </c>
      <c r="H79" s="1320" t="s">
        <v>112</v>
      </c>
      <c r="I79" s="1344" t="s">
        <v>3040</v>
      </c>
      <c r="J79" s="1337">
        <f t="shared" si="25"/>
        <v>447</v>
      </c>
      <c r="K79" s="1337">
        <f t="shared" si="27"/>
        <v>14.9</v>
      </c>
      <c r="L79" s="447">
        <v>48</v>
      </c>
      <c r="M79" s="447">
        <v>0.25</v>
      </c>
      <c r="N79" s="447"/>
      <c r="Q79" s="447"/>
      <c r="R79" s="1975">
        <v>1362656</v>
      </c>
      <c r="S79" s="524">
        <f t="shared" si="28"/>
        <v>1.2246575342465753</v>
      </c>
      <c r="T79" s="524">
        <v>447</v>
      </c>
      <c r="U79" s="524">
        <f t="shared" si="29"/>
        <v>14.9</v>
      </c>
      <c r="V79" s="678">
        <v>44537</v>
      </c>
      <c r="W79" s="989">
        <f ca="1">_xlfn.DAYS(TODAY(),V79)</f>
        <v>464</v>
      </c>
      <c r="X79" s="1">
        <f ca="1">W79/30</f>
        <v>15.466666666666667</v>
      </c>
      <c r="Y79" s="1" t="s">
        <v>3100</v>
      </c>
      <c r="AA79" s="672">
        <f t="shared" si="22"/>
        <v>171</v>
      </c>
      <c r="AB79" s="1">
        <f t="shared" si="23"/>
        <v>5.7</v>
      </c>
    </row>
    <row r="80" spans="2:28" ht="16" x14ac:dyDescent="0.2">
      <c r="B80" s="1095">
        <v>44566</v>
      </c>
      <c r="C80" s="1094" t="s">
        <v>634</v>
      </c>
      <c r="D80" s="1342" t="s">
        <v>115</v>
      </c>
      <c r="E80" s="1342" t="s">
        <v>154</v>
      </c>
      <c r="F80" s="1342" t="s">
        <v>299</v>
      </c>
      <c r="G80" s="1343">
        <v>44104</v>
      </c>
      <c r="H80" s="1958" t="s">
        <v>2601</v>
      </c>
      <c r="I80" s="1337" t="s">
        <v>163</v>
      </c>
      <c r="J80" s="1337">
        <f t="shared" si="25"/>
        <v>462</v>
      </c>
      <c r="K80" s="1337">
        <f t="shared" ref="K80:K81" si="30">J80/30</f>
        <v>15.4</v>
      </c>
      <c r="L80" s="1094" t="s">
        <v>3072</v>
      </c>
      <c r="M80" s="1094" t="s">
        <v>3102</v>
      </c>
      <c r="N80" s="1097" t="s">
        <v>3103</v>
      </c>
      <c r="Q80" s="1037" t="s">
        <v>634</v>
      </c>
      <c r="R80" s="1038">
        <v>1362658</v>
      </c>
      <c r="S80" s="524">
        <f>T80/365</f>
        <v>1.2657534246575342</v>
      </c>
      <c r="T80" s="524">
        <v>462</v>
      </c>
      <c r="U80" s="524">
        <f t="shared" ref="U80:U87" si="31">T80/30</f>
        <v>15.4</v>
      </c>
      <c r="W80" s="1107"/>
      <c r="X80" s="1924"/>
      <c r="AA80" s="672"/>
    </row>
    <row r="81" spans="1:28" ht="16" x14ac:dyDescent="0.2">
      <c r="B81" s="1095">
        <v>44566</v>
      </c>
      <c r="C81" s="1094" t="s">
        <v>635</v>
      </c>
      <c r="D81" s="1342" t="s">
        <v>115</v>
      </c>
      <c r="E81" s="1342" t="s">
        <v>154</v>
      </c>
      <c r="F81" s="1342" t="s">
        <v>296</v>
      </c>
      <c r="G81" s="1343">
        <v>44104</v>
      </c>
      <c r="H81" s="1958" t="s">
        <v>2601</v>
      </c>
      <c r="I81" s="1337" t="s">
        <v>163</v>
      </c>
      <c r="J81" s="1337">
        <f t="shared" si="25"/>
        <v>462</v>
      </c>
      <c r="K81" s="1337">
        <f t="shared" si="30"/>
        <v>15.4</v>
      </c>
      <c r="L81" s="1094" t="s">
        <v>3104</v>
      </c>
      <c r="M81" s="1094" t="s">
        <v>3102</v>
      </c>
      <c r="N81" s="1097" t="s">
        <v>3096</v>
      </c>
      <c r="Q81" s="1037" t="s">
        <v>635</v>
      </c>
      <c r="R81" s="1038">
        <v>1362658</v>
      </c>
      <c r="S81" s="524">
        <f>T81/365</f>
        <v>1.2657534246575342</v>
      </c>
      <c r="T81" s="524">
        <v>462</v>
      </c>
      <c r="U81" s="524">
        <f t="shared" si="31"/>
        <v>15.4</v>
      </c>
      <c r="W81" s="1107"/>
      <c r="X81" s="1924"/>
      <c r="AA81" s="672"/>
    </row>
    <row r="82" spans="1:28" ht="16" x14ac:dyDescent="0.2">
      <c r="B82" s="1095">
        <v>44631</v>
      </c>
      <c r="C82" s="1037" t="s">
        <v>3105</v>
      </c>
      <c r="D82" s="1338" t="s">
        <v>115</v>
      </c>
      <c r="E82" s="1338" t="s">
        <v>154</v>
      </c>
      <c r="F82" s="1338"/>
      <c r="G82" s="1340">
        <v>44203</v>
      </c>
      <c r="H82" s="1958" t="s">
        <v>2601</v>
      </c>
      <c r="I82" s="1337" t="s">
        <v>163</v>
      </c>
      <c r="J82" s="1337">
        <f t="shared" si="25"/>
        <v>428</v>
      </c>
      <c r="K82" s="1337">
        <f t="shared" ref="K82:K93" si="32">J82/30</f>
        <v>14.266666666666667</v>
      </c>
      <c r="L82" s="524" t="s">
        <v>3106</v>
      </c>
      <c r="M82" s="524">
        <v>0.14000000000000001</v>
      </c>
      <c r="N82" s="447"/>
      <c r="Q82" s="447"/>
      <c r="R82" s="10">
        <v>1459505</v>
      </c>
      <c r="S82" s="12">
        <f ca="1">YEARFRAC(G82,TODAY())</f>
        <v>2.1916666666666669</v>
      </c>
      <c r="T82" s="10">
        <v>428</v>
      </c>
      <c r="U82" s="10">
        <f t="shared" si="31"/>
        <v>14.266666666666667</v>
      </c>
      <c r="W82" s="1"/>
      <c r="AA82" s="672"/>
    </row>
    <row r="83" spans="1:28" ht="16" x14ac:dyDescent="0.2">
      <c r="B83" s="1095">
        <v>44631</v>
      </c>
      <c r="C83" s="1037" t="s">
        <v>3107</v>
      </c>
      <c r="D83" s="1338" t="s">
        <v>115</v>
      </c>
      <c r="E83" s="1338" t="s">
        <v>154</v>
      </c>
      <c r="F83" s="1338"/>
      <c r="G83" s="1340">
        <v>44203</v>
      </c>
      <c r="H83" s="1958" t="s">
        <v>2601</v>
      </c>
      <c r="I83" s="1337" t="s">
        <v>3024</v>
      </c>
      <c r="J83" s="1337">
        <f t="shared" si="25"/>
        <v>428</v>
      </c>
      <c r="K83" s="1337">
        <f t="shared" si="32"/>
        <v>14.266666666666667</v>
      </c>
      <c r="L83" s="524" t="s">
        <v>3108</v>
      </c>
      <c r="M83" s="524">
        <v>0.14000000000000001</v>
      </c>
      <c r="N83" s="447"/>
      <c r="Q83" s="447"/>
      <c r="R83" s="10">
        <v>1459505</v>
      </c>
      <c r="S83" s="12">
        <f ca="1">YEARFRAC(G83,TODAY())</f>
        <v>2.1916666666666669</v>
      </c>
      <c r="T83" s="10">
        <v>428</v>
      </c>
      <c r="U83" s="10">
        <f t="shared" si="31"/>
        <v>14.266666666666667</v>
      </c>
      <c r="W83" s="1"/>
      <c r="AA83" s="672"/>
    </row>
    <row r="84" spans="1:28" ht="16" x14ac:dyDescent="0.2">
      <c r="B84" s="1157">
        <v>44707</v>
      </c>
      <c r="C84" s="1972" t="s">
        <v>3109</v>
      </c>
      <c r="D84" s="1973" t="s">
        <v>115</v>
      </c>
      <c r="E84" s="1973" t="s">
        <v>154</v>
      </c>
      <c r="F84" s="1339"/>
      <c r="G84" s="1974">
        <v>44261</v>
      </c>
      <c r="H84" s="1320" t="s">
        <v>112</v>
      </c>
      <c r="I84" s="1337" t="s">
        <v>163</v>
      </c>
      <c r="J84" s="1337">
        <f t="shared" si="25"/>
        <v>446</v>
      </c>
      <c r="K84" s="1337">
        <f t="shared" si="32"/>
        <v>14.866666666666667</v>
      </c>
      <c r="L84" s="447">
        <v>53</v>
      </c>
      <c r="M84" s="447">
        <v>0.28000000000000003</v>
      </c>
      <c r="N84" s="447"/>
      <c r="Q84" s="447"/>
      <c r="R84" s="1975">
        <v>1378917</v>
      </c>
      <c r="S84" s="524">
        <f t="shared" ref="S84:S87" si="33">T84/365</f>
        <v>1.2219178082191782</v>
      </c>
      <c r="T84" s="524">
        <v>446</v>
      </c>
      <c r="U84" s="524">
        <f t="shared" si="31"/>
        <v>14.866666666666667</v>
      </c>
      <c r="V84" s="1107" t="s">
        <v>3110</v>
      </c>
      <c r="W84" s="989">
        <f ca="1">_xlfn.DAYS(TODAY(),V84)</f>
        <v>429</v>
      </c>
      <c r="X84" s="1">
        <f ca="1">W84/30</f>
        <v>14.3</v>
      </c>
      <c r="Y84" s="1" t="s">
        <v>3100</v>
      </c>
      <c r="AA84" s="672">
        <f t="shared" si="22"/>
        <v>135</v>
      </c>
      <c r="AB84" s="1">
        <f t="shared" si="23"/>
        <v>4.5</v>
      </c>
    </row>
    <row r="85" spans="1:28" ht="16" x14ac:dyDescent="0.2">
      <c r="B85" s="1157">
        <v>44707</v>
      </c>
      <c r="C85" s="1972" t="s">
        <v>3111</v>
      </c>
      <c r="D85" s="1973" t="s">
        <v>115</v>
      </c>
      <c r="E85" s="1973" t="s">
        <v>154</v>
      </c>
      <c r="F85" s="1339" t="s">
        <v>299</v>
      </c>
      <c r="G85" s="1974">
        <v>44261</v>
      </c>
      <c r="H85" s="1320" t="s">
        <v>112</v>
      </c>
      <c r="I85" s="1337" t="s">
        <v>163</v>
      </c>
      <c r="J85" s="1337">
        <f t="shared" si="25"/>
        <v>446</v>
      </c>
      <c r="K85" s="1337">
        <f t="shared" si="32"/>
        <v>14.866666666666667</v>
      </c>
      <c r="L85" s="447">
        <v>42</v>
      </c>
      <c r="M85" s="447">
        <v>0.2</v>
      </c>
      <c r="N85" s="447"/>
      <c r="Q85" s="447"/>
      <c r="R85" s="1975">
        <v>1378917</v>
      </c>
      <c r="S85" s="524">
        <f t="shared" si="33"/>
        <v>1.2219178082191782</v>
      </c>
      <c r="T85" s="524">
        <v>446</v>
      </c>
      <c r="U85" s="524">
        <f t="shared" si="31"/>
        <v>14.866666666666667</v>
      </c>
      <c r="V85" s="1107" t="s">
        <v>3110</v>
      </c>
      <c r="W85" s="989">
        <f ca="1">_xlfn.DAYS(TODAY(),V85)</f>
        <v>429</v>
      </c>
      <c r="X85" s="1">
        <f t="shared" ref="X85:X87" ca="1" si="34">W85/30</f>
        <v>14.3</v>
      </c>
      <c r="Y85" s="1" t="s">
        <v>3100</v>
      </c>
      <c r="AA85" s="672">
        <f t="shared" si="22"/>
        <v>135</v>
      </c>
      <c r="AB85" s="1">
        <f t="shared" si="23"/>
        <v>4.5</v>
      </c>
    </row>
    <row r="86" spans="1:28" ht="16" x14ac:dyDescent="0.2">
      <c r="B86" s="1157">
        <v>44707</v>
      </c>
      <c r="C86" s="1972" t="s">
        <v>3112</v>
      </c>
      <c r="D86" s="1973" t="s">
        <v>115</v>
      </c>
      <c r="E86" s="1973" t="s">
        <v>154</v>
      </c>
      <c r="F86" s="1339"/>
      <c r="G86" s="1974">
        <v>44261</v>
      </c>
      <c r="H86" s="1320" t="s">
        <v>112</v>
      </c>
      <c r="I86" s="1344" t="s">
        <v>3040</v>
      </c>
      <c r="J86" s="1337">
        <f t="shared" si="25"/>
        <v>446</v>
      </c>
      <c r="K86" s="1337">
        <f t="shared" si="32"/>
        <v>14.866666666666667</v>
      </c>
      <c r="L86" s="447">
        <v>44</v>
      </c>
      <c r="M86" s="447">
        <v>0.22</v>
      </c>
      <c r="N86" s="447"/>
      <c r="Q86" s="447"/>
      <c r="R86" s="1975">
        <v>1378917</v>
      </c>
      <c r="S86" s="524">
        <f t="shared" si="33"/>
        <v>1.2219178082191782</v>
      </c>
      <c r="T86" s="524">
        <v>446</v>
      </c>
      <c r="U86" s="524">
        <f t="shared" si="31"/>
        <v>14.866666666666667</v>
      </c>
      <c r="V86" s="1107" t="s">
        <v>3110</v>
      </c>
      <c r="W86" s="989">
        <f ca="1">_xlfn.DAYS(TODAY(),V86)</f>
        <v>429</v>
      </c>
      <c r="X86" s="1">
        <f t="shared" ca="1" si="34"/>
        <v>14.3</v>
      </c>
      <c r="Y86" s="1" t="s">
        <v>3100</v>
      </c>
      <c r="AA86" s="672">
        <f t="shared" si="22"/>
        <v>135</v>
      </c>
      <c r="AB86" s="1">
        <f t="shared" si="23"/>
        <v>4.5</v>
      </c>
    </row>
    <row r="87" spans="1:28" ht="15.75" customHeight="1" x14ac:dyDescent="0.2">
      <c r="B87" s="1157">
        <v>44707</v>
      </c>
      <c r="C87" s="1972" t="s">
        <v>3113</v>
      </c>
      <c r="D87" s="1973" t="s">
        <v>115</v>
      </c>
      <c r="E87" s="1973" t="s">
        <v>154</v>
      </c>
      <c r="F87" s="1339"/>
      <c r="G87" s="1974">
        <v>44261</v>
      </c>
      <c r="H87" s="1320" t="s">
        <v>112</v>
      </c>
      <c r="I87" s="1337" t="s">
        <v>163</v>
      </c>
      <c r="J87" s="1337">
        <f t="shared" si="25"/>
        <v>446</v>
      </c>
      <c r="K87" s="1337">
        <f t="shared" si="32"/>
        <v>14.866666666666667</v>
      </c>
      <c r="L87" s="447">
        <v>27</v>
      </c>
      <c r="M87" s="447">
        <v>0.14000000000000001</v>
      </c>
      <c r="N87" s="447"/>
      <c r="Q87" s="447"/>
      <c r="R87" s="1975">
        <v>1378917</v>
      </c>
      <c r="S87" s="524">
        <f t="shared" si="33"/>
        <v>1.2219178082191782</v>
      </c>
      <c r="T87" s="524">
        <v>446</v>
      </c>
      <c r="U87" s="524">
        <f t="shared" si="31"/>
        <v>14.866666666666667</v>
      </c>
      <c r="V87" s="1107" t="s">
        <v>3110</v>
      </c>
      <c r="W87" s="989">
        <f ca="1">_xlfn.DAYS(TODAY(),V87)</f>
        <v>429</v>
      </c>
      <c r="X87" s="1">
        <f t="shared" ca="1" si="34"/>
        <v>14.3</v>
      </c>
      <c r="Y87" s="1" t="s">
        <v>3100</v>
      </c>
      <c r="AA87" s="672">
        <f t="shared" si="22"/>
        <v>135</v>
      </c>
      <c r="AB87" s="1">
        <f t="shared" si="23"/>
        <v>4.5</v>
      </c>
    </row>
    <row r="88" spans="1:28" x14ac:dyDescent="0.2">
      <c r="T88" s="167"/>
      <c r="W88" s="1"/>
      <c r="AA88" s="672"/>
    </row>
    <row r="89" spans="1:28" ht="16" x14ac:dyDescent="0.2">
      <c r="B89" s="993">
        <v>44742</v>
      </c>
      <c r="C89" s="1285" t="s">
        <v>3114</v>
      </c>
      <c r="D89" s="1307" t="s">
        <v>113</v>
      </c>
      <c r="E89" s="1307" t="s">
        <v>156</v>
      </c>
      <c r="F89" s="1345"/>
      <c r="G89" s="1308">
        <v>44314</v>
      </c>
      <c r="H89" s="1958" t="s">
        <v>3019</v>
      </c>
      <c r="I89" s="1345" t="s">
        <v>3030</v>
      </c>
      <c r="J89" s="1346">
        <f t="shared" ref="J89:J106" si="35">_xlfn.DAYS(B89,G89)</f>
        <v>428</v>
      </c>
      <c r="K89" s="1346">
        <f t="shared" si="32"/>
        <v>14.266666666666667</v>
      </c>
      <c r="L89" s="1977" t="s">
        <v>2991</v>
      </c>
      <c r="M89" s="178" t="s">
        <v>2990</v>
      </c>
      <c r="N89" s="178"/>
      <c r="Q89" s="178"/>
      <c r="R89" s="104">
        <v>1414901</v>
      </c>
      <c r="S89" s="361">
        <f t="shared" ref="S89:S97" ca="1" si="36">YEARFRAC(G89,TODAY())</f>
        <v>1.8833333333333333</v>
      </c>
      <c r="T89" s="104">
        <v>428</v>
      </c>
      <c r="U89" s="104">
        <f t="shared" ref="U89:U94" si="37">(T89/30)</f>
        <v>14.266666666666667</v>
      </c>
      <c r="W89" s="1"/>
      <c r="AA89" s="672"/>
    </row>
    <row r="90" spans="1:28" ht="16" x14ac:dyDescent="0.2">
      <c r="B90" s="993">
        <v>44742</v>
      </c>
      <c r="C90" s="1285" t="s">
        <v>3115</v>
      </c>
      <c r="D90" s="1307" t="s">
        <v>113</v>
      </c>
      <c r="E90" s="1307" t="s">
        <v>156</v>
      </c>
      <c r="F90" s="1345"/>
      <c r="G90" s="1308">
        <v>44314</v>
      </c>
      <c r="H90" s="1958" t="s">
        <v>3019</v>
      </c>
      <c r="I90" s="1345" t="s">
        <v>3030</v>
      </c>
      <c r="J90" s="1346">
        <f t="shared" si="35"/>
        <v>428</v>
      </c>
      <c r="K90" s="1346">
        <f t="shared" si="32"/>
        <v>14.266666666666667</v>
      </c>
      <c r="L90" s="1977" t="s">
        <v>3116</v>
      </c>
      <c r="M90" s="178" t="s">
        <v>2990</v>
      </c>
      <c r="N90" s="178"/>
      <c r="Q90" s="178"/>
      <c r="R90" s="104">
        <v>1414901</v>
      </c>
      <c r="S90" s="361">
        <f t="shared" ca="1" si="36"/>
        <v>1.8833333333333333</v>
      </c>
      <c r="T90" s="104">
        <v>428</v>
      </c>
      <c r="U90" s="104">
        <f t="shared" si="37"/>
        <v>14.266666666666667</v>
      </c>
      <c r="W90" s="1"/>
      <c r="AA90" s="672"/>
    </row>
    <row r="91" spans="1:28" ht="16" x14ac:dyDescent="0.2">
      <c r="A91" s="167"/>
      <c r="B91" s="993">
        <v>44742</v>
      </c>
      <c r="C91" s="1285" t="s">
        <v>3117</v>
      </c>
      <c r="D91" s="1307" t="s">
        <v>113</v>
      </c>
      <c r="E91" s="1307" t="s">
        <v>156</v>
      </c>
      <c r="F91" s="1345"/>
      <c r="G91" s="1308">
        <v>44314</v>
      </c>
      <c r="H91" s="1958" t="s">
        <v>3019</v>
      </c>
      <c r="I91" s="1345" t="s">
        <v>3030</v>
      </c>
      <c r="J91" s="1346">
        <f t="shared" si="35"/>
        <v>428</v>
      </c>
      <c r="K91" s="1346">
        <f t="shared" si="32"/>
        <v>14.266666666666667</v>
      </c>
      <c r="L91" s="1977" t="s">
        <v>3118</v>
      </c>
      <c r="M91" s="178" t="s">
        <v>3048</v>
      </c>
      <c r="N91" s="178" t="s">
        <v>3119</v>
      </c>
      <c r="Q91" s="178"/>
      <c r="R91" s="104">
        <v>1414901</v>
      </c>
      <c r="S91" s="361">
        <f t="shared" ca="1" si="36"/>
        <v>1.8833333333333333</v>
      </c>
      <c r="T91" s="104">
        <v>428</v>
      </c>
      <c r="U91" s="104">
        <f t="shared" si="37"/>
        <v>14.266666666666667</v>
      </c>
      <c r="W91" s="1"/>
      <c r="AA91" s="672"/>
    </row>
    <row r="92" spans="1:28" ht="16" x14ac:dyDescent="0.2">
      <c r="B92" s="993">
        <v>44742</v>
      </c>
      <c r="C92" s="1285" t="s">
        <v>3120</v>
      </c>
      <c r="D92" s="1307" t="s">
        <v>113</v>
      </c>
      <c r="E92" s="1307" t="s">
        <v>156</v>
      </c>
      <c r="F92" s="1345"/>
      <c r="G92" s="1308">
        <v>44314</v>
      </c>
      <c r="H92" s="1958" t="s">
        <v>3019</v>
      </c>
      <c r="I92" s="1345" t="s">
        <v>3035</v>
      </c>
      <c r="J92" s="1346">
        <f t="shared" si="35"/>
        <v>428</v>
      </c>
      <c r="K92" s="1346">
        <f t="shared" si="32"/>
        <v>14.266666666666667</v>
      </c>
      <c r="L92" s="1977" t="s">
        <v>3080</v>
      </c>
      <c r="M92" s="178" t="s">
        <v>3005</v>
      </c>
      <c r="N92" s="178"/>
      <c r="Q92" s="178"/>
      <c r="R92" s="104">
        <v>1414901</v>
      </c>
      <c r="S92" s="361">
        <f t="shared" ca="1" si="36"/>
        <v>1.8833333333333333</v>
      </c>
      <c r="T92" s="104">
        <v>428</v>
      </c>
      <c r="U92" s="104">
        <f t="shared" si="37"/>
        <v>14.266666666666667</v>
      </c>
      <c r="W92" s="1"/>
      <c r="AA92" s="672"/>
    </row>
    <row r="93" spans="1:28" ht="16" x14ac:dyDescent="0.2">
      <c r="B93" s="993">
        <v>44742</v>
      </c>
      <c r="C93" s="1285" t="s">
        <v>3121</v>
      </c>
      <c r="D93" s="1347" t="s">
        <v>113</v>
      </c>
      <c r="E93" s="1307" t="s">
        <v>156</v>
      </c>
      <c r="F93" s="1345"/>
      <c r="G93" s="1308">
        <v>44314</v>
      </c>
      <c r="H93" s="1958" t="s">
        <v>3019</v>
      </c>
      <c r="I93" s="1345" t="s">
        <v>3035</v>
      </c>
      <c r="J93" s="1346">
        <f t="shared" si="35"/>
        <v>428</v>
      </c>
      <c r="K93" s="1346">
        <f t="shared" si="32"/>
        <v>14.266666666666667</v>
      </c>
      <c r="L93" s="1977" t="s">
        <v>3082</v>
      </c>
      <c r="M93" s="178" t="s">
        <v>2990</v>
      </c>
      <c r="N93" s="178"/>
      <c r="Q93" s="178"/>
      <c r="R93" s="104">
        <v>1414901</v>
      </c>
      <c r="S93" s="361">
        <f t="shared" ca="1" si="36"/>
        <v>1.8833333333333333</v>
      </c>
      <c r="T93" s="104">
        <v>428</v>
      </c>
      <c r="U93" s="104">
        <f t="shared" si="37"/>
        <v>14.266666666666667</v>
      </c>
      <c r="W93" s="1"/>
      <c r="AA93" s="672"/>
    </row>
    <row r="94" spans="1:28" ht="16" x14ac:dyDescent="0.2">
      <c r="B94" s="1098">
        <v>44595</v>
      </c>
      <c r="C94" s="1099" t="s">
        <v>3122</v>
      </c>
      <c r="D94" s="1307" t="s">
        <v>115</v>
      </c>
      <c r="E94" s="1345" t="s">
        <v>156</v>
      </c>
      <c r="F94" s="1307" t="s">
        <v>290</v>
      </c>
      <c r="G94" s="1308">
        <v>44119</v>
      </c>
      <c r="H94" s="1958" t="s">
        <v>3019</v>
      </c>
      <c r="I94" s="1346" t="s">
        <v>163</v>
      </c>
      <c r="J94" s="1346">
        <f t="shared" si="35"/>
        <v>476</v>
      </c>
      <c r="K94" s="1346">
        <f t="shared" ref="K94:K102" si="38">J94/30</f>
        <v>15.866666666666667</v>
      </c>
      <c r="L94" s="1099" t="s">
        <v>3050</v>
      </c>
      <c r="M94" s="1099" t="s">
        <v>3053</v>
      </c>
      <c r="N94" s="1100" t="s">
        <v>3073</v>
      </c>
      <c r="Q94" s="1977"/>
      <c r="R94" s="104">
        <v>1442002</v>
      </c>
      <c r="S94" s="361">
        <f t="shared" ca="1" si="36"/>
        <v>2.4194444444444443</v>
      </c>
      <c r="T94" s="104">
        <v>476</v>
      </c>
      <c r="U94" s="104">
        <f t="shared" si="37"/>
        <v>15.866666666666667</v>
      </c>
      <c r="W94" s="673"/>
      <c r="X94" s="672"/>
      <c r="AA94" s="672"/>
    </row>
    <row r="95" spans="1:28" ht="16" x14ac:dyDescent="0.2">
      <c r="B95" s="1098">
        <v>44595</v>
      </c>
      <c r="C95" s="1099" t="s">
        <v>3123</v>
      </c>
      <c r="D95" s="1307" t="s">
        <v>115</v>
      </c>
      <c r="E95" s="1345" t="s">
        <v>156</v>
      </c>
      <c r="F95" s="1307" t="s">
        <v>286</v>
      </c>
      <c r="G95" s="1308">
        <v>44119</v>
      </c>
      <c r="H95" s="1958" t="s">
        <v>3019</v>
      </c>
      <c r="I95" s="1346" t="s">
        <v>3024</v>
      </c>
      <c r="J95" s="1346">
        <f t="shared" si="35"/>
        <v>476</v>
      </c>
      <c r="K95" s="1346">
        <f t="shared" si="38"/>
        <v>15.866666666666667</v>
      </c>
      <c r="L95" s="1099" t="s">
        <v>3025</v>
      </c>
      <c r="M95" s="1099" t="s">
        <v>3026</v>
      </c>
      <c r="N95" s="1100"/>
      <c r="Q95" s="1977"/>
      <c r="R95" s="104">
        <v>1442002</v>
      </c>
      <c r="S95" s="361">
        <f t="shared" ca="1" si="36"/>
        <v>2.4194444444444443</v>
      </c>
      <c r="T95" s="104">
        <v>476</v>
      </c>
      <c r="U95" s="104">
        <f t="shared" ref="U95:U96" si="39">(T95/30)</f>
        <v>15.866666666666667</v>
      </c>
      <c r="W95" s="673"/>
      <c r="X95" s="672"/>
      <c r="AA95" s="672"/>
    </row>
    <row r="96" spans="1:28" ht="16" x14ac:dyDescent="0.2">
      <c r="B96" s="1098">
        <v>44595</v>
      </c>
      <c r="C96" s="1099" t="s">
        <v>3124</v>
      </c>
      <c r="D96" s="1307" t="s">
        <v>115</v>
      </c>
      <c r="E96" s="1345" t="s">
        <v>156</v>
      </c>
      <c r="F96" s="1307"/>
      <c r="G96" s="1308">
        <v>44140</v>
      </c>
      <c r="H96" s="1958" t="s">
        <v>3019</v>
      </c>
      <c r="I96" s="1346" t="s">
        <v>163</v>
      </c>
      <c r="J96" s="1346">
        <f t="shared" si="35"/>
        <v>455</v>
      </c>
      <c r="K96" s="1346">
        <f t="shared" si="38"/>
        <v>15.166666666666666</v>
      </c>
      <c r="L96" s="1099" t="s">
        <v>3106</v>
      </c>
      <c r="M96" s="1099" t="s">
        <v>3125</v>
      </c>
      <c r="N96" s="1100" t="s">
        <v>3073</v>
      </c>
      <c r="Q96" s="1977"/>
      <c r="R96" s="104">
        <v>1442002</v>
      </c>
      <c r="S96" s="361">
        <f t="shared" ca="1" si="36"/>
        <v>2.3638888888888889</v>
      </c>
      <c r="T96" s="104">
        <v>455</v>
      </c>
      <c r="U96" s="104">
        <f t="shared" si="39"/>
        <v>15.166666666666666</v>
      </c>
      <c r="W96" s="673"/>
      <c r="X96" s="672"/>
      <c r="AA96" s="672"/>
    </row>
    <row r="97" spans="2:28" ht="16" x14ac:dyDescent="0.2">
      <c r="B97" s="1098">
        <v>44595</v>
      </c>
      <c r="C97" s="1099" t="s">
        <v>3126</v>
      </c>
      <c r="D97" s="1307" t="s">
        <v>115</v>
      </c>
      <c r="E97" s="1345" t="s">
        <v>156</v>
      </c>
      <c r="F97" s="1307" t="s">
        <v>293</v>
      </c>
      <c r="G97" s="1308">
        <v>44119</v>
      </c>
      <c r="H97" s="1958" t="s">
        <v>3019</v>
      </c>
      <c r="I97" s="1346" t="s">
        <v>163</v>
      </c>
      <c r="J97" s="1346">
        <f t="shared" si="35"/>
        <v>476</v>
      </c>
      <c r="K97" s="1346">
        <f t="shared" si="38"/>
        <v>15.866666666666667</v>
      </c>
      <c r="L97" s="1099" t="s">
        <v>2989</v>
      </c>
      <c r="M97" s="1099" t="s">
        <v>2994</v>
      </c>
      <c r="N97" s="1100"/>
      <c r="Q97" s="1977"/>
      <c r="R97" s="104">
        <v>1442002</v>
      </c>
      <c r="S97" s="361">
        <f t="shared" ca="1" si="36"/>
        <v>2.4194444444444443</v>
      </c>
      <c r="T97" s="104">
        <v>476</v>
      </c>
      <c r="U97" s="104">
        <f>(T97/30)</f>
        <v>15.866666666666667</v>
      </c>
      <c r="W97" s="673"/>
      <c r="X97" s="672"/>
      <c r="AA97" s="672"/>
    </row>
    <row r="98" spans="2:28" ht="16" x14ac:dyDescent="0.2">
      <c r="B98" s="1098">
        <v>44833</v>
      </c>
      <c r="C98" s="1099" t="s">
        <v>3127</v>
      </c>
      <c r="D98" s="1307" t="s">
        <v>115</v>
      </c>
      <c r="E98" s="1345" t="s">
        <v>156</v>
      </c>
      <c r="F98" s="1307"/>
      <c r="G98" s="1308">
        <v>44436</v>
      </c>
      <c r="H98" s="1325" t="s">
        <v>112</v>
      </c>
      <c r="I98" s="1346" t="s">
        <v>163</v>
      </c>
      <c r="J98" s="1346">
        <f t="shared" si="35"/>
        <v>397</v>
      </c>
      <c r="K98" s="1346">
        <f t="shared" si="38"/>
        <v>13.233333333333333</v>
      </c>
      <c r="L98" s="1099">
        <v>52</v>
      </c>
      <c r="M98" s="1099">
        <v>0.28999999999999998</v>
      </c>
      <c r="N98" s="1100"/>
      <c r="Q98" s="1977"/>
      <c r="R98" s="1307">
        <v>1414922</v>
      </c>
      <c r="S98" s="361">
        <v>1.1083333333333334</v>
      </c>
      <c r="T98" s="104">
        <v>397</v>
      </c>
      <c r="U98" s="104">
        <v>13.5</v>
      </c>
      <c r="V98" s="315">
        <v>44705</v>
      </c>
      <c r="W98" s="1641">
        <v>136</v>
      </c>
      <c r="X98" s="1642">
        <v>4.5333333333333332</v>
      </c>
      <c r="Y98" s="1" t="s">
        <v>3128</v>
      </c>
      <c r="AA98" s="672">
        <f t="shared" si="22"/>
        <v>128</v>
      </c>
      <c r="AB98" s="1">
        <f t="shared" si="23"/>
        <v>4.2666666666666666</v>
      </c>
    </row>
    <row r="99" spans="2:28" ht="16" x14ac:dyDescent="0.2">
      <c r="B99" s="1098">
        <v>44833</v>
      </c>
      <c r="C99" s="1099" t="s">
        <v>3129</v>
      </c>
      <c r="D99" s="1307" t="s">
        <v>115</v>
      </c>
      <c r="E99" s="1345" t="s">
        <v>156</v>
      </c>
      <c r="F99" s="1307"/>
      <c r="G99" s="1308">
        <v>44436</v>
      </c>
      <c r="H99" s="1325" t="s">
        <v>112</v>
      </c>
      <c r="I99" s="1346" t="s">
        <v>163</v>
      </c>
      <c r="J99" s="1346">
        <f t="shared" si="35"/>
        <v>397</v>
      </c>
      <c r="K99" s="1346">
        <f t="shared" si="38"/>
        <v>13.233333333333333</v>
      </c>
      <c r="L99" s="1099">
        <v>43</v>
      </c>
      <c r="M99" s="1099">
        <v>0.24</v>
      </c>
      <c r="N99" s="1100"/>
      <c r="Q99" s="1977"/>
      <c r="R99" s="1307">
        <v>1414922</v>
      </c>
      <c r="S99" s="361">
        <v>1.1083333333333334</v>
      </c>
      <c r="T99" s="104">
        <v>397</v>
      </c>
      <c r="U99" s="104">
        <v>13.5</v>
      </c>
      <c r="V99" s="315">
        <v>44705</v>
      </c>
      <c r="W99" s="1641">
        <v>136</v>
      </c>
      <c r="X99" s="1642">
        <v>4.5333333333333332</v>
      </c>
      <c r="Y99" s="1" t="s">
        <v>3128</v>
      </c>
      <c r="AA99" s="672">
        <f t="shared" si="22"/>
        <v>128</v>
      </c>
      <c r="AB99" s="1">
        <f t="shared" si="23"/>
        <v>4.2666666666666666</v>
      </c>
    </row>
    <row r="100" spans="2:28" ht="16" x14ac:dyDescent="0.2">
      <c r="B100" s="1098">
        <v>44833</v>
      </c>
      <c r="C100" s="1099" t="s">
        <v>3130</v>
      </c>
      <c r="D100" s="1307" t="s">
        <v>115</v>
      </c>
      <c r="E100" s="1345" t="s">
        <v>156</v>
      </c>
      <c r="F100" s="1307"/>
      <c r="G100" s="1308">
        <v>44436</v>
      </c>
      <c r="H100" s="1325" t="s">
        <v>112</v>
      </c>
      <c r="I100" s="1346" t="s">
        <v>163</v>
      </c>
      <c r="J100" s="1346">
        <f t="shared" si="35"/>
        <v>397</v>
      </c>
      <c r="K100" s="1346">
        <f t="shared" si="38"/>
        <v>13.233333333333333</v>
      </c>
      <c r="L100" s="1099">
        <v>37</v>
      </c>
      <c r="M100" s="1099">
        <v>0.2</v>
      </c>
      <c r="N100" s="1100"/>
      <c r="Q100" s="1977"/>
      <c r="R100" s="1307">
        <v>1414922</v>
      </c>
      <c r="S100" s="361">
        <v>1.1083333333333334</v>
      </c>
      <c r="T100" s="104">
        <v>397</v>
      </c>
      <c r="U100" s="104">
        <v>13.5</v>
      </c>
      <c r="V100" s="315">
        <v>44705</v>
      </c>
      <c r="W100" s="1641">
        <v>136</v>
      </c>
      <c r="X100" s="1642">
        <v>4.5333333333333332</v>
      </c>
      <c r="Y100" s="1" t="s">
        <v>3128</v>
      </c>
      <c r="AA100" s="672">
        <f t="shared" si="22"/>
        <v>128</v>
      </c>
      <c r="AB100" s="1">
        <f t="shared" si="23"/>
        <v>4.2666666666666666</v>
      </c>
    </row>
    <row r="101" spans="2:28" ht="16" x14ac:dyDescent="0.2">
      <c r="B101" s="1098">
        <v>44833</v>
      </c>
      <c r="C101" s="1099" t="s">
        <v>3131</v>
      </c>
      <c r="D101" s="1307" t="s">
        <v>115</v>
      </c>
      <c r="E101" s="1345" t="s">
        <v>156</v>
      </c>
      <c r="F101" s="1307" t="s">
        <v>3013</v>
      </c>
      <c r="G101" s="1308">
        <v>44421</v>
      </c>
      <c r="H101" s="1325" t="s">
        <v>112</v>
      </c>
      <c r="I101" s="1346" t="s">
        <v>3132</v>
      </c>
      <c r="J101" s="1346">
        <f t="shared" si="35"/>
        <v>412</v>
      </c>
      <c r="K101" s="1346">
        <f t="shared" si="38"/>
        <v>13.733333333333333</v>
      </c>
      <c r="L101" s="1099">
        <v>43</v>
      </c>
      <c r="M101" s="1099">
        <v>0.24</v>
      </c>
      <c r="N101" s="1100"/>
      <c r="Q101" s="1977"/>
      <c r="R101" s="1307">
        <v>1414922</v>
      </c>
      <c r="S101" s="361">
        <v>1.1499999999999999</v>
      </c>
      <c r="T101" s="104">
        <v>412</v>
      </c>
      <c r="U101" s="104">
        <v>14</v>
      </c>
      <c r="V101" s="315">
        <v>44705</v>
      </c>
      <c r="W101" s="1641">
        <v>136</v>
      </c>
      <c r="X101" s="1642">
        <v>4.5333333333333332</v>
      </c>
      <c r="Y101" s="1" t="s">
        <v>3128</v>
      </c>
      <c r="AA101" s="672">
        <f t="shared" si="22"/>
        <v>128</v>
      </c>
      <c r="AB101" s="1">
        <f t="shared" si="23"/>
        <v>4.2666666666666666</v>
      </c>
    </row>
    <row r="102" spans="2:28" ht="16" x14ac:dyDescent="0.2">
      <c r="B102" s="1098">
        <v>44833</v>
      </c>
      <c r="C102" s="1099" t="s">
        <v>3133</v>
      </c>
      <c r="D102" s="1307" t="s">
        <v>115</v>
      </c>
      <c r="E102" s="1345" t="s">
        <v>156</v>
      </c>
      <c r="F102" s="1307" t="s">
        <v>3016</v>
      </c>
      <c r="G102" s="1308">
        <v>44421</v>
      </c>
      <c r="H102" s="1325" t="s">
        <v>112</v>
      </c>
      <c r="I102" s="1346" t="s">
        <v>3132</v>
      </c>
      <c r="J102" s="1346">
        <f t="shared" si="35"/>
        <v>412</v>
      </c>
      <c r="K102" s="1346">
        <f t="shared" si="38"/>
        <v>13.733333333333333</v>
      </c>
      <c r="L102" s="1099">
        <v>58</v>
      </c>
      <c r="M102" s="1099">
        <v>0.32</v>
      </c>
      <c r="N102" s="1100"/>
      <c r="Q102" s="1977"/>
      <c r="R102" s="1307">
        <v>1414922</v>
      </c>
      <c r="S102" s="361">
        <v>1.1499999999999999</v>
      </c>
      <c r="T102" s="104">
        <v>412</v>
      </c>
      <c r="U102" s="104">
        <v>14</v>
      </c>
      <c r="V102" s="315">
        <v>44705</v>
      </c>
      <c r="W102" s="1641">
        <v>136</v>
      </c>
      <c r="X102" s="1642">
        <v>4.5333333333333332</v>
      </c>
      <c r="Y102" s="1" t="s">
        <v>3128</v>
      </c>
      <c r="AA102" s="672">
        <f t="shared" si="22"/>
        <v>128</v>
      </c>
      <c r="AB102" s="1">
        <f t="shared" si="23"/>
        <v>4.2666666666666666</v>
      </c>
    </row>
    <row r="103" spans="2:28" ht="16" x14ac:dyDescent="0.2">
      <c r="B103" s="1098">
        <v>44894</v>
      </c>
      <c r="C103" s="1099" t="s">
        <v>3134</v>
      </c>
      <c r="D103" s="1307" t="s">
        <v>113</v>
      </c>
      <c r="E103" s="1345" t="s">
        <v>156</v>
      </c>
      <c r="F103" s="1307" t="s">
        <v>299</v>
      </c>
      <c r="G103" s="1308">
        <v>44485</v>
      </c>
      <c r="H103" s="1325" t="s">
        <v>112</v>
      </c>
      <c r="I103" s="1346" t="s">
        <v>163</v>
      </c>
      <c r="J103" s="1346">
        <f t="shared" si="35"/>
        <v>409</v>
      </c>
      <c r="K103" s="1346">
        <f t="shared" ref="K103:K106" si="40">J103/30</f>
        <v>13.633333333333333</v>
      </c>
      <c r="L103" s="1099">
        <v>50</v>
      </c>
      <c r="M103" s="1099">
        <v>0.27</v>
      </c>
      <c r="N103" s="1100"/>
      <c r="Q103" s="1977"/>
      <c r="R103" s="1307">
        <v>1450654</v>
      </c>
      <c r="S103" s="361">
        <v>1.1194444444444445</v>
      </c>
      <c r="T103" s="104">
        <v>409</v>
      </c>
      <c r="U103" s="104">
        <v>13.633333333333333</v>
      </c>
      <c r="V103" s="13">
        <v>44774</v>
      </c>
      <c r="W103" s="673">
        <v>120</v>
      </c>
      <c r="X103" s="672">
        <v>4</v>
      </c>
      <c r="AA103" s="672"/>
    </row>
    <row r="104" spans="2:28" ht="16" x14ac:dyDescent="0.2">
      <c r="B104" s="1098">
        <v>44894</v>
      </c>
      <c r="C104" s="1099" t="s">
        <v>3135</v>
      </c>
      <c r="D104" s="1307" t="s">
        <v>113</v>
      </c>
      <c r="E104" s="1345" t="s">
        <v>156</v>
      </c>
      <c r="F104" s="1307" t="s">
        <v>3016</v>
      </c>
      <c r="G104" s="1308">
        <v>44485</v>
      </c>
      <c r="H104" s="1325" t="s">
        <v>112</v>
      </c>
      <c r="I104" s="1346" t="s">
        <v>163</v>
      </c>
      <c r="J104" s="1346">
        <f t="shared" si="35"/>
        <v>409</v>
      </c>
      <c r="K104" s="1346">
        <f t="shared" si="40"/>
        <v>13.633333333333333</v>
      </c>
      <c r="L104" s="1099">
        <v>46</v>
      </c>
      <c r="M104" s="1099">
        <v>0.25</v>
      </c>
      <c r="N104" s="1100"/>
      <c r="Q104" s="1977"/>
      <c r="R104" s="1307">
        <v>1450654</v>
      </c>
      <c r="S104" s="361">
        <v>1.1194444444444445</v>
      </c>
      <c r="T104" s="104">
        <v>409</v>
      </c>
      <c r="U104" s="104">
        <v>13.633333333333333</v>
      </c>
      <c r="V104" s="13">
        <v>44774</v>
      </c>
      <c r="W104" s="673">
        <v>120</v>
      </c>
      <c r="X104" s="672">
        <v>4</v>
      </c>
      <c r="AA104" s="672"/>
    </row>
    <row r="105" spans="2:28" ht="16" x14ac:dyDescent="0.2">
      <c r="B105" s="1098">
        <v>44894</v>
      </c>
      <c r="C105" s="1099" t="s">
        <v>3136</v>
      </c>
      <c r="D105" s="1307" t="s">
        <v>113</v>
      </c>
      <c r="E105" s="1345" t="s">
        <v>156</v>
      </c>
      <c r="F105" s="1307" t="s">
        <v>602</v>
      </c>
      <c r="G105" s="1308">
        <v>44485</v>
      </c>
      <c r="H105" s="1325" t="s">
        <v>112</v>
      </c>
      <c r="I105" s="1346" t="s">
        <v>163</v>
      </c>
      <c r="J105" s="1346">
        <f t="shared" si="35"/>
        <v>409</v>
      </c>
      <c r="K105" s="1346">
        <f t="shared" si="40"/>
        <v>13.633333333333333</v>
      </c>
      <c r="L105" s="1099">
        <v>46</v>
      </c>
      <c r="M105" s="1099">
        <v>0.25</v>
      </c>
      <c r="N105" s="1100"/>
      <c r="Q105" s="1977"/>
      <c r="R105" s="1307">
        <v>1450654</v>
      </c>
      <c r="S105" s="361">
        <v>1.1194444444444445</v>
      </c>
      <c r="T105" s="104">
        <v>409</v>
      </c>
      <c r="U105" s="104">
        <v>13.633333333333333</v>
      </c>
      <c r="V105" s="13">
        <v>44774</v>
      </c>
      <c r="W105" s="673">
        <v>120</v>
      </c>
      <c r="X105" s="672">
        <v>4</v>
      </c>
      <c r="AA105" s="672"/>
    </row>
    <row r="106" spans="2:28" ht="16" x14ac:dyDescent="0.2">
      <c r="B106" s="1098">
        <v>44894</v>
      </c>
      <c r="C106" s="1099" t="s">
        <v>3137</v>
      </c>
      <c r="D106" s="1307" t="s">
        <v>113</v>
      </c>
      <c r="E106" s="1345" t="s">
        <v>156</v>
      </c>
      <c r="F106" s="1307" t="s">
        <v>293</v>
      </c>
      <c r="G106" s="1308">
        <v>44485</v>
      </c>
      <c r="H106" s="1325" t="s">
        <v>112</v>
      </c>
      <c r="I106" s="1346" t="s">
        <v>3132</v>
      </c>
      <c r="J106" s="1346">
        <f t="shared" si="35"/>
        <v>409</v>
      </c>
      <c r="K106" s="1346">
        <f t="shared" si="40"/>
        <v>13.633333333333333</v>
      </c>
      <c r="L106" s="1099">
        <v>46</v>
      </c>
      <c r="M106" s="1099">
        <v>0.25</v>
      </c>
      <c r="N106" s="1100"/>
      <c r="Q106" s="1977"/>
      <c r="R106" s="1307">
        <v>1450654</v>
      </c>
      <c r="S106" s="361">
        <v>1.1194444444444445</v>
      </c>
      <c r="T106" s="104">
        <v>409</v>
      </c>
      <c r="U106" s="104">
        <v>13.633333333333333</v>
      </c>
      <c r="V106" s="13">
        <v>44774</v>
      </c>
      <c r="W106" s="673">
        <v>120</v>
      </c>
      <c r="X106" s="672">
        <v>4</v>
      </c>
      <c r="AA106" s="672"/>
    </row>
    <row r="107" spans="2:28" ht="16" x14ac:dyDescent="0.2">
      <c r="B107" s="1098"/>
      <c r="C107" s="1099"/>
      <c r="D107" s="1307"/>
      <c r="E107" s="1345"/>
      <c r="F107" s="1307"/>
      <c r="G107" s="1308"/>
      <c r="H107" s="1325"/>
      <c r="I107" s="1346"/>
      <c r="J107" s="1346"/>
      <c r="K107" s="1346"/>
      <c r="L107" s="1099"/>
      <c r="M107" s="1099"/>
      <c r="N107" s="1100"/>
      <c r="Q107" s="1977"/>
      <c r="R107" s="1307"/>
      <c r="S107" s="361"/>
      <c r="T107" s="104"/>
      <c r="U107" s="104"/>
      <c r="V107" s="13"/>
      <c r="W107" s="673"/>
      <c r="X107" s="672"/>
      <c r="AA107" s="672"/>
    </row>
    <row r="108" spans="2:28" x14ac:dyDescent="0.2">
      <c r="W108" s="1"/>
      <c r="AA108" s="672"/>
    </row>
    <row r="109" spans="2:28" ht="16" x14ac:dyDescent="0.2">
      <c r="B109" s="1663">
        <v>44715</v>
      </c>
      <c r="C109" s="1664" t="s">
        <v>3138</v>
      </c>
      <c r="D109" s="1665" t="s">
        <v>113</v>
      </c>
      <c r="E109" s="1666" t="s">
        <v>157</v>
      </c>
      <c r="F109" s="1666"/>
      <c r="G109" s="1667">
        <v>44303</v>
      </c>
      <c r="H109" s="1978" t="s">
        <v>3019</v>
      </c>
      <c r="I109" s="1668" t="s">
        <v>3058</v>
      </c>
      <c r="J109" s="1669">
        <f t="shared" ref="J109:J125" si="41">_xlfn.DAYS(B109,G109)</f>
        <v>412</v>
      </c>
      <c r="K109" s="1669">
        <f t="shared" ref="K109:K113" si="42">J109/30</f>
        <v>13.733333333333333</v>
      </c>
      <c r="L109" s="1664" t="s">
        <v>3027</v>
      </c>
      <c r="M109" s="1664">
        <v>0.15</v>
      </c>
      <c r="N109" s="1664"/>
      <c r="Q109" s="1664"/>
      <c r="R109" s="1679">
        <v>1416083</v>
      </c>
      <c r="S109" s="1680">
        <f t="shared" ref="S109:S117" ca="1" si="43">YEARFRAC(G109,TODAY())</f>
        <v>1.913888888888889</v>
      </c>
      <c r="T109" s="1679">
        <v>412</v>
      </c>
      <c r="U109" s="1679">
        <f t="shared" ref="U109:U111" si="44">T109/30</f>
        <v>13.733333333333333</v>
      </c>
      <c r="V109" s="1107"/>
      <c r="W109" s="1924"/>
      <c r="X109" s="1154"/>
      <c r="Y109" s="1" t="s">
        <v>3139</v>
      </c>
      <c r="AA109" s="672"/>
    </row>
    <row r="110" spans="2:28" ht="16" x14ac:dyDescent="0.2">
      <c r="B110" s="1663">
        <v>44715</v>
      </c>
      <c r="C110" s="1664" t="s">
        <v>3140</v>
      </c>
      <c r="D110" s="1665" t="s">
        <v>113</v>
      </c>
      <c r="E110" s="1666" t="s">
        <v>157</v>
      </c>
      <c r="F110" s="1666"/>
      <c r="G110" s="1667">
        <v>44303</v>
      </c>
      <c r="H110" s="1978" t="s">
        <v>3019</v>
      </c>
      <c r="I110" s="1668" t="s">
        <v>3058</v>
      </c>
      <c r="J110" s="1669">
        <f t="shared" si="41"/>
        <v>412</v>
      </c>
      <c r="K110" s="1669">
        <f t="shared" si="42"/>
        <v>13.733333333333333</v>
      </c>
      <c r="L110" s="1664" t="s">
        <v>3025</v>
      </c>
      <c r="M110" s="1664">
        <v>0.14000000000000001</v>
      </c>
      <c r="N110" s="1664"/>
      <c r="Q110" s="1664"/>
      <c r="R110" s="1679">
        <v>1416083</v>
      </c>
      <c r="S110" s="1680">
        <f t="shared" ca="1" si="43"/>
        <v>1.913888888888889</v>
      </c>
      <c r="T110" s="1679">
        <v>412</v>
      </c>
      <c r="U110" s="1679">
        <f t="shared" si="44"/>
        <v>13.733333333333333</v>
      </c>
      <c r="V110" s="1107"/>
      <c r="W110" s="1924"/>
      <c r="X110" s="1107"/>
      <c r="Y110" s="1" t="s">
        <v>3139</v>
      </c>
      <c r="AA110" s="672"/>
    </row>
    <row r="111" spans="2:28" ht="16" x14ac:dyDescent="0.2">
      <c r="B111" s="1663">
        <v>44715</v>
      </c>
      <c r="C111" s="1664" t="s">
        <v>3141</v>
      </c>
      <c r="D111" s="1665" t="s">
        <v>113</v>
      </c>
      <c r="E111" s="1666" t="s">
        <v>157</v>
      </c>
      <c r="F111" s="1666"/>
      <c r="G111" s="1667">
        <v>44303</v>
      </c>
      <c r="H111" s="1978" t="s">
        <v>3019</v>
      </c>
      <c r="I111" s="1668" t="s">
        <v>3058</v>
      </c>
      <c r="J111" s="1669">
        <f t="shared" si="41"/>
        <v>412</v>
      </c>
      <c r="K111" s="1669">
        <f t="shared" si="42"/>
        <v>13.733333333333333</v>
      </c>
      <c r="L111" s="1664" t="s">
        <v>3056</v>
      </c>
      <c r="M111" s="1664">
        <v>0.17</v>
      </c>
      <c r="N111" s="1664"/>
      <c r="Q111" s="1664"/>
      <c r="R111" s="1679">
        <v>1416083</v>
      </c>
      <c r="S111" s="1680">
        <f t="shared" ca="1" si="43"/>
        <v>1.913888888888889</v>
      </c>
      <c r="T111" s="1679">
        <v>412</v>
      </c>
      <c r="U111" s="1679">
        <f t="shared" si="44"/>
        <v>13.733333333333333</v>
      </c>
      <c r="V111" s="1107"/>
      <c r="W111" s="1924"/>
      <c r="X111" s="1107"/>
      <c r="Y111" s="1" t="s">
        <v>3139</v>
      </c>
      <c r="AA111" s="672"/>
    </row>
    <row r="112" spans="2:28" ht="16" x14ac:dyDescent="0.2">
      <c r="B112" s="1663">
        <v>44715</v>
      </c>
      <c r="C112" s="1670" t="s">
        <v>3142</v>
      </c>
      <c r="D112" s="1665" t="s">
        <v>113</v>
      </c>
      <c r="E112" s="1666" t="s">
        <v>157</v>
      </c>
      <c r="F112" s="1666" t="s">
        <v>299</v>
      </c>
      <c r="G112" s="1667">
        <v>44300</v>
      </c>
      <c r="H112" s="1671" t="s">
        <v>112</v>
      </c>
      <c r="I112" s="1668" t="s">
        <v>3058</v>
      </c>
      <c r="J112" s="1669">
        <f t="shared" si="41"/>
        <v>415</v>
      </c>
      <c r="K112" s="1669">
        <f t="shared" si="42"/>
        <v>13.833333333333334</v>
      </c>
      <c r="L112" s="1664" t="s">
        <v>3059</v>
      </c>
      <c r="M112" s="1664">
        <v>0.28000000000000003</v>
      </c>
      <c r="N112" s="1664"/>
      <c r="Q112" s="1664"/>
      <c r="R112" s="1679">
        <v>1416079</v>
      </c>
      <c r="S112" s="1680">
        <f t="shared" ca="1" si="43"/>
        <v>1.9222222222222223</v>
      </c>
      <c r="T112" s="1679">
        <v>415</v>
      </c>
      <c r="U112" s="1679">
        <f t="shared" ref="U112:U117" si="45">T112/30</f>
        <v>13.833333333333334</v>
      </c>
      <c r="V112" s="13">
        <v>44564</v>
      </c>
      <c r="W112" s="989">
        <f t="shared" ref="W112:W117" ca="1" si="46">_xlfn.DAYS(TODAY(),V112)</f>
        <v>437</v>
      </c>
      <c r="X112" s="1">
        <f ca="1">W112/30</f>
        <v>14.566666666666666</v>
      </c>
      <c r="Y112" s="1" t="s">
        <v>3139</v>
      </c>
      <c r="AA112" s="672">
        <f t="shared" si="22"/>
        <v>151</v>
      </c>
      <c r="AB112" s="1">
        <f t="shared" si="23"/>
        <v>5.0333333333333332</v>
      </c>
    </row>
    <row r="113" spans="2:28" ht="16" x14ac:dyDescent="0.2">
      <c r="B113" s="1663">
        <v>44715</v>
      </c>
      <c r="C113" s="1670" t="s">
        <v>3143</v>
      </c>
      <c r="D113" s="1672" t="s">
        <v>113</v>
      </c>
      <c r="E113" s="1666" t="s">
        <v>157</v>
      </c>
      <c r="F113" s="1666" t="s">
        <v>296</v>
      </c>
      <c r="G113" s="1667">
        <v>44300</v>
      </c>
      <c r="H113" s="1671" t="s">
        <v>112</v>
      </c>
      <c r="I113" s="1668" t="s">
        <v>3144</v>
      </c>
      <c r="J113" s="1669">
        <f t="shared" si="41"/>
        <v>415</v>
      </c>
      <c r="K113" s="1669">
        <f t="shared" si="42"/>
        <v>13.833333333333334</v>
      </c>
      <c r="L113" s="1664" t="s">
        <v>3145</v>
      </c>
      <c r="M113" s="1664">
        <v>0.3</v>
      </c>
      <c r="N113" s="1664"/>
      <c r="Q113" s="1664"/>
      <c r="R113" s="1679">
        <v>1416079</v>
      </c>
      <c r="S113" s="1680">
        <f t="shared" ca="1" si="43"/>
        <v>1.9222222222222223</v>
      </c>
      <c r="T113" s="1679">
        <v>415</v>
      </c>
      <c r="U113" s="1679">
        <f t="shared" si="45"/>
        <v>13.833333333333334</v>
      </c>
      <c r="V113" s="13">
        <v>44564</v>
      </c>
      <c r="W113" s="989">
        <f t="shared" ca="1" si="46"/>
        <v>437</v>
      </c>
      <c r="X113" s="1">
        <f t="shared" ref="X113" ca="1" si="47">W113/30</f>
        <v>14.566666666666666</v>
      </c>
      <c r="Y113" s="1" t="s">
        <v>3139</v>
      </c>
      <c r="AA113" s="672">
        <f t="shared" si="22"/>
        <v>151</v>
      </c>
      <c r="AB113" s="1">
        <f t="shared" si="23"/>
        <v>5.0333333333333332</v>
      </c>
    </row>
    <row r="114" spans="2:28" ht="16" x14ac:dyDescent="0.2">
      <c r="B114" s="1673">
        <v>44708</v>
      </c>
      <c r="C114" s="1674" t="s">
        <v>3146</v>
      </c>
      <c r="D114" s="1675" t="s">
        <v>115</v>
      </c>
      <c r="E114" s="1676" t="s">
        <v>157</v>
      </c>
      <c r="F114" s="1676" t="s">
        <v>299</v>
      </c>
      <c r="G114" s="1677">
        <v>44300</v>
      </c>
      <c r="H114" s="1671" t="s">
        <v>112</v>
      </c>
      <c r="I114" s="1668" t="s">
        <v>3058</v>
      </c>
      <c r="J114" s="1669">
        <f t="shared" si="41"/>
        <v>408</v>
      </c>
      <c r="K114" s="1669">
        <f>J114/30</f>
        <v>13.6</v>
      </c>
      <c r="L114" s="1664" t="s">
        <v>3116</v>
      </c>
      <c r="M114" s="1664">
        <v>0.2</v>
      </c>
      <c r="N114" s="1664"/>
      <c r="Q114" s="1664"/>
      <c r="R114" s="1679">
        <v>1416080</v>
      </c>
      <c r="S114" s="1680">
        <f t="shared" ca="1" si="43"/>
        <v>1.9222222222222223</v>
      </c>
      <c r="T114" s="1679">
        <v>408</v>
      </c>
      <c r="U114" s="1679">
        <f t="shared" si="45"/>
        <v>13.6</v>
      </c>
      <c r="V114" s="13">
        <v>44564</v>
      </c>
      <c r="W114" s="989">
        <f t="shared" ca="1" si="46"/>
        <v>437</v>
      </c>
      <c r="X114" s="1">
        <f ca="1">W114/30</f>
        <v>14.566666666666666</v>
      </c>
      <c r="Y114" s="1" t="s">
        <v>3139</v>
      </c>
      <c r="AA114" s="672">
        <f t="shared" si="22"/>
        <v>144</v>
      </c>
      <c r="AB114" s="1">
        <f t="shared" si="23"/>
        <v>4.8</v>
      </c>
    </row>
    <row r="115" spans="2:28" ht="16" x14ac:dyDescent="0.2">
      <c r="B115" s="1673">
        <v>44708</v>
      </c>
      <c r="C115" s="1674" t="s">
        <v>3147</v>
      </c>
      <c r="D115" s="1675" t="s">
        <v>115</v>
      </c>
      <c r="E115" s="1676" t="s">
        <v>157</v>
      </c>
      <c r="F115" s="1676" t="s">
        <v>296</v>
      </c>
      <c r="G115" s="1677">
        <v>44300</v>
      </c>
      <c r="H115" s="1671" t="s">
        <v>112</v>
      </c>
      <c r="I115" s="1668" t="s">
        <v>3058</v>
      </c>
      <c r="J115" s="1669">
        <f t="shared" si="41"/>
        <v>408</v>
      </c>
      <c r="K115" s="1669">
        <f>J115/30</f>
        <v>13.6</v>
      </c>
      <c r="L115" s="1664" t="s">
        <v>3001</v>
      </c>
      <c r="M115" s="1664">
        <v>0.22</v>
      </c>
      <c r="N115" s="1664"/>
      <c r="Q115" s="1664"/>
      <c r="R115" s="1679">
        <v>1416080</v>
      </c>
      <c r="S115" s="1680">
        <f t="shared" ca="1" si="43"/>
        <v>1.9222222222222223</v>
      </c>
      <c r="T115" s="1679">
        <v>408</v>
      </c>
      <c r="U115" s="1679">
        <f t="shared" si="45"/>
        <v>13.6</v>
      </c>
      <c r="V115" s="13">
        <v>44564</v>
      </c>
      <c r="W115" s="989">
        <f t="shared" ca="1" si="46"/>
        <v>437</v>
      </c>
      <c r="X115" s="1">
        <f ca="1">W115/30</f>
        <v>14.566666666666666</v>
      </c>
      <c r="Y115" s="1" t="s">
        <v>3139</v>
      </c>
      <c r="AA115" s="672">
        <f t="shared" si="22"/>
        <v>144</v>
      </c>
      <c r="AB115" s="1">
        <f t="shared" si="23"/>
        <v>4.8</v>
      </c>
    </row>
    <row r="116" spans="2:28" ht="16" x14ac:dyDescent="0.2">
      <c r="B116" s="1673">
        <v>44708</v>
      </c>
      <c r="C116" s="1674" t="s">
        <v>3148</v>
      </c>
      <c r="D116" s="1675" t="s">
        <v>115</v>
      </c>
      <c r="E116" s="1676" t="s">
        <v>157</v>
      </c>
      <c r="F116" s="1676" t="s">
        <v>286</v>
      </c>
      <c r="G116" s="1677">
        <v>44303</v>
      </c>
      <c r="H116" s="1671" t="s">
        <v>112</v>
      </c>
      <c r="I116" s="1668" t="s">
        <v>3149</v>
      </c>
      <c r="J116" s="1669">
        <f t="shared" si="41"/>
        <v>405</v>
      </c>
      <c r="K116" s="1669">
        <f>J116/30</f>
        <v>13.5</v>
      </c>
      <c r="L116" s="1664" t="s">
        <v>3150</v>
      </c>
      <c r="M116" s="1664">
        <v>0.22</v>
      </c>
      <c r="N116" s="1664"/>
      <c r="Q116" s="1664"/>
      <c r="R116" s="1679">
        <v>1416080</v>
      </c>
      <c r="S116" s="1680">
        <f t="shared" ca="1" si="43"/>
        <v>1.913888888888889</v>
      </c>
      <c r="T116" s="1679">
        <v>405</v>
      </c>
      <c r="U116" s="1679">
        <f t="shared" si="45"/>
        <v>13.5</v>
      </c>
      <c r="V116" s="13">
        <v>44564</v>
      </c>
      <c r="W116" s="989">
        <f t="shared" ca="1" si="46"/>
        <v>437</v>
      </c>
      <c r="X116" s="1">
        <f ca="1">W116/30</f>
        <v>14.566666666666666</v>
      </c>
      <c r="Y116" s="1" t="s">
        <v>3139</v>
      </c>
      <c r="AA116" s="672">
        <f t="shared" si="22"/>
        <v>144</v>
      </c>
      <c r="AB116" s="1">
        <f t="shared" si="23"/>
        <v>4.8</v>
      </c>
    </row>
    <row r="117" spans="2:28" ht="16" x14ac:dyDescent="0.2">
      <c r="B117" s="1673">
        <v>44708</v>
      </c>
      <c r="C117" s="1674" t="s">
        <v>3151</v>
      </c>
      <c r="D117" s="1675" t="s">
        <v>115</v>
      </c>
      <c r="E117" s="1676" t="s">
        <v>157</v>
      </c>
      <c r="F117" s="1676" t="s">
        <v>293</v>
      </c>
      <c r="G117" s="1677">
        <v>44303</v>
      </c>
      <c r="H117" s="1671" t="s">
        <v>112</v>
      </c>
      <c r="I117" s="1668" t="s">
        <v>3144</v>
      </c>
      <c r="J117" s="1669">
        <f t="shared" si="41"/>
        <v>405</v>
      </c>
      <c r="K117" s="1669">
        <f>J117/30</f>
        <v>13.5</v>
      </c>
      <c r="L117" s="1664" t="s">
        <v>3108</v>
      </c>
      <c r="M117" s="1664">
        <v>0.15</v>
      </c>
      <c r="N117" s="1664"/>
      <c r="Q117" s="1664"/>
      <c r="R117" s="1679">
        <v>1416080</v>
      </c>
      <c r="S117" s="1680">
        <f t="shared" ca="1" si="43"/>
        <v>1.913888888888889</v>
      </c>
      <c r="T117" s="1679">
        <v>405</v>
      </c>
      <c r="U117" s="1679">
        <f t="shared" si="45"/>
        <v>13.5</v>
      </c>
      <c r="V117" s="13">
        <v>44564</v>
      </c>
      <c r="W117" s="989">
        <f t="shared" ca="1" si="46"/>
        <v>437</v>
      </c>
      <c r="X117" s="1">
        <f ca="1">W117/30</f>
        <v>14.566666666666666</v>
      </c>
      <c r="Y117" s="1" t="s">
        <v>3139</v>
      </c>
      <c r="AA117" s="672">
        <f t="shared" si="22"/>
        <v>144</v>
      </c>
      <c r="AB117" s="1">
        <f t="shared" si="23"/>
        <v>4.8</v>
      </c>
    </row>
    <row r="118" spans="2:28" ht="16" x14ac:dyDescent="0.2">
      <c r="B118" s="1670">
        <v>44777</v>
      </c>
      <c r="C118" s="1664" t="s">
        <v>3152</v>
      </c>
      <c r="D118" s="1666" t="s">
        <v>113</v>
      </c>
      <c r="E118" s="1676" t="s">
        <v>157</v>
      </c>
      <c r="F118" s="1666"/>
      <c r="G118" s="1678">
        <v>44367</v>
      </c>
      <c r="H118" s="1671" t="s">
        <v>112</v>
      </c>
      <c r="I118" s="1668" t="s">
        <v>3058</v>
      </c>
      <c r="J118" s="1669">
        <f t="shared" si="41"/>
        <v>410</v>
      </c>
      <c r="K118" s="1669">
        <f t="shared" ref="K118:K122" si="48">J118/30</f>
        <v>13.666666666666666</v>
      </c>
      <c r="L118" s="1664">
        <v>48</v>
      </c>
      <c r="M118" s="1664">
        <v>0.26</v>
      </c>
      <c r="N118" s="1664"/>
      <c r="Q118" s="1664"/>
      <c r="R118" s="1664">
        <v>1442004</v>
      </c>
      <c r="S118" s="1680">
        <f t="shared" ref="S118:S122" ca="1" si="49">YEARFRAC(G118,TODAY())</f>
        <v>1.7388888888888889</v>
      </c>
      <c r="T118" s="1679">
        <v>410</v>
      </c>
      <c r="U118" s="1679">
        <f t="shared" ref="U118:U122" si="50">T118/30</f>
        <v>13.666666666666666</v>
      </c>
      <c r="V118" s="315">
        <v>44637</v>
      </c>
      <c r="W118" s="1295">
        <v>140</v>
      </c>
      <c r="X118" s="487">
        <v>4.666666666666667</v>
      </c>
      <c r="Y118" s="1296">
        <v>44781</v>
      </c>
      <c r="AA118" s="672"/>
    </row>
    <row r="119" spans="2:28" ht="16" x14ac:dyDescent="0.2">
      <c r="B119" s="1670">
        <v>44777</v>
      </c>
      <c r="C119" s="1664" t="s">
        <v>3153</v>
      </c>
      <c r="D119" s="1666" t="s">
        <v>113</v>
      </c>
      <c r="E119" s="1676" t="s">
        <v>157</v>
      </c>
      <c r="F119" s="1666"/>
      <c r="G119" s="1678">
        <v>44367</v>
      </c>
      <c r="H119" s="1671" t="s">
        <v>112</v>
      </c>
      <c r="I119" s="1668" t="s">
        <v>3058</v>
      </c>
      <c r="J119" s="1669">
        <f t="shared" si="41"/>
        <v>410</v>
      </c>
      <c r="K119" s="1669">
        <f t="shared" si="48"/>
        <v>13.666666666666666</v>
      </c>
      <c r="L119" s="1664">
        <v>54</v>
      </c>
      <c r="M119" s="1664">
        <v>0.3</v>
      </c>
      <c r="N119" s="1664"/>
      <c r="Q119" s="1664"/>
      <c r="R119" s="1664">
        <v>1442004</v>
      </c>
      <c r="S119" s="1680">
        <f t="shared" ca="1" si="49"/>
        <v>1.7388888888888889</v>
      </c>
      <c r="T119" s="1679">
        <v>410</v>
      </c>
      <c r="U119" s="1679">
        <f t="shared" si="50"/>
        <v>13.666666666666666</v>
      </c>
      <c r="V119" s="315">
        <v>44637</v>
      </c>
      <c r="W119" s="1295">
        <v>140</v>
      </c>
      <c r="X119" s="487">
        <v>4.666666666666667</v>
      </c>
      <c r="Y119" s="1296">
        <v>44781</v>
      </c>
      <c r="AA119" s="672"/>
    </row>
    <row r="120" spans="2:28" ht="16" x14ac:dyDescent="0.2">
      <c r="B120" s="1670">
        <v>44777</v>
      </c>
      <c r="C120" s="1664" t="s">
        <v>3154</v>
      </c>
      <c r="D120" s="1666" t="s">
        <v>113</v>
      </c>
      <c r="E120" s="1676" t="s">
        <v>157</v>
      </c>
      <c r="F120" s="1666"/>
      <c r="G120" s="1678">
        <v>44367</v>
      </c>
      <c r="H120" s="1671" t="s">
        <v>112</v>
      </c>
      <c r="I120" s="1668" t="s">
        <v>3144</v>
      </c>
      <c r="J120" s="1669">
        <f t="shared" si="41"/>
        <v>410</v>
      </c>
      <c r="K120" s="1669">
        <f t="shared" si="48"/>
        <v>13.666666666666666</v>
      </c>
      <c r="L120" s="1664">
        <v>52</v>
      </c>
      <c r="M120" s="1664">
        <v>0.28000000000000003</v>
      </c>
      <c r="N120" s="1664"/>
      <c r="Q120" s="1664"/>
      <c r="R120" s="1664">
        <v>1442004</v>
      </c>
      <c r="S120" s="1680">
        <f t="shared" ca="1" si="49"/>
        <v>1.7388888888888889</v>
      </c>
      <c r="T120" s="1679">
        <v>410</v>
      </c>
      <c r="U120" s="1679">
        <f t="shared" si="50"/>
        <v>13.666666666666666</v>
      </c>
      <c r="V120" s="315">
        <v>44637</v>
      </c>
      <c r="W120" s="1295">
        <v>140</v>
      </c>
      <c r="X120" s="487">
        <v>4.666666666666667</v>
      </c>
      <c r="Y120" s="1296">
        <v>44781</v>
      </c>
      <c r="AA120" s="672"/>
    </row>
    <row r="121" spans="2:28" ht="16" x14ac:dyDescent="0.2">
      <c r="B121" s="1670">
        <v>44777</v>
      </c>
      <c r="C121" s="1664" t="s">
        <v>3155</v>
      </c>
      <c r="D121" s="1666" t="s">
        <v>115</v>
      </c>
      <c r="E121" s="1676" t="s">
        <v>157</v>
      </c>
      <c r="F121" s="1666"/>
      <c r="G121" s="1678">
        <v>44349</v>
      </c>
      <c r="H121" s="1978" t="s">
        <v>3019</v>
      </c>
      <c r="I121" s="1668" t="s">
        <v>3144</v>
      </c>
      <c r="J121" s="1669">
        <f t="shared" si="41"/>
        <v>428</v>
      </c>
      <c r="K121" s="1669">
        <f t="shared" si="48"/>
        <v>14.266666666666667</v>
      </c>
      <c r="L121" s="1664">
        <v>27</v>
      </c>
      <c r="M121" s="1664">
        <v>0.15</v>
      </c>
      <c r="N121" s="1664"/>
      <c r="Q121" s="1664"/>
      <c r="R121" s="1664">
        <v>1441999</v>
      </c>
      <c r="S121" s="1680">
        <f t="shared" ca="1" si="49"/>
        <v>1.788888888888889</v>
      </c>
      <c r="T121" s="1679">
        <v>428</v>
      </c>
      <c r="U121" s="1679">
        <f t="shared" si="50"/>
        <v>14.266666666666667</v>
      </c>
      <c r="W121" s="989"/>
      <c r="Y121" s="1296"/>
    </row>
    <row r="122" spans="2:28" ht="16" x14ac:dyDescent="0.2">
      <c r="B122" s="1670">
        <v>44777</v>
      </c>
      <c r="C122" s="1664" t="s">
        <v>3156</v>
      </c>
      <c r="D122" s="1666" t="s">
        <v>113</v>
      </c>
      <c r="E122" s="1676" t="s">
        <v>157</v>
      </c>
      <c r="F122" s="1666"/>
      <c r="G122" s="1678">
        <v>44349</v>
      </c>
      <c r="H122" s="1978" t="s">
        <v>3019</v>
      </c>
      <c r="I122" s="1668" t="s">
        <v>3144</v>
      </c>
      <c r="J122" s="1669">
        <f t="shared" si="41"/>
        <v>428</v>
      </c>
      <c r="K122" s="1669">
        <f t="shared" si="48"/>
        <v>14.266666666666667</v>
      </c>
      <c r="L122" s="1664">
        <v>30</v>
      </c>
      <c r="M122" s="1664">
        <v>0.16</v>
      </c>
      <c r="N122" s="1664"/>
      <c r="Q122" s="1664"/>
      <c r="R122" s="1664">
        <v>1441999</v>
      </c>
      <c r="S122" s="1680">
        <f t="shared" ca="1" si="49"/>
        <v>1.788888888888889</v>
      </c>
      <c r="T122" s="1679">
        <v>428</v>
      </c>
      <c r="U122" s="1679">
        <f t="shared" si="50"/>
        <v>14.266666666666667</v>
      </c>
      <c r="W122" s="989"/>
      <c r="Y122" s="1296"/>
    </row>
    <row r="123" spans="2:28" ht="16" x14ac:dyDescent="0.2">
      <c r="B123" s="1670">
        <v>44861</v>
      </c>
      <c r="C123" s="1664" t="s">
        <v>3157</v>
      </c>
      <c r="D123" s="1666" t="s">
        <v>2457</v>
      </c>
      <c r="E123" s="1676" t="s">
        <v>157</v>
      </c>
      <c r="F123" s="1666" t="s">
        <v>299</v>
      </c>
      <c r="G123" s="1677">
        <v>44469</v>
      </c>
      <c r="H123" s="1978" t="s">
        <v>2601</v>
      </c>
      <c r="I123" s="1668" t="s">
        <v>3030</v>
      </c>
      <c r="J123" s="1669">
        <f t="shared" si="41"/>
        <v>392</v>
      </c>
      <c r="K123" s="1669">
        <v>13.033333333333333</v>
      </c>
      <c r="L123" s="1664">
        <v>26</v>
      </c>
      <c r="M123" s="1664">
        <v>0.14000000000000001</v>
      </c>
      <c r="N123" s="1664"/>
      <c r="Q123" s="1664"/>
      <c r="R123" s="1675">
        <v>1416097</v>
      </c>
      <c r="S123" s="1680">
        <v>1.0722222222222222</v>
      </c>
      <c r="T123" s="1679">
        <v>392</v>
      </c>
      <c r="U123" s="1679">
        <v>13.033333333333333</v>
      </c>
      <c r="W123" s="989"/>
      <c r="Y123" s="1296"/>
    </row>
    <row r="124" spans="2:28" ht="16" x14ac:dyDescent="0.2">
      <c r="B124" s="1670">
        <v>44861</v>
      </c>
      <c r="C124" s="1664" t="s">
        <v>3158</v>
      </c>
      <c r="D124" s="1666" t="s">
        <v>2457</v>
      </c>
      <c r="E124" s="1676" t="s">
        <v>157</v>
      </c>
      <c r="F124" s="1666"/>
      <c r="G124" s="1677">
        <v>44470</v>
      </c>
      <c r="H124" s="1978" t="s">
        <v>2601</v>
      </c>
      <c r="I124" s="1668" t="s">
        <v>3030</v>
      </c>
      <c r="J124" s="1669">
        <f t="shared" si="41"/>
        <v>391</v>
      </c>
      <c r="K124" s="1669">
        <v>13</v>
      </c>
      <c r="L124" s="1664">
        <v>27</v>
      </c>
      <c r="M124" s="1664">
        <v>0.15</v>
      </c>
      <c r="N124" s="1664"/>
      <c r="Q124" s="1664"/>
      <c r="R124" s="1675">
        <v>1416097</v>
      </c>
      <c r="S124" s="1680">
        <v>1.0694444444444444</v>
      </c>
      <c r="T124" s="1679">
        <v>391</v>
      </c>
      <c r="U124" s="1679">
        <v>13</v>
      </c>
      <c r="W124" s="989"/>
      <c r="Y124" s="1296"/>
    </row>
    <row r="125" spans="2:28" ht="16" x14ac:dyDescent="0.2">
      <c r="B125" s="1670">
        <v>44861</v>
      </c>
      <c r="C125" s="1664" t="s">
        <v>3159</v>
      </c>
      <c r="D125" s="1666" t="s">
        <v>115</v>
      </c>
      <c r="E125" s="1676" t="s">
        <v>157</v>
      </c>
      <c r="F125" s="1666" t="s">
        <v>602</v>
      </c>
      <c r="G125" s="1677">
        <v>44519</v>
      </c>
      <c r="H125" s="1978" t="s">
        <v>2601</v>
      </c>
      <c r="I125" s="1668" t="s">
        <v>3030</v>
      </c>
      <c r="J125" s="1669">
        <f t="shared" si="41"/>
        <v>342</v>
      </c>
      <c r="K125" s="1669">
        <v>11.366666666666667</v>
      </c>
      <c r="L125" s="1664">
        <v>26</v>
      </c>
      <c r="M125" s="1664">
        <v>0.14000000000000001</v>
      </c>
      <c r="N125" s="1664"/>
      <c r="Q125" s="1664"/>
      <c r="R125" s="1675">
        <v>1416097</v>
      </c>
      <c r="S125" s="1680">
        <v>0.93611111111111112</v>
      </c>
      <c r="T125" s="1679">
        <v>342</v>
      </c>
      <c r="U125" s="1679">
        <v>11.366666666666667</v>
      </c>
      <c r="W125" s="989"/>
      <c r="Y125" s="1296"/>
    </row>
    <row r="126" spans="2:28" ht="16" x14ac:dyDescent="0.2">
      <c r="B126" s="1670"/>
      <c r="C126" s="1664"/>
      <c r="D126" s="1666"/>
      <c r="E126" s="1676"/>
      <c r="F126" s="1666"/>
      <c r="G126" s="1678"/>
      <c r="H126" s="1978"/>
      <c r="I126" s="1668"/>
      <c r="J126" s="1669"/>
      <c r="K126" s="1669"/>
      <c r="L126" s="1664"/>
      <c r="M126" s="1664"/>
      <c r="N126" s="1664"/>
      <c r="Q126" s="1664"/>
      <c r="R126" s="1664"/>
      <c r="S126" s="1680"/>
      <c r="T126" s="1679"/>
      <c r="U126" s="1679"/>
      <c r="W126" s="989"/>
      <c r="Y126" s="1296"/>
    </row>
    <row r="128" spans="2:28" ht="19" x14ac:dyDescent="0.2">
      <c r="F128" s="1348" t="s">
        <v>110</v>
      </c>
      <c r="J128" s="1348" t="s">
        <v>110</v>
      </c>
      <c r="L128" s="673"/>
      <c r="M128" s="673"/>
    </row>
    <row r="129" spans="4:17" ht="19" x14ac:dyDescent="0.2">
      <c r="E129" s="1789" t="s">
        <v>113</v>
      </c>
      <c r="F129" s="1790" t="s">
        <v>163</v>
      </c>
      <c r="G129" s="1789" t="s">
        <v>115</v>
      </c>
      <c r="I129" s="1348" t="s">
        <v>113</v>
      </c>
      <c r="J129" s="1349" t="s">
        <v>163</v>
      </c>
      <c r="K129" s="1348" t="s">
        <v>115</v>
      </c>
      <c r="M129" s="673"/>
    </row>
    <row r="130" spans="4:17" ht="32" x14ac:dyDescent="0.2">
      <c r="E130" s="1348"/>
      <c r="F130" s="1349" t="s">
        <v>3160</v>
      </c>
      <c r="G130" s="1348"/>
      <c r="I130" s="1348"/>
      <c r="J130" s="1349" t="s">
        <v>3161</v>
      </c>
      <c r="K130" s="1348"/>
      <c r="M130" s="673"/>
      <c r="P130" s="13"/>
      <c r="Q130" s="13"/>
    </row>
    <row r="131" spans="4:17" x14ac:dyDescent="0.2">
      <c r="E131" s="1350"/>
      <c r="F131" s="1351" t="s">
        <v>124</v>
      </c>
      <c r="G131" s="1352"/>
      <c r="I131" s="1350"/>
      <c r="J131" s="1351" t="s">
        <v>124</v>
      </c>
      <c r="K131" s="1352"/>
      <c r="M131" s="673"/>
    </row>
    <row r="132" spans="4:17" x14ac:dyDescent="0.2">
      <c r="E132" s="1571">
        <v>3</v>
      </c>
      <c r="F132" s="1572" t="s">
        <v>167</v>
      </c>
      <c r="G132" s="1573">
        <v>3</v>
      </c>
      <c r="I132" s="1575">
        <v>3</v>
      </c>
      <c r="J132" s="1572" t="s">
        <v>167</v>
      </c>
      <c r="K132" s="1576">
        <v>3</v>
      </c>
      <c r="M132" s="673"/>
      <c r="Q132" s="673"/>
    </row>
    <row r="133" spans="4:17" x14ac:dyDescent="0.2">
      <c r="D133" s="1306" t="s">
        <v>3162</v>
      </c>
      <c r="E133" s="1571">
        <v>3</v>
      </c>
      <c r="F133" s="1572" t="s">
        <v>168</v>
      </c>
      <c r="G133" s="1573">
        <v>3</v>
      </c>
      <c r="I133" s="1575">
        <v>3</v>
      </c>
      <c r="J133" s="1572" t="s">
        <v>168</v>
      </c>
      <c r="K133" s="1576">
        <v>3</v>
      </c>
      <c r="M133" s="673"/>
      <c r="Q133" s="673"/>
    </row>
    <row r="134" spans="4:17" x14ac:dyDescent="0.2">
      <c r="D134" s="1379"/>
      <c r="E134" s="1571">
        <v>1</v>
      </c>
      <c r="F134" s="1572" t="s">
        <v>170</v>
      </c>
      <c r="G134" s="1574" t="s">
        <v>3163</v>
      </c>
      <c r="I134" s="1575">
        <v>1</v>
      </c>
      <c r="J134" s="1572" t="s">
        <v>170</v>
      </c>
      <c r="K134" s="1577" t="s">
        <v>3163</v>
      </c>
      <c r="L134" s="1" t="s">
        <v>3164</v>
      </c>
      <c r="M134" s="673"/>
      <c r="Q134" s="673"/>
    </row>
    <row r="135" spans="4:17" x14ac:dyDescent="0.2">
      <c r="E135" s="1571">
        <v>1</v>
      </c>
      <c r="F135" s="1572" t="s">
        <v>171</v>
      </c>
      <c r="G135" s="1573">
        <v>1</v>
      </c>
      <c r="I135" s="1575">
        <v>1</v>
      </c>
      <c r="J135" s="1572" t="s">
        <v>171</v>
      </c>
      <c r="K135" s="1576">
        <v>1</v>
      </c>
      <c r="M135" s="673"/>
      <c r="Q135" s="673"/>
    </row>
    <row r="136" spans="4:17" x14ac:dyDescent="0.2">
      <c r="E136" s="1353"/>
      <c r="F136" s="1354"/>
      <c r="G136" s="1355"/>
      <c r="I136" s="1353"/>
      <c r="J136" s="1354"/>
      <c r="K136" s="1355"/>
      <c r="M136" s="673"/>
      <c r="N136" s="167"/>
      <c r="O136" s="167"/>
      <c r="Q136" s="673"/>
    </row>
    <row r="137" spans="4:17" ht="16" x14ac:dyDescent="0.2">
      <c r="E137" s="1356"/>
      <c r="F137" s="1357" t="s">
        <v>141</v>
      </c>
      <c r="G137" s="1358"/>
      <c r="I137" s="1356"/>
      <c r="J137" s="1357" t="s">
        <v>141</v>
      </c>
      <c r="K137" s="1358"/>
      <c r="M137" s="673"/>
      <c r="Q137" s="673"/>
    </row>
    <row r="138" spans="4:17" x14ac:dyDescent="0.2">
      <c r="D138" s="1306" t="s">
        <v>3162</v>
      </c>
      <c r="E138" s="1787">
        <v>3</v>
      </c>
      <c r="F138" s="1572" t="s">
        <v>167</v>
      </c>
      <c r="G138" s="1788">
        <v>3</v>
      </c>
      <c r="I138" s="1979" t="s">
        <v>3165</v>
      </c>
      <c r="J138" s="1354" t="s">
        <v>167</v>
      </c>
      <c r="K138" s="1361">
        <v>3</v>
      </c>
      <c r="M138" s="673"/>
      <c r="Q138" s="673"/>
    </row>
    <row r="139" spans="4:17" x14ac:dyDescent="0.2">
      <c r="E139" s="1787">
        <v>4</v>
      </c>
      <c r="F139" s="1572" t="s">
        <v>168</v>
      </c>
      <c r="G139" s="1788">
        <v>3</v>
      </c>
      <c r="I139" s="1362">
        <v>4</v>
      </c>
      <c r="J139" s="1354" t="s">
        <v>168</v>
      </c>
      <c r="K139" s="1361" t="s">
        <v>173</v>
      </c>
      <c r="M139" s="673"/>
      <c r="Q139" s="673"/>
    </row>
    <row r="140" spans="4:17" x14ac:dyDescent="0.2">
      <c r="E140" s="1787">
        <v>2</v>
      </c>
      <c r="F140" s="1572" t="s">
        <v>170</v>
      </c>
      <c r="G140" s="1788">
        <v>2</v>
      </c>
      <c r="I140" s="1362" t="s">
        <v>174</v>
      </c>
      <c r="J140" s="1354" t="s">
        <v>170</v>
      </c>
      <c r="K140" s="1361">
        <v>2</v>
      </c>
      <c r="N140" s="76"/>
      <c r="O140" s="1570" t="s">
        <v>3166</v>
      </c>
      <c r="P140" s="76"/>
      <c r="Q140" s="673" t="s">
        <v>3167</v>
      </c>
    </row>
    <row r="141" spans="4:17" x14ac:dyDescent="0.2">
      <c r="E141" s="1787">
        <v>2</v>
      </c>
      <c r="F141" s="1572" t="s">
        <v>171</v>
      </c>
      <c r="G141" s="1788">
        <v>1</v>
      </c>
      <c r="I141" s="1362">
        <v>2</v>
      </c>
      <c r="J141" s="1354" t="s">
        <v>171</v>
      </c>
      <c r="K141" s="1361" t="s">
        <v>175</v>
      </c>
      <c r="N141" s="673"/>
      <c r="O141" s="1" t="s">
        <v>3168</v>
      </c>
      <c r="Q141" s="673"/>
    </row>
    <row r="142" spans="4:17" x14ac:dyDescent="0.2">
      <c r="E142" s="1787"/>
      <c r="F142" s="1572"/>
      <c r="G142" s="1788"/>
      <c r="I142" s="1359"/>
      <c r="J142" s="1354"/>
      <c r="K142" s="1360"/>
      <c r="L142" s="1286" t="s">
        <v>3169</v>
      </c>
      <c r="M142" s="707"/>
      <c r="O142" s="673" t="s">
        <v>3170</v>
      </c>
      <c r="Q142" s="673"/>
    </row>
    <row r="143" spans="4:17" ht="16" x14ac:dyDescent="0.2">
      <c r="E143" s="1363"/>
      <c r="F143" s="1364" t="s">
        <v>150</v>
      </c>
      <c r="G143" s="1365"/>
      <c r="I143" s="1363"/>
      <c r="J143" s="1364" t="s">
        <v>150</v>
      </c>
      <c r="K143" s="1365"/>
      <c r="L143" s="1286" t="s">
        <v>3171</v>
      </c>
      <c r="M143" s="707"/>
      <c r="O143" s="673" t="s">
        <v>3172</v>
      </c>
      <c r="Q143" s="673"/>
    </row>
    <row r="144" spans="4:17" x14ac:dyDescent="0.2">
      <c r="D144" s="1306" t="s">
        <v>3162</v>
      </c>
      <c r="E144" s="1584">
        <v>3</v>
      </c>
      <c r="F144" s="1572" t="s">
        <v>167</v>
      </c>
      <c r="G144" s="1585">
        <v>3</v>
      </c>
      <c r="I144" s="1584">
        <v>3</v>
      </c>
      <c r="J144" s="1572" t="s">
        <v>167</v>
      </c>
      <c r="K144" s="1585">
        <v>3</v>
      </c>
      <c r="O144" s="1" t="s">
        <v>3173</v>
      </c>
      <c r="Q144" s="673"/>
    </row>
    <row r="145" spans="4:30" x14ac:dyDescent="0.2">
      <c r="E145" s="1584">
        <v>3</v>
      </c>
      <c r="F145" s="1572" t="s">
        <v>168</v>
      </c>
      <c r="G145" s="1585">
        <v>3</v>
      </c>
      <c r="I145" s="1586">
        <v>3</v>
      </c>
      <c r="J145" s="1572" t="s">
        <v>168</v>
      </c>
      <c r="K145" s="1587">
        <v>3</v>
      </c>
      <c r="Q145" s="673"/>
    </row>
    <row r="146" spans="4:30" x14ac:dyDescent="0.2">
      <c r="E146" s="1584">
        <v>2</v>
      </c>
      <c r="F146" s="1572" t="s">
        <v>170</v>
      </c>
      <c r="G146" s="1585">
        <v>2</v>
      </c>
      <c r="I146" s="1586">
        <v>2</v>
      </c>
      <c r="J146" s="1572" t="s">
        <v>170</v>
      </c>
      <c r="K146" s="1585">
        <v>2</v>
      </c>
      <c r="M146" s="673"/>
      <c r="Q146" s="673"/>
    </row>
    <row r="147" spans="4:30" x14ac:dyDescent="0.2">
      <c r="E147" s="1584">
        <v>2</v>
      </c>
      <c r="F147" s="1572" t="s">
        <v>171</v>
      </c>
      <c r="G147" s="1585">
        <v>2</v>
      </c>
      <c r="I147" s="1586">
        <v>2</v>
      </c>
      <c r="J147" s="1572" t="s">
        <v>171</v>
      </c>
      <c r="K147" s="1587">
        <v>2</v>
      </c>
      <c r="M147" s="673"/>
      <c r="Q147" s="673"/>
    </row>
    <row r="148" spans="4:30" x14ac:dyDescent="0.2">
      <c r="E148" s="1584"/>
      <c r="F148" s="1572"/>
      <c r="G148" s="1585"/>
      <c r="I148" s="1584"/>
      <c r="J148" s="1572"/>
      <c r="K148" s="1585"/>
      <c r="M148" s="673"/>
      <c r="Q148" s="673"/>
    </row>
    <row r="149" spans="4:30" ht="16" x14ac:dyDescent="0.2">
      <c r="E149" s="1366"/>
      <c r="F149" s="1582" t="s">
        <v>154</v>
      </c>
      <c r="G149" s="1367"/>
      <c r="I149" s="1366"/>
      <c r="J149" s="1582" t="s">
        <v>154</v>
      </c>
      <c r="K149" s="1367"/>
      <c r="M149" s="673"/>
      <c r="Q149" s="673"/>
    </row>
    <row r="150" spans="4:30" x14ac:dyDescent="0.2">
      <c r="D150" s="1306" t="s">
        <v>3162</v>
      </c>
      <c r="E150" s="1578">
        <v>3</v>
      </c>
      <c r="F150" s="1572" t="s">
        <v>167</v>
      </c>
      <c r="G150" s="1579">
        <v>3</v>
      </c>
      <c r="I150" s="1580">
        <v>3</v>
      </c>
      <c r="J150" s="1572" t="s">
        <v>167</v>
      </c>
      <c r="K150" s="1581">
        <v>3</v>
      </c>
      <c r="M150" s="673"/>
      <c r="Q150" s="673"/>
      <c r="V150" s="459" t="s">
        <v>3174</v>
      </c>
      <c r="W150" s="1"/>
    </row>
    <row r="151" spans="4:30" x14ac:dyDescent="0.2">
      <c r="E151" s="1580">
        <v>3</v>
      </c>
      <c r="F151" s="1572" t="s">
        <v>168</v>
      </c>
      <c r="G151" s="1581">
        <v>3</v>
      </c>
      <c r="I151" s="1580">
        <v>3</v>
      </c>
      <c r="J151" s="1572" t="s">
        <v>168</v>
      </c>
      <c r="K151" s="1581">
        <v>3</v>
      </c>
      <c r="M151" s="673"/>
      <c r="Q151" s="673"/>
      <c r="W151" s="1"/>
    </row>
    <row r="152" spans="4:30" ht="16" x14ac:dyDescent="0.2">
      <c r="E152" s="1578">
        <v>1</v>
      </c>
      <c r="F152" s="1572" t="s">
        <v>170</v>
      </c>
      <c r="G152" s="1579">
        <v>1</v>
      </c>
      <c r="I152" s="1580">
        <v>1</v>
      </c>
      <c r="J152" s="1572" t="s">
        <v>170</v>
      </c>
      <c r="K152" s="1581">
        <v>1</v>
      </c>
      <c r="M152" s="673"/>
      <c r="Q152" s="673"/>
      <c r="V152" s="925">
        <v>1378918</v>
      </c>
      <c r="W152" s="1980" t="s">
        <v>115</v>
      </c>
      <c r="X152" s="1980" t="s">
        <v>141</v>
      </c>
      <c r="Y152" s="1980" t="s">
        <v>299</v>
      </c>
      <c r="Z152" s="924">
        <v>44169</v>
      </c>
      <c r="AA152" s="105">
        <f ca="1">AB152/365</f>
        <v>2.2794520547945205</v>
      </c>
      <c r="AB152" s="105">
        <f ca="1">_xlfn.DAYS(TODAY(),Z152)</f>
        <v>832</v>
      </c>
      <c r="AC152" s="105">
        <f ca="1">AB152/30</f>
        <v>27.733333333333334</v>
      </c>
      <c r="AD152" s="1981" t="s">
        <v>3019</v>
      </c>
    </row>
    <row r="153" spans="4:30" ht="16" x14ac:dyDescent="0.2">
      <c r="E153" s="1578">
        <v>3</v>
      </c>
      <c r="F153" s="1572" t="s">
        <v>171</v>
      </c>
      <c r="G153" s="1579">
        <v>1</v>
      </c>
      <c r="I153" s="1580">
        <v>3</v>
      </c>
      <c r="J153" s="1572" t="s">
        <v>171</v>
      </c>
      <c r="K153" s="1583">
        <v>1</v>
      </c>
      <c r="L153" s="1" t="s">
        <v>3175</v>
      </c>
      <c r="M153" s="673"/>
      <c r="Q153" s="673"/>
      <c r="V153" s="925">
        <v>1378918</v>
      </c>
      <c r="W153" s="1980" t="s">
        <v>115</v>
      </c>
      <c r="X153" s="1980" t="s">
        <v>141</v>
      </c>
      <c r="Y153" s="1980" t="s">
        <v>296</v>
      </c>
      <c r="Z153" s="924">
        <v>44169</v>
      </c>
      <c r="AA153" s="105">
        <f ca="1">AB153/365</f>
        <v>2.2794520547945205</v>
      </c>
      <c r="AB153" s="105">
        <f ca="1">_xlfn.DAYS(TODAY(),Z153)</f>
        <v>832</v>
      </c>
      <c r="AC153" s="105">
        <f ca="1">AB153/30</f>
        <v>27.733333333333334</v>
      </c>
      <c r="AD153" s="1981" t="s">
        <v>3019</v>
      </c>
    </row>
    <row r="154" spans="4:30" ht="16" x14ac:dyDescent="0.2">
      <c r="E154" s="1368"/>
      <c r="F154" s="1354"/>
      <c r="G154" s="1369"/>
      <c r="I154" s="1368"/>
      <c r="J154" s="1354"/>
      <c r="K154" s="1369"/>
      <c r="M154" s="673"/>
      <c r="Q154" s="673"/>
      <c r="V154" s="1004">
        <v>1378918</v>
      </c>
      <c r="W154" s="1982" t="s">
        <v>115</v>
      </c>
      <c r="X154" s="1982" t="s">
        <v>141</v>
      </c>
      <c r="Y154" s="1982" t="s">
        <v>286</v>
      </c>
      <c r="Z154" s="1005">
        <v>44169</v>
      </c>
      <c r="AA154" s="865">
        <f ca="1">AB154/365</f>
        <v>2.2794520547945205</v>
      </c>
      <c r="AB154" s="865">
        <f ca="1">_xlfn.DAYS(TODAY(),Z154)</f>
        <v>832</v>
      </c>
      <c r="AC154" s="865">
        <f ca="1">AB154/30</f>
        <v>27.733333333333334</v>
      </c>
      <c r="AD154" s="1983" t="s">
        <v>3019</v>
      </c>
    </row>
    <row r="155" spans="4:30" ht="16" x14ac:dyDescent="0.2">
      <c r="E155" s="1370"/>
      <c r="F155" s="1371" t="s">
        <v>156</v>
      </c>
      <c r="G155" s="1372"/>
      <c r="I155" s="1370"/>
      <c r="J155" s="1371" t="s">
        <v>156</v>
      </c>
      <c r="K155" s="1372"/>
      <c r="M155" s="673"/>
      <c r="Q155" s="673"/>
      <c r="W155" s="1"/>
    </row>
    <row r="156" spans="4:30" x14ac:dyDescent="0.2">
      <c r="D156" s="1306" t="s">
        <v>3162</v>
      </c>
      <c r="E156" s="1785">
        <v>3</v>
      </c>
      <c r="F156" s="1572" t="s">
        <v>167</v>
      </c>
      <c r="G156" s="1786">
        <v>3</v>
      </c>
      <c r="I156" s="1783">
        <v>3</v>
      </c>
      <c r="J156" s="1572" t="s">
        <v>167</v>
      </c>
      <c r="K156" s="1784">
        <v>3</v>
      </c>
      <c r="M156" s="673"/>
      <c r="Q156" s="673"/>
    </row>
    <row r="157" spans="4:30" x14ac:dyDescent="0.2">
      <c r="E157" s="1785">
        <v>3</v>
      </c>
      <c r="F157" s="1572" t="s">
        <v>168</v>
      </c>
      <c r="G157" s="1786">
        <v>3</v>
      </c>
      <c r="I157" s="1783" t="s">
        <v>173</v>
      </c>
      <c r="J157" s="1572" t="s">
        <v>168</v>
      </c>
      <c r="K157" s="1784">
        <v>3</v>
      </c>
      <c r="M157" s="673"/>
      <c r="Q157" s="673"/>
    </row>
    <row r="158" spans="4:30" ht="16" x14ac:dyDescent="0.2">
      <c r="E158" s="1785">
        <v>2</v>
      </c>
      <c r="F158" s="1572" t="s">
        <v>170</v>
      </c>
      <c r="G158" s="1786">
        <v>1</v>
      </c>
      <c r="I158" s="1783">
        <v>2</v>
      </c>
      <c r="J158" s="1572" t="s">
        <v>170</v>
      </c>
      <c r="K158" s="1784">
        <v>1</v>
      </c>
      <c r="M158" s="1107"/>
      <c r="Q158" s="673"/>
    </row>
    <row r="159" spans="4:30" ht="16" x14ac:dyDescent="0.2">
      <c r="E159" s="1785">
        <v>1</v>
      </c>
      <c r="F159" s="1572" t="s">
        <v>171</v>
      </c>
      <c r="G159" s="1786">
        <v>2</v>
      </c>
      <c r="I159" s="1783" t="s">
        <v>175</v>
      </c>
      <c r="J159" s="1572" t="s">
        <v>171</v>
      </c>
      <c r="K159" s="1784">
        <v>2</v>
      </c>
      <c r="M159" s="1107"/>
      <c r="Q159" s="673"/>
    </row>
    <row r="160" spans="4:30" ht="16" x14ac:dyDescent="0.2">
      <c r="E160" s="1785"/>
      <c r="F160" s="1572"/>
      <c r="G160" s="1786"/>
      <c r="I160" s="1785"/>
      <c r="J160" s="1572"/>
      <c r="K160" s="1786"/>
      <c r="M160" s="1107"/>
      <c r="Q160" s="673"/>
    </row>
    <row r="161" spans="4:17" ht="16" x14ac:dyDescent="0.2">
      <c r="E161" s="1373"/>
      <c r="F161" s="1374" t="s">
        <v>157</v>
      </c>
      <c r="G161" s="1375"/>
      <c r="I161" s="1373"/>
      <c r="J161" s="1374" t="s">
        <v>157</v>
      </c>
      <c r="K161" s="1375"/>
      <c r="M161" s="1107"/>
      <c r="Q161" s="673"/>
    </row>
    <row r="162" spans="4:17" ht="16" x14ac:dyDescent="0.2">
      <c r="D162" s="1306" t="s">
        <v>3162</v>
      </c>
      <c r="E162" s="1681">
        <v>3</v>
      </c>
      <c r="F162" s="1572" t="s">
        <v>167</v>
      </c>
      <c r="G162" s="1682">
        <v>3</v>
      </c>
      <c r="I162" s="1683">
        <v>3</v>
      </c>
      <c r="J162" s="1572" t="s">
        <v>167</v>
      </c>
      <c r="K162" s="1682">
        <v>3</v>
      </c>
      <c r="M162" s="1107"/>
      <c r="Q162" s="1107"/>
    </row>
    <row r="163" spans="4:17" ht="16" x14ac:dyDescent="0.2">
      <c r="E163" s="1681">
        <v>3</v>
      </c>
      <c r="F163" s="1572" t="s">
        <v>168</v>
      </c>
      <c r="G163" s="1682">
        <v>3</v>
      </c>
      <c r="I163" s="1683">
        <v>3</v>
      </c>
      <c r="J163" s="1572" t="s">
        <v>168</v>
      </c>
      <c r="K163" s="1684">
        <v>3</v>
      </c>
      <c r="M163" s="1107"/>
      <c r="Q163" s="1107"/>
    </row>
    <row r="164" spans="4:17" ht="16" x14ac:dyDescent="0.2">
      <c r="E164" s="1681">
        <v>1</v>
      </c>
      <c r="F164" s="1572" t="s">
        <v>170</v>
      </c>
      <c r="G164" s="1682">
        <v>1</v>
      </c>
      <c r="I164" s="1683">
        <v>1</v>
      </c>
      <c r="J164" s="1572" t="s">
        <v>170</v>
      </c>
      <c r="K164" s="1684">
        <v>1</v>
      </c>
      <c r="Q164" s="1107"/>
    </row>
    <row r="165" spans="4:17" ht="16" x14ac:dyDescent="0.2">
      <c r="E165" s="1681">
        <v>2</v>
      </c>
      <c r="F165" s="1572" t="s">
        <v>171</v>
      </c>
      <c r="G165" s="1682">
        <v>1</v>
      </c>
      <c r="I165" s="1683">
        <v>2</v>
      </c>
      <c r="J165" s="1572" t="s">
        <v>171</v>
      </c>
      <c r="K165" s="1684">
        <v>1</v>
      </c>
      <c r="Q165" s="1107"/>
    </row>
    <row r="166" spans="4:17" ht="16" x14ac:dyDescent="0.2">
      <c r="E166" s="1376"/>
      <c r="F166" s="1377"/>
      <c r="G166" s="1378"/>
      <c r="I166" s="1376"/>
      <c r="J166" s="1377"/>
      <c r="K166" s="1378"/>
      <c r="Q166" s="1107"/>
    </row>
    <row r="167" spans="4:17" ht="16" x14ac:dyDescent="0.2">
      <c r="L167" s="1" t="s">
        <v>3176</v>
      </c>
      <c r="M167" s="1" t="s">
        <v>3177</v>
      </c>
      <c r="N167" s="1" t="s">
        <v>3178</v>
      </c>
      <c r="Q167" s="1107"/>
    </row>
    <row r="168" spans="4:17" x14ac:dyDescent="0.2">
      <c r="I168" s="1306">
        <f>SUM(I132:I166)</f>
        <v>48</v>
      </c>
      <c r="K168" s="1306">
        <f t="shared" ref="K168" si="51">SUM(K132:K166)</f>
        <v>47</v>
      </c>
      <c r="L168" s="1">
        <f>SUM(I168:K168)-36</f>
        <v>59</v>
      </c>
      <c r="M168" s="1">
        <f>L168*12</f>
        <v>708</v>
      </c>
      <c r="N168" s="1">
        <f>M168/96</f>
        <v>7.375</v>
      </c>
    </row>
  </sheetData>
  <printOptions horizontalCentered="1"/>
  <pageMargins left="0.7" right="0.7" top="0.75" bottom="0.75" header="0.3" footer="0.3"/>
  <pageSetup fitToHeight="0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7A06-CCEB-4246-97C9-17FC9CBE7228}">
  <sheetPr>
    <tabColor rgb="FF8EA9DB"/>
    <pageSetUpPr fitToPage="1"/>
  </sheetPr>
  <dimension ref="A1:AU10"/>
  <sheetViews>
    <sheetView workbookViewId="0">
      <pane xSplit="3" topLeftCell="AU1" activePane="topRight" state="frozen"/>
      <selection pane="topRight" activeCell="AU4" sqref="AU4"/>
    </sheetView>
  </sheetViews>
  <sheetFormatPr baseColWidth="10" defaultColWidth="8.83203125" defaultRowHeight="15" x14ac:dyDescent="0.2"/>
  <cols>
    <col min="2" max="2" width="9.5" customWidth="1"/>
    <col min="3" max="3" width="18.83203125" customWidth="1"/>
    <col min="4" max="4" width="17" customWidth="1"/>
    <col min="7" max="7" width="11.1640625" customWidth="1"/>
    <col min="8" max="8" width="14.83203125" customWidth="1"/>
    <col min="9" max="9" width="17.6640625" customWidth="1"/>
    <col min="10" max="10" width="16.6640625" customWidth="1"/>
    <col min="11" max="11" width="18" customWidth="1"/>
    <col min="12" max="12" width="25.33203125" customWidth="1"/>
    <col min="13" max="13" width="17.1640625" customWidth="1"/>
    <col min="14" max="14" width="26.33203125" customWidth="1"/>
    <col min="15" max="15" width="21.33203125" customWidth="1"/>
    <col min="16" max="16" width="14.5" style="1" bestFit="1" customWidth="1"/>
    <col min="17" max="18" width="15.6640625" customWidth="1"/>
    <col min="19" max="19" width="14.33203125" customWidth="1"/>
    <col min="20" max="20" width="15.5" customWidth="1"/>
    <col min="21" max="22" width="16.33203125" customWidth="1"/>
    <col min="23" max="23" width="15.33203125" customWidth="1"/>
    <col min="24" max="24" width="16.83203125" customWidth="1"/>
    <col min="25" max="25" width="17.1640625" customWidth="1"/>
    <col min="26" max="26" width="16.33203125" customWidth="1"/>
    <col min="27" max="27" width="16.5" customWidth="1"/>
    <col min="28" max="28" width="16" customWidth="1"/>
    <col min="29" max="29" width="13.6640625" customWidth="1"/>
    <col min="30" max="30" width="12.6640625" customWidth="1"/>
    <col min="31" max="31" width="11.83203125" customWidth="1"/>
    <col min="35" max="35" width="11.83203125" customWidth="1"/>
    <col min="36" max="36" width="11.5" customWidth="1"/>
    <col min="37" max="38" width="12.1640625" customWidth="1"/>
    <col min="41" max="41" width="12.1640625" customWidth="1"/>
    <col min="42" max="42" width="11.83203125" customWidth="1"/>
    <col min="44" max="44" width="11.33203125" customWidth="1"/>
  </cols>
  <sheetData>
    <row r="1" spans="1:47" ht="16" x14ac:dyDescent="0.2">
      <c r="A1" s="167" t="s">
        <v>97</v>
      </c>
      <c r="B1" s="167" t="s">
        <v>2593</v>
      </c>
      <c r="C1" s="168" t="s">
        <v>239</v>
      </c>
      <c r="D1" s="167" t="s">
        <v>2435</v>
      </c>
      <c r="E1" s="167" t="s">
        <v>189</v>
      </c>
      <c r="F1" s="167" t="s">
        <v>192</v>
      </c>
      <c r="G1" s="167" t="s">
        <v>241</v>
      </c>
      <c r="H1" s="167" t="s">
        <v>188</v>
      </c>
      <c r="I1" s="167" t="s">
        <v>242</v>
      </c>
      <c r="J1" s="167" t="s">
        <v>2895</v>
      </c>
      <c r="K1" s="167" t="s">
        <v>2896</v>
      </c>
      <c r="L1" s="167" t="s">
        <v>2441</v>
      </c>
      <c r="M1" s="368" t="s">
        <v>2886</v>
      </c>
      <c r="N1" s="577" t="s">
        <v>3179</v>
      </c>
      <c r="O1" s="158" t="s">
        <v>3180</v>
      </c>
      <c r="P1" s="167" t="s">
        <v>2747</v>
      </c>
      <c r="Q1" s="167" t="s">
        <v>2833</v>
      </c>
      <c r="R1" s="167" t="s">
        <v>2834</v>
      </c>
      <c r="S1" s="119" t="s">
        <v>2835</v>
      </c>
      <c r="T1" s="167" t="s">
        <v>2836</v>
      </c>
      <c r="U1" s="167" t="s">
        <v>2837</v>
      </c>
      <c r="V1" s="167" t="s">
        <v>2838</v>
      </c>
      <c r="W1" s="119" t="s">
        <v>2901</v>
      </c>
      <c r="X1" s="167" t="s">
        <v>2902</v>
      </c>
      <c r="Y1" s="119" t="s">
        <v>2903</v>
      </c>
      <c r="Z1" s="119" t="s">
        <v>3181</v>
      </c>
      <c r="AA1" s="119" t="s">
        <v>2915</v>
      </c>
      <c r="AB1" s="119" t="s">
        <v>2917</v>
      </c>
      <c r="AC1" t="s">
        <v>2918</v>
      </c>
      <c r="AD1" t="s">
        <v>2920</v>
      </c>
      <c r="AE1" t="s">
        <v>2921</v>
      </c>
      <c r="AF1" t="s">
        <v>2922</v>
      </c>
      <c r="AG1" t="s">
        <v>2923</v>
      </c>
      <c r="AH1" t="s">
        <v>3182</v>
      </c>
      <c r="AI1" t="s">
        <v>2958</v>
      </c>
      <c r="AJ1" t="s">
        <v>3183</v>
      </c>
      <c r="AK1" t="s">
        <v>3184</v>
      </c>
      <c r="AL1" t="s">
        <v>3185</v>
      </c>
      <c r="AM1" t="s">
        <v>3186</v>
      </c>
      <c r="AN1" t="s">
        <v>3187</v>
      </c>
      <c r="AO1" t="s">
        <v>3188</v>
      </c>
      <c r="AP1" t="s">
        <v>3189</v>
      </c>
      <c r="AQ1" t="s">
        <v>3190</v>
      </c>
      <c r="AR1" t="s">
        <v>3191</v>
      </c>
      <c r="AS1" t="s">
        <v>3192</v>
      </c>
      <c r="AT1" t="s">
        <v>3193</v>
      </c>
    </row>
    <row r="2" spans="1:47" ht="16" x14ac:dyDescent="0.2">
      <c r="A2" s="76">
        <v>1</v>
      </c>
      <c r="B2" s="76"/>
      <c r="C2" s="654" t="s">
        <v>345</v>
      </c>
      <c r="D2" s="654">
        <v>1361537</v>
      </c>
      <c r="E2" s="654" t="s">
        <v>115</v>
      </c>
      <c r="F2" s="654" t="s">
        <v>159</v>
      </c>
      <c r="G2" s="654"/>
      <c r="H2" s="655">
        <v>44014</v>
      </c>
      <c r="I2" s="654">
        <f t="shared" ref="I2:I3" ca="1" si="0">YEARFRAC(H2,TODAY())</f>
        <v>2.7055555555555557</v>
      </c>
      <c r="J2" s="654">
        <f t="shared" ref="J2:J3" ca="1" si="1">_xlfn.DAYS(TODAY(),H2)</f>
        <v>987</v>
      </c>
      <c r="K2" s="654">
        <f t="shared" ref="K2:K3" ca="1" si="2">J2/30</f>
        <v>32.9</v>
      </c>
      <c r="L2" s="654" t="s">
        <v>112</v>
      </c>
      <c r="M2" s="656">
        <v>44298</v>
      </c>
      <c r="N2" s="654">
        <v>196</v>
      </c>
      <c r="O2" s="657"/>
      <c r="P2" s="658"/>
      <c r="Q2" s="657"/>
      <c r="R2" s="661"/>
      <c r="S2" s="661"/>
      <c r="T2" s="76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</row>
    <row r="3" spans="1:47" ht="16" x14ac:dyDescent="0.2">
      <c r="A3" s="1">
        <v>2</v>
      </c>
      <c r="B3" s="1" t="s">
        <v>3194</v>
      </c>
      <c r="C3" s="167" t="s">
        <v>345</v>
      </c>
      <c r="D3" s="563">
        <v>1361537</v>
      </c>
      <c r="E3" s="563" t="s">
        <v>115</v>
      </c>
      <c r="F3" s="563" t="s">
        <v>159</v>
      </c>
      <c r="G3" s="563" t="s">
        <v>299</v>
      </c>
      <c r="H3" s="564">
        <v>44062</v>
      </c>
      <c r="I3" s="563">
        <f t="shared" ca="1" si="0"/>
        <v>2.5750000000000002</v>
      </c>
      <c r="J3" s="563">
        <f t="shared" ca="1" si="1"/>
        <v>939</v>
      </c>
      <c r="K3" s="563">
        <f t="shared" ca="1" si="2"/>
        <v>31.3</v>
      </c>
      <c r="L3" s="312" t="s">
        <v>112</v>
      </c>
      <c r="M3" s="13">
        <v>44298</v>
      </c>
      <c r="N3" s="167">
        <v>204</v>
      </c>
      <c r="P3" s="1">
        <v>35</v>
      </c>
      <c r="Q3" s="1">
        <v>33</v>
      </c>
      <c r="R3" s="1">
        <v>35</v>
      </c>
      <c r="S3" s="1">
        <v>36</v>
      </c>
      <c r="T3" s="1">
        <v>37</v>
      </c>
      <c r="U3" s="1">
        <v>38</v>
      </c>
      <c r="V3" s="1">
        <v>38</v>
      </c>
      <c r="W3" s="1">
        <v>39</v>
      </c>
      <c r="X3" s="1">
        <v>39</v>
      </c>
      <c r="Y3" s="1">
        <v>41</v>
      </c>
      <c r="Z3" s="1">
        <v>40</v>
      </c>
      <c r="AA3" s="1"/>
      <c r="AB3" s="661"/>
      <c r="AC3" s="661"/>
      <c r="AD3" s="661"/>
      <c r="AE3" s="661"/>
      <c r="AF3" s="661"/>
      <c r="AG3" s="661"/>
    </row>
    <row r="4" spans="1:47" ht="16" x14ac:dyDescent="0.2">
      <c r="A4" s="1">
        <v>3</v>
      </c>
      <c r="B4" s="1" t="s">
        <v>3195</v>
      </c>
      <c r="C4" s="167" t="s">
        <v>345</v>
      </c>
      <c r="D4" s="563">
        <v>1361537</v>
      </c>
      <c r="E4" s="563" t="s">
        <v>115</v>
      </c>
      <c r="F4" s="563" t="s">
        <v>159</v>
      </c>
      <c r="G4" s="563" t="s">
        <v>3196</v>
      </c>
      <c r="H4" s="564">
        <v>44157</v>
      </c>
      <c r="I4" s="563">
        <f ca="1">YEARFRAC(H4,TODAY())</f>
        <v>2.3166666666666669</v>
      </c>
      <c r="J4" s="563">
        <f ca="1">_xlfn.DAYS(TODAY(),H4)</f>
        <v>844</v>
      </c>
      <c r="K4" s="563">
        <f ca="1">J4/30</f>
        <v>28.133333333333333</v>
      </c>
      <c r="L4" s="312" t="s">
        <v>112</v>
      </c>
      <c r="M4" s="13">
        <v>44298</v>
      </c>
      <c r="N4" s="167">
        <v>165</v>
      </c>
      <c r="P4" s="1">
        <v>27</v>
      </c>
      <c r="Q4" s="1">
        <v>26</v>
      </c>
      <c r="R4" s="1">
        <v>26</v>
      </c>
      <c r="S4" s="1">
        <v>26</v>
      </c>
      <c r="T4" s="1">
        <v>25</v>
      </c>
      <c r="U4" s="1">
        <v>26</v>
      </c>
      <c r="V4" s="1">
        <v>26</v>
      </c>
      <c r="W4" s="1">
        <v>27</v>
      </c>
      <c r="X4" s="1">
        <v>27</v>
      </c>
      <c r="Y4" s="1">
        <v>28</v>
      </c>
      <c r="Z4" s="1">
        <v>27</v>
      </c>
      <c r="AA4" s="1">
        <v>28</v>
      </c>
      <c r="AB4" s="1">
        <v>29</v>
      </c>
      <c r="AC4" s="1">
        <v>30</v>
      </c>
      <c r="AD4" s="1">
        <v>28</v>
      </c>
      <c r="AE4" s="1">
        <v>28</v>
      </c>
      <c r="AF4">
        <v>29</v>
      </c>
      <c r="AG4">
        <v>29</v>
      </c>
      <c r="AH4">
        <v>29</v>
      </c>
      <c r="AJ4">
        <v>33</v>
      </c>
      <c r="AK4">
        <v>33</v>
      </c>
      <c r="AL4">
        <v>34</v>
      </c>
      <c r="AM4">
        <v>33</v>
      </c>
      <c r="AN4">
        <v>30</v>
      </c>
      <c r="AO4">
        <v>33</v>
      </c>
      <c r="AP4">
        <v>31</v>
      </c>
      <c r="AQ4">
        <v>31</v>
      </c>
      <c r="AR4">
        <v>29</v>
      </c>
      <c r="AS4">
        <v>29</v>
      </c>
      <c r="AT4">
        <v>27</v>
      </c>
      <c r="AU4" s="661"/>
    </row>
    <row r="5" spans="1:47" ht="16" x14ac:dyDescent="0.2">
      <c r="A5" s="1">
        <v>4</v>
      </c>
      <c r="B5" s="1" t="s">
        <v>3197</v>
      </c>
      <c r="C5" s="167" t="s">
        <v>356</v>
      </c>
      <c r="D5" s="563">
        <v>1369925</v>
      </c>
      <c r="E5" s="563" t="s">
        <v>115</v>
      </c>
      <c r="F5" s="563" t="s">
        <v>159</v>
      </c>
      <c r="G5" s="563" t="s">
        <v>299</v>
      </c>
      <c r="H5" s="564">
        <v>44157</v>
      </c>
      <c r="I5" s="563">
        <f t="shared" ref="I5:I10" ca="1" si="3">YEARFRAC(H5,TODAY())</f>
        <v>2.3166666666666669</v>
      </c>
      <c r="J5" s="563">
        <f t="shared" ref="J5:J10" ca="1" si="4">_xlfn.DAYS(TODAY(),H5)</f>
        <v>844</v>
      </c>
      <c r="K5" s="563">
        <f t="shared" ref="K5:K10" ca="1" si="5">J5/30</f>
        <v>28.133333333333333</v>
      </c>
      <c r="L5" s="312" t="s">
        <v>112</v>
      </c>
      <c r="M5" s="13">
        <v>44298</v>
      </c>
      <c r="N5" s="167">
        <v>223</v>
      </c>
      <c r="P5" s="1">
        <v>34</v>
      </c>
      <c r="Q5" s="1">
        <v>37</v>
      </c>
      <c r="R5" s="1">
        <v>35</v>
      </c>
      <c r="S5" s="1">
        <v>36</v>
      </c>
      <c r="T5" s="1">
        <v>36</v>
      </c>
      <c r="U5" s="1">
        <v>37</v>
      </c>
      <c r="V5" s="1">
        <v>38</v>
      </c>
      <c r="W5" s="1">
        <v>40</v>
      </c>
      <c r="X5" s="1">
        <v>41</v>
      </c>
      <c r="Y5" s="1">
        <v>43</v>
      </c>
      <c r="Z5" s="1">
        <v>41</v>
      </c>
      <c r="AA5" s="1"/>
      <c r="AB5" s="661"/>
      <c r="AC5" s="661"/>
      <c r="AD5" s="661"/>
      <c r="AE5" s="661"/>
      <c r="AF5" s="661"/>
      <c r="AG5" s="661"/>
    </row>
    <row r="6" spans="1:47" ht="16" x14ac:dyDescent="0.2">
      <c r="A6" s="1">
        <v>5</v>
      </c>
      <c r="B6" s="1" t="s">
        <v>3198</v>
      </c>
      <c r="C6" s="167" t="s">
        <v>356</v>
      </c>
      <c r="D6" s="563">
        <v>1369925</v>
      </c>
      <c r="E6" s="563" t="s">
        <v>115</v>
      </c>
      <c r="F6" s="563" t="s">
        <v>159</v>
      </c>
      <c r="G6" s="563" t="s">
        <v>3196</v>
      </c>
      <c r="H6" s="564">
        <v>44157</v>
      </c>
      <c r="I6" s="563">
        <f t="shared" ca="1" si="3"/>
        <v>2.3166666666666669</v>
      </c>
      <c r="J6" s="563">
        <f t="shared" ca="1" si="4"/>
        <v>844</v>
      </c>
      <c r="K6" s="563">
        <f t="shared" ca="1" si="5"/>
        <v>28.133333333333333</v>
      </c>
      <c r="L6" s="312" t="s">
        <v>112</v>
      </c>
      <c r="M6" s="13">
        <v>44298</v>
      </c>
      <c r="N6" s="167">
        <v>178</v>
      </c>
      <c r="P6" s="1">
        <v>25</v>
      </c>
      <c r="Q6" s="1">
        <v>25</v>
      </c>
      <c r="R6" s="1">
        <v>24</v>
      </c>
      <c r="S6" s="1">
        <v>25</v>
      </c>
      <c r="T6" s="1">
        <v>22</v>
      </c>
      <c r="U6" s="1">
        <v>26</v>
      </c>
      <c r="V6" s="1">
        <v>24</v>
      </c>
      <c r="W6" s="1">
        <v>25</v>
      </c>
      <c r="X6" s="1">
        <v>23</v>
      </c>
      <c r="Y6" s="1">
        <v>25</v>
      </c>
      <c r="Z6" s="1">
        <v>23</v>
      </c>
      <c r="AA6" s="1"/>
      <c r="AB6" s="661"/>
      <c r="AC6" s="661"/>
      <c r="AD6" s="661"/>
      <c r="AE6" s="661"/>
      <c r="AF6" s="661"/>
      <c r="AG6" s="661"/>
    </row>
    <row r="7" spans="1:47" ht="16" x14ac:dyDescent="0.2">
      <c r="A7" s="1">
        <v>6</v>
      </c>
      <c r="B7" s="1" t="s">
        <v>206</v>
      </c>
      <c r="C7" s="167" t="s">
        <v>366</v>
      </c>
      <c r="D7" s="563">
        <v>1369924</v>
      </c>
      <c r="E7" s="563" t="s">
        <v>113</v>
      </c>
      <c r="F7" s="563" t="s">
        <v>159</v>
      </c>
      <c r="G7" s="563" t="s">
        <v>299</v>
      </c>
      <c r="H7" s="564">
        <v>44157</v>
      </c>
      <c r="I7" s="563">
        <f t="shared" ca="1" si="3"/>
        <v>2.3166666666666669</v>
      </c>
      <c r="J7" s="563">
        <f t="shared" ca="1" si="4"/>
        <v>844</v>
      </c>
      <c r="K7" s="563">
        <f t="shared" ca="1" si="5"/>
        <v>28.133333333333333</v>
      </c>
      <c r="L7" s="312" t="s">
        <v>112</v>
      </c>
      <c r="M7" s="13">
        <v>44298</v>
      </c>
      <c r="N7" s="167">
        <v>195</v>
      </c>
      <c r="P7" s="1">
        <v>41</v>
      </c>
      <c r="Q7" s="1">
        <v>44</v>
      </c>
      <c r="R7" s="1">
        <v>44</v>
      </c>
      <c r="S7" s="1">
        <v>46</v>
      </c>
      <c r="T7" s="1">
        <v>45</v>
      </c>
      <c r="U7" s="1">
        <v>48</v>
      </c>
      <c r="V7" s="1">
        <v>48</v>
      </c>
      <c r="W7" s="1">
        <v>49</v>
      </c>
      <c r="X7" s="1">
        <v>50</v>
      </c>
      <c r="Y7" s="1">
        <v>51</v>
      </c>
      <c r="Z7" s="1">
        <v>51</v>
      </c>
      <c r="AA7" s="1"/>
      <c r="AB7" s="661"/>
      <c r="AC7" s="661"/>
      <c r="AD7" s="661"/>
      <c r="AE7" s="661"/>
      <c r="AF7" s="661"/>
      <c r="AG7" s="661"/>
    </row>
    <row r="8" spans="1:47" ht="16" x14ac:dyDescent="0.2">
      <c r="A8" s="1">
        <v>7</v>
      </c>
      <c r="B8" s="1" t="s">
        <v>3199</v>
      </c>
      <c r="C8" s="167" t="s">
        <v>366</v>
      </c>
      <c r="D8" s="563">
        <v>1369924</v>
      </c>
      <c r="E8" s="563" t="s">
        <v>113</v>
      </c>
      <c r="F8" s="563" t="s">
        <v>159</v>
      </c>
      <c r="G8" s="563" t="s">
        <v>296</v>
      </c>
      <c r="H8" s="564">
        <v>44157</v>
      </c>
      <c r="I8" s="563">
        <f t="shared" ca="1" si="3"/>
        <v>2.3166666666666669</v>
      </c>
      <c r="J8" s="563">
        <f t="shared" ca="1" si="4"/>
        <v>844</v>
      </c>
      <c r="K8" s="563">
        <f t="shared" ca="1" si="5"/>
        <v>28.133333333333333</v>
      </c>
      <c r="L8" s="312" t="s">
        <v>112</v>
      </c>
      <c r="M8" s="13">
        <v>44298</v>
      </c>
      <c r="N8" s="167">
        <v>233</v>
      </c>
      <c r="P8" s="1">
        <v>44</v>
      </c>
      <c r="Q8" s="1">
        <v>46</v>
      </c>
      <c r="R8" s="1">
        <v>46</v>
      </c>
      <c r="S8" s="1">
        <v>47</v>
      </c>
      <c r="T8" s="1">
        <v>47</v>
      </c>
      <c r="U8" s="1">
        <v>49</v>
      </c>
      <c r="V8" s="1">
        <v>48</v>
      </c>
      <c r="W8" s="1">
        <v>50</v>
      </c>
      <c r="X8" s="1">
        <v>48</v>
      </c>
      <c r="Y8" s="1">
        <v>50</v>
      </c>
      <c r="Z8" s="1">
        <v>50</v>
      </c>
      <c r="AA8" s="1"/>
      <c r="AB8" s="661"/>
      <c r="AC8" s="661"/>
      <c r="AD8" s="661"/>
      <c r="AE8" s="661"/>
      <c r="AF8" s="661"/>
      <c r="AG8" s="661"/>
    </row>
    <row r="9" spans="1:47" ht="16" x14ac:dyDescent="0.2">
      <c r="A9" s="76">
        <v>8</v>
      </c>
      <c r="B9" s="76"/>
      <c r="C9" s="368" t="s">
        <v>345</v>
      </c>
      <c r="D9" s="368">
        <v>1361537</v>
      </c>
      <c r="E9" s="368" t="s">
        <v>115</v>
      </c>
      <c r="F9" s="368" t="s">
        <v>159</v>
      </c>
      <c r="G9" s="368"/>
      <c r="H9" s="659">
        <v>44180</v>
      </c>
      <c r="I9" s="368">
        <f t="shared" ca="1" si="3"/>
        <v>2.2527777777777778</v>
      </c>
      <c r="J9" s="368">
        <f t="shared" ca="1" si="4"/>
        <v>821</v>
      </c>
      <c r="K9" s="368">
        <f t="shared" ca="1" si="5"/>
        <v>27.366666666666667</v>
      </c>
      <c r="L9" s="660" t="s">
        <v>112</v>
      </c>
      <c r="M9" s="121">
        <v>44298</v>
      </c>
      <c r="N9" s="368">
        <v>200</v>
      </c>
      <c r="O9" s="661"/>
      <c r="P9" s="76"/>
      <c r="Q9" s="661"/>
      <c r="R9" s="661"/>
      <c r="S9" s="661"/>
      <c r="T9" s="661"/>
      <c r="U9" s="661"/>
      <c r="V9" s="661"/>
      <c r="W9" s="661"/>
      <c r="X9" s="661"/>
      <c r="Y9" s="661"/>
      <c r="Z9" s="661"/>
      <c r="AA9" s="661"/>
      <c r="AB9" s="661"/>
      <c r="AC9" s="661"/>
      <c r="AD9" s="661"/>
      <c r="AE9" s="661"/>
      <c r="AF9" s="661"/>
      <c r="AG9" s="661"/>
    </row>
    <row r="10" spans="1:47" ht="16" x14ac:dyDescent="0.2">
      <c r="A10" s="76">
        <v>9</v>
      </c>
      <c r="B10" s="76"/>
      <c r="C10" s="368" t="s">
        <v>345</v>
      </c>
      <c r="D10" s="368">
        <v>1361537</v>
      </c>
      <c r="E10" s="368" t="s">
        <v>115</v>
      </c>
      <c r="F10" s="368" t="s">
        <v>159</v>
      </c>
      <c r="G10" s="368"/>
      <c r="H10" s="659">
        <v>44180</v>
      </c>
      <c r="I10" s="368">
        <f t="shared" ca="1" si="3"/>
        <v>2.2527777777777778</v>
      </c>
      <c r="J10" s="368">
        <f t="shared" ca="1" si="4"/>
        <v>821</v>
      </c>
      <c r="K10" s="368">
        <f t="shared" ca="1" si="5"/>
        <v>27.366666666666667</v>
      </c>
      <c r="L10" s="660" t="s">
        <v>112</v>
      </c>
      <c r="M10" s="121">
        <v>44298</v>
      </c>
      <c r="N10" s="368">
        <v>189</v>
      </c>
      <c r="O10" s="661"/>
      <c r="P10" s="76"/>
      <c r="Q10" s="661"/>
      <c r="R10" s="661"/>
      <c r="S10" s="661"/>
      <c r="T10" s="661"/>
      <c r="U10" s="661"/>
      <c r="V10" s="661"/>
      <c r="W10" s="661"/>
      <c r="X10" s="661"/>
      <c r="Y10" s="661"/>
      <c r="Z10" s="661"/>
      <c r="AA10" s="661"/>
      <c r="AB10" s="661"/>
      <c r="AC10" s="661"/>
      <c r="AD10" s="661"/>
      <c r="AE10" s="661"/>
      <c r="AF10" s="661"/>
      <c r="AG10" s="661"/>
    </row>
  </sheetData>
  <pageMargins left="0.7" right="0.7" top="0.75" bottom="0.75" header="0.3" footer="0.3"/>
  <pageSetup fitToHeight="0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2580-DECD-4F22-9BB9-6C7EB40BA833}">
  <sheetPr>
    <tabColor rgb="FFC6E0B4"/>
    <pageSetUpPr fitToPage="1"/>
  </sheetPr>
  <dimension ref="A1:AN29"/>
  <sheetViews>
    <sheetView workbookViewId="0">
      <selection activeCell="AL32" sqref="AL32"/>
    </sheetView>
  </sheetViews>
  <sheetFormatPr baseColWidth="10" defaultColWidth="8.83203125" defaultRowHeight="15" x14ac:dyDescent="0.2"/>
  <cols>
    <col min="1" max="1" width="10.5" customWidth="1"/>
    <col min="2" max="2" width="17.6640625" customWidth="1"/>
    <col min="3" max="3" width="16.6640625" customWidth="1"/>
    <col min="4" max="4" width="15.5" customWidth="1"/>
    <col min="5" max="5" width="16.5" customWidth="1"/>
    <col min="6" max="6" width="7.6640625" customWidth="1"/>
    <col min="7" max="7" width="11.83203125" customWidth="1"/>
    <col min="8" max="8" width="8.5" customWidth="1"/>
    <col min="9" max="9" width="13.5" customWidth="1"/>
    <col min="10" max="10" width="13.6640625" customWidth="1"/>
    <col min="11" max="11" width="12" customWidth="1"/>
    <col min="12" max="12" width="14.83203125" customWidth="1"/>
    <col min="13" max="13" width="18.6640625" customWidth="1"/>
    <col min="14" max="14" width="17.33203125" customWidth="1"/>
    <col min="15" max="15" width="18.5" customWidth="1"/>
    <col min="16" max="16" width="23.5" customWidth="1"/>
    <col min="17" max="17" width="16.5" customWidth="1"/>
    <col min="18" max="18" width="16" customWidth="1"/>
    <col min="19" max="19" width="17.5" customWidth="1"/>
    <col min="20" max="20" width="15.83203125" customWidth="1"/>
    <col min="21" max="21" width="16" customWidth="1"/>
    <col min="22" max="22" width="15.5" customWidth="1"/>
    <col min="23" max="23" width="22.1640625" customWidth="1"/>
    <col min="24" max="24" width="19.5" customWidth="1"/>
    <col min="25" max="25" width="18.6640625" customWidth="1"/>
    <col min="26" max="26" width="16.33203125" customWidth="1"/>
    <col min="27" max="27" width="13.33203125" customWidth="1"/>
    <col min="28" max="28" width="14.83203125" customWidth="1"/>
    <col min="29" max="29" width="14.1640625" customWidth="1"/>
    <col min="30" max="30" width="15.6640625" bestFit="1" customWidth="1"/>
    <col min="31" max="31" width="14.6640625" customWidth="1"/>
    <col min="32" max="32" width="14.83203125" customWidth="1"/>
    <col min="33" max="33" width="13" customWidth="1"/>
    <col min="34" max="34" width="11.83203125" customWidth="1"/>
    <col min="35" max="35" width="11.5" customWidth="1"/>
    <col min="36" max="37" width="14.5" customWidth="1"/>
  </cols>
  <sheetData>
    <row r="1" spans="1:40" x14ac:dyDescent="0.2">
      <c r="A1" s="167" t="s">
        <v>97</v>
      </c>
      <c r="B1" s="167" t="s">
        <v>2592</v>
      </c>
      <c r="C1" s="167" t="s">
        <v>2593</v>
      </c>
      <c r="D1" s="316" t="s">
        <v>239</v>
      </c>
      <c r="E1" s="167" t="s">
        <v>2435</v>
      </c>
      <c r="F1" s="167" t="s">
        <v>189</v>
      </c>
      <c r="G1" s="167" t="s">
        <v>192</v>
      </c>
      <c r="H1" s="167" t="s">
        <v>241</v>
      </c>
      <c r="I1" s="167" t="s">
        <v>188</v>
      </c>
      <c r="J1" s="167" t="s">
        <v>242</v>
      </c>
      <c r="K1" s="167" t="s">
        <v>2895</v>
      </c>
      <c r="L1" s="167" t="s">
        <v>2896</v>
      </c>
      <c r="M1" s="167" t="s">
        <v>2441</v>
      </c>
      <c r="N1" s="368" t="s">
        <v>2886</v>
      </c>
      <c r="O1" s="167" t="s">
        <v>2887</v>
      </c>
      <c r="P1" s="662" t="s">
        <v>3200</v>
      </c>
      <c r="Q1" s="809" t="s">
        <v>3201</v>
      </c>
      <c r="R1" s="119" t="s">
        <v>2903</v>
      </c>
      <c r="S1" s="119" t="s">
        <v>3181</v>
      </c>
      <c r="T1" s="119" t="s">
        <v>2905</v>
      </c>
      <c r="U1" s="119" t="s">
        <v>2915</v>
      </c>
      <c r="V1" s="119" t="s">
        <v>2917</v>
      </c>
      <c r="W1" t="s">
        <v>3202</v>
      </c>
      <c r="X1" s="662" t="s">
        <v>3203</v>
      </c>
      <c r="Y1" s="809" t="s">
        <v>3204</v>
      </c>
      <c r="Z1" t="s">
        <v>3205</v>
      </c>
      <c r="AA1" s="119" t="s">
        <v>2920</v>
      </c>
      <c r="AB1" t="s">
        <v>2921</v>
      </c>
      <c r="AC1" t="s">
        <v>2922</v>
      </c>
      <c r="AD1" t="s">
        <v>2923</v>
      </c>
      <c r="AE1" t="s">
        <v>3206</v>
      </c>
      <c r="AF1" t="s">
        <v>2958</v>
      </c>
      <c r="AG1" t="s">
        <v>3183</v>
      </c>
      <c r="AH1" t="s">
        <v>3207</v>
      </c>
      <c r="AI1" t="s">
        <v>3208</v>
      </c>
      <c r="AJ1" t="s">
        <v>3186</v>
      </c>
      <c r="AK1" t="s">
        <v>3209</v>
      </c>
      <c r="AL1" t="s">
        <v>3210</v>
      </c>
    </row>
    <row r="2" spans="1:40" ht="17" x14ac:dyDescent="0.2">
      <c r="A2" s="274">
        <v>1</v>
      </c>
      <c r="B2" s="1040" t="s">
        <v>2239</v>
      </c>
      <c r="C2" s="708" t="s">
        <v>692</v>
      </c>
      <c r="D2" s="274"/>
      <c r="E2" s="99">
        <v>1385324</v>
      </c>
      <c r="F2" s="274" t="s">
        <v>113</v>
      </c>
      <c r="G2" s="274" t="s">
        <v>150</v>
      </c>
      <c r="H2" s="274" t="s">
        <v>299</v>
      </c>
      <c r="I2" s="100">
        <v>44202</v>
      </c>
      <c r="J2" s="102">
        <f t="shared" ref="J2:J13" ca="1" si="0">YEARFRAC(I2,TODAY())</f>
        <v>2.1944444444444446</v>
      </c>
      <c r="K2" s="99">
        <f t="shared" ref="K2:K13" ca="1" si="1">_xlfn.DAYS(TODAY(),I2)</f>
        <v>799</v>
      </c>
      <c r="L2" s="99">
        <f ca="1">K2/30</f>
        <v>26.633333333333333</v>
      </c>
      <c r="M2" s="642" t="s">
        <v>112</v>
      </c>
      <c r="N2" s="670">
        <v>44571</v>
      </c>
      <c r="O2" s="335">
        <f t="shared" ref="O2:O16" si="2">_xlfn.DAYS(N2,I2)/30</f>
        <v>12.3</v>
      </c>
      <c r="P2" s="274">
        <v>152</v>
      </c>
      <c r="Q2" s="274">
        <v>32</v>
      </c>
      <c r="R2" s="274">
        <v>34</v>
      </c>
      <c r="S2" s="274">
        <v>36</v>
      </c>
      <c r="T2" s="274">
        <v>37</v>
      </c>
      <c r="U2" s="274">
        <v>38</v>
      </c>
      <c r="V2" s="274">
        <v>39</v>
      </c>
      <c r="W2" s="274">
        <v>40</v>
      </c>
      <c r="X2" s="325"/>
      <c r="Y2" s="325"/>
      <c r="Z2" s="325"/>
      <c r="AA2" s="274">
        <v>41</v>
      </c>
      <c r="AB2" s="274">
        <v>44</v>
      </c>
      <c r="AC2" s="274">
        <v>44</v>
      </c>
      <c r="AD2" s="903">
        <v>46</v>
      </c>
      <c r="AE2" s="274">
        <v>48</v>
      </c>
      <c r="AF2" s="274">
        <v>48</v>
      </c>
      <c r="AG2" s="274">
        <v>50</v>
      </c>
      <c r="AH2" s="274">
        <v>51</v>
      </c>
      <c r="AI2" s="274">
        <v>52</v>
      </c>
      <c r="AJ2" s="274">
        <v>53</v>
      </c>
      <c r="AK2" s="274">
        <v>54</v>
      </c>
      <c r="AL2" s="327">
        <v>48</v>
      </c>
      <c r="AM2" t="s">
        <v>3211</v>
      </c>
    </row>
    <row r="3" spans="1:40" ht="17" x14ac:dyDescent="0.2">
      <c r="A3" s="274">
        <v>2</v>
      </c>
      <c r="B3" s="1040" t="s">
        <v>2223</v>
      </c>
      <c r="C3" s="708" t="s">
        <v>693</v>
      </c>
      <c r="D3" s="274" t="s">
        <v>600</v>
      </c>
      <c r="E3" s="99">
        <v>1385324</v>
      </c>
      <c r="F3" s="274" t="s">
        <v>113</v>
      </c>
      <c r="G3" s="274" t="s">
        <v>150</v>
      </c>
      <c r="H3" s="274" t="s">
        <v>296</v>
      </c>
      <c r="I3" s="100">
        <v>44202</v>
      </c>
      <c r="J3" s="102">
        <f t="shared" ca="1" si="0"/>
        <v>2.1944444444444446</v>
      </c>
      <c r="K3" s="99">
        <f t="shared" ca="1" si="1"/>
        <v>799</v>
      </c>
      <c r="L3" s="99">
        <f t="shared" ref="L3:L13" ca="1" si="3">K3/30</f>
        <v>26.633333333333333</v>
      </c>
      <c r="M3" s="642" t="s">
        <v>112</v>
      </c>
      <c r="N3" s="670">
        <v>44571</v>
      </c>
      <c r="O3" s="335">
        <f t="shared" si="2"/>
        <v>12.3</v>
      </c>
      <c r="P3" s="274">
        <v>159</v>
      </c>
      <c r="Q3" s="274">
        <v>31</v>
      </c>
      <c r="R3" s="274">
        <v>33</v>
      </c>
      <c r="S3" s="274">
        <v>35</v>
      </c>
      <c r="T3" s="274">
        <v>37</v>
      </c>
      <c r="U3" s="274">
        <v>37</v>
      </c>
      <c r="V3" s="274">
        <v>39</v>
      </c>
      <c r="W3" s="274">
        <v>41</v>
      </c>
      <c r="X3" s="325"/>
      <c r="Y3" s="325"/>
      <c r="Z3" s="325"/>
      <c r="AA3" s="274">
        <v>41</v>
      </c>
      <c r="AB3" s="274">
        <v>43</v>
      </c>
      <c r="AC3" s="274">
        <v>43</v>
      </c>
      <c r="AD3" s="903">
        <v>45</v>
      </c>
      <c r="AE3" s="274">
        <v>45</v>
      </c>
      <c r="AF3" s="274">
        <v>46</v>
      </c>
      <c r="AG3" s="274">
        <v>46</v>
      </c>
      <c r="AH3" s="274">
        <v>45</v>
      </c>
      <c r="AI3" s="274">
        <v>46</v>
      </c>
      <c r="AJ3" s="274">
        <v>48</v>
      </c>
      <c r="AK3" s="274">
        <v>48</v>
      </c>
      <c r="AL3" s="327">
        <v>44</v>
      </c>
      <c r="AM3" t="s">
        <v>3212</v>
      </c>
    </row>
    <row r="4" spans="1:40" ht="17" x14ac:dyDescent="0.2">
      <c r="A4" s="274">
        <v>3</v>
      </c>
      <c r="B4" s="1040" t="s">
        <v>2225</v>
      </c>
      <c r="C4" s="708" t="s">
        <v>694</v>
      </c>
      <c r="D4" s="274"/>
      <c r="E4" s="99">
        <v>1385324</v>
      </c>
      <c r="F4" s="274" t="s">
        <v>113</v>
      </c>
      <c r="G4" s="274" t="s">
        <v>150</v>
      </c>
      <c r="H4" s="274" t="s">
        <v>286</v>
      </c>
      <c r="I4" s="100">
        <v>44202</v>
      </c>
      <c r="J4" s="102">
        <f t="shared" ca="1" si="0"/>
        <v>2.1944444444444446</v>
      </c>
      <c r="K4" s="99">
        <f t="shared" ca="1" si="1"/>
        <v>799</v>
      </c>
      <c r="L4" s="99">
        <f t="shared" ca="1" si="3"/>
        <v>26.633333333333333</v>
      </c>
      <c r="M4" s="642" t="s">
        <v>112</v>
      </c>
      <c r="N4" s="670">
        <v>44571</v>
      </c>
      <c r="O4" s="335">
        <f t="shared" si="2"/>
        <v>12.3</v>
      </c>
      <c r="P4" s="274">
        <v>177</v>
      </c>
      <c r="Q4" s="274">
        <v>30</v>
      </c>
      <c r="R4" s="274">
        <v>32</v>
      </c>
      <c r="S4" s="274">
        <v>32</v>
      </c>
      <c r="T4" s="274">
        <v>33</v>
      </c>
      <c r="U4" s="274">
        <v>34</v>
      </c>
      <c r="V4" s="274">
        <v>34</v>
      </c>
      <c r="W4" s="274">
        <v>35</v>
      </c>
      <c r="X4" s="325"/>
      <c r="Y4" s="325"/>
      <c r="Z4" s="325"/>
      <c r="AA4" s="274">
        <v>35</v>
      </c>
      <c r="AB4" s="274">
        <v>37</v>
      </c>
      <c r="AC4" s="274">
        <v>37</v>
      </c>
      <c r="AD4" s="903">
        <v>38</v>
      </c>
      <c r="AE4" s="274">
        <v>39</v>
      </c>
      <c r="AF4" s="274">
        <v>38</v>
      </c>
      <c r="AG4" s="274">
        <v>40</v>
      </c>
      <c r="AH4" s="274">
        <v>40</v>
      </c>
      <c r="AI4" s="274">
        <v>41</v>
      </c>
      <c r="AJ4" s="274">
        <v>41</v>
      </c>
      <c r="AK4" s="274">
        <v>42</v>
      </c>
      <c r="AL4" s="327">
        <v>38</v>
      </c>
    </row>
    <row r="5" spans="1:40" ht="17" x14ac:dyDescent="0.2">
      <c r="A5" s="274">
        <v>4</v>
      </c>
      <c r="B5" s="1040" t="s">
        <v>2227</v>
      </c>
      <c r="C5" s="708" t="s">
        <v>695</v>
      </c>
      <c r="D5" s="274"/>
      <c r="E5" s="709">
        <v>1385324</v>
      </c>
      <c r="F5" s="652" t="s">
        <v>113</v>
      </c>
      <c r="G5" s="652" t="s">
        <v>150</v>
      </c>
      <c r="H5" s="652" t="s">
        <v>293</v>
      </c>
      <c r="I5" s="710">
        <v>44202</v>
      </c>
      <c r="J5" s="711">
        <f t="shared" ca="1" si="0"/>
        <v>2.1944444444444446</v>
      </c>
      <c r="K5" s="709">
        <f t="shared" ca="1" si="1"/>
        <v>799</v>
      </c>
      <c r="L5" s="709">
        <f t="shared" ca="1" si="3"/>
        <v>26.633333333333333</v>
      </c>
      <c r="M5" s="642" t="s">
        <v>112</v>
      </c>
      <c r="N5" s="670">
        <v>44571</v>
      </c>
      <c r="O5" s="335">
        <f t="shared" si="2"/>
        <v>12.3</v>
      </c>
      <c r="P5" s="274">
        <v>186</v>
      </c>
      <c r="Q5" s="274">
        <v>31</v>
      </c>
      <c r="R5" s="274">
        <v>34</v>
      </c>
      <c r="S5" s="274">
        <v>37</v>
      </c>
      <c r="T5" s="274">
        <v>40</v>
      </c>
      <c r="U5" s="274">
        <v>40</v>
      </c>
      <c r="V5" s="274">
        <v>42</v>
      </c>
      <c r="W5" s="274">
        <v>44</v>
      </c>
      <c r="X5" s="325"/>
      <c r="Y5" s="325"/>
      <c r="Z5" s="325"/>
      <c r="AA5" s="274">
        <v>46</v>
      </c>
      <c r="AB5" s="274">
        <v>49</v>
      </c>
      <c r="AC5" s="274">
        <v>48</v>
      </c>
      <c r="AD5" s="903">
        <v>49</v>
      </c>
      <c r="AE5" s="274">
        <v>50</v>
      </c>
      <c r="AF5" s="274">
        <v>51</v>
      </c>
      <c r="AG5" s="274">
        <v>50</v>
      </c>
      <c r="AH5" s="274">
        <v>51</v>
      </c>
      <c r="AI5" s="274">
        <v>51</v>
      </c>
      <c r="AJ5" s="274">
        <v>53</v>
      </c>
      <c r="AK5" s="274">
        <v>53</v>
      </c>
      <c r="AL5" s="327">
        <v>50</v>
      </c>
    </row>
    <row r="6" spans="1:40" ht="17" x14ac:dyDescent="0.2">
      <c r="A6" s="274">
        <v>5</v>
      </c>
      <c r="B6" s="1040" t="s">
        <v>2153</v>
      </c>
      <c r="C6" s="708" t="s">
        <v>696</v>
      </c>
      <c r="D6" s="274"/>
      <c r="E6" s="99">
        <v>1385326</v>
      </c>
      <c r="F6" s="274" t="s">
        <v>113</v>
      </c>
      <c r="G6" s="274" t="s">
        <v>150</v>
      </c>
      <c r="H6" s="274" t="s">
        <v>299</v>
      </c>
      <c r="I6" s="100">
        <v>44202</v>
      </c>
      <c r="J6" s="102">
        <f t="shared" ca="1" si="0"/>
        <v>2.1944444444444446</v>
      </c>
      <c r="K6" s="99">
        <f t="shared" ca="1" si="1"/>
        <v>799</v>
      </c>
      <c r="L6" s="99">
        <f t="shared" ca="1" si="3"/>
        <v>26.633333333333333</v>
      </c>
      <c r="M6" s="643" t="s">
        <v>2601</v>
      </c>
      <c r="N6" s="670">
        <v>44571</v>
      </c>
      <c r="O6" s="335">
        <f t="shared" si="2"/>
        <v>12.3</v>
      </c>
      <c r="P6" s="274">
        <v>194</v>
      </c>
      <c r="Q6" s="274">
        <v>29</v>
      </c>
      <c r="R6" s="274">
        <v>29</v>
      </c>
      <c r="S6" s="274">
        <v>29</v>
      </c>
      <c r="T6" s="274">
        <v>29</v>
      </c>
      <c r="U6" s="274">
        <v>29</v>
      </c>
      <c r="V6" s="274">
        <v>29</v>
      </c>
      <c r="W6" s="274">
        <v>30</v>
      </c>
      <c r="X6" s="325"/>
      <c r="Y6" s="325"/>
      <c r="Z6" s="325"/>
      <c r="AA6" s="274">
        <v>30</v>
      </c>
      <c r="AB6" s="274">
        <v>29</v>
      </c>
      <c r="AC6" s="274">
        <v>29</v>
      </c>
      <c r="AD6" s="903">
        <v>28</v>
      </c>
      <c r="AE6" s="274">
        <v>30</v>
      </c>
      <c r="AF6" s="274">
        <v>29</v>
      </c>
      <c r="AG6" s="274">
        <v>29</v>
      </c>
      <c r="AH6" s="274">
        <v>31</v>
      </c>
      <c r="AI6" s="274">
        <v>30</v>
      </c>
      <c r="AJ6" s="274">
        <v>30</v>
      </c>
      <c r="AK6" s="274">
        <v>29</v>
      </c>
      <c r="AL6" s="327">
        <v>29</v>
      </c>
    </row>
    <row r="7" spans="1:40" ht="17" x14ac:dyDescent="0.2">
      <c r="A7" s="274">
        <v>6</v>
      </c>
      <c r="B7" s="1040" t="s">
        <v>2155</v>
      </c>
      <c r="C7" s="708" t="s">
        <v>697</v>
      </c>
      <c r="D7" s="274" t="s">
        <v>606</v>
      </c>
      <c r="E7" s="99">
        <v>1385326</v>
      </c>
      <c r="F7" s="274" t="s">
        <v>113</v>
      </c>
      <c r="G7" s="274" t="s">
        <v>150</v>
      </c>
      <c r="H7" s="274" t="s">
        <v>296</v>
      </c>
      <c r="I7" s="100">
        <v>44202</v>
      </c>
      <c r="J7" s="102">
        <f t="shared" ca="1" si="0"/>
        <v>2.1944444444444446</v>
      </c>
      <c r="K7" s="99">
        <f t="shared" ca="1" si="1"/>
        <v>799</v>
      </c>
      <c r="L7" s="99">
        <f t="shared" ca="1" si="3"/>
        <v>26.633333333333333</v>
      </c>
      <c r="M7" s="714" t="s">
        <v>2601</v>
      </c>
      <c r="N7" s="670">
        <v>44571</v>
      </c>
      <c r="O7" s="335">
        <f t="shared" si="2"/>
        <v>12.3</v>
      </c>
      <c r="P7" s="274">
        <v>163</v>
      </c>
      <c r="Q7" s="274">
        <v>32</v>
      </c>
      <c r="R7" s="274">
        <v>31</v>
      </c>
      <c r="S7" s="274">
        <v>30</v>
      </c>
      <c r="T7" s="274">
        <v>31</v>
      </c>
      <c r="U7" s="274">
        <v>32</v>
      </c>
      <c r="V7" s="274">
        <v>31</v>
      </c>
      <c r="W7" s="274">
        <v>32</v>
      </c>
      <c r="X7" s="325"/>
      <c r="Y7" s="325"/>
      <c r="Z7" s="325"/>
      <c r="AA7" s="274">
        <v>32</v>
      </c>
      <c r="AB7" s="274">
        <v>31</v>
      </c>
      <c r="AC7" s="274">
        <v>31</v>
      </c>
      <c r="AD7" s="903">
        <v>31</v>
      </c>
      <c r="AE7" s="274">
        <v>32</v>
      </c>
      <c r="AF7" s="274">
        <v>31</v>
      </c>
      <c r="AG7" s="274">
        <v>32</v>
      </c>
      <c r="AH7" s="274">
        <v>32</v>
      </c>
      <c r="AI7" s="274">
        <v>32</v>
      </c>
      <c r="AJ7" s="274">
        <v>32</v>
      </c>
      <c r="AK7" s="274">
        <v>32</v>
      </c>
      <c r="AL7" s="327">
        <v>32</v>
      </c>
    </row>
    <row r="8" spans="1:40" ht="17" x14ac:dyDescent="0.2">
      <c r="A8" s="274">
        <v>7</v>
      </c>
      <c r="B8" s="1040" t="s">
        <v>2149</v>
      </c>
      <c r="C8" s="708" t="s">
        <v>698</v>
      </c>
      <c r="D8" s="274"/>
      <c r="E8" s="709">
        <v>1385326</v>
      </c>
      <c r="F8" s="652" t="s">
        <v>113</v>
      </c>
      <c r="G8" s="652" t="s">
        <v>150</v>
      </c>
      <c r="H8" s="652" t="s">
        <v>286</v>
      </c>
      <c r="I8" s="710">
        <v>44222</v>
      </c>
      <c r="J8" s="711">
        <f t="shared" ca="1" si="0"/>
        <v>2.1388888888888888</v>
      </c>
      <c r="K8" s="709">
        <f t="shared" ca="1" si="1"/>
        <v>779</v>
      </c>
      <c r="L8" s="709">
        <f t="shared" ca="1" si="3"/>
        <v>25.966666666666665</v>
      </c>
      <c r="M8" s="714" t="s">
        <v>2601</v>
      </c>
      <c r="N8" s="670">
        <v>44571</v>
      </c>
      <c r="O8" s="335">
        <f t="shared" si="2"/>
        <v>11.633333333333333</v>
      </c>
      <c r="P8" s="274">
        <v>179</v>
      </c>
      <c r="Q8" s="274">
        <v>34</v>
      </c>
      <c r="R8" s="274">
        <v>33</v>
      </c>
      <c r="S8" s="274">
        <v>33</v>
      </c>
      <c r="T8" s="274">
        <v>33</v>
      </c>
      <c r="U8" s="274">
        <v>33</v>
      </c>
      <c r="V8" s="274">
        <v>33</v>
      </c>
      <c r="W8" s="274">
        <v>34</v>
      </c>
      <c r="X8" s="325"/>
      <c r="Y8" s="325"/>
      <c r="Z8" s="325"/>
      <c r="AA8" s="274">
        <v>34</v>
      </c>
      <c r="AB8" s="274">
        <v>34</v>
      </c>
      <c r="AC8" s="274">
        <v>34</v>
      </c>
      <c r="AD8" s="903">
        <v>34</v>
      </c>
      <c r="AE8" s="274">
        <v>35</v>
      </c>
      <c r="AF8" s="274">
        <v>35</v>
      </c>
      <c r="AG8" s="274">
        <v>35</v>
      </c>
      <c r="AH8" s="274">
        <v>35</v>
      </c>
      <c r="AI8" s="274">
        <v>35</v>
      </c>
      <c r="AJ8" s="274">
        <v>35</v>
      </c>
      <c r="AK8" s="274">
        <v>35</v>
      </c>
      <c r="AL8" s="327">
        <v>34</v>
      </c>
      <c r="AN8" t="s">
        <v>3213</v>
      </c>
    </row>
    <row r="9" spans="1:40" ht="17" x14ac:dyDescent="0.2">
      <c r="A9" s="274">
        <v>8</v>
      </c>
      <c r="B9" s="1040" t="s">
        <v>2141</v>
      </c>
      <c r="C9" s="708" t="s">
        <v>699</v>
      </c>
      <c r="D9" s="274"/>
      <c r="E9" s="99">
        <v>1385325</v>
      </c>
      <c r="F9" s="274" t="s">
        <v>115</v>
      </c>
      <c r="G9" s="274" t="s">
        <v>150</v>
      </c>
      <c r="H9" s="274" t="s">
        <v>299</v>
      </c>
      <c r="I9" s="100">
        <v>44200</v>
      </c>
      <c r="J9" s="102">
        <f t="shared" ca="1" si="0"/>
        <v>2.2000000000000002</v>
      </c>
      <c r="K9" s="99">
        <f t="shared" ca="1" si="1"/>
        <v>801</v>
      </c>
      <c r="L9" s="99">
        <f t="shared" ca="1" si="3"/>
        <v>26.7</v>
      </c>
      <c r="M9" s="643" t="s">
        <v>2601</v>
      </c>
      <c r="N9" s="670">
        <v>44571</v>
      </c>
      <c r="O9" s="335">
        <f t="shared" si="2"/>
        <v>12.366666666666667</v>
      </c>
      <c r="P9" s="274">
        <v>189</v>
      </c>
      <c r="Q9" s="274">
        <v>26</v>
      </c>
      <c r="R9" s="274">
        <v>27</v>
      </c>
      <c r="S9" s="274">
        <v>27</v>
      </c>
      <c r="T9" s="274">
        <v>27</v>
      </c>
      <c r="U9" s="274">
        <v>28</v>
      </c>
      <c r="V9" s="274">
        <v>28</v>
      </c>
      <c r="W9" s="274">
        <v>28</v>
      </c>
      <c r="X9" s="325"/>
      <c r="Y9" s="325"/>
      <c r="Z9" s="325"/>
      <c r="AA9" s="274">
        <v>27</v>
      </c>
      <c r="AB9" s="274">
        <v>28</v>
      </c>
      <c r="AC9" s="274">
        <v>27</v>
      </c>
      <c r="AD9" s="903">
        <v>27</v>
      </c>
      <c r="AE9" s="274">
        <v>28</v>
      </c>
      <c r="AF9" s="274">
        <v>28</v>
      </c>
      <c r="AG9" s="274">
        <v>28</v>
      </c>
      <c r="AH9" s="274">
        <v>28</v>
      </c>
      <c r="AI9" s="274">
        <v>27</v>
      </c>
      <c r="AJ9" s="274">
        <v>27</v>
      </c>
      <c r="AK9" s="274">
        <v>27</v>
      </c>
      <c r="AL9" s="327">
        <v>26</v>
      </c>
    </row>
    <row r="10" spans="1:40" ht="17" x14ac:dyDescent="0.2">
      <c r="A10" s="274">
        <v>9</v>
      </c>
      <c r="B10" s="1040" t="s">
        <v>2143</v>
      </c>
      <c r="C10" s="708" t="s">
        <v>700</v>
      </c>
      <c r="D10" s="274" t="s">
        <v>647</v>
      </c>
      <c r="E10" s="99">
        <v>1385325</v>
      </c>
      <c r="F10" s="274" t="s">
        <v>115</v>
      </c>
      <c r="G10" s="274" t="s">
        <v>150</v>
      </c>
      <c r="H10" s="274" t="s">
        <v>296</v>
      </c>
      <c r="I10" s="100">
        <v>44200</v>
      </c>
      <c r="J10" s="102">
        <f t="shared" ca="1" si="0"/>
        <v>2.2000000000000002</v>
      </c>
      <c r="K10" s="99">
        <f t="shared" ca="1" si="1"/>
        <v>801</v>
      </c>
      <c r="L10" s="99">
        <f t="shared" ca="1" si="3"/>
        <v>26.7</v>
      </c>
      <c r="M10" s="643" t="s">
        <v>2601</v>
      </c>
      <c r="N10" s="670">
        <v>44571</v>
      </c>
      <c r="O10" s="335">
        <f t="shared" si="2"/>
        <v>12.366666666666667</v>
      </c>
      <c r="P10" s="274">
        <v>170</v>
      </c>
      <c r="Q10" s="274">
        <v>26</v>
      </c>
      <c r="R10" s="274">
        <v>26</v>
      </c>
      <c r="S10" s="274">
        <v>26</v>
      </c>
      <c r="T10" s="274">
        <v>25</v>
      </c>
      <c r="U10" s="274">
        <v>26</v>
      </c>
      <c r="V10" s="274">
        <v>26</v>
      </c>
      <c r="W10" s="274">
        <v>26</v>
      </c>
      <c r="X10" s="325"/>
      <c r="Y10" s="325"/>
      <c r="Z10" s="325"/>
      <c r="AA10" s="274">
        <v>26</v>
      </c>
      <c r="AB10" s="274">
        <v>25</v>
      </c>
      <c r="AC10" s="274">
        <v>26</v>
      </c>
      <c r="AD10" s="903">
        <v>26</v>
      </c>
      <c r="AE10" s="274">
        <v>27</v>
      </c>
      <c r="AF10" s="274">
        <v>27</v>
      </c>
      <c r="AG10" s="274">
        <v>28</v>
      </c>
      <c r="AH10" s="274">
        <v>27</v>
      </c>
      <c r="AI10" s="274">
        <v>27</v>
      </c>
      <c r="AJ10" s="274">
        <v>27</v>
      </c>
      <c r="AK10" s="274">
        <v>26</v>
      </c>
      <c r="AL10" s="327">
        <v>26</v>
      </c>
    </row>
    <row r="11" spans="1:40" ht="17" x14ac:dyDescent="0.2">
      <c r="A11" s="274">
        <v>10</v>
      </c>
      <c r="B11" s="1040" t="s">
        <v>2145</v>
      </c>
      <c r="C11" s="708" t="s">
        <v>701</v>
      </c>
      <c r="D11" s="274"/>
      <c r="E11" s="709">
        <v>1385325</v>
      </c>
      <c r="F11" s="652" t="s">
        <v>115</v>
      </c>
      <c r="G11" s="652" t="s">
        <v>150</v>
      </c>
      <c r="H11" s="652" t="s">
        <v>286</v>
      </c>
      <c r="I11" s="710">
        <v>44200</v>
      </c>
      <c r="J11" s="711">
        <f t="shared" ca="1" si="0"/>
        <v>2.2000000000000002</v>
      </c>
      <c r="K11" s="709">
        <f t="shared" ca="1" si="1"/>
        <v>801</v>
      </c>
      <c r="L11" s="709">
        <f t="shared" ca="1" si="3"/>
        <v>26.7</v>
      </c>
      <c r="M11" s="643" t="s">
        <v>2601</v>
      </c>
      <c r="N11" s="670">
        <v>44571</v>
      </c>
      <c r="O11" s="335">
        <f t="shared" si="2"/>
        <v>12.366666666666667</v>
      </c>
      <c r="P11" s="274">
        <v>145</v>
      </c>
      <c r="Q11" s="274">
        <v>25</v>
      </c>
      <c r="R11" s="274">
        <v>26</v>
      </c>
      <c r="S11" s="274">
        <v>26</v>
      </c>
      <c r="T11" s="274">
        <v>26</v>
      </c>
      <c r="U11" s="274">
        <v>26</v>
      </c>
      <c r="V11" s="274">
        <v>27</v>
      </c>
      <c r="W11" s="274">
        <v>26</v>
      </c>
      <c r="X11" s="325"/>
      <c r="Y11" s="325"/>
      <c r="Z11" s="325"/>
      <c r="AA11" s="274">
        <v>26</v>
      </c>
      <c r="AB11" s="274">
        <v>26</v>
      </c>
      <c r="AC11" s="274">
        <v>26</v>
      </c>
      <c r="AD11" s="903">
        <v>25</v>
      </c>
      <c r="AE11" s="274">
        <v>26</v>
      </c>
      <c r="AF11" s="274">
        <v>25</v>
      </c>
      <c r="AG11" s="274">
        <v>25</v>
      </c>
      <c r="AH11" s="274">
        <v>28</v>
      </c>
      <c r="AI11" s="274">
        <v>27</v>
      </c>
      <c r="AJ11" s="274">
        <v>26</v>
      </c>
      <c r="AK11" s="274">
        <v>27</v>
      </c>
      <c r="AL11" s="327">
        <v>26</v>
      </c>
    </row>
    <row r="12" spans="1:40" ht="17" x14ac:dyDescent="0.2">
      <c r="A12" s="176">
        <v>11</v>
      </c>
      <c r="B12" s="1040" t="s">
        <v>3214</v>
      </c>
      <c r="C12" s="175" t="s">
        <v>702</v>
      </c>
      <c r="D12" s="176" t="s">
        <v>652</v>
      </c>
      <c r="E12" s="92">
        <v>1385309</v>
      </c>
      <c r="F12" s="176" t="s">
        <v>113</v>
      </c>
      <c r="G12" s="176" t="s">
        <v>154</v>
      </c>
      <c r="H12" s="176" t="s">
        <v>299</v>
      </c>
      <c r="I12" s="93">
        <v>44203</v>
      </c>
      <c r="J12" s="94">
        <f t="shared" ca="1" si="0"/>
        <v>2.1916666666666669</v>
      </c>
      <c r="K12" s="92">
        <f t="shared" ca="1" si="1"/>
        <v>798</v>
      </c>
      <c r="L12" s="92">
        <f t="shared" ca="1" si="3"/>
        <v>26.6</v>
      </c>
      <c r="M12" s="642" t="s">
        <v>112</v>
      </c>
      <c r="N12" s="712">
        <v>44571</v>
      </c>
      <c r="O12" s="333">
        <f t="shared" si="2"/>
        <v>12.266666666666667</v>
      </c>
      <c r="P12" s="176">
        <v>184</v>
      </c>
      <c r="Q12" s="176">
        <v>32</v>
      </c>
      <c r="R12" s="176">
        <v>35</v>
      </c>
      <c r="S12" s="176">
        <v>37</v>
      </c>
      <c r="T12" s="176">
        <v>39</v>
      </c>
      <c r="U12" s="176">
        <v>41</v>
      </c>
      <c r="V12" s="176">
        <v>42</v>
      </c>
      <c r="W12" s="176">
        <v>43</v>
      </c>
      <c r="X12" s="176"/>
      <c r="Y12" s="176"/>
      <c r="Z12" s="176"/>
      <c r="AA12" s="176">
        <v>46</v>
      </c>
      <c r="AB12" s="176">
        <v>47</v>
      </c>
      <c r="AC12" s="176">
        <v>47</v>
      </c>
      <c r="AD12" s="905">
        <v>49</v>
      </c>
      <c r="AE12" s="176">
        <v>51</v>
      </c>
      <c r="AF12" s="176">
        <v>51</v>
      </c>
      <c r="AG12" s="176">
        <v>52</v>
      </c>
      <c r="AH12" s="176">
        <v>52</v>
      </c>
      <c r="AI12" s="176">
        <v>51</v>
      </c>
      <c r="AJ12" s="176">
        <v>51</v>
      </c>
      <c r="AK12" s="176">
        <v>53</v>
      </c>
      <c r="AL12" s="327">
        <v>49</v>
      </c>
    </row>
    <row r="13" spans="1:40" ht="17" x14ac:dyDescent="0.2">
      <c r="A13" s="176">
        <v>12</v>
      </c>
      <c r="B13" s="1040" t="s">
        <v>3215</v>
      </c>
      <c r="C13" s="175" t="s">
        <v>703</v>
      </c>
      <c r="D13" s="176"/>
      <c r="E13" s="92">
        <v>1385309</v>
      </c>
      <c r="F13" s="176" t="s">
        <v>113</v>
      </c>
      <c r="G13" s="176" t="s">
        <v>154</v>
      </c>
      <c r="H13" s="176" t="s">
        <v>296</v>
      </c>
      <c r="I13" s="93">
        <v>44203</v>
      </c>
      <c r="J13" s="94">
        <f t="shared" ca="1" si="0"/>
        <v>2.1916666666666669</v>
      </c>
      <c r="K13" s="92">
        <f t="shared" ca="1" si="1"/>
        <v>798</v>
      </c>
      <c r="L13" s="92">
        <f t="shared" ca="1" si="3"/>
        <v>26.6</v>
      </c>
      <c r="M13" s="642" t="s">
        <v>112</v>
      </c>
      <c r="N13" s="712">
        <v>44571</v>
      </c>
      <c r="O13" s="333">
        <f t="shared" si="2"/>
        <v>12.266666666666667</v>
      </c>
      <c r="P13" s="176">
        <v>216</v>
      </c>
      <c r="Q13" s="176">
        <v>32</v>
      </c>
      <c r="R13" s="176">
        <v>38</v>
      </c>
      <c r="S13" s="176">
        <v>41</v>
      </c>
      <c r="T13" s="176">
        <v>43</v>
      </c>
      <c r="U13" s="176">
        <v>45</v>
      </c>
      <c r="V13" s="176">
        <v>46</v>
      </c>
      <c r="W13" s="176">
        <v>47</v>
      </c>
      <c r="X13" s="176"/>
      <c r="Y13" s="176"/>
      <c r="Z13" s="176"/>
      <c r="AA13" s="176">
        <v>48</v>
      </c>
      <c r="AB13" s="176">
        <v>48</v>
      </c>
      <c r="AC13" s="176">
        <v>48</v>
      </c>
      <c r="AD13" s="905">
        <v>49</v>
      </c>
      <c r="AE13" s="176">
        <v>50</v>
      </c>
      <c r="AF13" s="176">
        <v>50</v>
      </c>
      <c r="AG13" s="176">
        <v>50</v>
      </c>
      <c r="AH13" s="176">
        <v>51</v>
      </c>
      <c r="AI13" s="176">
        <v>51</v>
      </c>
      <c r="AJ13" s="176">
        <v>52</v>
      </c>
      <c r="AK13" s="176">
        <v>53</v>
      </c>
      <c r="AL13" s="327">
        <v>48</v>
      </c>
    </row>
    <row r="14" spans="1:40" s="661" customFormat="1" ht="17" x14ac:dyDescent="0.2">
      <c r="A14" s="76">
        <v>13</v>
      </c>
      <c r="B14" s="76"/>
      <c r="C14" s="946" t="s">
        <v>704</v>
      </c>
      <c r="D14" s="76" t="s">
        <v>678</v>
      </c>
      <c r="E14" s="947">
        <v>1378925</v>
      </c>
      <c r="F14" s="76" t="s">
        <v>113</v>
      </c>
      <c r="G14" s="76" t="s">
        <v>124</v>
      </c>
      <c r="H14" s="76" t="s">
        <v>299</v>
      </c>
      <c r="I14" s="948">
        <v>44165</v>
      </c>
      <c r="J14" s="949">
        <f t="shared" ref="J14:J16" ca="1" si="4">YEARFRAC(I14,TODAY())</f>
        <v>2.2944444444444443</v>
      </c>
      <c r="K14" s="947">
        <f t="shared" ref="K14:K16" ca="1" si="5">_xlfn.DAYS(TODAY(),I14)</f>
        <v>836</v>
      </c>
      <c r="L14" s="950">
        <f t="shared" ref="L14:L16" ca="1" si="6">K14/30</f>
        <v>27.866666666666667</v>
      </c>
      <c r="M14" s="951" t="s">
        <v>2601</v>
      </c>
      <c r="N14" s="121">
        <v>44571</v>
      </c>
      <c r="O14" s="368">
        <f t="shared" si="2"/>
        <v>13.533333333333333</v>
      </c>
      <c r="P14" s="76"/>
      <c r="Q14" s="76"/>
      <c r="R14" s="76"/>
      <c r="S14" s="76"/>
      <c r="T14" s="76"/>
      <c r="U14" s="76"/>
      <c r="V14" s="76"/>
      <c r="W14" s="76"/>
      <c r="X14" s="76">
        <v>160</v>
      </c>
      <c r="Y14" s="76">
        <v>34</v>
      </c>
      <c r="Z14" s="76"/>
      <c r="AA14" s="76">
        <v>34</v>
      </c>
      <c r="AB14" s="76">
        <v>33</v>
      </c>
      <c r="AC14" s="76">
        <v>33</v>
      </c>
      <c r="AD14" s="76">
        <v>33</v>
      </c>
      <c r="AE14" s="76">
        <v>34</v>
      </c>
      <c r="AF14" s="76">
        <v>33</v>
      </c>
      <c r="AG14" s="76">
        <v>33</v>
      </c>
    </row>
    <row r="15" spans="1:40" s="661" customFormat="1" ht="17" x14ac:dyDescent="0.2">
      <c r="A15" s="76">
        <v>14</v>
      </c>
      <c r="B15" s="76"/>
      <c r="C15" s="946" t="s">
        <v>705</v>
      </c>
      <c r="D15" s="76"/>
      <c r="E15" s="952">
        <v>1378925</v>
      </c>
      <c r="F15" s="76" t="s">
        <v>113</v>
      </c>
      <c r="G15" s="76" t="s">
        <v>124</v>
      </c>
      <c r="H15" s="76" t="s">
        <v>296</v>
      </c>
      <c r="I15" s="953">
        <v>44165</v>
      </c>
      <c r="J15" s="954">
        <f t="shared" ca="1" si="4"/>
        <v>2.2944444444444443</v>
      </c>
      <c r="K15" s="952">
        <f t="shared" ca="1" si="5"/>
        <v>836</v>
      </c>
      <c r="L15" s="955">
        <f t="shared" ca="1" si="6"/>
        <v>27.866666666666667</v>
      </c>
      <c r="M15" s="951" t="s">
        <v>2601</v>
      </c>
      <c r="N15" s="121">
        <v>44571</v>
      </c>
      <c r="O15" s="368">
        <f t="shared" si="2"/>
        <v>13.533333333333333</v>
      </c>
      <c r="P15" s="76"/>
      <c r="Q15" s="76"/>
      <c r="R15" s="76"/>
      <c r="S15" s="76"/>
      <c r="T15" s="76"/>
      <c r="U15" s="76"/>
      <c r="V15" s="76"/>
      <c r="W15" s="76"/>
      <c r="X15" s="76">
        <v>159</v>
      </c>
      <c r="Y15" s="76">
        <v>35</v>
      </c>
      <c r="Z15" s="76"/>
      <c r="AA15" s="76">
        <v>35</v>
      </c>
      <c r="AB15" s="76">
        <v>35</v>
      </c>
      <c r="AC15" s="76">
        <v>35</v>
      </c>
      <c r="AD15" s="76">
        <v>36</v>
      </c>
      <c r="AE15" s="76">
        <v>36</v>
      </c>
      <c r="AF15" s="76">
        <v>35</v>
      </c>
      <c r="AG15" s="76">
        <v>36</v>
      </c>
      <c r="AH15" s="661" t="s">
        <v>3216</v>
      </c>
    </row>
    <row r="16" spans="1:40" s="661" customFormat="1" ht="17" x14ac:dyDescent="0.2">
      <c r="A16" s="76">
        <v>15</v>
      </c>
      <c r="B16" s="76"/>
      <c r="C16" s="946" t="s">
        <v>706</v>
      </c>
      <c r="D16" s="76"/>
      <c r="E16" s="952">
        <v>1378925</v>
      </c>
      <c r="F16" s="76" t="s">
        <v>113</v>
      </c>
      <c r="G16" s="76" t="s">
        <v>124</v>
      </c>
      <c r="H16" s="76" t="s">
        <v>286</v>
      </c>
      <c r="I16" s="953">
        <v>44165</v>
      </c>
      <c r="J16" s="954">
        <f t="shared" ca="1" si="4"/>
        <v>2.2944444444444443</v>
      </c>
      <c r="K16" s="952">
        <f t="shared" ca="1" si="5"/>
        <v>836</v>
      </c>
      <c r="L16" s="955">
        <f t="shared" ca="1" si="6"/>
        <v>27.866666666666667</v>
      </c>
      <c r="M16" s="951" t="s">
        <v>2601</v>
      </c>
      <c r="N16" s="121">
        <v>44571</v>
      </c>
      <c r="O16" s="368">
        <f t="shared" si="2"/>
        <v>13.533333333333333</v>
      </c>
      <c r="P16" s="76"/>
      <c r="Q16" s="76"/>
      <c r="R16" s="76"/>
      <c r="S16" s="76"/>
      <c r="T16" s="76"/>
      <c r="U16" s="76"/>
      <c r="V16" s="76"/>
      <c r="W16" s="76"/>
      <c r="X16" s="76">
        <v>165</v>
      </c>
      <c r="Y16" s="76">
        <v>33</v>
      </c>
      <c r="Z16" s="76"/>
      <c r="AA16" s="76">
        <v>33</v>
      </c>
      <c r="AB16" s="76">
        <v>32</v>
      </c>
      <c r="AC16" s="76">
        <v>33</v>
      </c>
      <c r="AD16" s="76">
        <v>32</v>
      </c>
      <c r="AE16" s="76">
        <v>34</v>
      </c>
      <c r="AF16" s="76">
        <v>33</v>
      </c>
      <c r="AG16" s="76">
        <v>33</v>
      </c>
    </row>
    <row r="17" spans="1:13" x14ac:dyDescent="0.2">
      <c r="M17" t="s">
        <v>3217</v>
      </c>
    </row>
    <row r="21" spans="1:13" ht="16" x14ac:dyDescent="0.2">
      <c r="A21" s="161" t="s">
        <v>155</v>
      </c>
      <c r="B21" s="14"/>
    </row>
    <row r="22" spans="1:13" ht="16" x14ac:dyDescent="0.2">
      <c r="A22" s="162" t="s">
        <v>124</v>
      </c>
      <c r="B22" s="877"/>
    </row>
    <row r="23" spans="1:13" x14ac:dyDescent="0.2">
      <c r="A23" s="163" t="s">
        <v>141</v>
      </c>
      <c r="B23" s="105"/>
    </row>
    <row r="24" spans="1:13" ht="16" x14ac:dyDescent="0.2">
      <c r="A24" s="164" t="s">
        <v>150</v>
      </c>
      <c r="B24" s="124"/>
    </row>
    <row r="25" spans="1:13" ht="16" x14ac:dyDescent="0.2">
      <c r="A25" s="165" t="s">
        <v>156</v>
      </c>
      <c r="B25" s="3"/>
    </row>
    <row r="26" spans="1:13" ht="16" x14ac:dyDescent="0.2">
      <c r="A26" s="187" t="s">
        <v>154</v>
      </c>
      <c r="B26" s="92"/>
    </row>
    <row r="27" spans="1:13" x14ac:dyDescent="0.2">
      <c r="A27" s="186" t="s">
        <v>157</v>
      </c>
      <c r="B27" s="151"/>
    </row>
    <row r="28" spans="1:13" ht="17" x14ac:dyDescent="0.2">
      <c r="A28" s="374" t="s">
        <v>158</v>
      </c>
      <c r="B28" s="878"/>
    </row>
    <row r="29" spans="1:13" ht="17" x14ac:dyDescent="0.2">
      <c r="A29" s="393" t="s">
        <v>159</v>
      </c>
      <c r="B29" s="879"/>
    </row>
  </sheetData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50EC-97A2-4C0B-B711-02118EA10658}">
  <sheetPr>
    <pageSetUpPr fitToPage="1"/>
  </sheetPr>
  <dimension ref="A1:X63"/>
  <sheetViews>
    <sheetView topLeftCell="B1" workbookViewId="0">
      <selection activeCell="J1" sqref="J1:N46"/>
    </sheetView>
  </sheetViews>
  <sheetFormatPr baseColWidth="10" defaultColWidth="8.83203125" defaultRowHeight="15" x14ac:dyDescent="0.2"/>
  <cols>
    <col min="1" max="3" width="17.5" customWidth="1"/>
    <col min="5" max="5" width="1.33203125" style="323" customWidth="1"/>
    <col min="7" max="17" width="15.33203125" customWidth="1"/>
    <col min="19" max="19" width="1.6640625" style="323" customWidth="1"/>
    <col min="21" max="21" width="18" customWidth="1"/>
    <col min="22" max="22" width="16.5" customWidth="1"/>
    <col min="23" max="23" width="20.5" customWidth="1"/>
  </cols>
  <sheetData>
    <row r="1" spans="1:24" ht="26" x14ac:dyDescent="0.3">
      <c r="B1" s="1" t="s">
        <v>105</v>
      </c>
      <c r="G1" s="1107"/>
      <c r="H1" s="1107"/>
      <c r="I1" s="1107"/>
      <c r="J1" s="1107"/>
      <c r="K1" s="1107"/>
      <c r="L1" s="1239" t="s">
        <v>160</v>
      </c>
      <c r="M1" s="1107"/>
      <c r="N1" s="1107"/>
      <c r="O1" s="1107"/>
      <c r="P1" s="1107"/>
      <c r="Q1" s="1107"/>
      <c r="V1" s="1239" t="s">
        <v>161</v>
      </c>
      <c r="W1" s="1239"/>
      <c r="X1" s="1107"/>
    </row>
    <row r="2" spans="1:24" ht="19" x14ac:dyDescent="0.25">
      <c r="A2" s="1"/>
      <c r="B2" s="167" t="s">
        <v>110</v>
      </c>
      <c r="C2" s="1"/>
      <c r="G2" s="1107"/>
      <c r="H2" s="675" t="s">
        <v>162</v>
      </c>
      <c r="I2" s="1107"/>
      <c r="J2" s="1107"/>
      <c r="K2" s="1107"/>
      <c r="L2" s="675" t="s">
        <v>162</v>
      </c>
      <c r="M2" s="1107"/>
      <c r="N2" s="1107"/>
      <c r="O2" s="1107"/>
      <c r="P2" s="675" t="s">
        <v>162</v>
      </c>
      <c r="Q2" s="1107"/>
      <c r="U2" s="304" t="s">
        <v>113</v>
      </c>
      <c r="V2" s="976" t="s">
        <v>163</v>
      </c>
      <c r="W2" s="304" t="s">
        <v>115</v>
      </c>
    </row>
    <row r="3" spans="1:24" ht="21.75" customHeight="1" x14ac:dyDescent="0.25">
      <c r="A3" s="167" t="s">
        <v>113</v>
      </c>
      <c r="B3" s="671" t="s">
        <v>120</v>
      </c>
      <c r="C3" s="167" t="s">
        <v>115</v>
      </c>
      <c r="G3" s="673"/>
      <c r="H3" s="674" t="s">
        <v>110</v>
      </c>
      <c r="I3" s="673"/>
      <c r="J3" s="1107"/>
      <c r="K3" s="673"/>
      <c r="L3" s="674" t="s">
        <v>164</v>
      </c>
      <c r="M3" s="673"/>
      <c r="N3" s="1107"/>
      <c r="O3" s="673"/>
      <c r="P3" s="674" t="s">
        <v>165</v>
      </c>
      <c r="Q3" s="673"/>
      <c r="U3" s="304"/>
      <c r="V3" s="976"/>
      <c r="W3" s="304"/>
    </row>
    <row r="4" spans="1:24" ht="30.75" customHeight="1" x14ac:dyDescent="0.2">
      <c r="A4" s="282">
        <f>SUM(A5:A9)</f>
        <v>39</v>
      </c>
      <c r="B4" s="283" t="s">
        <v>124</v>
      </c>
      <c r="C4" s="284">
        <f>SUM(C5:C9)</f>
        <v>40</v>
      </c>
      <c r="G4" s="674" t="s">
        <v>113</v>
      </c>
      <c r="H4" s="1240" t="s">
        <v>166</v>
      </c>
      <c r="I4" s="674" t="s">
        <v>115</v>
      </c>
      <c r="J4" s="1107"/>
      <c r="K4" s="674" t="s">
        <v>113</v>
      </c>
      <c r="L4" s="1240"/>
      <c r="M4" s="674" t="s">
        <v>115</v>
      </c>
      <c r="N4" s="1107"/>
      <c r="O4" s="674" t="s">
        <v>113</v>
      </c>
      <c r="P4" s="1240"/>
      <c r="Q4" s="674" t="s">
        <v>115</v>
      </c>
      <c r="U4" s="970"/>
      <c r="V4" s="971" t="s">
        <v>124</v>
      </c>
      <c r="W4" s="972"/>
    </row>
    <row r="5" spans="1:24" ht="16" x14ac:dyDescent="0.2">
      <c r="A5" s="1148">
        <v>10</v>
      </c>
      <c r="B5" s="260" t="s">
        <v>127</v>
      </c>
      <c r="C5" s="1149">
        <v>10</v>
      </c>
      <c r="G5" s="1241"/>
      <c r="H5" s="1242" t="s">
        <v>124</v>
      </c>
      <c r="I5" s="1243"/>
      <c r="J5" s="1107"/>
      <c r="K5" s="1241"/>
      <c r="L5" s="1242" t="s">
        <v>124</v>
      </c>
      <c r="M5" s="1243"/>
      <c r="N5" s="1107"/>
      <c r="O5" s="1241"/>
      <c r="P5" s="1242" t="s">
        <v>124</v>
      </c>
      <c r="Q5" s="1243"/>
      <c r="U5" s="1046">
        <v>2</v>
      </c>
      <c r="V5" s="260" t="s">
        <v>167</v>
      </c>
      <c r="W5" s="1015">
        <v>2</v>
      </c>
    </row>
    <row r="6" spans="1:24" ht="16" x14ac:dyDescent="0.2">
      <c r="A6" s="1046">
        <v>10</v>
      </c>
      <c r="B6" s="1236" t="s">
        <v>126</v>
      </c>
      <c r="C6" s="1237">
        <v>10</v>
      </c>
      <c r="G6" s="1244"/>
      <c r="H6" s="1245"/>
      <c r="I6" s="1246"/>
      <c r="J6" s="1107"/>
      <c r="K6" s="1244"/>
      <c r="L6" s="1245"/>
      <c r="M6" s="1246"/>
      <c r="N6" s="1107"/>
      <c r="O6" s="1244"/>
      <c r="P6" s="1245"/>
      <c r="Q6" s="1246"/>
      <c r="U6" s="1046">
        <v>3</v>
      </c>
      <c r="V6" s="260" t="s">
        <v>168</v>
      </c>
      <c r="W6" s="1015">
        <v>3</v>
      </c>
    </row>
    <row r="7" spans="1:24" ht="16" x14ac:dyDescent="0.2">
      <c r="A7" s="1046">
        <v>2</v>
      </c>
      <c r="B7" s="1236" t="s">
        <v>129</v>
      </c>
      <c r="C7" s="1237">
        <v>6</v>
      </c>
      <c r="G7" s="1247">
        <v>1</v>
      </c>
      <c r="H7" s="1245" t="s">
        <v>126</v>
      </c>
      <c r="I7" s="1248">
        <v>8</v>
      </c>
      <c r="J7" s="1107"/>
      <c r="K7" s="1247">
        <v>1</v>
      </c>
      <c r="L7" s="1245" t="s">
        <v>126</v>
      </c>
      <c r="M7" s="1248">
        <v>7</v>
      </c>
      <c r="N7" s="1107" t="s">
        <v>169</v>
      </c>
      <c r="O7" s="1247">
        <v>0</v>
      </c>
      <c r="P7" s="1245" t="s">
        <v>126</v>
      </c>
      <c r="Q7" s="1248">
        <v>3</v>
      </c>
      <c r="U7" s="1046">
        <v>1</v>
      </c>
      <c r="V7" s="260" t="s">
        <v>170</v>
      </c>
      <c r="W7" s="1015">
        <v>1</v>
      </c>
    </row>
    <row r="8" spans="1:24" ht="16" x14ac:dyDescent="0.2">
      <c r="A8" s="1046">
        <v>11</v>
      </c>
      <c r="B8" s="1236" t="s">
        <v>133</v>
      </c>
      <c r="C8" s="1237">
        <v>11</v>
      </c>
      <c r="G8" s="1247">
        <v>6</v>
      </c>
      <c r="H8" s="1245" t="s">
        <v>129</v>
      </c>
      <c r="I8" s="1248">
        <v>2</v>
      </c>
      <c r="J8" s="1107"/>
      <c r="K8" s="1247">
        <v>5</v>
      </c>
      <c r="L8" s="1245" t="s">
        <v>129</v>
      </c>
      <c r="M8" s="1248">
        <v>2</v>
      </c>
      <c r="N8" s="1107"/>
      <c r="O8" s="1247">
        <v>1</v>
      </c>
      <c r="P8" s="1245" t="s">
        <v>129</v>
      </c>
      <c r="Q8" s="1248">
        <v>0</v>
      </c>
      <c r="U8" s="1046">
        <v>1</v>
      </c>
      <c r="V8" s="260" t="s">
        <v>171</v>
      </c>
      <c r="W8" s="1015">
        <v>1</v>
      </c>
    </row>
    <row r="9" spans="1:24" ht="16" x14ac:dyDescent="0.2">
      <c r="A9" s="261">
        <v>6</v>
      </c>
      <c r="B9" s="260" t="s">
        <v>137</v>
      </c>
      <c r="C9" s="262">
        <v>3</v>
      </c>
      <c r="G9" s="1247">
        <v>10</v>
      </c>
      <c r="H9" s="1245" t="s">
        <v>133</v>
      </c>
      <c r="I9" s="1248">
        <v>7</v>
      </c>
      <c r="J9" s="1107"/>
      <c r="K9" s="1247">
        <v>7</v>
      </c>
      <c r="L9" s="1245" t="s">
        <v>133</v>
      </c>
      <c r="M9" s="1248">
        <v>7</v>
      </c>
      <c r="N9" s="1107"/>
      <c r="O9" s="1247">
        <v>3</v>
      </c>
      <c r="P9" s="1245" t="s">
        <v>133</v>
      </c>
      <c r="Q9" s="1248">
        <v>0</v>
      </c>
      <c r="U9" s="261"/>
      <c r="V9" s="260"/>
      <c r="W9" s="262"/>
    </row>
    <row r="10" spans="1:24" ht="16" x14ac:dyDescent="0.2">
      <c r="A10" s="261" t="s">
        <v>142</v>
      </c>
      <c r="B10" s="260" t="s">
        <v>136</v>
      </c>
      <c r="C10" s="261" t="s">
        <v>142</v>
      </c>
      <c r="G10" s="1247">
        <v>0</v>
      </c>
      <c r="H10" s="1245" t="s">
        <v>137</v>
      </c>
      <c r="I10" s="1248">
        <v>3</v>
      </c>
      <c r="J10" s="1107"/>
      <c r="K10" s="1247">
        <v>0</v>
      </c>
      <c r="L10" s="1245" t="s">
        <v>137</v>
      </c>
      <c r="M10" s="1248">
        <v>1</v>
      </c>
      <c r="N10" s="1107"/>
      <c r="O10" s="1247">
        <v>0</v>
      </c>
      <c r="P10" s="1245" t="s">
        <v>137</v>
      </c>
      <c r="Q10" s="1248">
        <v>2</v>
      </c>
      <c r="U10" s="285"/>
      <c r="V10" s="286" t="s">
        <v>141</v>
      </c>
      <c r="W10" s="287"/>
    </row>
    <row r="11" spans="1:24" ht="16" x14ac:dyDescent="0.2">
      <c r="A11" s="261" t="s">
        <v>142</v>
      </c>
      <c r="B11" s="260" t="s">
        <v>139</v>
      </c>
      <c r="C11" s="261" t="s">
        <v>142</v>
      </c>
      <c r="G11" s="1249"/>
      <c r="H11" s="1250" t="s">
        <v>141</v>
      </c>
      <c r="I11" s="1251"/>
      <c r="J11" s="1107"/>
      <c r="K11" s="1249"/>
      <c r="L11" s="1250" t="s">
        <v>141</v>
      </c>
      <c r="M11" s="1251"/>
      <c r="N11" s="1107"/>
      <c r="O11" s="1249"/>
      <c r="P11" s="1250" t="s">
        <v>141</v>
      </c>
      <c r="Q11" s="1251"/>
      <c r="U11" s="1927" t="s">
        <v>172</v>
      </c>
      <c r="V11" s="260" t="s">
        <v>167</v>
      </c>
      <c r="W11" s="1048">
        <v>3</v>
      </c>
    </row>
    <row r="12" spans="1:24" ht="16" x14ac:dyDescent="0.2">
      <c r="A12" s="285">
        <f>SUM(A13:A17)</f>
        <v>49</v>
      </c>
      <c r="B12" s="286" t="s">
        <v>141</v>
      </c>
      <c r="C12" s="287">
        <f>SUM(C13:C17)</f>
        <v>47</v>
      </c>
      <c r="G12" s="1252"/>
      <c r="H12" s="1245"/>
      <c r="I12" s="1253"/>
      <c r="J12" s="1107"/>
      <c r="K12" s="1252"/>
      <c r="L12" s="1245"/>
      <c r="M12" s="1253"/>
      <c r="N12" s="1107"/>
      <c r="O12" s="1252"/>
      <c r="P12" s="1245"/>
      <c r="Q12" s="1253"/>
      <c r="U12" s="1016">
        <v>4</v>
      </c>
      <c r="V12" s="260" t="s">
        <v>168</v>
      </c>
      <c r="W12" s="1288" t="s">
        <v>173</v>
      </c>
    </row>
    <row r="13" spans="1:24" ht="16" x14ac:dyDescent="0.2">
      <c r="A13" s="263">
        <v>9</v>
      </c>
      <c r="B13" s="260" t="s">
        <v>127</v>
      </c>
      <c r="C13" s="268">
        <v>8</v>
      </c>
      <c r="G13" s="1252">
        <v>14</v>
      </c>
      <c r="H13" s="1245" t="s">
        <v>126</v>
      </c>
      <c r="I13" s="1253">
        <v>10</v>
      </c>
      <c r="J13" s="1107"/>
      <c r="K13" s="1252">
        <v>5</v>
      </c>
      <c r="L13" s="1245" t="s">
        <v>126</v>
      </c>
      <c r="M13" s="1253">
        <v>5</v>
      </c>
      <c r="N13" s="1107"/>
      <c r="O13" s="1252">
        <v>13</v>
      </c>
      <c r="P13" s="1245" t="s">
        <v>126</v>
      </c>
      <c r="Q13" s="1253">
        <v>10</v>
      </c>
      <c r="U13" s="1016" t="s">
        <v>174</v>
      </c>
      <c r="V13" s="260" t="s">
        <v>170</v>
      </c>
      <c r="W13" s="1048">
        <v>2</v>
      </c>
    </row>
    <row r="14" spans="1:24" ht="16" x14ac:dyDescent="0.2">
      <c r="A14" s="1047">
        <v>13</v>
      </c>
      <c r="B14" s="1236" t="s">
        <v>126</v>
      </c>
      <c r="C14" s="1048">
        <v>11</v>
      </c>
      <c r="G14" s="1252">
        <v>9</v>
      </c>
      <c r="H14" s="1245" t="s">
        <v>129</v>
      </c>
      <c r="I14" s="1253">
        <v>9</v>
      </c>
      <c r="J14" s="1107"/>
      <c r="K14" s="1252">
        <v>0</v>
      </c>
      <c r="L14" s="1245" t="s">
        <v>129</v>
      </c>
      <c r="M14" s="1253">
        <v>0</v>
      </c>
      <c r="N14" s="1107"/>
      <c r="O14" s="1252">
        <v>9</v>
      </c>
      <c r="P14" s="1245" t="s">
        <v>129</v>
      </c>
      <c r="Q14" s="1253">
        <v>9</v>
      </c>
      <c r="U14" s="1016">
        <v>2</v>
      </c>
      <c r="V14" s="260" t="s">
        <v>171</v>
      </c>
      <c r="W14" s="1288" t="s">
        <v>175</v>
      </c>
    </row>
    <row r="15" spans="1:24" ht="16" x14ac:dyDescent="0.2">
      <c r="A15" s="1047">
        <v>10</v>
      </c>
      <c r="B15" s="1236" t="s">
        <v>129</v>
      </c>
      <c r="C15" s="1048">
        <v>9</v>
      </c>
      <c r="G15" s="1252">
        <v>9</v>
      </c>
      <c r="H15" s="1245" t="s">
        <v>133</v>
      </c>
      <c r="I15" s="1253">
        <v>9</v>
      </c>
      <c r="J15" s="1107"/>
      <c r="K15" s="1252">
        <v>6</v>
      </c>
      <c r="L15" s="1245" t="s">
        <v>133</v>
      </c>
      <c r="M15" s="1253">
        <v>6</v>
      </c>
      <c r="N15" s="1107"/>
      <c r="O15" s="1252">
        <v>3</v>
      </c>
      <c r="P15" s="1245" t="s">
        <v>133</v>
      </c>
      <c r="Q15" s="1253">
        <v>4</v>
      </c>
      <c r="U15" s="263"/>
      <c r="V15" s="260"/>
      <c r="W15" s="268"/>
    </row>
    <row r="16" spans="1:24" ht="16" x14ac:dyDescent="0.2">
      <c r="A16" s="1047">
        <v>10</v>
      </c>
      <c r="B16" s="1236" t="s">
        <v>133</v>
      </c>
      <c r="C16" s="1048">
        <v>11</v>
      </c>
      <c r="G16" s="1252">
        <v>6</v>
      </c>
      <c r="H16" s="1245" t="s">
        <v>137</v>
      </c>
      <c r="I16" s="1253">
        <v>5</v>
      </c>
      <c r="J16" s="1107"/>
      <c r="K16" s="1252">
        <v>0</v>
      </c>
      <c r="L16" s="1245" t="s">
        <v>137</v>
      </c>
      <c r="M16" s="1253">
        <v>1</v>
      </c>
      <c r="N16" s="1107"/>
      <c r="O16" s="1252">
        <v>6</v>
      </c>
      <c r="P16" s="1245" t="s">
        <v>137</v>
      </c>
      <c r="Q16" s="1253">
        <v>4</v>
      </c>
      <c r="U16" s="296"/>
      <c r="V16" s="297" t="s">
        <v>150</v>
      </c>
      <c r="W16" s="298"/>
    </row>
    <row r="17" spans="1:23" ht="16" x14ac:dyDescent="0.2">
      <c r="A17" s="1047">
        <v>7</v>
      </c>
      <c r="B17" s="1236" t="s">
        <v>137</v>
      </c>
      <c r="C17" s="1048">
        <v>8</v>
      </c>
      <c r="G17" s="1254"/>
      <c r="H17" s="1255" t="s">
        <v>150</v>
      </c>
      <c r="I17" s="1256"/>
      <c r="J17" s="1107"/>
      <c r="K17" s="1254"/>
      <c r="L17" s="1255" t="s">
        <v>150</v>
      </c>
      <c r="M17" s="1256"/>
      <c r="N17" s="1107"/>
      <c r="O17" s="1254"/>
      <c r="P17" s="1255" t="s">
        <v>150</v>
      </c>
      <c r="Q17" s="1256"/>
      <c r="U17" s="264">
        <v>3</v>
      </c>
      <c r="V17" s="260" t="s">
        <v>167</v>
      </c>
      <c r="W17" s="269">
        <v>3</v>
      </c>
    </row>
    <row r="18" spans="1:23" ht="16" x14ac:dyDescent="0.2">
      <c r="A18" s="261" t="s">
        <v>142</v>
      </c>
      <c r="B18" s="260" t="s">
        <v>136</v>
      </c>
      <c r="C18" s="261" t="s">
        <v>142</v>
      </c>
      <c r="G18" s="1257"/>
      <c r="H18" s="1245"/>
      <c r="I18" s="1258"/>
      <c r="J18" s="1107"/>
      <c r="K18" s="1257"/>
      <c r="L18" s="1245"/>
      <c r="M18" s="1258"/>
      <c r="N18" s="1107"/>
      <c r="O18" s="1257"/>
      <c r="P18" s="1245"/>
      <c r="Q18" s="1258"/>
      <c r="U18" s="1134">
        <v>3</v>
      </c>
      <c r="V18" s="260" t="s">
        <v>168</v>
      </c>
      <c r="W18" s="1151">
        <v>3</v>
      </c>
    </row>
    <row r="19" spans="1:23" ht="16" x14ac:dyDescent="0.2">
      <c r="A19" s="261" t="s">
        <v>142</v>
      </c>
      <c r="B19" s="260" t="s">
        <v>139</v>
      </c>
      <c r="C19" s="261" t="s">
        <v>142</v>
      </c>
      <c r="G19" s="1257">
        <v>14</v>
      </c>
      <c r="H19" s="1245" t="s">
        <v>126</v>
      </c>
      <c r="I19" s="1258">
        <v>10</v>
      </c>
      <c r="J19" s="1107"/>
      <c r="K19" s="1257">
        <v>5</v>
      </c>
      <c r="L19" s="1245" t="s">
        <v>126</v>
      </c>
      <c r="M19" s="1258">
        <v>5</v>
      </c>
      <c r="N19" s="1107"/>
      <c r="O19" s="1257">
        <v>13</v>
      </c>
      <c r="P19" s="1245" t="s">
        <v>126</v>
      </c>
      <c r="Q19" s="1258">
        <v>10</v>
      </c>
      <c r="U19" s="1134">
        <v>2</v>
      </c>
      <c r="V19" s="260" t="s">
        <v>170</v>
      </c>
      <c r="W19" s="269">
        <v>2</v>
      </c>
    </row>
    <row r="20" spans="1:23" ht="16" x14ac:dyDescent="0.2">
      <c r="A20" s="296">
        <f>SUM(A21:A25)</f>
        <v>54</v>
      </c>
      <c r="B20" s="297" t="s">
        <v>150</v>
      </c>
      <c r="C20" s="298">
        <f>SUM(C21:C25)</f>
        <v>48</v>
      </c>
      <c r="G20" s="1257">
        <v>6</v>
      </c>
      <c r="H20" s="1245" t="s">
        <v>129</v>
      </c>
      <c r="I20" s="1258">
        <v>8</v>
      </c>
      <c r="J20" s="1107"/>
      <c r="K20" s="1257">
        <v>0</v>
      </c>
      <c r="L20" s="1245" t="s">
        <v>129</v>
      </c>
      <c r="M20" s="1258">
        <v>0</v>
      </c>
      <c r="N20" s="1107"/>
      <c r="O20" s="1257">
        <v>6</v>
      </c>
      <c r="P20" s="1245" t="s">
        <v>129</v>
      </c>
      <c r="Q20" s="1258">
        <v>8</v>
      </c>
      <c r="U20" s="1134">
        <v>2</v>
      </c>
      <c r="V20" s="260" t="s">
        <v>171</v>
      </c>
      <c r="W20" s="1151">
        <v>2</v>
      </c>
    </row>
    <row r="21" spans="1:23" ht="16" x14ac:dyDescent="0.2">
      <c r="A21" s="264">
        <v>9</v>
      </c>
      <c r="B21" s="260" t="s">
        <v>127</v>
      </c>
      <c r="C21" s="269">
        <v>5</v>
      </c>
      <c r="G21" s="1257">
        <v>10</v>
      </c>
      <c r="H21" s="1245" t="s">
        <v>133</v>
      </c>
      <c r="I21" s="1258">
        <v>13</v>
      </c>
      <c r="J21" s="1107"/>
      <c r="K21" s="1257">
        <v>7</v>
      </c>
      <c r="L21" s="1245" t="s">
        <v>133</v>
      </c>
      <c r="M21" s="1258">
        <v>8</v>
      </c>
      <c r="N21" s="1107"/>
      <c r="O21" s="1257">
        <v>10</v>
      </c>
      <c r="P21" s="1245" t="s">
        <v>133</v>
      </c>
      <c r="Q21" s="1258">
        <v>13</v>
      </c>
      <c r="U21" s="264"/>
      <c r="V21" s="260"/>
      <c r="W21" s="269"/>
    </row>
    <row r="22" spans="1:23" ht="16" x14ac:dyDescent="0.2">
      <c r="A22" s="1134">
        <v>13</v>
      </c>
      <c r="B22" s="1236" t="s">
        <v>126</v>
      </c>
      <c r="C22" s="1151">
        <v>10</v>
      </c>
      <c r="G22" s="1257">
        <v>0</v>
      </c>
      <c r="H22" s="1245" t="s">
        <v>137</v>
      </c>
      <c r="I22" s="1258">
        <v>0</v>
      </c>
      <c r="J22" s="1107"/>
      <c r="K22" s="1257">
        <v>0</v>
      </c>
      <c r="L22" s="1245" t="s">
        <v>137</v>
      </c>
      <c r="M22" s="1258">
        <v>0</v>
      </c>
      <c r="N22" s="1107"/>
      <c r="O22" s="1257">
        <v>0</v>
      </c>
      <c r="P22" s="1245" t="s">
        <v>137</v>
      </c>
      <c r="Q22" s="1258">
        <v>0</v>
      </c>
      <c r="U22" s="973"/>
      <c r="V22" s="974" t="s">
        <v>154</v>
      </c>
      <c r="W22" s="975"/>
    </row>
    <row r="23" spans="1:23" ht="16" x14ac:dyDescent="0.2">
      <c r="A23" s="1134">
        <v>12</v>
      </c>
      <c r="B23" s="1236" t="s">
        <v>129</v>
      </c>
      <c r="C23" s="1151">
        <v>11</v>
      </c>
      <c r="G23" s="1259"/>
      <c r="H23" s="1260" t="s">
        <v>154</v>
      </c>
      <c r="I23" s="1261"/>
      <c r="J23" s="1107"/>
      <c r="K23" s="1259"/>
      <c r="L23" s="1260" t="s">
        <v>154</v>
      </c>
      <c r="M23" s="1261"/>
      <c r="N23" s="1107"/>
      <c r="O23" s="1259"/>
      <c r="P23" s="1260" t="s">
        <v>154</v>
      </c>
      <c r="Q23" s="1261"/>
      <c r="U23" s="421">
        <v>3</v>
      </c>
      <c r="V23" s="260" t="s">
        <v>167</v>
      </c>
      <c r="W23" s="422">
        <v>3</v>
      </c>
    </row>
    <row r="24" spans="1:23" ht="16" x14ac:dyDescent="0.2">
      <c r="A24" s="1134">
        <v>10</v>
      </c>
      <c r="B24" s="1236" t="s">
        <v>133</v>
      </c>
      <c r="C24" s="1151">
        <v>13</v>
      </c>
      <c r="G24" s="1262"/>
      <c r="H24" s="1263"/>
      <c r="I24" s="1264"/>
      <c r="J24" s="1107"/>
      <c r="K24" s="1262"/>
      <c r="L24" s="1263"/>
      <c r="M24" s="1264"/>
      <c r="N24" s="1107"/>
      <c r="O24" s="1262"/>
      <c r="P24" s="1263"/>
      <c r="Q24" s="1264"/>
      <c r="U24" s="421">
        <v>3</v>
      </c>
      <c r="V24" s="260" t="s">
        <v>168</v>
      </c>
      <c r="W24" s="422">
        <v>3</v>
      </c>
    </row>
    <row r="25" spans="1:23" ht="16" x14ac:dyDescent="0.2">
      <c r="A25" s="1134">
        <v>10</v>
      </c>
      <c r="B25" s="1236" t="s">
        <v>137</v>
      </c>
      <c r="C25" s="1151">
        <v>9</v>
      </c>
      <c r="G25" s="1265">
        <v>6</v>
      </c>
      <c r="H25" s="1245" t="s">
        <v>126</v>
      </c>
      <c r="I25" s="1266">
        <v>5</v>
      </c>
      <c r="J25" s="1107"/>
      <c r="K25" s="1265">
        <v>5</v>
      </c>
      <c r="L25" s="1245" t="s">
        <v>126</v>
      </c>
      <c r="M25" s="1266">
        <v>5</v>
      </c>
      <c r="N25" s="1107"/>
      <c r="O25" s="1265">
        <v>1</v>
      </c>
      <c r="P25" s="1245" t="s">
        <v>126</v>
      </c>
      <c r="Q25" s="1266">
        <v>0</v>
      </c>
      <c r="U25" s="421">
        <v>1</v>
      </c>
      <c r="V25" s="260" t="s">
        <v>170</v>
      </c>
      <c r="W25" s="422">
        <v>1</v>
      </c>
    </row>
    <row r="26" spans="1:23" ht="16" x14ac:dyDescent="0.2">
      <c r="A26" s="261" t="s">
        <v>142</v>
      </c>
      <c r="B26" s="1236" t="s">
        <v>136</v>
      </c>
      <c r="C26" s="261" t="s">
        <v>142</v>
      </c>
      <c r="G26" s="1265">
        <v>13</v>
      </c>
      <c r="H26" s="1245" t="s">
        <v>129</v>
      </c>
      <c r="I26" s="1266">
        <v>7</v>
      </c>
      <c r="J26" s="1107"/>
      <c r="K26" s="1265">
        <v>11</v>
      </c>
      <c r="L26" s="1245" t="s">
        <v>129</v>
      </c>
      <c r="M26" s="1266">
        <v>6</v>
      </c>
      <c r="N26" s="1107"/>
      <c r="O26" s="1265">
        <v>2</v>
      </c>
      <c r="P26" s="1245" t="s">
        <v>129</v>
      </c>
      <c r="Q26" s="1266">
        <v>1</v>
      </c>
      <c r="U26" s="421">
        <v>3</v>
      </c>
      <c r="V26" s="260" t="s">
        <v>171</v>
      </c>
      <c r="W26" s="422">
        <v>1</v>
      </c>
    </row>
    <row r="27" spans="1:23" ht="16" x14ac:dyDescent="0.2">
      <c r="A27" s="261" t="s">
        <v>142</v>
      </c>
      <c r="B27" s="260" t="s">
        <v>139</v>
      </c>
      <c r="C27" s="261" t="s">
        <v>142</v>
      </c>
      <c r="G27" s="1265">
        <v>2</v>
      </c>
      <c r="H27" s="1245" t="s">
        <v>133</v>
      </c>
      <c r="I27" s="1266">
        <v>10</v>
      </c>
      <c r="J27" s="1107"/>
      <c r="K27" s="1265">
        <v>0</v>
      </c>
      <c r="L27" s="1245" t="s">
        <v>133</v>
      </c>
      <c r="M27" s="1266">
        <v>0</v>
      </c>
      <c r="N27" s="1107" t="s">
        <v>176</v>
      </c>
      <c r="O27" s="1265">
        <v>2</v>
      </c>
      <c r="P27" s="1245" t="s">
        <v>133</v>
      </c>
      <c r="Q27" s="1266">
        <v>10</v>
      </c>
      <c r="U27" s="265"/>
      <c r="V27" s="260"/>
      <c r="W27" s="270"/>
    </row>
    <row r="28" spans="1:23" ht="16" x14ac:dyDescent="0.2">
      <c r="A28" s="423">
        <f>SUM(A29:A33)</f>
        <v>43</v>
      </c>
      <c r="B28" s="295" t="s">
        <v>154</v>
      </c>
      <c r="C28" s="424">
        <f>SUM(C29:C33)</f>
        <v>42</v>
      </c>
      <c r="G28" s="1265">
        <v>2</v>
      </c>
      <c r="H28" s="1245" t="s">
        <v>137</v>
      </c>
      <c r="I28" s="1266">
        <v>3</v>
      </c>
      <c r="J28" s="1107"/>
      <c r="K28" s="1265">
        <v>0</v>
      </c>
      <c r="L28" s="1245" t="s">
        <v>137</v>
      </c>
      <c r="M28" s="1266">
        <v>1</v>
      </c>
      <c r="N28" s="1107"/>
      <c r="O28" s="1265">
        <v>2</v>
      </c>
      <c r="P28" s="1245" t="s">
        <v>137</v>
      </c>
      <c r="Q28" s="1266">
        <v>3</v>
      </c>
      <c r="U28" s="288"/>
      <c r="V28" s="289" t="s">
        <v>156</v>
      </c>
      <c r="W28" s="290"/>
    </row>
    <row r="29" spans="1:23" ht="16" x14ac:dyDescent="0.2">
      <c r="A29" s="265">
        <v>6</v>
      </c>
      <c r="B29" s="260" t="s">
        <v>127</v>
      </c>
      <c r="C29" s="270">
        <v>5</v>
      </c>
      <c r="G29" s="1267"/>
      <c r="H29" s="1268" t="s">
        <v>156</v>
      </c>
      <c r="I29" s="1269"/>
      <c r="J29" s="1107"/>
      <c r="K29" s="1267"/>
      <c r="L29" s="1268" t="s">
        <v>156</v>
      </c>
      <c r="M29" s="1269"/>
      <c r="N29" s="1107"/>
      <c r="O29" s="1267"/>
      <c r="P29" s="1268" t="s">
        <v>156</v>
      </c>
      <c r="Q29" s="1269"/>
      <c r="U29" s="1238">
        <v>3</v>
      </c>
      <c r="V29" s="260" t="s">
        <v>167</v>
      </c>
      <c r="W29" s="1029">
        <v>3</v>
      </c>
    </row>
    <row r="30" spans="1:23" ht="16" x14ac:dyDescent="0.2">
      <c r="A30" s="421">
        <v>9</v>
      </c>
      <c r="B30" s="1236" t="s">
        <v>126</v>
      </c>
      <c r="C30" s="422">
        <v>9</v>
      </c>
      <c r="G30" s="1270"/>
      <c r="H30" s="1263"/>
      <c r="I30" s="1271"/>
      <c r="J30" s="1107"/>
      <c r="K30" s="1270"/>
      <c r="L30" s="1263"/>
      <c r="M30" s="1271"/>
      <c r="N30" s="1107"/>
      <c r="O30" s="1270"/>
      <c r="P30" s="1263"/>
      <c r="Q30" s="1271"/>
      <c r="U30" s="1289" t="s">
        <v>173</v>
      </c>
      <c r="V30" s="260" t="s">
        <v>168</v>
      </c>
      <c r="W30" s="1132">
        <v>3</v>
      </c>
    </row>
    <row r="31" spans="1:23" ht="16" x14ac:dyDescent="0.2">
      <c r="A31" s="421">
        <v>11</v>
      </c>
      <c r="B31" s="1236" t="s">
        <v>129</v>
      </c>
      <c r="C31" s="422">
        <v>10</v>
      </c>
      <c r="G31" s="1272">
        <v>5</v>
      </c>
      <c r="H31" s="1245" t="s">
        <v>126</v>
      </c>
      <c r="I31" s="1273">
        <v>7</v>
      </c>
      <c r="J31" s="1107"/>
      <c r="K31" s="1272">
        <v>5</v>
      </c>
      <c r="L31" s="1245" t="s">
        <v>126</v>
      </c>
      <c r="M31" s="1273">
        <v>6</v>
      </c>
      <c r="N31" s="1107"/>
      <c r="O31" s="1272">
        <v>0</v>
      </c>
      <c r="P31" s="1245" t="s">
        <v>126</v>
      </c>
      <c r="Q31" s="1273">
        <v>1</v>
      </c>
      <c r="U31" s="1238">
        <v>2</v>
      </c>
      <c r="V31" s="260" t="s">
        <v>170</v>
      </c>
      <c r="W31" s="1029">
        <v>1</v>
      </c>
    </row>
    <row r="32" spans="1:23" ht="16" x14ac:dyDescent="0.2">
      <c r="A32" s="421">
        <v>13</v>
      </c>
      <c r="B32" s="1236" t="s">
        <v>133</v>
      </c>
      <c r="C32" s="422">
        <v>13</v>
      </c>
      <c r="G32" s="1272">
        <v>11</v>
      </c>
      <c r="H32" s="1245" t="s">
        <v>129</v>
      </c>
      <c r="I32" s="1273">
        <v>17</v>
      </c>
      <c r="J32" s="1107"/>
      <c r="K32" s="1272">
        <v>6</v>
      </c>
      <c r="L32" s="1245" t="s">
        <v>129</v>
      </c>
      <c r="M32" s="1273">
        <v>6</v>
      </c>
      <c r="N32" s="1107"/>
      <c r="O32" s="1272">
        <v>5</v>
      </c>
      <c r="P32" s="1245" t="s">
        <v>129</v>
      </c>
      <c r="Q32" s="1273">
        <v>12</v>
      </c>
      <c r="U32" s="1289" t="s">
        <v>175</v>
      </c>
      <c r="V32" s="260" t="s">
        <v>171</v>
      </c>
      <c r="W32" s="1132">
        <v>2</v>
      </c>
    </row>
    <row r="33" spans="1:23" ht="16" x14ac:dyDescent="0.2">
      <c r="A33" s="265">
        <v>4</v>
      </c>
      <c r="B33" s="260" t="s">
        <v>137</v>
      </c>
      <c r="C33" s="270">
        <v>5</v>
      </c>
      <c r="G33" s="1272">
        <v>6</v>
      </c>
      <c r="H33" s="1245" t="s">
        <v>133</v>
      </c>
      <c r="I33" s="1273">
        <v>9</v>
      </c>
      <c r="J33" s="1107"/>
      <c r="K33" s="1272">
        <v>6</v>
      </c>
      <c r="L33" s="1245" t="s">
        <v>133</v>
      </c>
      <c r="M33" s="1273">
        <v>7</v>
      </c>
      <c r="N33" s="1107"/>
      <c r="O33" s="1272">
        <v>0</v>
      </c>
      <c r="P33" s="1245" t="s">
        <v>133</v>
      </c>
      <c r="Q33" s="1273">
        <v>2</v>
      </c>
      <c r="U33" s="266"/>
      <c r="V33" s="260"/>
      <c r="W33" s="271"/>
    </row>
    <row r="34" spans="1:23" ht="16" x14ac:dyDescent="0.2">
      <c r="A34" s="261" t="s">
        <v>142</v>
      </c>
      <c r="B34" s="260" t="s">
        <v>136</v>
      </c>
      <c r="C34" s="261" t="s">
        <v>142</v>
      </c>
      <c r="G34" s="1270">
        <v>0</v>
      </c>
      <c r="H34" s="1263" t="s">
        <v>137</v>
      </c>
      <c r="I34" s="1271">
        <v>0</v>
      </c>
      <c r="J34" s="1107"/>
      <c r="K34" s="1270">
        <v>0</v>
      </c>
      <c r="L34" s="1263" t="s">
        <v>137</v>
      </c>
      <c r="M34" s="1271">
        <v>0</v>
      </c>
      <c r="N34" s="1107"/>
      <c r="O34" s="1270">
        <v>0</v>
      </c>
      <c r="P34" s="1263" t="s">
        <v>137</v>
      </c>
      <c r="Q34" s="1271">
        <v>0</v>
      </c>
      <c r="U34" s="428"/>
      <c r="V34" s="291" t="s">
        <v>157</v>
      </c>
      <c r="W34" s="427"/>
    </row>
    <row r="35" spans="1:23" ht="16" x14ac:dyDescent="0.2">
      <c r="A35" s="261" t="s">
        <v>142</v>
      </c>
      <c r="B35" s="260" t="s">
        <v>139</v>
      </c>
      <c r="C35" s="261" t="s">
        <v>142</v>
      </c>
      <c r="G35" s="1274"/>
      <c r="H35" s="1275" t="s">
        <v>157</v>
      </c>
      <c r="I35" s="1276"/>
      <c r="J35" s="1107"/>
      <c r="K35" s="1274"/>
      <c r="L35" s="1275" t="s">
        <v>157</v>
      </c>
      <c r="M35" s="1276"/>
      <c r="N35" s="1107"/>
      <c r="O35" s="1274"/>
      <c r="P35" s="1275" t="s">
        <v>157</v>
      </c>
      <c r="Q35" s="1276"/>
      <c r="U35" s="425">
        <v>3</v>
      </c>
      <c r="V35" s="260" t="s">
        <v>167</v>
      </c>
      <c r="W35" s="1011"/>
    </row>
    <row r="36" spans="1:23" ht="16" x14ac:dyDescent="0.2">
      <c r="A36" s="288">
        <f>SUM(A37:A41)</f>
        <v>29</v>
      </c>
      <c r="B36" s="289" t="s">
        <v>156</v>
      </c>
      <c r="C36" s="290">
        <f>SUM(C37:C41)</f>
        <v>45</v>
      </c>
      <c r="G36" s="1277"/>
      <c r="H36" s="1263"/>
      <c r="I36" s="1278"/>
      <c r="J36" s="1107"/>
      <c r="K36" s="1277"/>
      <c r="L36" s="1263"/>
      <c r="M36" s="1278"/>
      <c r="N36" s="1107"/>
      <c r="O36" s="1277"/>
      <c r="P36" s="1263"/>
      <c r="Q36" s="1278"/>
      <c r="U36" s="1017">
        <v>3</v>
      </c>
      <c r="V36" s="260" t="s">
        <v>168</v>
      </c>
      <c r="W36" s="426">
        <v>3</v>
      </c>
    </row>
    <row r="37" spans="1:23" ht="16" x14ac:dyDescent="0.2">
      <c r="A37" s="266">
        <v>3</v>
      </c>
      <c r="B37" s="260" t="s">
        <v>127</v>
      </c>
      <c r="C37" s="271">
        <v>8</v>
      </c>
      <c r="G37" s="1279">
        <v>5</v>
      </c>
      <c r="H37" s="1245" t="s">
        <v>126</v>
      </c>
      <c r="I37" s="1280">
        <v>6</v>
      </c>
      <c r="J37" s="1107"/>
      <c r="K37" s="1279">
        <v>5</v>
      </c>
      <c r="L37" s="1245" t="s">
        <v>126</v>
      </c>
      <c r="M37" s="1280">
        <v>6</v>
      </c>
      <c r="N37" s="1107"/>
      <c r="O37" s="1279">
        <v>0</v>
      </c>
      <c r="P37" s="1245" t="s">
        <v>126</v>
      </c>
      <c r="Q37" s="1280">
        <v>1</v>
      </c>
      <c r="U37" s="1017">
        <v>1</v>
      </c>
      <c r="V37" s="260" t="s">
        <v>170</v>
      </c>
      <c r="W37" s="1018">
        <v>1</v>
      </c>
    </row>
    <row r="38" spans="1:23" ht="16" x14ac:dyDescent="0.2">
      <c r="A38" s="1238">
        <v>7</v>
      </c>
      <c r="B38" s="1236" t="s">
        <v>126</v>
      </c>
      <c r="C38" s="1029">
        <v>11</v>
      </c>
      <c r="G38" s="1279">
        <v>14</v>
      </c>
      <c r="H38" s="1245" t="s">
        <v>129</v>
      </c>
      <c r="I38" s="1280">
        <v>15</v>
      </c>
      <c r="J38" s="1107"/>
      <c r="K38" s="1279">
        <v>11</v>
      </c>
      <c r="L38" s="1245" t="s">
        <v>129</v>
      </c>
      <c r="M38" s="1280">
        <v>12</v>
      </c>
      <c r="N38" s="1107"/>
      <c r="O38" s="1279">
        <v>3</v>
      </c>
      <c r="P38" s="1245" t="s">
        <v>129</v>
      </c>
      <c r="Q38" s="1280">
        <v>3</v>
      </c>
      <c r="U38" s="1017">
        <v>2</v>
      </c>
      <c r="V38" s="260" t="s">
        <v>171</v>
      </c>
      <c r="W38" s="426">
        <v>1</v>
      </c>
    </row>
    <row r="39" spans="1:23" ht="16" x14ac:dyDescent="0.2">
      <c r="A39" s="1238">
        <v>11</v>
      </c>
      <c r="B39" s="1236" t="s">
        <v>129</v>
      </c>
      <c r="C39" s="1029">
        <v>15</v>
      </c>
      <c r="G39" s="1279">
        <v>0</v>
      </c>
      <c r="H39" s="1245" t="s">
        <v>133</v>
      </c>
      <c r="I39" s="1280">
        <v>0</v>
      </c>
      <c r="J39" s="1107"/>
      <c r="K39" s="1279">
        <v>0</v>
      </c>
      <c r="L39" s="1245" t="s">
        <v>133</v>
      </c>
      <c r="M39" s="1280">
        <v>0</v>
      </c>
      <c r="N39" s="1107"/>
      <c r="O39" s="1279">
        <v>0</v>
      </c>
      <c r="P39" s="1245" t="s">
        <v>133</v>
      </c>
      <c r="Q39" s="1280">
        <v>0</v>
      </c>
      <c r="U39" s="1012"/>
      <c r="V39" s="977"/>
      <c r="W39" s="1013"/>
    </row>
    <row r="40" spans="1:23" ht="16" x14ac:dyDescent="0.2">
      <c r="A40" s="1238">
        <v>6</v>
      </c>
      <c r="B40" s="1236" t="s">
        <v>133</v>
      </c>
      <c r="C40" s="1029">
        <v>9</v>
      </c>
      <c r="G40" s="1281">
        <v>0</v>
      </c>
      <c r="H40" s="1282" t="s">
        <v>137</v>
      </c>
      <c r="I40" s="1283">
        <v>0</v>
      </c>
      <c r="J40" s="1107"/>
      <c r="K40" s="1281">
        <v>0</v>
      </c>
      <c r="L40" s="1282" t="s">
        <v>137</v>
      </c>
      <c r="M40" s="1283">
        <v>0</v>
      </c>
      <c r="N40" s="1107"/>
      <c r="O40" s="1281">
        <v>0</v>
      </c>
      <c r="P40" s="1282" t="s">
        <v>137</v>
      </c>
      <c r="Q40" s="1283">
        <v>0</v>
      </c>
      <c r="U40" s="1012"/>
      <c r="V40" s="977"/>
      <c r="W40" s="1013"/>
    </row>
    <row r="41" spans="1:23" x14ac:dyDescent="0.2">
      <c r="A41" s="266">
        <v>2</v>
      </c>
      <c r="B41" s="260" t="s">
        <v>137</v>
      </c>
      <c r="C41" s="271">
        <v>2</v>
      </c>
    </row>
    <row r="42" spans="1:23" x14ac:dyDescent="0.2">
      <c r="A42" s="261" t="s">
        <v>142</v>
      </c>
      <c r="B42" s="260" t="s">
        <v>136</v>
      </c>
      <c r="C42" s="261" t="s">
        <v>142</v>
      </c>
      <c r="K42">
        <f>SUM(K7:K40)</f>
        <v>85</v>
      </c>
      <c r="L42">
        <f t="shared" ref="L42:M42" si="0">SUM(L7:L40)</f>
        <v>0</v>
      </c>
      <c r="M42">
        <f t="shared" si="0"/>
        <v>91</v>
      </c>
    </row>
    <row r="43" spans="1:23" x14ac:dyDescent="0.2">
      <c r="A43" s="261" t="s">
        <v>142</v>
      </c>
      <c r="B43" s="260" t="s">
        <v>139</v>
      </c>
      <c r="C43" s="261" t="s">
        <v>142</v>
      </c>
    </row>
    <row r="44" spans="1:23" ht="16" x14ac:dyDescent="0.2">
      <c r="A44" s="428">
        <f>SUM(A45:A49)</f>
        <v>39</v>
      </c>
      <c r="B44" s="291" t="s">
        <v>157</v>
      </c>
      <c r="C44" s="427">
        <f>SUM(C45:C49)</f>
        <v>41</v>
      </c>
      <c r="J44" t="s">
        <v>177</v>
      </c>
      <c r="K44" s="1287">
        <f>SUM(K25:K40)</f>
        <v>49</v>
      </c>
      <c r="L44" s="1287"/>
      <c r="M44" s="1287">
        <f>SUM(M25:M40)</f>
        <v>49</v>
      </c>
    </row>
    <row r="45" spans="1:23" x14ac:dyDescent="0.2">
      <c r="A45" s="267">
        <v>2</v>
      </c>
      <c r="B45" s="260" t="s">
        <v>127</v>
      </c>
      <c r="C45" s="272">
        <v>4</v>
      </c>
      <c r="J45" t="s">
        <v>178</v>
      </c>
      <c r="K45" s="834">
        <f>SUM(K7:K22)</f>
        <v>36</v>
      </c>
      <c r="L45" s="834"/>
      <c r="M45" s="834">
        <f>SUM(M7:M22)</f>
        <v>42</v>
      </c>
    </row>
    <row r="46" spans="1:23" x14ac:dyDescent="0.2">
      <c r="A46" s="425">
        <v>10</v>
      </c>
      <c r="B46" s="1236" t="s">
        <v>126</v>
      </c>
      <c r="C46" s="426">
        <v>10</v>
      </c>
      <c r="J46" t="s">
        <v>179</v>
      </c>
      <c r="K46">
        <f>SUM(K42:M42)</f>
        <v>176</v>
      </c>
    </row>
    <row r="47" spans="1:23" x14ac:dyDescent="0.2">
      <c r="A47" s="425">
        <v>13</v>
      </c>
      <c r="B47" s="1236" t="s">
        <v>129</v>
      </c>
      <c r="C47" s="426">
        <v>15</v>
      </c>
    </row>
    <row r="48" spans="1:23" x14ac:dyDescent="0.2">
      <c r="A48" s="425">
        <v>8</v>
      </c>
      <c r="B48" s="1236" t="s">
        <v>133</v>
      </c>
      <c r="C48" s="426">
        <v>9</v>
      </c>
    </row>
    <row r="49" spans="1:13" x14ac:dyDescent="0.2">
      <c r="A49" s="267">
        <v>6</v>
      </c>
      <c r="B49" s="260" t="s">
        <v>137</v>
      </c>
      <c r="C49" s="272">
        <v>3</v>
      </c>
    </row>
    <row r="50" spans="1:13" x14ac:dyDescent="0.2">
      <c r="A50" s="261" t="s">
        <v>142</v>
      </c>
      <c r="B50" s="260" t="s">
        <v>136</v>
      </c>
      <c r="C50" s="261" t="s">
        <v>142</v>
      </c>
    </row>
    <row r="51" spans="1:13" x14ac:dyDescent="0.2">
      <c r="A51" s="261" t="s">
        <v>142</v>
      </c>
      <c r="B51" s="260" t="s">
        <v>139</v>
      </c>
      <c r="C51" s="261" t="s">
        <v>142</v>
      </c>
    </row>
    <row r="52" spans="1:13" ht="16" x14ac:dyDescent="0.2">
      <c r="A52" s="292"/>
      <c r="B52" s="293" t="s">
        <v>158</v>
      </c>
      <c r="C52" s="294"/>
    </row>
    <row r="53" spans="1:13" x14ac:dyDescent="0.2">
      <c r="A53" s="280">
        <v>0</v>
      </c>
      <c r="B53" s="260" t="s">
        <v>126</v>
      </c>
      <c r="C53" s="281">
        <v>0</v>
      </c>
    </row>
    <row r="54" spans="1:13" x14ac:dyDescent="0.2">
      <c r="A54" s="280">
        <v>1</v>
      </c>
      <c r="B54" s="260" t="s">
        <v>129</v>
      </c>
      <c r="C54" s="281">
        <v>1</v>
      </c>
    </row>
    <row r="55" spans="1:13" x14ac:dyDescent="0.2">
      <c r="A55" s="280">
        <v>0</v>
      </c>
      <c r="B55" s="260" t="s">
        <v>133</v>
      </c>
      <c r="C55" s="281">
        <v>0</v>
      </c>
    </row>
    <row r="56" spans="1:13" x14ac:dyDescent="0.2">
      <c r="A56" s="280">
        <v>0</v>
      </c>
      <c r="B56" s="260" t="s">
        <v>136</v>
      </c>
      <c r="C56" s="281">
        <v>0</v>
      </c>
    </row>
    <row r="57" spans="1:13" x14ac:dyDescent="0.2">
      <c r="A57" s="280">
        <v>0</v>
      </c>
      <c r="B57" s="260" t="s">
        <v>139</v>
      </c>
      <c r="C57" s="281">
        <v>0</v>
      </c>
      <c r="I57" t="s">
        <v>180</v>
      </c>
      <c r="K57" t="s">
        <v>181</v>
      </c>
      <c r="L57" t="s">
        <v>182</v>
      </c>
      <c r="M57" t="s">
        <v>183</v>
      </c>
    </row>
    <row r="58" spans="1:13" x14ac:dyDescent="0.2">
      <c r="A58" s="884"/>
      <c r="B58" s="885" t="s">
        <v>159</v>
      </c>
      <c r="C58" s="886"/>
      <c r="I58" t="s">
        <v>184</v>
      </c>
      <c r="K58" t="s">
        <v>181</v>
      </c>
      <c r="L58" t="s">
        <v>182</v>
      </c>
      <c r="M58" t="s">
        <v>183</v>
      </c>
    </row>
    <row r="59" spans="1:13" x14ac:dyDescent="0.2">
      <c r="A59" s="887">
        <v>0</v>
      </c>
      <c r="B59" s="260" t="s">
        <v>126</v>
      </c>
      <c r="C59" s="888">
        <v>0</v>
      </c>
    </row>
    <row r="60" spans="1:13" x14ac:dyDescent="0.2">
      <c r="A60" s="887">
        <v>0</v>
      </c>
      <c r="B60" s="260" t="s">
        <v>129</v>
      </c>
      <c r="C60" s="888">
        <v>0</v>
      </c>
      <c r="I60" t="s">
        <v>180</v>
      </c>
      <c r="J60" t="s">
        <v>178</v>
      </c>
      <c r="K60" t="s">
        <v>181</v>
      </c>
      <c r="L60" t="s">
        <v>182</v>
      </c>
      <c r="M60" t="s">
        <v>183</v>
      </c>
    </row>
    <row r="61" spans="1:13" x14ac:dyDescent="0.2">
      <c r="A61" s="887">
        <v>0</v>
      </c>
      <c r="B61" s="260" t="s">
        <v>133</v>
      </c>
      <c r="C61" s="888">
        <v>0</v>
      </c>
      <c r="I61" t="s">
        <v>180</v>
      </c>
      <c r="J61" t="s">
        <v>185</v>
      </c>
      <c r="K61" t="s">
        <v>181</v>
      </c>
      <c r="L61" t="s">
        <v>182</v>
      </c>
      <c r="M61" t="s">
        <v>183</v>
      </c>
    </row>
    <row r="62" spans="1:13" x14ac:dyDescent="0.2">
      <c r="A62" s="887">
        <v>0</v>
      </c>
      <c r="B62" s="260" t="s">
        <v>136</v>
      </c>
      <c r="C62" s="888">
        <v>0</v>
      </c>
    </row>
    <row r="63" spans="1:13" x14ac:dyDescent="0.2">
      <c r="A63" s="891">
        <v>0</v>
      </c>
      <c r="B63" s="260" t="s">
        <v>139</v>
      </c>
      <c r="C63" s="892">
        <v>0</v>
      </c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B56C-36E3-4F9D-89E1-740D27E5DF7E}">
  <sheetPr>
    <tabColor rgb="FFC6E0B4"/>
    <pageSetUpPr fitToPage="1"/>
  </sheetPr>
  <dimension ref="A1:EJ38"/>
  <sheetViews>
    <sheetView workbookViewId="0">
      <selection activeCell="C38" sqref="C38"/>
    </sheetView>
  </sheetViews>
  <sheetFormatPr baseColWidth="10" defaultColWidth="8.83203125" defaultRowHeight="15" x14ac:dyDescent="0.2"/>
  <cols>
    <col min="1" max="1" width="10.33203125" style="1" customWidth="1"/>
    <col min="2" max="2" width="15.5" style="1" customWidth="1"/>
    <col min="3" max="3" width="15.5" customWidth="1"/>
    <col min="4" max="4" width="14.83203125" style="1" customWidth="1"/>
    <col min="5" max="5" width="9.1640625" style="1"/>
    <col min="6" max="6" width="9.83203125" style="1" customWidth="1"/>
    <col min="7" max="7" width="10.83203125" style="1" customWidth="1"/>
    <col min="8" max="8" width="13.5" style="1" customWidth="1"/>
    <col min="9" max="9" width="11.33203125" style="1" customWidth="1"/>
    <col min="10" max="10" width="9.1640625" style="1"/>
    <col min="11" max="11" width="15.5" style="1" customWidth="1"/>
    <col min="12" max="12" width="18.6640625" customWidth="1"/>
    <col min="13" max="13" width="18.33203125" customWidth="1"/>
    <col min="14" max="15" width="17.83203125" customWidth="1"/>
    <col min="16" max="16" width="19.1640625" customWidth="1"/>
    <col min="17" max="18" width="13.33203125" customWidth="1"/>
    <col min="19" max="19" width="9.83203125" customWidth="1"/>
    <col min="20" max="20" width="12.6640625" customWidth="1"/>
    <col min="21" max="21" width="13.1640625" customWidth="1"/>
    <col min="22" max="22" width="12.5" customWidth="1"/>
    <col min="23" max="23" width="15.6640625" bestFit="1" customWidth="1"/>
    <col min="24" max="24" width="21.5" customWidth="1"/>
    <col min="25" max="25" width="13.1640625" customWidth="1"/>
    <col min="26" max="26" width="12.33203125" customWidth="1"/>
    <col min="27" max="27" width="14" customWidth="1"/>
    <col min="28" max="28" width="25.33203125" customWidth="1"/>
    <col min="29" max="29" width="13.83203125" customWidth="1"/>
    <col min="30" max="31" width="14.83203125" customWidth="1"/>
    <col min="32" max="32" width="14.1640625" customWidth="1"/>
    <col min="33" max="33" width="14.83203125" customWidth="1"/>
    <col min="34" max="34" width="13.33203125" customWidth="1"/>
    <col min="35" max="35" width="24" customWidth="1"/>
    <col min="36" max="36" width="19.6640625" customWidth="1"/>
    <col min="37" max="37" width="17.5" customWidth="1"/>
    <col min="38" max="38" width="16.5" customWidth="1"/>
  </cols>
  <sheetData>
    <row r="1" spans="1:140" x14ac:dyDescent="0.2">
      <c r="A1" s="167" t="s">
        <v>97</v>
      </c>
      <c r="B1" s="167" t="s">
        <v>2593</v>
      </c>
      <c r="C1" s="316" t="s">
        <v>239</v>
      </c>
      <c r="D1" s="167" t="s">
        <v>2435</v>
      </c>
      <c r="E1" s="167" t="s">
        <v>189</v>
      </c>
      <c r="F1" s="167" t="s">
        <v>192</v>
      </c>
      <c r="G1" s="167" t="s">
        <v>241</v>
      </c>
      <c r="H1" s="167" t="s">
        <v>188</v>
      </c>
      <c r="I1" s="167" t="s">
        <v>242</v>
      </c>
      <c r="J1" s="167" t="s">
        <v>2895</v>
      </c>
      <c r="K1" s="167" t="s">
        <v>2896</v>
      </c>
      <c r="L1" s="167" t="s">
        <v>2441</v>
      </c>
      <c r="M1" s="368" t="s">
        <v>2886</v>
      </c>
      <c r="N1" s="167" t="s">
        <v>2887</v>
      </c>
      <c r="O1" s="328" t="s">
        <v>3218</v>
      </c>
      <c r="P1" s="429" t="s">
        <v>3219</v>
      </c>
      <c r="Q1" s="119" t="s">
        <v>2917</v>
      </c>
      <c r="R1" s="119" t="s">
        <v>2918</v>
      </c>
      <c r="S1" t="s">
        <v>2919</v>
      </c>
      <c r="T1" s="119" t="s">
        <v>2920</v>
      </c>
      <c r="U1" t="s">
        <v>2921</v>
      </c>
      <c r="V1" t="s">
        <v>2922</v>
      </c>
      <c r="W1" t="s">
        <v>2923</v>
      </c>
      <c r="X1" t="s">
        <v>3220</v>
      </c>
      <c r="Y1" t="s">
        <v>2958</v>
      </c>
      <c r="Z1" t="s">
        <v>3183</v>
      </c>
      <c r="AA1" t="s">
        <v>3207</v>
      </c>
      <c r="AB1" t="s">
        <v>3221</v>
      </c>
      <c r="AC1" t="s">
        <v>3186</v>
      </c>
      <c r="AD1" t="s">
        <v>3209</v>
      </c>
      <c r="AE1" t="s">
        <v>3210</v>
      </c>
      <c r="AF1" t="s">
        <v>3189</v>
      </c>
      <c r="AG1" t="s">
        <v>3190</v>
      </c>
      <c r="AH1" t="s">
        <v>3191</v>
      </c>
      <c r="AI1" t="s">
        <v>3222</v>
      </c>
      <c r="AJ1" t="s">
        <v>3193</v>
      </c>
      <c r="AK1" t="s">
        <v>3223</v>
      </c>
      <c r="AL1" s="6">
        <v>44659</v>
      </c>
    </row>
    <row r="2" spans="1:140" ht="16" x14ac:dyDescent="0.2">
      <c r="A2" s="1">
        <v>1</v>
      </c>
      <c r="B2" s="1" t="s">
        <v>707</v>
      </c>
      <c r="D2" s="305">
        <v>1343436</v>
      </c>
      <c r="E2" s="194" t="s">
        <v>113</v>
      </c>
      <c r="F2" s="194" t="s">
        <v>141</v>
      </c>
      <c r="G2" s="194" t="s">
        <v>299</v>
      </c>
      <c r="H2" s="306">
        <v>44053</v>
      </c>
      <c r="I2" s="307">
        <f t="shared" ref="I2:I9" ca="1" si="0">YEARFRAC(H2,TODAY())</f>
        <v>2.6</v>
      </c>
      <c r="J2" s="103">
        <f t="shared" ref="J2:J9" ca="1" si="1">_xlfn.DAYS(TODAY(),H2)</f>
        <v>948</v>
      </c>
      <c r="K2" s="305">
        <f t="shared" ref="K2:K9" ca="1" si="2">J2/30</f>
        <v>31.6</v>
      </c>
      <c r="L2" s="769" t="s">
        <v>3039</v>
      </c>
      <c r="M2" s="772">
        <v>44606</v>
      </c>
      <c r="N2" s="105">
        <f t="shared" ref="N2:N27" si="3">_xlfn.DAYS(M2,H2)/30</f>
        <v>18.433333333333334</v>
      </c>
      <c r="O2" s="194">
        <v>142</v>
      </c>
      <c r="P2" s="194">
        <v>32</v>
      </c>
      <c r="Q2" s="194">
        <v>35</v>
      </c>
      <c r="R2" s="194">
        <v>36</v>
      </c>
      <c r="S2" s="326"/>
      <c r="T2" s="194">
        <v>40</v>
      </c>
      <c r="U2" s="194">
        <v>42</v>
      </c>
      <c r="V2" s="194">
        <v>41</v>
      </c>
      <c r="W2" s="907">
        <v>43</v>
      </c>
      <c r="X2" s="194">
        <v>44</v>
      </c>
      <c r="Y2" s="194">
        <v>46</v>
      </c>
      <c r="Z2" s="194">
        <v>46</v>
      </c>
      <c r="AA2" s="194">
        <v>48</v>
      </c>
      <c r="AB2" s="194">
        <v>49</v>
      </c>
      <c r="AC2" s="194">
        <v>49</v>
      </c>
      <c r="AD2" s="194">
        <v>51</v>
      </c>
      <c r="AE2">
        <v>51</v>
      </c>
      <c r="AF2">
        <v>50</v>
      </c>
      <c r="AG2">
        <v>50</v>
      </c>
      <c r="AH2">
        <v>51</v>
      </c>
      <c r="AI2">
        <v>53</v>
      </c>
      <c r="AJ2">
        <v>53</v>
      </c>
      <c r="AK2">
        <v>55</v>
      </c>
      <c r="AL2" t="s">
        <v>3224</v>
      </c>
    </row>
    <row r="3" spans="1:140" ht="16" x14ac:dyDescent="0.2">
      <c r="A3" s="1">
        <v>2</v>
      </c>
      <c r="B3" s="1" t="s">
        <v>708</v>
      </c>
      <c r="C3" t="s">
        <v>600</v>
      </c>
      <c r="D3" s="305">
        <v>1343436</v>
      </c>
      <c r="E3" s="194" t="s">
        <v>113</v>
      </c>
      <c r="F3" s="194" t="s">
        <v>141</v>
      </c>
      <c r="G3" s="194" t="s">
        <v>296</v>
      </c>
      <c r="H3" s="306">
        <v>44053</v>
      </c>
      <c r="I3" s="307">
        <f t="shared" ca="1" si="0"/>
        <v>2.6</v>
      </c>
      <c r="J3" s="103">
        <f t="shared" ca="1" si="1"/>
        <v>948</v>
      </c>
      <c r="K3" s="305">
        <f t="shared" ca="1" si="2"/>
        <v>31.6</v>
      </c>
      <c r="L3" s="769" t="s">
        <v>3039</v>
      </c>
      <c r="M3" s="772">
        <v>44606</v>
      </c>
      <c r="N3" s="105">
        <f t="shared" si="3"/>
        <v>18.433333333333334</v>
      </c>
      <c r="O3" s="194">
        <v>160</v>
      </c>
      <c r="P3" s="194">
        <v>30</v>
      </c>
      <c r="Q3" s="194">
        <v>34</v>
      </c>
      <c r="R3" s="194">
        <v>34</v>
      </c>
      <c r="S3" s="326"/>
      <c r="T3" s="194">
        <v>37</v>
      </c>
      <c r="U3" s="194">
        <v>39</v>
      </c>
      <c r="V3" s="194">
        <v>40</v>
      </c>
      <c r="W3" s="907">
        <v>42</v>
      </c>
      <c r="X3" s="194">
        <v>43</v>
      </c>
      <c r="Y3" s="194">
        <v>44</v>
      </c>
      <c r="Z3" s="194">
        <v>43</v>
      </c>
      <c r="AA3" s="194">
        <v>45</v>
      </c>
      <c r="AB3" s="194">
        <v>46</v>
      </c>
      <c r="AC3" s="194">
        <v>46</v>
      </c>
      <c r="AD3" s="194">
        <v>47</v>
      </c>
      <c r="AE3" s="1031">
        <v>37</v>
      </c>
      <c r="AF3" s="1031">
        <v>33</v>
      </c>
      <c r="AG3">
        <v>33</v>
      </c>
      <c r="AH3">
        <v>36</v>
      </c>
      <c r="AI3">
        <v>38</v>
      </c>
      <c r="AJ3">
        <v>41</v>
      </c>
      <c r="AK3">
        <v>43</v>
      </c>
      <c r="AL3" t="s">
        <v>3224</v>
      </c>
    </row>
    <row r="4" spans="1:140" ht="16" x14ac:dyDescent="0.2">
      <c r="A4" s="1">
        <v>3</v>
      </c>
      <c r="B4" s="1" t="s">
        <v>709</v>
      </c>
      <c r="D4" s="305">
        <v>1343436</v>
      </c>
      <c r="E4" s="194" t="s">
        <v>113</v>
      </c>
      <c r="F4" s="194" t="s">
        <v>141</v>
      </c>
      <c r="G4" s="194" t="s">
        <v>293</v>
      </c>
      <c r="H4" s="306">
        <v>44053</v>
      </c>
      <c r="I4" s="307">
        <f t="shared" ca="1" si="0"/>
        <v>2.6</v>
      </c>
      <c r="J4" s="103">
        <f t="shared" ca="1" si="1"/>
        <v>948</v>
      </c>
      <c r="K4" s="305">
        <f t="shared" ca="1" si="2"/>
        <v>31.6</v>
      </c>
      <c r="L4" s="769" t="s">
        <v>3039</v>
      </c>
      <c r="M4" s="772">
        <v>44606</v>
      </c>
      <c r="N4" s="105">
        <f t="shared" si="3"/>
        <v>18.433333333333334</v>
      </c>
      <c r="O4" s="194">
        <v>158</v>
      </c>
      <c r="P4" s="194">
        <v>31</v>
      </c>
      <c r="Q4" s="194">
        <v>35</v>
      </c>
      <c r="R4" s="194">
        <v>36</v>
      </c>
      <c r="S4" s="326"/>
      <c r="T4" s="194">
        <v>36</v>
      </c>
      <c r="U4" s="194">
        <v>37</v>
      </c>
      <c r="V4" s="194">
        <v>40</v>
      </c>
      <c r="W4" s="907">
        <v>42</v>
      </c>
      <c r="X4" s="194">
        <v>40</v>
      </c>
      <c r="Y4" s="194">
        <v>42</v>
      </c>
      <c r="Z4" s="194">
        <v>40</v>
      </c>
      <c r="AA4" s="194">
        <v>39</v>
      </c>
      <c r="AB4" s="194">
        <v>38</v>
      </c>
      <c r="AC4" s="194">
        <v>36</v>
      </c>
      <c r="AD4" s="194">
        <v>35</v>
      </c>
      <c r="AE4">
        <v>36</v>
      </c>
      <c r="AF4">
        <v>38</v>
      </c>
      <c r="AG4">
        <v>36</v>
      </c>
      <c r="AH4">
        <v>37</v>
      </c>
      <c r="AI4">
        <v>37</v>
      </c>
      <c r="AJ4">
        <v>36</v>
      </c>
      <c r="AK4">
        <v>34</v>
      </c>
      <c r="AL4" t="s">
        <v>3224</v>
      </c>
    </row>
    <row r="5" spans="1:140" ht="16" x14ac:dyDescent="0.2">
      <c r="A5" s="686">
        <v>4</v>
      </c>
      <c r="B5" s="686" t="s">
        <v>710</v>
      </c>
      <c r="C5" s="771"/>
      <c r="D5" s="764">
        <v>1343436</v>
      </c>
      <c r="E5" s="762" t="s">
        <v>113</v>
      </c>
      <c r="F5" s="194" t="s">
        <v>141</v>
      </c>
      <c r="G5" s="762" t="s">
        <v>290</v>
      </c>
      <c r="H5" s="765">
        <v>44053</v>
      </c>
      <c r="I5" s="766">
        <f t="shared" ca="1" si="0"/>
        <v>2.6</v>
      </c>
      <c r="J5" s="767">
        <f t="shared" ca="1" si="1"/>
        <v>948</v>
      </c>
      <c r="K5" s="764">
        <f t="shared" ca="1" si="2"/>
        <v>31.6</v>
      </c>
      <c r="L5" s="770" t="s">
        <v>3039</v>
      </c>
      <c r="M5" s="772">
        <v>44606</v>
      </c>
      <c r="N5" s="105">
        <f t="shared" si="3"/>
        <v>18.433333333333334</v>
      </c>
      <c r="O5" s="762">
        <v>160</v>
      </c>
      <c r="P5" s="762">
        <v>31</v>
      </c>
      <c r="Q5" s="762">
        <v>35</v>
      </c>
      <c r="R5" s="762">
        <v>36</v>
      </c>
      <c r="S5" s="763"/>
      <c r="T5" s="762">
        <v>38</v>
      </c>
      <c r="U5" s="762">
        <v>40</v>
      </c>
      <c r="V5" s="762">
        <v>42</v>
      </c>
      <c r="W5" s="908">
        <v>43</v>
      </c>
      <c r="X5" s="762">
        <v>43</v>
      </c>
      <c r="Y5" s="762">
        <v>44</v>
      </c>
      <c r="Z5" s="762">
        <v>44</v>
      </c>
      <c r="AA5" s="762">
        <v>44</v>
      </c>
      <c r="AB5" s="762">
        <v>45</v>
      </c>
      <c r="AC5" s="762">
        <v>45</v>
      </c>
      <c r="AD5" s="762">
        <v>45</v>
      </c>
      <c r="AE5">
        <v>45</v>
      </c>
      <c r="AF5">
        <v>46</v>
      </c>
      <c r="AG5">
        <v>46</v>
      </c>
      <c r="AH5">
        <v>47</v>
      </c>
      <c r="AI5">
        <v>48</v>
      </c>
      <c r="AJ5">
        <v>47</v>
      </c>
      <c r="AK5">
        <v>47</v>
      </c>
      <c r="AL5" t="s">
        <v>3224</v>
      </c>
    </row>
    <row r="6" spans="1:140" s="661" customFormat="1" ht="16" x14ac:dyDescent="0.2">
      <c r="A6" s="76">
        <v>5</v>
      </c>
      <c r="B6" s="76" t="s">
        <v>711</v>
      </c>
      <c r="D6" s="893">
        <v>1343439</v>
      </c>
      <c r="E6" s="76" t="s">
        <v>113</v>
      </c>
      <c r="F6" s="894" t="s">
        <v>141</v>
      </c>
      <c r="G6" s="76" t="s">
        <v>299</v>
      </c>
      <c r="H6" s="895">
        <v>44053</v>
      </c>
      <c r="I6" s="856">
        <f t="shared" ca="1" si="0"/>
        <v>2.6</v>
      </c>
      <c r="J6" s="855">
        <f t="shared" ca="1" si="1"/>
        <v>948</v>
      </c>
      <c r="K6" s="893">
        <f t="shared" ca="1" si="2"/>
        <v>31.6</v>
      </c>
      <c r="L6" s="368" t="s">
        <v>2945</v>
      </c>
      <c r="M6" s="121">
        <v>44606</v>
      </c>
      <c r="N6" s="368">
        <f t="shared" si="3"/>
        <v>18.433333333333334</v>
      </c>
      <c r="O6" s="76">
        <v>122</v>
      </c>
      <c r="P6" s="76">
        <v>33</v>
      </c>
      <c r="Q6" s="76">
        <v>33</v>
      </c>
      <c r="R6" s="76">
        <v>33</v>
      </c>
      <c r="T6" s="76">
        <v>33</v>
      </c>
      <c r="U6" s="76"/>
      <c r="V6" s="76"/>
      <c r="W6" s="906"/>
      <c r="X6" s="76"/>
      <c r="Y6" s="76"/>
      <c r="Z6" s="76"/>
      <c r="AA6" s="76"/>
      <c r="AB6" s="76"/>
      <c r="AC6" s="76"/>
      <c r="AD6" s="7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s="661" customFormat="1" ht="16" x14ac:dyDescent="0.2">
      <c r="A7" s="76">
        <v>6</v>
      </c>
      <c r="B7" s="76" t="s">
        <v>712</v>
      </c>
      <c r="C7" s="661" t="s">
        <v>606</v>
      </c>
      <c r="D7" s="893">
        <v>1343439</v>
      </c>
      <c r="E7" s="76" t="s">
        <v>113</v>
      </c>
      <c r="F7" s="76" t="s">
        <v>141</v>
      </c>
      <c r="G7" s="76" t="s">
        <v>296</v>
      </c>
      <c r="H7" s="895">
        <v>44053</v>
      </c>
      <c r="I7" s="856">
        <f t="shared" ca="1" si="0"/>
        <v>2.6</v>
      </c>
      <c r="J7" s="855">
        <f t="shared" ca="1" si="1"/>
        <v>948</v>
      </c>
      <c r="K7" s="893">
        <f t="shared" ca="1" si="2"/>
        <v>31.6</v>
      </c>
      <c r="L7" s="368" t="s">
        <v>2945</v>
      </c>
      <c r="M7" s="121">
        <v>44606</v>
      </c>
      <c r="N7" s="368">
        <f t="shared" si="3"/>
        <v>18.433333333333334</v>
      </c>
      <c r="O7" s="76">
        <v>127</v>
      </c>
      <c r="P7" s="76">
        <v>32</v>
      </c>
      <c r="Q7" s="76">
        <v>32</v>
      </c>
      <c r="R7" s="76">
        <v>32</v>
      </c>
      <c r="T7" s="76">
        <v>32</v>
      </c>
      <c r="U7" s="76"/>
      <c r="V7" s="76"/>
      <c r="W7" s="906"/>
      <c r="X7" s="76"/>
      <c r="Y7" s="76"/>
      <c r="Z7" s="76"/>
      <c r="AA7" s="76"/>
      <c r="AB7" s="76"/>
      <c r="AC7" s="76"/>
      <c r="AD7" s="76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s="661" customFormat="1" ht="16" x14ac:dyDescent="0.2">
      <c r="A8" s="76">
        <v>7</v>
      </c>
      <c r="B8" s="76" t="s">
        <v>713</v>
      </c>
      <c r="D8" s="893">
        <v>1343439</v>
      </c>
      <c r="E8" s="76" t="s">
        <v>113</v>
      </c>
      <c r="F8" s="76" t="s">
        <v>141</v>
      </c>
      <c r="G8" s="76" t="s">
        <v>286</v>
      </c>
      <c r="H8" s="895">
        <v>44053</v>
      </c>
      <c r="I8" s="856">
        <f t="shared" ca="1" si="0"/>
        <v>2.6</v>
      </c>
      <c r="J8" s="855">
        <f t="shared" ca="1" si="1"/>
        <v>948</v>
      </c>
      <c r="K8" s="893">
        <f t="shared" ca="1" si="2"/>
        <v>31.6</v>
      </c>
      <c r="L8" s="368" t="s">
        <v>2945</v>
      </c>
      <c r="M8" s="121">
        <v>44606</v>
      </c>
      <c r="N8" s="368">
        <f t="shared" si="3"/>
        <v>18.433333333333334</v>
      </c>
      <c r="O8" s="76">
        <v>117</v>
      </c>
      <c r="P8" s="76">
        <v>32</v>
      </c>
      <c r="Q8" s="76">
        <v>33</v>
      </c>
      <c r="R8" s="76">
        <v>33</v>
      </c>
      <c r="T8" s="76">
        <v>32</v>
      </c>
      <c r="U8" s="76"/>
      <c r="V8" s="76"/>
      <c r="W8" s="906"/>
      <c r="X8" s="76"/>
      <c r="Y8" s="76"/>
      <c r="Z8" s="76"/>
      <c r="AA8" s="76"/>
      <c r="AB8" s="76"/>
      <c r="AC8" s="76"/>
      <c r="AD8" s="76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s="661" customFormat="1" ht="16" x14ac:dyDescent="0.2">
      <c r="A9" s="896">
        <v>8</v>
      </c>
      <c r="B9" s="896" t="s">
        <v>714</v>
      </c>
      <c r="C9" s="897"/>
      <c r="D9" s="898">
        <v>1343439</v>
      </c>
      <c r="E9" s="896" t="s">
        <v>113</v>
      </c>
      <c r="F9" s="896" t="s">
        <v>141</v>
      </c>
      <c r="G9" s="896" t="s">
        <v>293</v>
      </c>
      <c r="H9" s="899">
        <v>44053</v>
      </c>
      <c r="I9" s="900">
        <f t="shared" ca="1" si="0"/>
        <v>2.6</v>
      </c>
      <c r="J9" s="901">
        <f t="shared" ca="1" si="1"/>
        <v>948</v>
      </c>
      <c r="K9" s="898">
        <f t="shared" ca="1" si="2"/>
        <v>31.6</v>
      </c>
      <c r="L9" s="360" t="s">
        <v>2945</v>
      </c>
      <c r="M9" s="121">
        <v>44606</v>
      </c>
      <c r="N9" s="368">
        <f t="shared" si="3"/>
        <v>18.433333333333334</v>
      </c>
      <c r="O9" s="896">
        <v>157</v>
      </c>
      <c r="P9" s="896">
        <v>32</v>
      </c>
      <c r="Q9" s="896">
        <v>32</v>
      </c>
      <c r="R9" s="896">
        <v>32</v>
      </c>
      <c r="S9" s="897"/>
      <c r="T9" s="896">
        <v>33</v>
      </c>
      <c r="U9" s="896"/>
      <c r="V9" s="896"/>
      <c r="W9" s="906"/>
      <c r="X9" s="76"/>
      <c r="Y9" s="76"/>
      <c r="Z9" s="76"/>
      <c r="AA9" s="76"/>
      <c r="AB9" s="76"/>
      <c r="AC9" s="76"/>
      <c r="AD9" s="76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ht="16" x14ac:dyDescent="0.2">
      <c r="A10" s="1">
        <v>9</v>
      </c>
      <c r="B10" s="1" t="s">
        <v>715</v>
      </c>
      <c r="D10" s="305">
        <v>1343438</v>
      </c>
      <c r="E10" s="194" t="s">
        <v>115</v>
      </c>
      <c r="F10" s="194" t="s">
        <v>141</v>
      </c>
      <c r="G10" s="194" t="s">
        <v>299</v>
      </c>
      <c r="H10" s="306">
        <v>44053</v>
      </c>
      <c r="I10" s="307">
        <f t="shared" ref="I10:I14" ca="1" si="4">YEARFRAC(H10,TODAY())</f>
        <v>2.6</v>
      </c>
      <c r="J10" s="103">
        <f t="shared" ref="J10:J14" ca="1" si="5">_xlfn.DAYS(TODAY(),H10)</f>
        <v>948</v>
      </c>
      <c r="K10" s="305">
        <f t="shared" ref="K10:K14" ca="1" si="6">J10/30</f>
        <v>31.6</v>
      </c>
      <c r="L10" s="683" t="s">
        <v>2945</v>
      </c>
      <c r="M10" s="772">
        <v>44606</v>
      </c>
      <c r="N10" s="105">
        <f t="shared" si="3"/>
        <v>18.433333333333334</v>
      </c>
      <c r="O10" s="194">
        <v>147</v>
      </c>
      <c r="P10" s="194">
        <v>24</v>
      </c>
      <c r="Q10" s="194">
        <v>25</v>
      </c>
      <c r="R10" s="194">
        <v>25</v>
      </c>
      <c r="S10" s="326"/>
      <c r="T10" s="194">
        <v>25</v>
      </c>
      <c r="U10" s="194">
        <v>25</v>
      </c>
      <c r="V10" s="194">
        <v>25</v>
      </c>
      <c r="W10" s="907">
        <v>24</v>
      </c>
      <c r="X10" s="194">
        <v>25</v>
      </c>
      <c r="Y10" s="194">
        <v>25</v>
      </c>
      <c r="Z10" s="194">
        <v>25</v>
      </c>
      <c r="AA10" s="194">
        <v>25</v>
      </c>
      <c r="AB10" s="194">
        <v>24</v>
      </c>
      <c r="AC10" s="194">
        <v>25</v>
      </c>
      <c r="AD10" s="194">
        <v>25</v>
      </c>
      <c r="AE10">
        <v>26</v>
      </c>
      <c r="AF10">
        <v>25</v>
      </c>
      <c r="AG10">
        <v>26</v>
      </c>
      <c r="AH10">
        <v>26</v>
      </c>
      <c r="AI10">
        <v>27</v>
      </c>
      <c r="AJ10">
        <v>27</v>
      </c>
      <c r="AK10" t="s">
        <v>3224</v>
      </c>
    </row>
    <row r="11" spans="1:140" ht="16" x14ac:dyDescent="0.2">
      <c r="A11" s="1">
        <v>10</v>
      </c>
      <c r="B11" s="1" t="s">
        <v>716</v>
      </c>
      <c r="D11" s="305">
        <v>1343438</v>
      </c>
      <c r="E11" s="194" t="s">
        <v>115</v>
      </c>
      <c r="F11" s="194" t="s">
        <v>141</v>
      </c>
      <c r="G11" s="194" t="s">
        <v>296</v>
      </c>
      <c r="H11" s="306">
        <v>44053</v>
      </c>
      <c r="I11" s="307">
        <f t="shared" ca="1" si="4"/>
        <v>2.6</v>
      </c>
      <c r="J11" s="103">
        <f t="shared" ca="1" si="5"/>
        <v>948</v>
      </c>
      <c r="K11" s="305">
        <f t="shared" ca="1" si="6"/>
        <v>31.6</v>
      </c>
      <c r="L11" s="683" t="s">
        <v>2945</v>
      </c>
      <c r="M11" s="772">
        <v>44606</v>
      </c>
      <c r="N11" s="105">
        <f t="shared" si="3"/>
        <v>18.433333333333334</v>
      </c>
      <c r="O11" s="194">
        <v>160</v>
      </c>
      <c r="P11" s="194">
        <v>26</v>
      </c>
      <c r="Q11" s="194">
        <v>27</v>
      </c>
      <c r="R11" s="194">
        <v>27</v>
      </c>
      <c r="S11" s="326"/>
      <c r="T11" s="194">
        <v>27</v>
      </c>
      <c r="U11" s="194">
        <v>26</v>
      </c>
      <c r="V11" s="194">
        <v>26</v>
      </c>
      <c r="W11" s="907">
        <v>25</v>
      </c>
      <c r="X11" s="194">
        <v>27</v>
      </c>
      <c r="Y11" s="194">
        <v>27</v>
      </c>
      <c r="Z11" s="194">
        <v>27</v>
      </c>
      <c r="AA11" s="194">
        <v>28</v>
      </c>
      <c r="AB11" s="194">
        <v>27</v>
      </c>
      <c r="AC11" s="194">
        <v>27</v>
      </c>
      <c r="AD11" s="194">
        <v>27</v>
      </c>
      <c r="AE11">
        <v>29</v>
      </c>
      <c r="AF11">
        <v>28</v>
      </c>
      <c r="AG11">
        <v>28</v>
      </c>
      <c r="AH11">
        <v>29</v>
      </c>
      <c r="AI11">
        <v>29</v>
      </c>
      <c r="AJ11">
        <v>29</v>
      </c>
      <c r="AK11" t="s">
        <v>3224</v>
      </c>
    </row>
    <row r="12" spans="1:140" ht="16" x14ac:dyDescent="0.2">
      <c r="A12" s="1">
        <v>11</v>
      </c>
      <c r="B12" s="1" t="s">
        <v>717</v>
      </c>
      <c r="C12" t="s">
        <v>647</v>
      </c>
      <c r="D12" s="305">
        <v>1343438</v>
      </c>
      <c r="E12" s="194" t="s">
        <v>115</v>
      </c>
      <c r="F12" s="194" t="s">
        <v>141</v>
      </c>
      <c r="G12" s="194" t="s">
        <v>286</v>
      </c>
      <c r="H12" s="306">
        <v>44053</v>
      </c>
      <c r="I12" s="307">
        <f t="shared" ca="1" si="4"/>
        <v>2.6</v>
      </c>
      <c r="J12" s="103">
        <f t="shared" ca="1" si="5"/>
        <v>948</v>
      </c>
      <c r="K12" s="305">
        <f t="shared" ca="1" si="6"/>
        <v>31.6</v>
      </c>
      <c r="L12" s="683" t="s">
        <v>2945</v>
      </c>
      <c r="M12" s="772">
        <v>44606</v>
      </c>
      <c r="N12" s="105">
        <f t="shared" si="3"/>
        <v>18.433333333333334</v>
      </c>
      <c r="O12" s="194">
        <v>182</v>
      </c>
      <c r="P12" s="194">
        <v>30</v>
      </c>
      <c r="Q12" s="194">
        <v>29</v>
      </c>
      <c r="R12" s="194">
        <v>30</v>
      </c>
      <c r="S12" s="326"/>
      <c r="T12" s="194">
        <v>30</v>
      </c>
      <c r="U12" s="194">
        <v>30</v>
      </c>
      <c r="V12" s="194">
        <v>32</v>
      </c>
      <c r="W12" s="907">
        <v>32</v>
      </c>
      <c r="X12" s="194">
        <v>33</v>
      </c>
      <c r="Y12" s="194">
        <v>32</v>
      </c>
      <c r="Z12" s="194">
        <v>32</v>
      </c>
      <c r="AA12" s="194">
        <v>33</v>
      </c>
      <c r="AB12" s="194">
        <v>33</v>
      </c>
      <c r="AC12" s="194">
        <v>33</v>
      </c>
      <c r="AD12" s="194">
        <v>34</v>
      </c>
      <c r="AE12">
        <v>35</v>
      </c>
      <c r="AF12">
        <v>34</v>
      </c>
      <c r="AG12">
        <v>35</v>
      </c>
      <c r="AH12">
        <v>35</v>
      </c>
      <c r="AI12">
        <v>36</v>
      </c>
      <c r="AJ12">
        <v>37</v>
      </c>
      <c r="AK12" t="s">
        <v>3224</v>
      </c>
    </row>
    <row r="13" spans="1:140" ht="16" x14ac:dyDescent="0.2">
      <c r="A13" s="1">
        <v>12</v>
      </c>
      <c r="B13" s="1" t="s">
        <v>718</v>
      </c>
      <c r="D13" s="305">
        <v>1343438</v>
      </c>
      <c r="E13" s="194" t="s">
        <v>115</v>
      </c>
      <c r="F13" s="194" t="s">
        <v>141</v>
      </c>
      <c r="G13" s="194" t="s">
        <v>293</v>
      </c>
      <c r="H13" s="306">
        <v>44053</v>
      </c>
      <c r="I13" s="307">
        <f t="shared" ca="1" si="4"/>
        <v>2.6</v>
      </c>
      <c r="J13" s="103">
        <f t="shared" ca="1" si="5"/>
        <v>948</v>
      </c>
      <c r="K13" s="305">
        <f t="shared" ca="1" si="6"/>
        <v>31.6</v>
      </c>
      <c r="L13" s="683" t="s">
        <v>2945</v>
      </c>
      <c r="M13" s="772">
        <v>44606</v>
      </c>
      <c r="N13" s="105">
        <f t="shared" si="3"/>
        <v>18.433333333333334</v>
      </c>
      <c r="O13" s="194">
        <v>183</v>
      </c>
      <c r="P13" s="194">
        <v>27</v>
      </c>
      <c r="Q13" s="194">
        <v>29</v>
      </c>
      <c r="R13" s="194">
        <v>28</v>
      </c>
      <c r="S13" s="326"/>
      <c r="T13" s="194">
        <v>29</v>
      </c>
      <c r="U13" s="194">
        <v>29</v>
      </c>
      <c r="V13" s="194">
        <v>29</v>
      </c>
      <c r="W13" s="907">
        <v>29</v>
      </c>
      <c r="X13" s="194">
        <v>31</v>
      </c>
      <c r="Y13" s="194">
        <v>30</v>
      </c>
      <c r="Z13" s="194">
        <v>31</v>
      </c>
      <c r="AA13" s="194">
        <v>31</v>
      </c>
      <c r="AB13" s="194">
        <v>31</v>
      </c>
      <c r="AC13" s="194">
        <v>32</v>
      </c>
      <c r="AD13" s="194">
        <v>31</v>
      </c>
      <c r="AE13">
        <v>32</v>
      </c>
      <c r="AF13">
        <v>32</v>
      </c>
      <c r="AG13">
        <v>32</v>
      </c>
      <c r="AH13">
        <v>32</v>
      </c>
      <c r="AI13">
        <v>33</v>
      </c>
      <c r="AJ13">
        <v>34</v>
      </c>
      <c r="AK13" t="s">
        <v>3224</v>
      </c>
    </row>
    <row r="14" spans="1:140" ht="16" x14ac:dyDescent="0.2">
      <c r="A14" s="686">
        <v>13</v>
      </c>
      <c r="B14" s="686" t="s">
        <v>719</v>
      </c>
      <c r="C14" s="771"/>
      <c r="D14" s="764">
        <v>1343438</v>
      </c>
      <c r="E14" s="762" t="s">
        <v>115</v>
      </c>
      <c r="F14" s="762" t="s">
        <v>141</v>
      </c>
      <c r="G14" s="762" t="s">
        <v>290</v>
      </c>
      <c r="H14" s="765">
        <v>44053</v>
      </c>
      <c r="I14" s="766">
        <f t="shared" ca="1" si="4"/>
        <v>2.6</v>
      </c>
      <c r="J14" s="767">
        <f t="shared" ca="1" si="5"/>
        <v>948</v>
      </c>
      <c r="K14" s="764">
        <f t="shared" ca="1" si="6"/>
        <v>31.6</v>
      </c>
      <c r="L14" s="773" t="s">
        <v>2945</v>
      </c>
      <c r="M14" s="772">
        <v>44606</v>
      </c>
      <c r="N14" s="105">
        <f t="shared" si="3"/>
        <v>18.433333333333334</v>
      </c>
      <c r="O14" s="762">
        <v>173</v>
      </c>
      <c r="P14" s="762">
        <v>28</v>
      </c>
      <c r="Q14" s="762">
        <v>28</v>
      </c>
      <c r="R14" s="762">
        <v>28</v>
      </c>
      <c r="S14" s="763"/>
      <c r="T14" s="762">
        <v>28</v>
      </c>
      <c r="U14" s="762">
        <v>29</v>
      </c>
      <c r="V14" s="762">
        <v>28</v>
      </c>
      <c r="W14" s="908">
        <v>28</v>
      </c>
      <c r="X14" s="762">
        <v>29</v>
      </c>
      <c r="Y14" s="762">
        <v>28</v>
      </c>
      <c r="Z14" s="762">
        <v>29</v>
      </c>
      <c r="AA14" s="762">
        <v>29</v>
      </c>
      <c r="AB14" s="762">
        <v>28</v>
      </c>
      <c r="AC14" s="762">
        <v>28</v>
      </c>
      <c r="AD14" s="762">
        <v>28</v>
      </c>
      <c r="AE14" s="771">
        <v>29</v>
      </c>
      <c r="AF14" s="771">
        <v>29</v>
      </c>
      <c r="AG14" s="771">
        <v>29</v>
      </c>
      <c r="AH14" s="771">
        <v>29</v>
      </c>
      <c r="AI14" s="771">
        <v>29</v>
      </c>
      <c r="AJ14" s="771">
        <v>29</v>
      </c>
      <c r="AK14" t="s">
        <v>3224</v>
      </c>
      <c r="AN14" t="s">
        <v>3213</v>
      </c>
    </row>
    <row r="15" spans="1:140" ht="16" x14ac:dyDescent="0.2">
      <c r="A15" s="1">
        <v>14</v>
      </c>
      <c r="B15" s="1" t="s">
        <v>720</v>
      </c>
      <c r="D15" s="305">
        <v>1343440</v>
      </c>
      <c r="E15" s="194" t="s">
        <v>115</v>
      </c>
      <c r="F15" s="194" t="s">
        <v>141</v>
      </c>
      <c r="G15" s="194" t="s">
        <v>299</v>
      </c>
      <c r="H15" s="306">
        <v>44053</v>
      </c>
      <c r="I15" s="307">
        <f t="shared" ref="I15:I22" ca="1" si="7">YEARFRAC(H15,TODAY())</f>
        <v>2.6</v>
      </c>
      <c r="J15" s="103">
        <f t="shared" ref="J15:J22" ca="1" si="8">_xlfn.DAYS(TODAY(),H15)</f>
        <v>948</v>
      </c>
      <c r="K15" s="305">
        <f t="shared" ref="K15:K22" ca="1" si="9">J15/30</f>
        <v>31.6</v>
      </c>
      <c r="L15" s="769" t="s">
        <v>3039</v>
      </c>
      <c r="M15" s="772">
        <v>44606</v>
      </c>
      <c r="N15" s="105">
        <f t="shared" si="3"/>
        <v>18.433333333333334</v>
      </c>
      <c r="O15" s="194">
        <v>173</v>
      </c>
      <c r="P15" s="194">
        <v>28</v>
      </c>
      <c r="Q15" s="194">
        <v>31</v>
      </c>
      <c r="R15" s="194">
        <v>33</v>
      </c>
      <c r="S15" s="326"/>
      <c r="T15" s="194">
        <v>38</v>
      </c>
      <c r="U15" s="194">
        <v>41</v>
      </c>
      <c r="V15" s="194">
        <v>41</v>
      </c>
      <c r="W15" s="907">
        <v>45</v>
      </c>
      <c r="X15" s="194">
        <v>46</v>
      </c>
      <c r="Y15" s="194">
        <v>46</v>
      </c>
      <c r="Z15" s="194">
        <v>48</v>
      </c>
      <c r="AA15" s="194">
        <v>49</v>
      </c>
      <c r="AB15" s="194">
        <v>50</v>
      </c>
      <c r="AC15" s="194">
        <v>51</v>
      </c>
      <c r="AD15" s="194">
        <v>50</v>
      </c>
      <c r="AE15">
        <v>51</v>
      </c>
      <c r="AF15">
        <v>52</v>
      </c>
      <c r="AG15">
        <v>54</v>
      </c>
      <c r="AH15">
        <v>54</v>
      </c>
      <c r="AI15">
        <v>58</v>
      </c>
      <c r="AJ15">
        <v>58</v>
      </c>
      <c r="AK15" t="s">
        <v>3224</v>
      </c>
    </row>
    <row r="16" spans="1:140" ht="16" x14ac:dyDescent="0.2">
      <c r="A16" s="1">
        <v>15</v>
      </c>
      <c r="B16" s="1" t="s">
        <v>721</v>
      </c>
      <c r="D16" s="305">
        <v>1343440</v>
      </c>
      <c r="E16" s="194" t="s">
        <v>115</v>
      </c>
      <c r="F16" s="194" t="s">
        <v>141</v>
      </c>
      <c r="G16" s="194" t="s">
        <v>296</v>
      </c>
      <c r="H16" s="306">
        <v>44053</v>
      </c>
      <c r="I16" s="307">
        <f t="shared" ca="1" si="7"/>
        <v>2.6</v>
      </c>
      <c r="J16" s="103">
        <f t="shared" ca="1" si="8"/>
        <v>948</v>
      </c>
      <c r="K16" s="305">
        <f t="shared" ca="1" si="9"/>
        <v>31.6</v>
      </c>
      <c r="L16" s="769" t="s">
        <v>3039</v>
      </c>
      <c r="M16" s="772">
        <v>44606</v>
      </c>
      <c r="N16" s="105">
        <f t="shared" si="3"/>
        <v>18.433333333333334</v>
      </c>
      <c r="O16" s="194">
        <v>170</v>
      </c>
      <c r="P16" s="194">
        <v>29</v>
      </c>
      <c r="Q16" s="194">
        <v>31</v>
      </c>
      <c r="R16" s="194">
        <v>35</v>
      </c>
      <c r="S16" s="326"/>
      <c r="T16" s="194">
        <v>40</v>
      </c>
      <c r="U16" s="194">
        <v>41</v>
      </c>
      <c r="V16" s="194">
        <v>45</v>
      </c>
      <c r="W16" s="907">
        <v>47</v>
      </c>
      <c r="X16" s="194">
        <v>45</v>
      </c>
      <c r="Y16" s="194">
        <v>47</v>
      </c>
      <c r="Z16" s="194">
        <v>46</v>
      </c>
      <c r="AA16" s="194">
        <v>47</v>
      </c>
      <c r="AB16" s="194">
        <v>47</v>
      </c>
      <c r="AC16" s="194">
        <v>49</v>
      </c>
      <c r="AD16" s="194">
        <v>46</v>
      </c>
      <c r="AE16">
        <v>47</v>
      </c>
      <c r="AF16">
        <v>48</v>
      </c>
      <c r="AG16">
        <v>48</v>
      </c>
      <c r="AH16">
        <v>48</v>
      </c>
      <c r="AI16">
        <v>52</v>
      </c>
      <c r="AJ16">
        <v>51</v>
      </c>
      <c r="AK16" t="s">
        <v>3224</v>
      </c>
    </row>
    <row r="17" spans="1:45" ht="16" x14ac:dyDescent="0.2">
      <c r="A17" s="1">
        <v>16</v>
      </c>
      <c r="B17" s="1" t="s">
        <v>722</v>
      </c>
      <c r="C17" t="s">
        <v>652</v>
      </c>
      <c r="D17" s="305">
        <v>1343440</v>
      </c>
      <c r="E17" s="194" t="s">
        <v>115</v>
      </c>
      <c r="F17" s="194" t="s">
        <v>141</v>
      </c>
      <c r="G17" s="194" t="s">
        <v>286</v>
      </c>
      <c r="H17" s="306">
        <v>44053</v>
      </c>
      <c r="I17" s="307">
        <f t="shared" ca="1" si="7"/>
        <v>2.6</v>
      </c>
      <c r="J17" s="103">
        <f t="shared" ca="1" si="8"/>
        <v>948</v>
      </c>
      <c r="K17" s="305">
        <f t="shared" ca="1" si="9"/>
        <v>31.6</v>
      </c>
      <c r="L17" s="769" t="s">
        <v>3039</v>
      </c>
      <c r="M17" s="772">
        <v>44606</v>
      </c>
      <c r="N17" s="105">
        <f t="shared" si="3"/>
        <v>18.433333333333334</v>
      </c>
      <c r="O17" s="194">
        <v>163</v>
      </c>
      <c r="P17" s="194">
        <v>26</v>
      </c>
      <c r="Q17" s="194">
        <v>30</v>
      </c>
      <c r="R17" s="194">
        <v>34</v>
      </c>
      <c r="S17" s="326"/>
      <c r="T17" s="194">
        <v>39</v>
      </c>
      <c r="U17" s="194">
        <v>40</v>
      </c>
      <c r="V17" s="194">
        <v>43</v>
      </c>
      <c r="W17" s="907">
        <v>44</v>
      </c>
      <c r="X17" s="194">
        <v>45</v>
      </c>
      <c r="Y17" s="194">
        <v>48</v>
      </c>
      <c r="Z17" s="194">
        <v>48</v>
      </c>
      <c r="AA17" s="194">
        <v>49</v>
      </c>
      <c r="AB17" s="194">
        <v>50</v>
      </c>
      <c r="AC17" s="194">
        <v>51</v>
      </c>
      <c r="AD17" s="194">
        <v>50</v>
      </c>
      <c r="AE17">
        <v>50</v>
      </c>
      <c r="AF17">
        <v>52</v>
      </c>
      <c r="AG17">
        <v>52</v>
      </c>
      <c r="AH17">
        <v>52</v>
      </c>
      <c r="AI17">
        <v>56</v>
      </c>
      <c r="AJ17">
        <v>56</v>
      </c>
      <c r="AK17" t="s">
        <v>3224</v>
      </c>
    </row>
    <row r="18" spans="1:45" ht="16" x14ac:dyDescent="0.2">
      <c r="A18" s="1">
        <v>17</v>
      </c>
      <c r="B18" s="1" t="s">
        <v>723</v>
      </c>
      <c r="D18" s="305">
        <v>1343440</v>
      </c>
      <c r="E18" s="194" t="s">
        <v>115</v>
      </c>
      <c r="F18" s="194" t="s">
        <v>141</v>
      </c>
      <c r="G18" s="194" t="s">
        <v>293</v>
      </c>
      <c r="H18" s="306">
        <v>44053</v>
      </c>
      <c r="I18" s="307">
        <f t="shared" ca="1" si="7"/>
        <v>2.6</v>
      </c>
      <c r="J18" s="103">
        <f t="shared" ca="1" si="8"/>
        <v>948</v>
      </c>
      <c r="K18" s="305">
        <f t="shared" ca="1" si="9"/>
        <v>31.6</v>
      </c>
      <c r="L18" s="769" t="s">
        <v>3039</v>
      </c>
      <c r="M18" s="772">
        <v>44606</v>
      </c>
      <c r="N18" s="105">
        <f t="shared" si="3"/>
        <v>18.433333333333334</v>
      </c>
      <c r="O18" s="194">
        <v>191</v>
      </c>
      <c r="P18" s="194">
        <v>25</v>
      </c>
      <c r="Q18" s="194">
        <v>28</v>
      </c>
      <c r="R18" s="194">
        <v>30</v>
      </c>
      <c r="S18" s="326"/>
      <c r="T18" s="194">
        <v>34</v>
      </c>
      <c r="U18" s="194">
        <v>35</v>
      </c>
      <c r="V18" s="194">
        <v>38</v>
      </c>
      <c r="W18" s="907">
        <v>39</v>
      </c>
      <c r="X18" s="194">
        <v>40</v>
      </c>
      <c r="Y18" s="194">
        <v>42</v>
      </c>
      <c r="Z18" s="194">
        <v>43</v>
      </c>
      <c r="AA18" s="194">
        <v>43</v>
      </c>
      <c r="AB18" s="194">
        <v>43</v>
      </c>
      <c r="AC18" s="194">
        <v>44</v>
      </c>
      <c r="AD18" s="194">
        <v>45</v>
      </c>
      <c r="AE18">
        <v>44</v>
      </c>
      <c r="AF18">
        <v>45</v>
      </c>
      <c r="AG18">
        <v>45</v>
      </c>
      <c r="AH18">
        <v>46</v>
      </c>
      <c r="AI18">
        <v>49</v>
      </c>
      <c r="AJ18">
        <v>50</v>
      </c>
      <c r="AK18" t="s">
        <v>3224</v>
      </c>
    </row>
    <row r="19" spans="1:45" ht="16" x14ac:dyDescent="0.2">
      <c r="A19" s="686">
        <v>18</v>
      </c>
      <c r="B19" s="686" t="s">
        <v>724</v>
      </c>
      <c r="C19" s="771"/>
      <c r="D19" s="764">
        <v>1343440</v>
      </c>
      <c r="E19" s="762" t="s">
        <v>115</v>
      </c>
      <c r="F19" s="762" t="s">
        <v>141</v>
      </c>
      <c r="G19" s="762" t="s">
        <v>382</v>
      </c>
      <c r="H19" s="765">
        <v>44053</v>
      </c>
      <c r="I19" s="766">
        <f t="shared" ca="1" si="7"/>
        <v>2.6</v>
      </c>
      <c r="J19" s="767">
        <f t="shared" ca="1" si="8"/>
        <v>948</v>
      </c>
      <c r="K19" s="764">
        <f t="shared" ca="1" si="9"/>
        <v>31.6</v>
      </c>
      <c r="L19" s="770" t="s">
        <v>3039</v>
      </c>
      <c r="M19" s="772">
        <v>44606</v>
      </c>
      <c r="N19" s="105">
        <f t="shared" si="3"/>
        <v>18.433333333333334</v>
      </c>
      <c r="O19" s="762">
        <v>180</v>
      </c>
      <c r="P19" s="762">
        <v>27</v>
      </c>
      <c r="Q19" s="762">
        <v>28</v>
      </c>
      <c r="R19" s="762">
        <v>30</v>
      </c>
      <c r="S19" s="763"/>
      <c r="T19" s="762">
        <v>34</v>
      </c>
      <c r="U19" s="762">
        <v>35</v>
      </c>
      <c r="V19" s="762">
        <v>38</v>
      </c>
      <c r="W19" s="908">
        <v>38</v>
      </c>
      <c r="X19" s="762">
        <v>39</v>
      </c>
      <c r="Y19" s="762">
        <v>40</v>
      </c>
      <c r="Z19" s="762">
        <v>41</v>
      </c>
      <c r="AA19" s="762">
        <v>40</v>
      </c>
      <c r="AB19" s="762">
        <v>39</v>
      </c>
      <c r="AC19" s="762">
        <v>39</v>
      </c>
      <c r="AD19" s="762">
        <v>39</v>
      </c>
      <c r="AE19" s="771">
        <v>40</v>
      </c>
      <c r="AF19" s="771">
        <v>41</v>
      </c>
      <c r="AG19" s="771">
        <v>43</v>
      </c>
      <c r="AH19" s="771">
        <v>43</v>
      </c>
      <c r="AI19" s="771">
        <v>46</v>
      </c>
      <c r="AJ19" s="771">
        <v>46</v>
      </c>
      <c r="AK19" s="1127" t="s">
        <v>3225</v>
      </c>
      <c r="AL19" s="1127"/>
      <c r="AM19" s="774"/>
      <c r="AN19" s="774"/>
      <c r="AO19" s="774"/>
      <c r="AP19" s="774"/>
      <c r="AQ19" s="774"/>
      <c r="AR19" s="774"/>
      <c r="AS19" s="774"/>
    </row>
    <row r="20" spans="1:45" ht="16" x14ac:dyDescent="0.2">
      <c r="A20" s="1">
        <v>19</v>
      </c>
      <c r="B20" s="1" t="s">
        <v>725</v>
      </c>
      <c r="D20" s="305">
        <v>1343437</v>
      </c>
      <c r="E20" s="194" t="s">
        <v>113</v>
      </c>
      <c r="F20" s="194" t="s">
        <v>141</v>
      </c>
      <c r="G20" s="194" t="s">
        <v>299</v>
      </c>
      <c r="H20" s="306">
        <v>44057</v>
      </c>
      <c r="I20" s="307">
        <f t="shared" ca="1" si="7"/>
        <v>2.588888888888889</v>
      </c>
      <c r="J20" s="103">
        <f t="shared" ca="1" si="8"/>
        <v>944</v>
      </c>
      <c r="K20" s="305">
        <f t="shared" ca="1" si="9"/>
        <v>31.466666666666665</v>
      </c>
      <c r="L20" s="683" t="s">
        <v>2945</v>
      </c>
      <c r="M20" s="772">
        <v>44606</v>
      </c>
      <c r="N20" s="105">
        <f t="shared" si="3"/>
        <v>18.3</v>
      </c>
      <c r="O20" s="194">
        <v>169</v>
      </c>
      <c r="P20" s="194">
        <v>34</v>
      </c>
      <c r="Q20" s="194">
        <v>35</v>
      </c>
      <c r="R20" s="194">
        <v>35</v>
      </c>
      <c r="S20" s="326"/>
      <c r="T20" s="194">
        <v>34</v>
      </c>
      <c r="U20" s="194">
        <v>34</v>
      </c>
      <c r="V20" s="194">
        <v>35</v>
      </c>
      <c r="W20" s="907">
        <v>35</v>
      </c>
      <c r="X20" s="194">
        <v>35</v>
      </c>
      <c r="Y20" s="194">
        <v>35</v>
      </c>
      <c r="Z20" s="194">
        <v>34</v>
      </c>
      <c r="AA20" s="194">
        <v>35</v>
      </c>
      <c r="AB20" s="194">
        <v>36</v>
      </c>
      <c r="AC20" s="194">
        <v>35</v>
      </c>
      <c r="AD20" s="194">
        <v>35</v>
      </c>
      <c r="AE20">
        <v>35</v>
      </c>
      <c r="AF20">
        <v>35</v>
      </c>
      <c r="AG20">
        <v>35</v>
      </c>
      <c r="AH20">
        <v>34</v>
      </c>
      <c r="AI20">
        <v>34</v>
      </c>
      <c r="AJ20">
        <v>35</v>
      </c>
      <c r="AK20">
        <v>34</v>
      </c>
      <c r="AL20" t="s">
        <v>3224</v>
      </c>
    </row>
    <row r="21" spans="1:45" ht="16" x14ac:dyDescent="0.2">
      <c r="A21" s="1">
        <v>20</v>
      </c>
      <c r="B21" s="1" t="s">
        <v>726</v>
      </c>
      <c r="D21" s="305">
        <v>1343437</v>
      </c>
      <c r="E21" s="194" t="s">
        <v>113</v>
      </c>
      <c r="F21" s="194" t="s">
        <v>141</v>
      </c>
      <c r="G21" s="194" t="s">
        <v>296</v>
      </c>
      <c r="H21" s="306">
        <v>44057</v>
      </c>
      <c r="I21" s="307">
        <f t="shared" ca="1" si="7"/>
        <v>2.588888888888889</v>
      </c>
      <c r="J21" s="103">
        <f t="shared" ca="1" si="8"/>
        <v>944</v>
      </c>
      <c r="K21" s="305">
        <f t="shared" ca="1" si="9"/>
        <v>31.466666666666665</v>
      </c>
      <c r="L21" s="683" t="s">
        <v>2945</v>
      </c>
      <c r="M21" s="772">
        <v>44606</v>
      </c>
      <c r="N21" s="105">
        <f t="shared" si="3"/>
        <v>18.3</v>
      </c>
      <c r="O21" s="194">
        <v>193</v>
      </c>
      <c r="P21" s="194">
        <v>40</v>
      </c>
      <c r="Q21" s="194">
        <v>41</v>
      </c>
      <c r="R21" s="194">
        <v>41</v>
      </c>
      <c r="S21" s="326"/>
      <c r="T21" s="194">
        <v>40</v>
      </c>
      <c r="U21" s="194">
        <v>40</v>
      </c>
      <c r="V21" s="194">
        <v>41</v>
      </c>
      <c r="W21" s="907">
        <v>41</v>
      </c>
      <c r="X21" s="194">
        <v>42</v>
      </c>
      <c r="Y21" s="194">
        <v>41</v>
      </c>
      <c r="Z21" s="194">
        <v>40</v>
      </c>
      <c r="AA21" s="194">
        <v>41</v>
      </c>
      <c r="AB21" s="194">
        <v>41</v>
      </c>
      <c r="AC21" s="194">
        <v>41</v>
      </c>
      <c r="AD21" s="194">
        <v>42</v>
      </c>
      <c r="AE21">
        <v>42</v>
      </c>
      <c r="AF21">
        <v>42</v>
      </c>
      <c r="AG21">
        <v>41</v>
      </c>
      <c r="AH21">
        <v>40</v>
      </c>
      <c r="AI21">
        <v>41</v>
      </c>
      <c r="AJ21">
        <v>41</v>
      </c>
      <c r="AK21">
        <v>41</v>
      </c>
      <c r="AL21" t="s">
        <v>3224</v>
      </c>
    </row>
    <row r="22" spans="1:45" ht="16" x14ac:dyDescent="0.2">
      <c r="A22" s="1">
        <v>21</v>
      </c>
      <c r="B22" s="1" t="s">
        <v>727</v>
      </c>
      <c r="C22" t="s">
        <v>678</v>
      </c>
      <c r="D22" s="305">
        <v>1343437</v>
      </c>
      <c r="E22" s="194" t="s">
        <v>113</v>
      </c>
      <c r="F22" s="194" t="s">
        <v>141</v>
      </c>
      <c r="G22" s="194" t="s">
        <v>286</v>
      </c>
      <c r="H22" s="306">
        <v>44057</v>
      </c>
      <c r="I22" s="307">
        <f t="shared" ca="1" si="7"/>
        <v>2.588888888888889</v>
      </c>
      <c r="J22" s="103">
        <f t="shared" ca="1" si="8"/>
        <v>944</v>
      </c>
      <c r="K22" s="305">
        <f t="shared" ca="1" si="9"/>
        <v>31.466666666666665</v>
      </c>
      <c r="L22" s="683" t="s">
        <v>2945</v>
      </c>
      <c r="M22" s="772">
        <v>44606</v>
      </c>
      <c r="N22" s="105">
        <f t="shared" si="3"/>
        <v>18.3</v>
      </c>
      <c r="O22" s="194">
        <v>171</v>
      </c>
      <c r="P22" s="194">
        <v>37</v>
      </c>
      <c r="Q22" s="194">
        <v>37</v>
      </c>
      <c r="R22" s="194">
        <v>37</v>
      </c>
      <c r="S22" s="326"/>
      <c r="T22" s="194">
        <v>38</v>
      </c>
      <c r="U22" s="194">
        <v>37</v>
      </c>
      <c r="V22" s="194">
        <v>38</v>
      </c>
      <c r="W22" s="907">
        <v>38</v>
      </c>
      <c r="X22" s="194">
        <v>39</v>
      </c>
      <c r="Y22" s="194">
        <v>38</v>
      </c>
      <c r="Z22" s="194">
        <v>38</v>
      </c>
      <c r="AA22" s="194">
        <v>38</v>
      </c>
      <c r="AB22" s="194">
        <v>39</v>
      </c>
      <c r="AC22" s="194">
        <v>38</v>
      </c>
      <c r="AD22" s="194">
        <v>39</v>
      </c>
      <c r="AE22">
        <v>39</v>
      </c>
      <c r="AF22">
        <v>38</v>
      </c>
      <c r="AG22">
        <v>37</v>
      </c>
      <c r="AH22">
        <v>38</v>
      </c>
      <c r="AI22">
        <v>37</v>
      </c>
      <c r="AJ22">
        <v>38</v>
      </c>
      <c r="AK22">
        <v>38</v>
      </c>
      <c r="AL22" t="s">
        <v>3224</v>
      </c>
    </row>
    <row r="23" spans="1:45" ht="16" x14ac:dyDescent="0.2">
      <c r="A23" s="1">
        <v>22</v>
      </c>
      <c r="B23" s="1" t="s">
        <v>728</v>
      </c>
      <c r="D23" s="305">
        <v>1343437</v>
      </c>
      <c r="E23" s="194" t="s">
        <v>113</v>
      </c>
      <c r="F23" s="194" t="s">
        <v>141</v>
      </c>
      <c r="G23" s="194" t="s">
        <v>293</v>
      </c>
      <c r="H23" s="306">
        <v>44081</v>
      </c>
      <c r="I23" s="307">
        <f t="shared" ref="I23:I24" ca="1" si="10">YEARFRAC(H23,TODAY())</f>
        <v>2.5249999999999999</v>
      </c>
      <c r="J23" s="103">
        <f t="shared" ref="J23:J24" ca="1" si="11">_xlfn.DAYS(TODAY(),H23)</f>
        <v>920</v>
      </c>
      <c r="K23" s="305">
        <f t="shared" ref="K23:K24" ca="1" si="12">J23/30</f>
        <v>30.666666666666668</v>
      </c>
      <c r="L23" s="683" t="s">
        <v>2945</v>
      </c>
      <c r="M23" s="772">
        <v>44606</v>
      </c>
      <c r="N23" s="105">
        <f t="shared" si="3"/>
        <v>17.5</v>
      </c>
      <c r="O23" s="194">
        <v>167</v>
      </c>
      <c r="P23" s="194">
        <v>37</v>
      </c>
      <c r="Q23" s="194">
        <v>37</v>
      </c>
      <c r="R23" s="194">
        <v>38</v>
      </c>
      <c r="S23" s="326"/>
      <c r="T23" s="194">
        <v>36</v>
      </c>
      <c r="U23" s="194">
        <v>36</v>
      </c>
      <c r="V23" s="194">
        <v>37</v>
      </c>
      <c r="W23" s="907">
        <v>37</v>
      </c>
      <c r="X23" s="194">
        <v>38</v>
      </c>
      <c r="Y23" s="194">
        <v>38</v>
      </c>
      <c r="Z23" s="194">
        <v>37</v>
      </c>
      <c r="AA23" s="194">
        <v>38</v>
      </c>
      <c r="AB23" s="194">
        <v>38</v>
      </c>
      <c r="AC23" s="194">
        <v>38</v>
      </c>
      <c r="AD23" s="194">
        <v>38</v>
      </c>
      <c r="AE23">
        <v>38</v>
      </c>
      <c r="AF23">
        <v>39</v>
      </c>
      <c r="AG23">
        <v>37</v>
      </c>
      <c r="AH23">
        <v>38</v>
      </c>
      <c r="AI23">
        <v>38</v>
      </c>
      <c r="AJ23">
        <v>39</v>
      </c>
      <c r="AK23">
        <v>38</v>
      </c>
      <c r="AL23" t="s">
        <v>3224</v>
      </c>
    </row>
    <row r="24" spans="1:45" ht="16" x14ac:dyDescent="0.2">
      <c r="A24" s="686">
        <v>23</v>
      </c>
      <c r="B24" s="686" t="s">
        <v>729</v>
      </c>
      <c r="C24" s="771"/>
      <c r="D24" s="764">
        <v>1343437</v>
      </c>
      <c r="E24" s="762" t="s">
        <v>113</v>
      </c>
      <c r="F24" s="762" t="s">
        <v>141</v>
      </c>
      <c r="G24" s="762" t="s">
        <v>382</v>
      </c>
      <c r="H24" s="765">
        <v>44081</v>
      </c>
      <c r="I24" s="766">
        <f t="shared" ca="1" si="10"/>
        <v>2.5249999999999999</v>
      </c>
      <c r="J24" s="767">
        <f t="shared" ca="1" si="11"/>
        <v>920</v>
      </c>
      <c r="K24" s="764">
        <f t="shared" ca="1" si="12"/>
        <v>30.666666666666668</v>
      </c>
      <c r="L24" s="773" t="s">
        <v>2945</v>
      </c>
      <c r="M24" s="772">
        <v>44606</v>
      </c>
      <c r="N24" s="105">
        <f t="shared" si="3"/>
        <v>17.5</v>
      </c>
      <c r="O24" s="762">
        <v>153</v>
      </c>
      <c r="P24" s="762">
        <v>31</v>
      </c>
      <c r="Q24" s="762">
        <v>31</v>
      </c>
      <c r="R24" s="762">
        <v>32</v>
      </c>
      <c r="S24" s="763"/>
      <c r="T24" s="762">
        <v>32</v>
      </c>
      <c r="U24" s="762">
        <v>31</v>
      </c>
      <c r="V24" s="762">
        <v>32</v>
      </c>
      <c r="W24" s="908">
        <v>31</v>
      </c>
      <c r="X24" s="762">
        <v>32</v>
      </c>
      <c r="Y24" s="762">
        <v>32</v>
      </c>
      <c r="Z24" s="762">
        <v>32</v>
      </c>
      <c r="AA24" s="762">
        <v>33</v>
      </c>
      <c r="AB24" s="762">
        <v>33</v>
      </c>
      <c r="AC24" s="762">
        <v>32</v>
      </c>
      <c r="AD24" s="762">
        <v>32</v>
      </c>
      <c r="AE24" s="771">
        <v>32</v>
      </c>
      <c r="AF24" s="771">
        <v>33</v>
      </c>
      <c r="AG24" s="771">
        <v>33</v>
      </c>
      <c r="AH24" s="771">
        <v>33</v>
      </c>
      <c r="AI24" s="771">
        <v>32</v>
      </c>
      <c r="AJ24" s="771">
        <v>32</v>
      </c>
      <c r="AK24" s="771">
        <v>32</v>
      </c>
      <c r="AL24" t="s">
        <v>3224</v>
      </c>
    </row>
    <row r="25" spans="1:45" ht="16" x14ac:dyDescent="0.2">
      <c r="A25" s="1">
        <v>24</v>
      </c>
      <c r="B25" s="1" t="s">
        <v>730</v>
      </c>
      <c r="D25" s="305">
        <v>1343443</v>
      </c>
      <c r="E25" s="194" t="s">
        <v>113</v>
      </c>
      <c r="F25" s="194" t="s">
        <v>141</v>
      </c>
      <c r="G25" s="194" t="s">
        <v>299</v>
      </c>
      <c r="H25" s="306">
        <v>44063</v>
      </c>
      <c r="I25" s="307">
        <f ca="1">YEARFRAC(H25,TODAY())</f>
        <v>2.5722222222222224</v>
      </c>
      <c r="J25" s="103">
        <f ca="1">_xlfn.DAYS(TODAY(),H25)</f>
        <v>938</v>
      </c>
      <c r="K25" s="305">
        <f ca="1">J25/30</f>
        <v>31.266666666666666</v>
      </c>
      <c r="L25" s="769" t="s">
        <v>3039</v>
      </c>
      <c r="M25" s="772">
        <v>44606</v>
      </c>
      <c r="N25" s="105">
        <f t="shared" si="3"/>
        <v>18.100000000000001</v>
      </c>
      <c r="O25" s="194">
        <v>168</v>
      </c>
      <c r="P25" s="194">
        <v>28</v>
      </c>
      <c r="Q25" s="194">
        <v>29</v>
      </c>
      <c r="R25" s="194">
        <v>29</v>
      </c>
      <c r="S25" s="326"/>
      <c r="T25" s="194">
        <v>29</v>
      </c>
      <c r="U25" s="194">
        <v>30</v>
      </c>
      <c r="V25" s="194">
        <v>30</v>
      </c>
      <c r="W25" s="907">
        <v>30</v>
      </c>
      <c r="X25" s="194">
        <v>31</v>
      </c>
      <c r="Y25" s="194">
        <v>31</v>
      </c>
      <c r="Z25" s="194">
        <v>31</v>
      </c>
      <c r="AA25" s="194">
        <v>32</v>
      </c>
      <c r="AB25" s="194">
        <v>32</v>
      </c>
      <c r="AC25" s="194">
        <v>32</v>
      </c>
      <c r="AD25" s="194">
        <v>33</v>
      </c>
      <c r="AE25">
        <v>33</v>
      </c>
      <c r="AF25">
        <v>35</v>
      </c>
      <c r="AG25">
        <v>34</v>
      </c>
      <c r="AH25">
        <v>33</v>
      </c>
      <c r="AI25">
        <v>34</v>
      </c>
      <c r="AJ25">
        <v>35</v>
      </c>
      <c r="AK25">
        <v>35</v>
      </c>
      <c r="AL25" t="s">
        <v>3224</v>
      </c>
    </row>
    <row r="26" spans="1:45" ht="16" x14ac:dyDescent="0.2">
      <c r="A26" s="1">
        <v>25</v>
      </c>
      <c r="B26" s="1" t="s">
        <v>731</v>
      </c>
      <c r="C26" t="s">
        <v>658</v>
      </c>
      <c r="D26" s="305">
        <v>1343443</v>
      </c>
      <c r="E26" s="194" t="s">
        <v>113</v>
      </c>
      <c r="F26" s="194" t="s">
        <v>141</v>
      </c>
      <c r="G26" s="194" t="s">
        <v>296</v>
      </c>
      <c r="H26" s="306">
        <v>44063</v>
      </c>
      <c r="I26" s="307">
        <f ca="1">YEARFRAC(H26,TODAY())</f>
        <v>2.5722222222222224</v>
      </c>
      <c r="J26" s="103">
        <f ca="1">_xlfn.DAYS(TODAY(),H26)</f>
        <v>938</v>
      </c>
      <c r="K26" s="305">
        <f ca="1">J26/30</f>
        <v>31.266666666666666</v>
      </c>
      <c r="L26" s="769" t="s">
        <v>3039</v>
      </c>
      <c r="M26" s="772">
        <v>44606</v>
      </c>
      <c r="N26" s="105">
        <f t="shared" si="3"/>
        <v>18.100000000000001</v>
      </c>
      <c r="O26" s="194">
        <v>160</v>
      </c>
      <c r="P26" s="194">
        <v>28</v>
      </c>
      <c r="Q26" s="194">
        <v>30</v>
      </c>
      <c r="R26" s="194">
        <v>29</v>
      </c>
      <c r="S26" s="326"/>
      <c r="T26" s="194">
        <v>30</v>
      </c>
      <c r="U26" s="194">
        <v>31</v>
      </c>
      <c r="V26" s="194">
        <v>30</v>
      </c>
      <c r="W26" s="907">
        <v>31</v>
      </c>
      <c r="X26" s="194">
        <v>31</v>
      </c>
      <c r="Y26" s="194">
        <v>31</v>
      </c>
      <c r="Z26" s="194">
        <v>31</v>
      </c>
      <c r="AA26" s="194">
        <v>32</v>
      </c>
      <c r="AB26" s="194">
        <v>32</v>
      </c>
      <c r="AC26" s="194">
        <v>34</v>
      </c>
      <c r="AD26" s="194">
        <v>33</v>
      </c>
      <c r="AE26">
        <v>33</v>
      </c>
      <c r="AF26">
        <v>34</v>
      </c>
      <c r="AG26">
        <v>34</v>
      </c>
      <c r="AH26">
        <v>34</v>
      </c>
      <c r="AI26">
        <v>35</v>
      </c>
      <c r="AJ26">
        <v>34</v>
      </c>
      <c r="AK26">
        <v>34</v>
      </c>
      <c r="AL26" t="s">
        <v>3224</v>
      </c>
    </row>
    <row r="27" spans="1:45" ht="16" x14ac:dyDescent="0.2">
      <c r="A27" s="1126">
        <v>26</v>
      </c>
      <c r="B27" s="1126" t="s">
        <v>3226</v>
      </c>
      <c r="C27" s="1127"/>
      <c r="D27" s="1128">
        <v>1343443</v>
      </c>
      <c r="E27" s="1126" t="s">
        <v>113</v>
      </c>
      <c r="F27" s="1126" t="s">
        <v>141</v>
      </c>
      <c r="G27" s="1126" t="s">
        <v>286</v>
      </c>
      <c r="H27" s="1129">
        <v>44067</v>
      </c>
      <c r="I27" s="1130">
        <f ca="1">YEARFRAC(H27,TODAY())</f>
        <v>2.5611111111111109</v>
      </c>
      <c r="J27" s="1128">
        <f ca="1">_xlfn.DAYS(TODAY(),H27)</f>
        <v>934</v>
      </c>
      <c r="K27" s="1128">
        <f ca="1">J27/30</f>
        <v>31.133333333333333</v>
      </c>
      <c r="L27" s="1128" t="s">
        <v>3039</v>
      </c>
      <c r="M27" s="656">
        <v>44606</v>
      </c>
      <c r="N27" s="654">
        <f t="shared" si="3"/>
        <v>17.966666666666665</v>
      </c>
      <c r="O27" s="658">
        <v>159</v>
      </c>
      <c r="P27" s="658">
        <v>28</v>
      </c>
      <c r="Q27" s="658">
        <v>33</v>
      </c>
      <c r="R27" s="658">
        <v>36</v>
      </c>
      <c r="S27" s="657"/>
      <c r="T27" s="658">
        <v>40</v>
      </c>
      <c r="U27" s="658">
        <v>41</v>
      </c>
      <c r="V27" s="658">
        <v>41</v>
      </c>
      <c r="W27" s="1131">
        <v>42</v>
      </c>
      <c r="X27" s="658">
        <v>43</v>
      </c>
      <c r="Y27" s="658">
        <v>44</v>
      </c>
      <c r="Z27" s="658">
        <v>44</v>
      </c>
      <c r="AA27" s="658">
        <v>44</v>
      </c>
      <c r="AB27" s="658">
        <v>45</v>
      </c>
      <c r="AC27" s="658">
        <v>45</v>
      </c>
      <c r="AD27" s="658">
        <v>45</v>
      </c>
      <c r="AE27" s="657">
        <v>45</v>
      </c>
      <c r="AF27" s="657">
        <v>46</v>
      </c>
      <c r="AG27" s="657">
        <v>47</v>
      </c>
      <c r="AH27" s="657">
        <v>47</v>
      </c>
      <c r="AI27" s="657">
        <v>48</v>
      </c>
      <c r="AJ27" s="657">
        <v>48</v>
      </c>
      <c r="AK27" s="657">
        <v>49</v>
      </c>
      <c r="AL27" s="661" t="s">
        <v>3227</v>
      </c>
    </row>
    <row r="28" spans="1:45" x14ac:dyDescent="0.2">
      <c r="C28" s="768"/>
      <c r="L28" t="s">
        <v>3228</v>
      </c>
    </row>
    <row r="30" spans="1:45" ht="16" x14ac:dyDescent="0.2">
      <c r="A30" s="161" t="s">
        <v>155</v>
      </c>
    </row>
    <row r="31" spans="1:45" ht="16" x14ac:dyDescent="0.2">
      <c r="A31" s="162" t="s">
        <v>124</v>
      </c>
    </row>
    <row r="32" spans="1:45" x14ac:dyDescent="0.2">
      <c r="A32" s="163" t="s">
        <v>141</v>
      </c>
    </row>
    <row r="33" spans="1:1" ht="16" x14ac:dyDescent="0.2">
      <c r="A33" s="164" t="s">
        <v>150</v>
      </c>
    </row>
    <row r="34" spans="1:1" ht="16" x14ac:dyDescent="0.2">
      <c r="A34" s="165" t="s">
        <v>156</v>
      </c>
    </row>
    <row r="35" spans="1:1" ht="16" x14ac:dyDescent="0.2">
      <c r="A35" s="187" t="s">
        <v>154</v>
      </c>
    </row>
    <row r="36" spans="1:1" x14ac:dyDescent="0.2">
      <c r="A36" s="186" t="s">
        <v>157</v>
      </c>
    </row>
    <row r="37" spans="1:1" ht="17" x14ac:dyDescent="0.2">
      <c r="A37" s="374" t="s">
        <v>158</v>
      </c>
    </row>
    <row r="38" spans="1:1" ht="17" x14ac:dyDescent="0.2">
      <c r="A38" s="393" t="s">
        <v>159</v>
      </c>
    </row>
  </sheetData>
  <pageMargins left="0.7" right="0.7" top="0.75" bottom="0.75" header="0.3" footer="0.3"/>
  <pageSetup fitToHeight="0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CB23-4CC6-43D1-8070-3316F413B987}">
  <sheetPr filterMode="1"/>
  <dimension ref="A1:N55"/>
  <sheetViews>
    <sheetView workbookViewId="0">
      <selection activeCell="D12" sqref="D12:D14"/>
    </sheetView>
  </sheetViews>
  <sheetFormatPr baseColWidth="10" defaultColWidth="8.83203125" defaultRowHeight="15" x14ac:dyDescent="0.2"/>
  <cols>
    <col min="1" max="1" width="12.33203125" customWidth="1"/>
    <col min="2" max="2" width="16.1640625" customWidth="1"/>
    <col min="3" max="3" width="25.33203125" customWidth="1"/>
    <col min="5" max="5" width="22" customWidth="1"/>
    <col min="7" max="7" width="18.6640625" customWidth="1"/>
  </cols>
  <sheetData>
    <row r="1" spans="1:14" ht="16" x14ac:dyDescent="0.2">
      <c r="A1" s="1924" t="s">
        <v>186</v>
      </c>
      <c r="B1" s="1924" t="s">
        <v>187</v>
      </c>
      <c r="C1" s="1924" t="s">
        <v>188</v>
      </c>
      <c r="D1" s="1924" t="s">
        <v>189</v>
      </c>
      <c r="E1" s="1924" t="s">
        <v>100</v>
      </c>
      <c r="F1" s="1924" t="s">
        <v>190</v>
      </c>
      <c r="G1" s="1924" t="s">
        <v>191</v>
      </c>
      <c r="H1" s="1924" t="s">
        <v>192</v>
      </c>
      <c r="I1" s="1924" t="s">
        <v>193</v>
      </c>
      <c r="J1" s="1924" t="s">
        <v>194</v>
      </c>
      <c r="K1" s="1924" t="s">
        <v>195</v>
      </c>
      <c r="L1" s="1924" t="s">
        <v>196</v>
      </c>
      <c r="M1" s="1924" t="s">
        <v>197</v>
      </c>
      <c r="N1" s="1924" t="s">
        <v>198</v>
      </c>
    </row>
    <row r="2" spans="1:14" ht="16" hidden="1" x14ac:dyDescent="0.2">
      <c r="A2" s="1924" t="s">
        <v>199</v>
      </c>
      <c r="B2" s="1925">
        <v>44396</v>
      </c>
      <c r="C2" s="1925">
        <v>44180</v>
      </c>
      <c r="D2" s="1924" t="s">
        <v>200</v>
      </c>
      <c r="E2" s="1924">
        <v>216</v>
      </c>
      <c r="F2" s="1924">
        <v>27.1</v>
      </c>
      <c r="G2" s="1924" t="s">
        <v>112</v>
      </c>
      <c r="H2" s="1924" t="s">
        <v>201</v>
      </c>
      <c r="I2" s="1924">
        <v>31.572265600000001</v>
      </c>
      <c r="J2" s="1924">
        <v>8.3066406300000004</v>
      </c>
      <c r="K2" s="1924">
        <v>23.265625</v>
      </c>
      <c r="L2" s="1924">
        <v>73.690071099999997</v>
      </c>
      <c r="M2" s="1924">
        <v>462</v>
      </c>
      <c r="N2" s="1924">
        <v>10.748718800000001</v>
      </c>
    </row>
    <row r="3" spans="1:14" ht="16" hidden="1" x14ac:dyDescent="0.2">
      <c r="A3" s="1924" t="s">
        <v>202</v>
      </c>
      <c r="B3" s="1925">
        <v>44396</v>
      </c>
      <c r="C3" s="1925">
        <v>44062</v>
      </c>
      <c r="D3" s="1924" t="s">
        <v>200</v>
      </c>
      <c r="E3" s="1924">
        <v>334</v>
      </c>
      <c r="F3" s="1924">
        <v>32.4</v>
      </c>
      <c r="G3" s="1924" t="s">
        <v>112</v>
      </c>
      <c r="H3" s="1924" t="s">
        <v>201</v>
      </c>
      <c r="I3" s="1924">
        <v>21.46875</v>
      </c>
      <c r="J3" s="1924">
        <v>8.15625</v>
      </c>
      <c r="K3" s="1924">
        <v>13.3125</v>
      </c>
      <c r="L3" s="1924">
        <v>62.008733599999999</v>
      </c>
      <c r="M3" s="1924">
        <v>450</v>
      </c>
      <c r="N3" s="1924">
        <v>5.9906249999999996</v>
      </c>
    </row>
    <row r="4" spans="1:14" ht="16" hidden="1" x14ac:dyDescent="0.2">
      <c r="A4" s="1924" t="s">
        <v>203</v>
      </c>
      <c r="B4" s="1925">
        <v>44396</v>
      </c>
      <c r="C4" s="1925">
        <v>44062</v>
      </c>
      <c r="D4" s="1924" t="s">
        <v>200</v>
      </c>
      <c r="E4" s="1924">
        <v>334</v>
      </c>
      <c r="F4" s="1924">
        <v>28.7</v>
      </c>
      <c r="G4" s="1924" t="s">
        <v>112</v>
      </c>
      <c r="H4" s="1924" t="s">
        <v>201</v>
      </c>
      <c r="I4" s="1924">
        <v>23.71875</v>
      </c>
      <c r="J4" s="1924">
        <v>11.230468800000001</v>
      </c>
      <c r="K4" s="1924">
        <v>12.488281300000001</v>
      </c>
      <c r="L4" s="1924">
        <v>52.651515199999999</v>
      </c>
      <c r="M4" s="1924">
        <v>551.14300000000003</v>
      </c>
      <c r="N4" s="1924">
        <v>6.8828287899999996</v>
      </c>
    </row>
    <row r="5" spans="1:14" ht="16" hidden="1" x14ac:dyDescent="0.2">
      <c r="A5" s="1924" t="s">
        <v>204</v>
      </c>
      <c r="B5" s="1925">
        <v>44369</v>
      </c>
      <c r="C5" s="1925">
        <v>44157</v>
      </c>
      <c r="D5" s="1924" t="s">
        <v>205</v>
      </c>
      <c r="E5" s="1924">
        <v>212</v>
      </c>
      <c r="F5" s="1924">
        <v>41</v>
      </c>
      <c r="G5" s="1924" t="s">
        <v>112</v>
      </c>
      <c r="H5" s="1924" t="s">
        <v>201</v>
      </c>
      <c r="I5" s="1924">
        <v>53.4921875</v>
      </c>
      <c r="J5" s="1924">
        <v>18.988281300000001</v>
      </c>
      <c r="K5" s="1924">
        <v>34.503906299999997</v>
      </c>
      <c r="L5" s="1924">
        <v>64.502701900000005</v>
      </c>
      <c r="M5" s="1924">
        <v>442.286</v>
      </c>
      <c r="N5" s="1924">
        <v>15.2605947</v>
      </c>
    </row>
    <row r="6" spans="1:14" ht="16" hidden="1" x14ac:dyDescent="0.2">
      <c r="A6" s="1924" t="s">
        <v>204</v>
      </c>
      <c r="B6" s="1925">
        <v>44396</v>
      </c>
      <c r="C6" s="1925">
        <v>44157</v>
      </c>
      <c r="D6" s="1924" t="s">
        <v>205</v>
      </c>
      <c r="E6" s="1924">
        <v>239</v>
      </c>
      <c r="F6" s="1924">
        <v>40.9</v>
      </c>
      <c r="G6" s="1924" t="s">
        <v>112</v>
      </c>
      <c r="H6" s="1924" t="s">
        <v>201</v>
      </c>
      <c r="I6" s="1924">
        <v>34.816406299999997</v>
      </c>
      <c r="J6" s="1924">
        <v>13.078125</v>
      </c>
      <c r="K6" s="1924">
        <v>21.738281300000001</v>
      </c>
      <c r="L6" s="1924">
        <v>62.436889899999997</v>
      </c>
      <c r="M6" s="1924">
        <v>442.286</v>
      </c>
      <c r="N6" s="1924">
        <v>9.6145374599999993</v>
      </c>
    </row>
    <row r="7" spans="1:14" ht="16" hidden="1" x14ac:dyDescent="0.2">
      <c r="A7" s="1924" t="s">
        <v>206</v>
      </c>
      <c r="B7" s="1925">
        <v>44396</v>
      </c>
      <c r="C7" s="1925">
        <v>44157</v>
      </c>
      <c r="D7" s="1924" t="s">
        <v>205</v>
      </c>
      <c r="E7" s="1924">
        <v>239</v>
      </c>
      <c r="F7" s="1924">
        <v>40.1</v>
      </c>
      <c r="G7" s="1924" t="s">
        <v>112</v>
      </c>
      <c r="H7" s="1924" t="s">
        <v>201</v>
      </c>
      <c r="I7" s="1924">
        <v>39.544921899999999</v>
      </c>
      <c r="J7" s="1924">
        <v>11.3261719</v>
      </c>
      <c r="K7" s="1924">
        <v>28.21875</v>
      </c>
      <c r="L7" s="1924">
        <v>71.358719800000003</v>
      </c>
      <c r="M7" s="1924">
        <v>465.42899999999997</v>
      </c>
      <c r="N7" s="1924">
        <v>13.133824600000001</v>
      </c>
    </row>
    <row r="8" spans="1:14" ht="16" hidden="1" x14ac:dyDescent="0.2">
      <c r="A8" s="1924" t="s">
        <v>794</v>
      </c>
      <c r="B8" s="1925">
        <v>44356</v>
      </c>
      <c r="C8" s="1925">
        <v>44767</v>
      </c>
      <c r="D8" s="1924" t="s">
        <v>205</v>
      </c>
      <c r="E8" s="1924">
        <v>411.64</v>
      </c>
      <c r="F8" s="1924">
        <v>30.4</v>
      </c>
      <c r="G8" s="1924" t="s">
        <v>107</v>
      </c>
      <c r="H8" s="1924" t="s">
        <v>157</v>
      </c>
      <c r="I8" s="1924"/>
      <c r="J8" s="1924"/>
      <c r="K8" s="1924"/>
      <c r="L8" s="1924"/>
      <c r="M8" s="1924"/>
      <c r="N8" s="1924"/>
    </row>
    <row r="9" spans="1:14" ht="16" hidden="1" x14ac:dyDescent="0.2">
      <c r="A9" s="1924" t="s">
        <v>796</v>
      </c>
      <c r="B9" s="1925">
        <v>44356</v>
      </c>
      <c r="C9" s="1925">
        <v>44767</v>
      </c>
      <c r="D9" s="1924" t="s">
        <v>205</v>
      </c>
      <c r="E9" s="1924">
        <v>411.64</v>
      </c>
      <c r="F9" s="1924">
        <v>31.5</v>
      </c>
      <c r="G9" s="1924" t="s">
        <v>107</v>
      </c>
      <c r="H9" s="1924" t="s">
        <v>157</v>
      </c>
      <c r="I9" s="1924"/>
      <c r="J9" s="1924"/>
      <c r="K9" s="1924"/>
      <c r="L9" s="1924"/>
      <c r="M9" s="1924"/>
      <c r="N9" s="1924"/>
    </row>
    <row r="10" spans="1:14" ht="16" hidden="1" x14ac:dyDescent="0.2">
      <c r="A10" s="1924" t="s">
        <v>797</v>
      </c>
      <c r="B10" s="1925">
        <v>44356</v>
      </c>
      <c r="C10" s="1925">
        <v>44767</v>
      </c>
      <c r="D10" s="1924" t="s">
        <v>205</v>
      </c>
      <c r="E10" s="1924">
        <v>411.64</v>
      </c>
      <c r="F10" s="1924">
        <v>30.4</v>
      </c>
      <c r="G10" s="1924" t="s">
        <v>107</v>
      </c>
      <c r="H10" s="1924" t="s">
        <v>157</v>
      </c>
      <c r="I10" s="1924"/>
      <c r="J10" s="1924"/>
      <c r="K10" s="1924"/>
      <c r="L10" s="1924"/>
      <c r="M10" s="1924"/>
      <c r="N10" s="1924"/>
    </row>
    <row r="11" spans="1:14" ht="16" hidden="1" x14ac:dyDescent="0.2">
      <c r="A11" s="1924" t="s">
        <v>798</v>
      </c>
      <c r="B11" s="1925">
        <v>44356</v>
      </c>
      <c r="C11" s="1925">
        <v>44767</v>
      </c>
      <c r="D11" s="1924" t="s">
        <v>205</v>
      </c>
      <c r="E11" s="1924">
        <v>411.64</v>
      </c>
      <c r="F11" s="1924">
        <v>34.1</v>
      </c>
      <c r="G11" s="1924" t="s">
        <v>107</v>
      </c>
      <c r="H11" s="1924" t="s">
        <v>157</v>
      </c>
      <c r="I11" s="1924"/>
      <c r="J11" s="1924"/>
      <c r="K11" s="1924"/>
      <c r="L11" s="1924"/>
      <c r="M11" s="1924"/>
      <c r="N11" s="1924"/>
    </row>
    <row r="12" spans="1:14" ht="16" hidden="1" x14ac:dyDescent="0.2">
      <c r="A12" s="1924" t="s">
        <v>233</v>
      </c>
      <c r="B12" s="1925">
        <v>44735</v>
      </c>
      <c r="C12" s="1925">
        <v>44303</v>
      </c>
      <c r="D12" s="1924" t="s">
        <v>205</v>
      </c>
      <c r="E12" s="1924">
        <v>432</v>
      </c>
      <c r="F12" s="1924">
        <v>41.2</v>
      </c>
      <c r="G12" s="1924" t="s">
        <v>112</v>
      </c>
      <c r="H12" s="1924" t="s">
        <v>157</v>
      </c>
      <c r="I12" s="1924">
        <v>77.810546900000006</v>
      </c>
      <c r="J12" s="1924">
        <v>63.994140600000001</v>
      </c>
      <c r="K12" s="1924">
        <v>13.816406300000001</v>
      </c>
      <c r="L12" s="1924">
        <v>17.756469800000001</v>
      </c>
      <c r="M12" s="1924">
        <v>312</v>
      </c>
      <c r="N12" s="1924">
        <v>4.3107187500000004</v>
      </c>
    </row>
    <row r="13" spans="1:14" ht="16" hidden="1" x14ac:dyDescent="0.2">
      <c r="A13" s="1924" t="s">
        <v>234</v>
      </c>
      <c r="B13" s="1925">
        <v>44735</v>
      </c>
      <c r="C13" s="1925">
        <v>44303</v>
      </c>
      <c r="D13" s="1924" t="s">
        <v>205</v>
      </c>
      <c r="E13" s="1924">
        <v>432</v>
      </c>
      <c r="F13" s="1924">
        <v>47.4</v>
      </c>
      <c r="G13" s="1924" t="s">
        <v>112</v>
      </c>
      <c r="H13" s="1924" t="s">
        <v>157</v>
      </c>
      <c r="I13" s="1924">
        <v>88.275390599999994</v>
      </c>
      <c r="J13" s="1924">
        <v>49.4296875</v>
      </c>
      <c r="K13" s="1924">
        <v>38.845703100000001</v>
      </c>
      <c r="L13" s="1924">
        <v>44.005133100000002</v>
      </c>
      <c r="M13" s="1924">
        <v>448.286</v>
      </c>
      <c r="N13" s="1924">
        <v>17.413984899999999</v>
      </c>
    </row>
    <row r="14" spans="1:14" ht="16" hidden="1" x14ac:dyDescent="0.2">
      <c r="A14" s="1924" t="s">
        <v>235</v>
      </c>
      <c r="B14" s="1925">
        <v>44735</v>
      </c>
      <c r="C14" s="1925">
        <v>44303</v>
      </c>
      <c r="D14" s="1924" t="s">
        <v>205</v>
      </c>
      <c r="E14" s="1924">
        <v>432</v>
      </c>
      <c r="F14" s="1924">
        <v>39.1</v>
      </c>
      <c r="G14" s="1924" t="s">
        <v>112</v>
      </c>
      <c r="H14" s="1924" t="s">
        <v>157</v>
      </c>
      <c r="I14" s="1924">
        <v>105.783203</v>
      </c>
      <c r="J14" s="1924">
        <v>67.400390599999994</v>
      </c>
      <c r="K14" s="1924">
        <v>38.3828125</v>
      </c>
      <c r="L14" s="1924">
        <v>36.284411300000002</v>
      </c>
      <c r="M14" s="1924">
        <v>439.714</v>
      </c>
      <c r="N14" s="1924">
        <v>16.877459999999999</v>
      </c>
    </row>
    <row r="15" spans="1:14" ht="16" x14ac:dyDescent="0.2">
      <c r="A15" s="1924" t="s">
        <v>207</v>
      </c>
      <c r="B15" s="1925">
        <v>44407</v>
      </c>
      <c r="C15" s="1925">
        <v>44011</v>
      </c>
      <c r="D15" s="1924" t="s">
        <v>200</v>
      </c>
      <c r="E15" s="1924">
        <v>396</v>
      </c>
      <c r="F15" s="1924">
        <v>39</v>
      </c>
      <c r="G15" s="1924" t="s">
        <v>112</v>
      </c>
      <c r="H15" s="1924" t="s">
        <v>150</v>
      </c>
      <c r="I15" s="1924">
        <v>40.511718799999997</v>
      </c>
      <c r="J15" s="1924">
        <v>20.873046899999999</v>
      </c>
      <c r="K15" s="1924">
        <v>19.638671899999999</v>
      </c>
      <c r="L15" s="1924">
        <v>48.476521099999999</v>
      </c>
      <c r="M15" s="1924">
        <v>462</v>
      </c>
      <c r="N15" s="1924">
        <v>9.0730664099999991</v>
      </c>
    </row>
    <row r="16" spans="1:14" ht="16" x14ac:dyDescent="0.2">
      <c r="A16" s="1924" t="s">
        <v>208</v>
      </c>
      <c r="B16" s="1925">
        <v>44407</v>
      </c>
      <c r="C16" s="1925">
        <v>44011</v>
      </c>
      <c r="D16" s="1924" t="s">
        <v>205</v>
      </c>
      <c r="E16" s="1924">
        <v>396</v>
      </c>
      <c r="F16" s="1924">
        <v>39</v>
      </c>
      <c r="G16" s="1924" t="s">
        <v>112</v>
      </c>
      <c r="H16" s="1924" t="s">
        <v>150</v>
      </c>
      <c r="I16" s="1924">
        <v>61.785156299999997</v>
      </c>
      <c r="J16" s="1924">
        <v>33.699218799999997</v>
      </c>
      <c r="K16" s="1924">
        <v>28.0859375</v>
      </c>
      <c r="L16" s="1924">
        <v>45.457419199999997</v>
      </c>
      <c r="M16" s="1924">
        <v>412.286</v>
      </c>
      <c r="N16" s="1924">
        <v>11.5794388</v>
      </c>
    </row>
    <row r="17" spans="1:14" ht="16" hidden="1" x14ac:dyDescent="0.2">
      <c r="A17" s="1924" t="s">
        <v>209</v>
      </c>
      <c r="B17" s="1925">
        <v>44249</v>
      </c>
      <c r="C17" s="1925">
        <v>43831</v>
      </c>
      <c r="D17" s="1924" t="s">
        <v>200</v>
      </c>
      <c r="E17" s="1924">
        <v>418</v>
      </c>
      <c r="F17" s="1924">
        <v>53.6</v>
      </c>
      <c r="G17" s="1924" t="s">
        <v>112</v>
      </c>
      <c r="H17" s="1924" t="s">
        <v>156</v>
      </c>
      <c r="I17" s="1924">
        <v>56.091796899999999</v>
      </c>
      <c r="J17" s="1924">
        <v>34.619140600000001</v>
      </c>
      <c r="K17" s="1924">
        <v>21.472656300000001</v>
      </c>
      <c r="L17" s="1924">
        <v>38.281277199999998</v>
      </c>
      <c r="M17" s="1924">
        <v>378</v>
      </c>
      <c r="N17" s="1924">
        <v>8.1166640599999997</v>
      </c>
    </row>
    <row r="18" spans="1:14" ht="16" hidden="1" x14ac:dyDescent="0.2">
      <c r="A18" s="1924" t="s">
        <v>209</v>
      </c>
      <c r="B18" s="1925">
        <v>44251</v>
      </c>
      <c r="C18" s="1925">
        <v>43831</v>
      </c>
      <c r="D18" s="1924" t="s">
        <v>200</v>
      </c>
      <c r="E18" s="1924">
        <v>420</v>
      </c>
      <c r="F18" s="1924">
        <v>52.6</v>
      </c>
      <c r="G18" s="1924" t="s">
        <v>112</v>
      </c>
      <c r="H18" s="1924" t="s">
        <v>156</v>
      </c>
      <c r="I18" s="1924">
        <v>39.207031299999997</v>
      </c>
      <c r="J18" s="1924">
        <v>16.542968800000001</v>
      </c>
      <c r="K18" s="1924">
        <v>22.6640625</v>
      </c>
      <c r="L18" s="1924">
        <v>57.806117399999998</v>
      </c>
      <c r="M18" s="1924">
        <v>450.85700000000003</v>
      </c>
      <c r="N18" s="1924">
        <v>10.218251199999999</v>
      </c>
    </row>
    <row r="19" spans="1:14" ht="16" hidden="1" x14ac:dyDescent="0.2">
      <c r="A19" s="1924" t="s">
        <v>210</v>
      </c>
      <c r="B19" s="1925">
        <v>44249</v>
      </c>
      <c r="C19" s="1925">
        <v>43832</v>
      </c>
      <c r="D19" s="1924" t="s">
        <v>205</v>
      </c>
      <c r="E19" s="1924">
        <v>417</v>
      </c>
      <c r="F19" s="1924">
        <v>56.4</v>
      </c>
      <c r="G19" s="1924" t="s">
        <v>112</v>
      </c>
      <c r="H19" s="1924" t="s">
        <v>156</v>
      </c>
      <c r="I19" s="1924">
        <v>46.917968799999997</v>
      </c>
      <c r="J19" s="1924">
        <v>18.859375</v>
      </c>
      <c r="K19" s="1924">
        <v>28.058593800000001</v>
      </c>
      <c r="L19" s="1924">
        <v>59.803513500000001</v>
      </c>
      <c r="M19" s="1924">
        <v>394.286</v>
      </c>
      <c r="N19" s="1924">
        <v>11.063110699999999</v>
      </c>
    </row>
    <row r="20" spans="1:14" ht="16" hidden="1" x14ac:dyDescent="0.2">
      <c r="A20" s="1924" t="s">
        <v>211</v>
      </c>
      <c r="B20" s="1925">
        <v>44249</v>
      </c>
      <c r="C20" s="1925">
        <v>43832</v>
      </c>
      <c r="D20" s="1924" t="s">
        <v>205</v>
      </c>
      <c r="E20" s="1924">
        <v>417</v>
      </c>
      <c r="F20" s="1924">
        <v>51.8</v>
      </c>
      <c r="G20" s="1924" t="s">
        <v>112</v>
      </c>
      <c r="H20" s="1924" t="s">
        <v>156</v>
      </c>
      <c r="I20" s="1924">
        <v>46.798828100000001</v>
      </c>
      <c r="J20" s="1924">
        <v>24.7578125</v>
      </c>
      <c r="K20" s="1924">
        <v>22.041015600000001</v>
      </c>
      <c r="L20" s="1924">
        <v>47.097366600000001</v>
      </c>
      <c r="M20" s="1924">
        <v>384.85700000000003</v>
      </c>
      <c r="N20" s="1924">
        <v>8.4826391500000007</v>
      </c>
    </row>
    <row r="21" spans="1:14" ht="16" hidden="1" x14ac:dyDescent="0.2">
      <c r="A21" s="1924" t="s">
        <v>212</v>
      </c>
      <c r="B21" s="1925">
        <v>44249</v>
      </c>
      <c r="C21" s="1925">
        <v>43831</v>
      </c>
      <c r="D21" s="1924" t="s">
        <v>205</v>
      </c>
      <c r="E21" s="1924">
        <v>418</v>
      </c>
      <c r="F21" s="1924">
        <v>51.7</v>
      </c>
      <c r="G21" s="1924" t="s">
        <v>112</v>
      </c>
      <c r="H21" s="1924" t="s">
        <v>156</v>
      </c>
      <c r="I21" s="1924">
        <v>41.2109375</v>
      </c>
      <c r="J21" s="1924">
        <v>21.050781300000001</v>
      </c>
      <c r="K21" s="1924">
        <v>20.160156300000001</v>
      </c>
      <c r="L21" s="1924">
        <v>48.919431299999999</v>
      </c>
      <c r="M21" s="1924">
        <v>423.42899999999997</v>
      </c>
      <c r="N21" s="1924">
        <v>8.5363948000000001</v>
      </c>
    </row>
    <row r="22" spans="1:14" ht="16" hidden="1" x14ac:dyDescent="0.2">
      <c r="A22" s="1924" t="s">
        <v>210</v>
      </c>
      <c r="B22" s="1925">
        <v>44251</v>
      </c>
      <c r="C22" s="1925">
        <v>43832</v>
      </c>
      <c r="D22" s="1924" t="s">
        <v>205</v>
      </c>
      <c r="E22" s="1924">
        <v>419</v>
      </c>
      <c r="F22" s="1924">
        <v>55</v>
      </c>
      <c r="G22" s="1924" t="s">
        <v>112</v>
      </c>
      <c r="H22" s="1924" t="s">
        <v>156</v>
      </c>
      <c r="I22" s="1924">
        <v>45.441406299999997</v>
      </c>
      <c r="J22" s="1924">
        <v>20.412109399999999</v>
      </c>
      <c r="K22" s="1924">
        <v>25.029296899999999</v>
      </c>
      <c r="L22" s="1924">
        <v>55.080374800000001</v>
      </c>
      <c r="M22" s="1924">
        <v>425.14299999999997</v>
      </c>
      <c r="N22" s="1924">
        <v>10.6410304</v>
      </c>
    </row>
    <row r="23" spans="1:14" ht="16" hidden="1" x14ac:dyDescent="0.2">
      <c r="A23" s="1924" t="s">
        <v>211</v>
      </c>
      <c r="B23" s="1925">
        <v>44251</v>
      </c>
      <c r="C23" s="1925">
        <v>43831</v>
      </c>
      <c r="D23" s="1924" t="s">
        <v>205</v>
      </c>
      <c r="E23" s="1924">
        <v>420</v>
      </c>
      <c r="F23" s="1924">
        <v>49.6</v>
      </c>
      <c r="G23" s="1924" t="s">
        <v>112</v>
      </c>
      <c r="H23" s="1924" t="s">
        <v>156</v>
      </c>
      <c r="I23" s="1924">
        <v>42.060546899999999</v>
      </c>
      <c r="J23" s="1924">
        <v>23.208984399999999</v>
      </c>
      <c r="K23" s="1924">
        <v>18.8515625</v>
      </c>
      <c r="L23" s="1924">
        <v>44.820060400000003</v>
      </c>
      <c r="M23" s="1924">
        <v>408.85700000000003</v>
      </c>
      <c r="N23" s="1924">
        <v>7.7075932900000002</v>
      </c>
    </row>
    <row r="24" spans="1:14" ht="16" hidden="1" x14ac:dyDescent="0.2">
      <c r="A24" s="1924" t="s">
        <v>212</v>
      </c>
      <c r="B24" s="1925">
        <v>44251</v>
      </c>
      <c r="C24" s="1925">
        <v>43831</v>
      </c>
      <c r="D24" s="1924" t="s">
        <v>205</v>
      </c>
      <c r="E24" s="1924">
        <v>420</v>
      </c>
      <c r="F24" s="1924">
        <v>49.9</v>
      </c>
      <c r="G24" s="1924" t="s">
        <v>112</v>
      </c>
      <c r="H24" s="1924" t="s">
        <v>156</v>
      </c>
      <c r="I24" s="1924">
        <v>41.048828100000001</v>
      </c>
      <c r="J24" s="1924">
        <v>18.048828100000001</v>
      </c>
      <c r="K24" s="1924">
        <v>23</v>
      </c>
      <c r="L24" s="1924">
        <v>56.030832199999999</v>
      </c>
      <c r="M24" s="1924">
        <v>450.85700000000003</v>
      </c>
      <c r="N24" s="1924">
        <v>10.369711000000001</v>
      </c>
    </row>
    <row r="25" spans="1:14" ht="16" hidden="1" x14ac:dyDescent="0.2">
      <c r="A25" s="1924" t="s">
        <v>213</v>
      </c>
      <c r="B25" s="1925">
        <v>44473</v>
      </c>
      <c r="C25" s="1925">
        <v>44002</v>
      </c>
      <c r="D25" s="1924" t="s">
        <v>205</v>
      </c>
      <c r="E25" s="1924">
        <v>471</v>
      </c>
      <c r="F25" s="1924">
        <v>35.6</v>
      </c>
      <c r="G25" s="1924" t="s">
        <v>107</v>
      </c>
      <c r="H25" s="1924" t="s">
        <v>141</v>
      </c>
      <c r="I25" s="1924">
        <v>58.537109399999999</v>
      </c>
      <c r="J25" s="1924">
        <v>33.074218799999997</v>
      </c>
      <c r="K25" s="1924">
        <v>25.462890600000001</v>
      </c>
      <c r="L25" s="1924">
        <v>43.498715400000002</v>
      </c>
      <c r="M25" s="1924">
        <v>411.42899999999997</v>
      </c>
      <c r="N25" s="1924">
        <v>10.476171600000001</v>
      </c>
    </row>
    <row r="26" spans="1:14" ht="16" hidden="1" x14ac:dyDescent="0.2">
      <c r="A26" s="1924" t="s">
        <v>214</v>
      </c>
      <c r="B26" s="1925">
        <v>44473</v>
      </c>
      <c r="C26" s="1925">
        <v>44002</v>
      </c>
      <c r="D26" s="1924" t="s">
        <v>205</v>
      </c>
      <c r="E26" s="1924">
        <v>471</v>
      </c>
      <c r="F26" s="1924">
        <v>33.9</v>
      </c>
      <c r="G26" s="1924" t="s">
        <v>107</v>
      </c>
      <c r="H26" s="1924" t="s">
        <v>141</v>
      </c>
      <c r="I26" s="1924">
        <v>51.173828100000001</v>
      </c>
      <c r="J26" s="1924">
        <v>25.751953100000001</v>
      </c>
      <c r="K26" s="1924">
        <v>25.421875</v>
      </c>
      <c r="L26" s="1924">
        <v>49.677493200000001</v>
      </c>
      <c r="M26" s="1924">
        <v>451.714</v>
      </c>
      <c r="N26" s="1924">
        <v>11.483416800000001</v>
      </c>
    </row>
    <row r="27" spans="1:14" ht="16" hidden="1" x14ac:dyDescent="0.2">
      <c r="A27" s="1924" t="s">
        <v>215</v>
      </c>
      <c r="B27" s="1925">
        <v>44473</v>
      </c>
      <c r="C27" s="1925">
        <v>44002</v>
      </c>
      <c r="D27" s="1924" t="s">
        <v>205</v>
      </c>
      <c r="E27" s="1924">
        <v>471</v>
      </c>
      <c r="F27" s="1924">
        <v>33.299999999999997</v>
      </c>
      <c r="G27" s="1924" t="s">
        <v>107</v>
      </c>
      <c r="H27" s="1924" t="s">
        <v>141</v>
      </c>
      <c r="I27" s="1924">
        <v>34.857421899999999</v>
      </c>
      <c r="J27" s="1924">
        <v>28.568359399999999</v>
      </c>
      <c r="K27" s="1924">
        <v>6.2890625</v>
      </c>
      <c r="L27" s="1924">
        <v>18.042248000000001</v>
      </c>
      <c r="M27" s="1924">
        <v>438</v>
      </c>
      <c r="N27" s="1924">
        <v>2.7546093800000002</v>
      </c>
    </row>
    <row r="28" spans="1:14" ht="16" hidden="1" x14ac:dyDescent="0.2">
      <c r="A28" s="1924" t="s">
        <v>216</v>
      </c>
      <c r="B28" s="1925">
        <v>44305</v>
      </c>
      <c r="C28" s="1925">
        <v>43900</v>
      </c>
      <c r="D28" s="1924" t="s">
        <v>200</v>
      </c>
      <c r="E28" s="1924">
        <v>405</v>
      </c>
      <c r="F28" s="1924">
        <v>50.4</v>
      </c>
      <c r="G28" s="1924" t="s">
        <v>112</v>
      </c>
      <c r="H28" s="1924" t="s">
        <v>141</v>
      </c>
      <c r="I28" s="1924">
        <v>53.171875</v>
      </c>
      <c r="J28" s="1924">
        <v>31.330078100000001</v>
      </c>
      <c r="K28" s="1924">
        <v>21.841796899999999</v>
      </c>
      <c r="L28" s="1924">
        <v>41.0777255</v>
      </c>
      <c r="M28" s="1924">
        <v>444.85700000000003</v>
      </c>
      <c r="N28" s="1924">
        <v>9.7164762299999996</v>
      </c>
    </row>
    <row r="29" spans="1:14" ht="16" hidden="1" x14ac:dyDescent="0.2">
      <c r="A29" s="1924" t="s">
        <v>217</v>
      </c>
      <c r="B29" s="1925">
        <v>44236</v>
      </c>
      <c r="C29" s="1925">
        <v>43789</v>
      </c>
      <c r="D29" s="1924" t="s">
        <v>200</v>
      </c>
      <c r="E29" s="1924">
        <v>447</v>
      </c>
      <c r="F29" s="1924">
        <v>47.6</v>
      </c>
      <c r="G29" s="1924" t="s">
        <v>112</v>
      </c>
      <c r="H29" s="1924" t="s">
        <v>141</v>
      </c>
      <c r="I29" s="1924">
        <v>48.162109399999999</v>
      </c>
      <c r="J29" s="1924">
        <v>13.3808594</v>
      </c>
      <c r="K29" s="1924">
        <v>34.78125</v>
      </c>
      <c r="L29" s="1924">
        <v>72.217040400000002</v>
      </c>
      <c r="M29" s="1924">
        <v>449.14299999999997</v>
      </c>
      <c r="N29" s="1924">
        <v>15.621755</v>
      </c>
    </row>
    <row r="30" spans="1:14" ht="16" hidden="1" x14ac:dyDescent="0.2">
      <c r="A30" s="1924" t="s">
        <v>218</v>
      </c>
      <c r="B30" s="1925">
        <v>44407</v>
      </c>
      <c r="C30" s="1925">
        <v>43949</v>
      </c>
      <c r="D30" s="1924" t="s">
        <v>200</v>
      </c>
      <c r="E30" s="1924">
        <v>458</v>
      </c>
      <c r="F30" s="1924">
        <v>59</v>
      </c>
      <c r="G30" s="1924" t="s">
        <v>112</v>
      </c>
      <c r="H30" s="1924" t="s">
        <v>141</v>
      </c>
      <c r="I30" s="1924">
        <v>74.4765625</v>
      </c>
      <c r="J30" s="1924">
        <v>42.705078100000001</v>
      </c>
      <c r="K30" s="1924">
        <v>31.771484399999999</v>
      </c>
      <c r="L30" s="1924">
        <v>42.6597084</v>
      </c>
      <c r="M30" s="1924">
        <v>433.714</v>
      </c>
      <c r="N30" s="1924">
        <v>13.779737600000001</v>
      </c>
    </row>
    <row r="31" spans="1:14" ht="16" hidden="1" x14ac:dyDescent="0.2">
      <c r="A31" s="1924" t="s">
        <v>219</v>
      </c>
      <c r="B31" s="1925">
        <v>44473</v>
      </c>
      <c r="C31" s="1925">
        <v>44002</v>
      </c>
      <c r="D31" s="1924" t="s">
        <v>200</v>
      </c>
      <c r="E31" s="1924">
        <v>471</v>
      </c>
      <c r="F31" s="1924">
        <v>48.8</v>
      </c>
      <c r="G31" s="1924" t="s">
        <v>112</v>
      </c>
      <c r="H31" s="1924" t="s">
        <v>141</v>
      </c>
      <c r="I31" s="1924">
        <v>51.626953100000001</v>
      </c>
      <c r="J31" s="1924">
        <v>29.123046899999999</v>
      </c>
      <c r="K31" s="1924">
        <v>22.503906300000001</v>
      </c>
      <c r="L31" s="1924">
        <v>43.589452600000001</v>
      </c>
      <c r="M31" s="1924">
        <v>425.14299999999997</v>
      </c>
      <c r="N31" s="1924">
        <v>9.5673782200000002</v>
      </c>
    </row>
    <row r="32" spans="1:14" ht="16" hidden="1" x14ac:dyDescent="0.2">
      <c r="A32" s="1924" t="s">
        <v>220</v>
      </c>
      <c r="B32" s="1925">
        <v>44236</v>
      </c>
      <c r="C32" s="1925">
        <v>43871</v>
      </c>
      <c r="D32" s="1924" t="s">
        <v>205</v>
      </c>
      <c r="E32" s="1924">
        <v>365</v>
      </c>
      <c r="F32" s="1924">
        <v>32.4</v>
      </c>
      <c r="G32" s="1924" t="s">
        <v>112</v>
      </c>
      <c r="H32" s="1924" t="s">
        <v>141</v>
      </c>
      <c r="I32" s="1924">
        <v>32.443359399999999</v>
      </c>
      <c r="J32" s="1924">
        <v>15.4785156</v>
      </c>
      <c r="K32" s="1924">
        <v>16.964843800000001</v>
      </c>
      <c r="L32" s="1924">
        <v>52.290650800000002</v>
      </c>
      <c r="M32" s="1924">
        <v>371.14299999999997</v>
      </c>
      <c r="N32" s="1924">
        <v>6.2963829999999996</v>
      </c>
    </row>
    <row r="33" spans="1:14" ht="16" hidden="1" x14ac:dyDescent="0.2">
      <c r="A33" s="1924" t="s">
        <v>221</v>
      </c>
      <c r="B33" s="1925">
        <v>44407</v>
      </c>
      <c r="C33" s="1925">
        <v>43949</v>
      </c>
      <c r="D33" s="1924" t="s">
        <v>205</v>
      </c>
      <c r="E33" s="1924">
        <v>458</v>
      </c>
      <c r="F33" s="1924">
        <v>55</v>
      </c>
      <c r="G33" s="1924" t="s">
        <v>112</v>
      </c>
      <c r="H33" s="1924" t="s">
        <v>141</v>
      </c>
      <c r="I33" s="1924">
        <v>64.675781299999997</v>
      </c>
      <c r="J33" s="1924">
        <v>35.519531299999997</v>
      </c>
      <c r="K33" s="1924">
        <v>29.15625</v>
      </c>
      <c r="L33" s="1924">
        <v>45.080630599999999</v>
      </c>
      <c r="M33" s="1924">
        <v>467.14299999999997</v>
      </c>
      <c r="N33" s="1924">
        <v>13.6201381</v>
      </c>
    </row>
    <row r="34" spans="1:14" ht="16" hidden="1" x14ac:dyDescent="0.2">
      <c r="A34" s="1924" t="s">
        <v>222</v>
      </c>
      <c r="B34" s="1925">
        <v>44473</v>
      </c>
      <c r="C34" s="1925">
        <v>44002</v>
      </c>
      <c r="D34" s="1924" t="s">
        <v>205</v>
      </c>
      <c r="E34" s="1924">
        <v>471</v>
      </c>
      <c r="F34" s="1924">
        <v>52.9</v>
      </c>
      <c r="G34" s="1924" t="s">
        <v>112</v>
      </c>
      <c r="H34" s="1924" t="s">
        <v>141</v>
      </c>
      <c r="I34" s="1924">
        <v>44.453125</v>
      </c>
      <c r="J34" s="1924">
        <v>24.693359399999999</v>
      </c>
      <c r="K34" s="1924">
        <v>19.759765600000001</v>
      </c>
      <c r="L34" s="1924">
        <v>44.450790900000001</v>
      </c>
      <c r="M34" s="1924">
        <v>444</v>
      </c>
      <c r="N34" s="1924">
        <v>8.7733359400000008</v>
      </c>
    </row>
    <row r="35" spans="1:14" ht="16" hidden="1" x14ac:dyDescent="0.2">
      <c r="A35" s="1924" t="s">
        <v>223</v>
      </c>
      <c r="B35" s="1925">
        <v>44407</v>
      </c>
      <c r="C35" s="1925">
        <v>43927</v>
      </c>
      <c r="D35" s="1924" t="s">
        <v>205</v>
      </c>
      <c r="E35" s="1924">
        <v>480</v>
      </c>
      <c r="F35" s="1924">
        <v>51</v>
      </c>
      <c r="G35" s="1924" t="s">
        <v>112</v>
      </c>
      <c r="H35" s="1924" t="s">
        <v>154</v>
      </c>
      <c r="I35" s="1924">
        <v>53.283203100000001</v>
      </c>
      <c r="J35" s="1924">
        <v>32.896484399999999</v>
      </c>
      <c r="K35" s="1924">
        <v>20.386718800000001</v>
      </c>
      <c r="L35" s="1924">
        <v>38.261060800000003</v>
      </c>
      <c r="M35" s="1924">
        <v>446.57100000000003</v>
      </c>
      <c r="N35" s="1924">
        <v>9.1041173799999999</v>
      </c>
    </row>
    <row r="36" spans="1:14" ht="16" hidden="1" x14ac:dyDescent="0.2">
      <c r="A36" s="1924" t="s">
        <v>224</v>
      </c>
      <c r="B36" s="1925">
        <v>44209</v>
      </c>
      <c r="C36" s="1925">
        <v>43689</v>
      </c>
      <c r="D36" s="1924" t="s">
        <v>200</v>
      </c>
      <c r="E36" s="1924">
        <v>520</v>
      </c>
      <c r="F36" s="1924">
        <v>32.6</v>
      </c>
      <c r="G36" s="1924" t="s">
        <v>107</v>
      </c>
      <c r="H36" s="1924" t="s">
        <v>124</v>
      </c>
      <c r="I36" s="1924">
        <v>27.519531300000001</v>
      </c>
      <c r="J36" s="1924">
        <v>10.5722656</v>
      </c>
      <c r="K36" s="1924">
        <v>16.947265600000001</v>
      </c>
      <c r="L36" s="1924">
        <v>61.582682800000001</v>
      </c>
      <c r="M36" s="1924">
        <v>470.57100000000003</v>
      </c>
      <c r="N36" s="1924">
        <v>7.9748917300000004</v>
      </c>
    </row>
    <row r="37" spans="1:14" ht="16" hidden="1" x14ac:dyDescent="0.2">
      <c r="A37" s="1924" t="s">
        <v>225</v>
      </c>
      <c r="B37" s="1925">
        <v>44305</v>
      </c>
      <c r="C37" s="1925">
        <v>43950</v>
      </c>
      <c r="D37" s="1924" t="s">
        <v>200</v>
      </c>
      <c r="E37" s="1924">
        <v>355</v>
      </c>
      <c r="F37" s="1924">
        <v>40.299999999999997</v>
      </c>
      <c r="G37" s="1924" t="s">
        <v>112</v>
      </c>
      <c r="H37" s="1924" t="s">
        <v>124</v>
      </c>
      <c r="I37" s="1924">
        <v>46.355468799999997</v>
      </c>
      <c r="J37" s="1924">
        <v>20.253906300000001</v>
      </c>
      <c r="K37" s="1924">
        <v>26.1015625</v>
      </c>
      <c r="L37" s="1924">
        <v>56.307407099999999</v>
      </c>
      <c r="M37" s="1924">
        <v>390.85700000000003</v>
      </c>
      <c r="N37" s="1924">
        <v>10.2019784</v>
      </c>
    </row>
    <row r="38" spans="1:14" ht="16" hidden="1" x14ac:dyDescent="0.2">
      <c r="A38" s="1924" t="s">
        <v>226</v>
      </c>
      <c r="B38" s="1925">
        <v>44235</v>
      </c>
      <c r="C38" s="1925">
        <v>43824</v>
      </c>
      <c r="D38" s="1924" t="s">
        <v>200</v>
      </c>
      <c r="E38" s="1924">
        <v>411</v>
      </c>
      <c r="F38" s="1924">
        <v>38.4</v>
      </c>
      <c r="G38" s="1924" t="s">
        <v>112</v>
      </c>
      <c r="H38" s="1924" t="s">
        <v>124</v>
      </c>
      <c r="I38" s="1924">
        <v>49.919921899999999</v>
      </c>
      <c r="J38" s="1924">
        <v>26.777343800000001</v>
      </c>
      <c r="K38" s="1924">
        <v>23.142578100000001</v>
      </c>
      <c r="L38" s="1924">
        <v>46.359403700000001</v>
      </c>
      <c r="M38" s="1924">
        <v>387.42899999999997</v>
      </c>
      <c r="N38" s="1924">
        <v>8.9661059000000005</v>
      </c>
    </row>
    <row r="39" spans="1:14" ht="16" hidden="1" x14ac:dyDescent="0.2">
      <c r="A39" s="1924" t="s">
        <v>227</v>
      </c>
      <c r="B39" s="1925">
        <v>44235</v>
      </c>
      <c r="C39" s="1925">
        <v>43824</v>
      </c>
      <c r="D39" s="1924" t="s">
        <v>200</v>
      </c>
      <c r="E39" s="1924">
        <v>411</v>
      </c>
      <c r="F39" s="1924">
        <v>50.9</v>
      </c>
      <c r="G39" s="1924" t="s">
        <v>112</v>
      </c>
      <c r="H39" s="1924" t="s">
        <v>124</v>
      </c>
      <c r="I39" s="1924">
        <v>45.212890600000001</v>
      </c>
      <c r="J39" s="1924">
        <v>17.185546899999999</v>
      </c>
      <c r="K39" s="1924">
        <v>28.027343800000001</v>
      </c>
      <c r="L39" s="1924">
        <v>61.989718799999999</v>
      </c>
      <c r="M39" s="1924">
        <v>415.714</v>
      </c>
      <c r="N39" s="1924">
        <v>11.6513592</v>
      </c>
    </row>
    <row r="40" spans="1:14" ht="16" hidden="1" x14ac:dyDescent="0.2">
      <c r="A40" s="1924" t="s">
        <v>228</v>
      </c>
      <c r="B40" s="1925">
        <v>44251</v>
      </c>
      <c r="C40" s="1925">
        <v>43824</v>
      </c>
      <c r="D40" s="1924" t="s">
        <v>200</v>
      </c>
      <c r="E40" s="1924">
        <v>427</v>
      </c>
      <c r="F40" s="1924">
        <v>37.4</v>
      </c>
      <c r="G40" s="1924" t="s">
        <v>112</v>
      </c>
      <c r="H40" s="1924" t="s">
        <v>124</v>
      </c>
      <c r="I40" s="1924">
        <v>29.3046875</v>
      </c>
      <c r="J40" s="1924">
        <v>8.4921875</v>
      </c>
      <c r="K40" s="1924">
        <v>20.8125</v>
      </c>
      <c r="L40" s="1924">
        <v>71.021061099999997</v>
      </c>
      <c r="M40" s="1924">
        <v>402.85700000000003</v>
      </c>
      <c r="N40" s="1924">
        <v>8.3844613100000007</v>
      </c>
    </row>
    <row r="41" spans="1:14" ht="16" hidden="1" x14ac:dyDescent="0.2">
      <c r="A41" s="1924" t="s">
        <v>229</v>
      </c>
      <c r="B41" s="1925">
        <v>44407</v>
      </c>
      <c r="C41" s="1925">
        <v>43942</v>
      </c>
      <c r="D41" s="1924" t="s">
        <v>200</v>
      </c>
      <c r="E41" s="1924">
        <v>465</v>
      </c>
      <c r="F41" s="1924">
        <v>59</v>
      </c>
      <c r="G41" s="1924" t="s">
        <v>112</v>
      </c>
      <c r="H41" s="1924" t="s">
        <v>124</v>
      </c>
      <c r="I41" s="1924">
        <v>39.919921899999999</v>
      </c>
      <c r="J41" s="1924">
        <v>24.0078125</v>
      </c>
      <c r="K41" s="1924">
        <v>15.9121094</v>
      </c>
      <c r="L41" s="1924">
        <v>39.860071400000002</v>
      </c>
      <c r="M41" s="1924">
        <v>439.714</v>
      </c>
      <c r="N41" s="1924">
        <v>6.99677726</v>
      </c>
    </row>
    <row r="42" spans="1:14" ht="16" hidden="1" x14ac:dyDescent="0.2">
      <c r="A42" s="1924" t="s">
        <v>230</v>
      </c>
      <c r="B42" s="1925">
        <v>44235</v>
      </c>
      <c r="C42" s="1925">
        <v>43851</v>
      </c>
      <c r="D42" s="1924" t="s">
        <v>205</v>
      </c>
      <c r="E42" s="1924">
        <v>384</v>
      </c>
      <c r="F42" s="1924">
        <v>50.5</v>
      </c>
      <c r="G42" s="1924" t="s">
        <v>112</v>
      </c>
      <c r="H42" s="1924" t="s">
        <v>124</v>
      </c>
      <c r="I42" s="1924">
        <v>38.769531299999997</v>
      </c>
      <c r="J42" s="1924">
        <v>19.962890600000001</v>
      </c>
      <c r="K42" s="1924">
        <v>18.806640600000001</v>
      </c>
      <c r="L42" s="1924">
        <v>48.508816099999997</v>
      </c>
      <c r="M42" s="1924">
        <v>358.286</v>
      </c>
      <c r="N42" s="1924">
        <v>6.7381560399999998</v>
      </c>
    </row>
    <row r="43" spans="1:14" ht="16" hidden="1" x14ac:dyDescent="0.2">
      <c r="A43" s="1924" t="s">
        <v>231</v>
      </c>
      <c r="B43" s="1925">
        <v>44235</v>
      </c>
      <c r="C43" s="1925">
        <v>43845</v>
      </c>
      <c r="D43" s="1924" t="s">
        <v>205</v>
      </c>
      <c r="E43" s="1924">
        <v>390</v>
      </c>
      <c r="F43" s="1924">
        <v>37.4</v>
      </c>
      <c r="G43" s="1924" t="s">
        <v>112</v>
      </c>
      <c r="H43" s="1924" t="s">
        <v>124</v>
      </c>
      <c r="I43" s="1924">
        <v>30.121093800000001</v>
      </c>
      <c r="J43" s="1924">
        <v>7.09375</v>
      </c>
      <c r="K43" s="1924">
        <v>23.027343800000001</v>
      </c>
      <c r="L43" s="1924">
        <v>76.449228399999996</v>
      </c>
      <c r="M43" s="1924">
        <v>438</v>
      </c>
      <c r="N43" s="1924">
        <v>10.0859766</v>
      </c>
    </row>
    <row r="44" spans="1:14" ht="16" hidden="1" x14ac:dyDescent="0.2">
      <c r="A44" s="1924" t="s">
        <v>232</v>
      </c>
      <c r="B44" s="1925">
        <v>44407</v>
      </c>
      <c r="C44" s="1925">
        <v>43942</v>
      </c>
      <c r="D44" s="1924" t="s">
        <v>205</v>
      </c>
      <c r="E44" s="1924">
        <v>465</v>
      </c>
      <c r="F44" s="1924">
        <v>56</v>
      </c>
      <c r="G44" s="1924" t="s">
        <v>112</v>
      </c>
      <c r="H44" s="1924" t="s">
        <v>124</v>
      </c>
      <c r="I44" s="1924">
        <v>59.091796899999999</v>
      </c>
      <c r="J44" s="1924">
        <v>30.037109399999999</v>
      </c>
      <c r="K44" s="1924">
        <v>29.0546875</v>
      </c>
      <c r="L44" s="1924">
        <v>49.168732400000003</v>
      </c>
      <c r="M44" s="1924">
        <v>474</v>
      </c>
      <c r="N44" s="1924">
        <v>13.771921900000001</v>
      </c>
    </row>
    <row r="45" spans="1:14" ht="16" hidden="1" x14ac:dyDescent="0.2">
      <c r="A45" s="1924"/>
      <c r="B45" s="1925">
        <v>44770</v>
      </c>
      <c r="C45" s="1925">
        <v>44427</v>
      </c>
      <c r="D45" s="1924" t="s">
        <v>205</v>
      </c>
      <c r="E45" s="1924"/>
      <c r="F45" s="1924"/>
      <c r="G45" s="1924" t="s">
        <v>107</v>
      </c>
      <c r="H45" s="1924" t="s">
        <v>201</v>
      </c>
      <c r="I45" s="1924"/>
      <c r="J45" s="1924"/>
      <c r="K45" s="1924"/>
      <c r="L45" s="1924"/>
      <c r="M45" s="1924"/>
      <c r="N45" s="1924"/>
    </row>
    <row r="46" spans="1:14" ht="16" hidden="1" x14ac:dyDescent="0.2">
      <c r="A46" s="1924"/>
      <c r="B46" s="1925">
        <v>44770</v>
      </c>
      <c r="C46" s="1925">
        <v>44427</v>
      </c>
      <c r="D46" s="1924" t="s">
        <v>205</v>
      </c>
      <c r="E46" s="1924"/>
      <c r="F46" s="1924"/>
      <c r="G46" s="1924" t="s">
        <v>107</v>
      </c>
      <c r="H46" s="1924" t="s">
        <v>201</v>
      </c>
      <c r="I46" s="1924"/>
      <c r="J46" s="1924"/>
      <c r="K46" s="1924"/>
      <c r="L46" s="1924"/>
      <c r="M46" s="1924"/>
      <c r="N46" s="1924"/>
    </row>
    <row r="47" spans="1:14" ht="16" hidden="1" x14ac:dyDescent="0.2">
      <c r="A47" s="1924"/>
      <c r="B47" s="1925">
        <v>44770</v>
      </c>
      <c r="C47" s="1925">
        <v>44427</v>
      </c>
      <c r="D47" s="1924" t="s">
        <v>205</v>
      </c>
      <c r="E47" s="1924"/>
      <c r="F47" s="1924"/>
      <c r="G47" s="1924" t="s">
        <v>107</v>
      </c>
      <c r="H47" s="1924" t="s">
        <v>201</v>
      </c>
      <c r="I47" s="1924"/>
      <c r="J47" s="1924"/>
      <c r="K47" s="1924"/>
      <c r="L47" s="1924"/>
      <c r="M47" s="1924"/>
      <c r="N47" s="1924"/>
    </row>
    <row r="48" spans="1:14" ht="16" hidden="1" x14ac:dyDescent="0.2">
      <c r="A48" s="1924"/>
      <c r="B48" s="1925">
        <v>44770</v>
      </c>
      <c r="C48" s="1925">
        <v>44373</v>
      </c>
      <c r="D48" s="1924" t="s">
        <v>200</v>
      </c>
      <c r="E48" s="1924"/>
      <c r="F48" s="1924"/>
      <c r="G48" s="1924" t="s">
        <v>107</v>
      </c>
      <c r="H48" s="1924" t="s">
        <v>201</v>
      </c>
      <c r="I48" s="1924"/>
      <c r="J48" s="1924"/>
      <c r="K48" s="1924"/>
      <c r="L48" s="1924"/>
      <c r="M48" s="1924"/>
      <c r="N48" s="1924"/>
    </row>
    <row r="49" spans="1:14" ht="16" hidden="1" x14ac:dyDescent="0.2">
      <c r="A49" s="1924"/>
      <c r="B49" s="1925">
        <v>44770</v>
      </c>
      <c r="C49" s="1925">
        <v>44373</v>
      </c>
      <c r="D49" s="1924" t="s">
        <v>200</v>
      </c>
      <c r="E49" s="1924"/>
      <c r="F49" s="1924"/>
      <c r="G49" s="1924" t="s">
        <v>107</v>
      </c>
      <c r="H49" s="1924" t="s">
        <v>201</v>
      </c>
      <c r="I49" s="1924"/>
      <c r="J49" s="1924"/>
      <c r="K49" s="1924"/>
      <c r="L49" s="1924"/>
      <c r="M49" s="1924"/>
      <c r="N49" s="1924"/>
    </row>
    <row r="50" spans="1:14" ht="16" hidden="1" x14ac:dyDescent="0.2">
      <c r="A50" s="1924"/>
      <c r="B50" s="1925">
        <v>44770</v>
      </c>
      <c r="C50" s="1925">
        <v>44373</v>
      </c>
      <c r="D50" s="1924" t="s">
        <v>200</v>
      </c>
      <c r="E50" s="1924"/>
      <c r="F50" s="1924"/>
      <c r="G50" s="1924" t="s">
        <v>107</v>
      </c>
      <c r="H50" s="1924" t="s">
        <v>201</v>
      </c>
      <c r="I50" s="1924"/>
      <c r="J50" s="1924"/>
      <c r="K50" s="1924"/>
      <c r="L50" s="1924"/>
      <c r="M50" s="1924"/>
      <c r="N50" s="1924"/>
    </row>
    <row r="51" spans="1:14" ht="16" hidden="1" x14ac:dyDescent="0.2">
      <c r="A51" s="965" t="s">
        <v>789</v>
      </c>
      <c r="B51" s="1984">
        <v>44770</v>
      </c>
      <c r="C51" s="966">
        <v>44165</v>
      </c>
      <c r="D51" s="1299" t="s">
        <v>205</v>
      </c>
      <c r="E51" s="1299">
        <v>606</v>
      </c>
      <c r="F51" s="1300" t="s">
        <v>299</v>
      </c>
      <c r="G51" s="965" t="s">
        <v>112</v>
      </c>
      <c r="H51" s="1301" t="s">
        <v>154</v>
      </c>
      <c r="I51" s="1299"/>
      <c r="J51" s="1299"/>
      <c r="K51" s="1302"/>
    </row>
    <row r="52" spans="1:14" ht="16" hidden="1" x14ac:dyDescent="0.2">
      <c r="A52" s="965" t="s">
        <v>791</v>
      </c>
      <c r="B52" s="1984">
        <v>44770</v>
      </c>
      <c r="C52" s="966">
        <v>44165</v>
      </c>
      <c r="D52" s="1299" t="s">
        <v>205</v>
      </c>
      <c r="E52" s="1299">
        <v>606</v>
      </c>
      <c r="F52" s="1300" t="s">
        <v>296</v>
      </c>
      <c r="G52" s="1985" t="s">
        <v>112</v>
      </c>
      <c r="H52" s="1301" t="s">
        <v>154</v>
      </c>
      <c r="I52" s="1299"/>
      <c r="J52" s="1299"/>
      <c r="K52" s="1302"/>
    </row>
    <row r="53" spans="1:14" ht="16" hidden="1" x14ac:dyDescent="0.2">
      <c r="A53" s="965" t="s">
        <v>792</v>
      </c>
      <c r="B53" s="1984">
        <v>44770</v>
      </c>
      <c r="C53" s="966">
        <v>44165</v>
      </c>
      <c r="D53" s="1299" t="s">
        <v>200</v>
      </c>
      <c r="E53" s="1299">
        <v>606</v>
      </c>
      <c r="F53" s="1300" t="s">
        <v>299</v>
      </c>
      <c r="G53" s="1985" t="s">
        <v>112</v>
      </c>
      <c r="H53" s="1301" t="s">
        <v>154</v>
      </c>
      <c r="I53" s="1299"/>
      <c r="J53" s="1299"/>
      <c r="K53" s="1303"/>
    </row>
    <row r="54" spans="1:14" ht="16" hidden="1" x14ac:dyDescent="0.2">
      <c r="A54" s="965" t="s">
        <v>793</v>
      </c>
      <c r="B54" s="1984">
        <v>44770</v>
      </c>
      <c r="C54" s="966">
        <v>44165</v>
      </c>
      <c r="D54" s="1299" t="s">
        <v>200</v>
      </c>
      <c r="E54" s="1299">
        <v>606</v>
      </c>
      <c r="F54" s="1300" t="s">
        <v>296</v>
      </c>
      <c r="G54" s="1985" t="s">
        <v>112</v>
      </c>
      <c r="H54" s="1301" t="s">
        <v>154</v>
      </c>
      <c r="I54" s="1299"/>
      <c r="J54" s="1299"/>
      <c r="K54" s="1303"/>
    </row>
    <row r="55" spans="1:14" x14ac:dyDescent="0.2">
      <c r="A55" s="965"/>
      <c r="B55" s="965"/>
      <c r="C55" s="965"/>
      <c r="D55" s="965"/>
      <c r="E55" s="965"/>
      <c r="F55" s="965"/>
      <c r="G55" s="965"/>
      <c r="H55" s="965"/>
      <c r="I55" s="965"/>
      <c r="J55" s="965"/>
      <c r="K55" s="965"/>
    </row>
  </sheetData>
  <autoFilter ref="A1:N54" xr:uid="{89E7CB23-4CC6-43D1-8070-3316F413B987}">
    <filterColumn colId="7">
      <filters>
        <filter val="E2HN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81BF-9AAC-4D75-B6EB-F5A4ACC261E9}">
  <sheetPr>
    <tabColor rgb="FFC6E0B4"/>
    <pageSetUpPr fitToPage="1"/>
  </sheetPr>
  <dimension ref="A1:BR29"/>
  <sheetViews>
    <sheetView workbookViewId="0">
      <selection activeCell="L39" sqref="L39"/>
    </sheetView>
  </sheetViews>
  <sheetFormatPr baseColWidth="10" defaultColWidth="8.83203125" defaultRowHeight="15" x14ac:dyDescent="0.2"/>
  <cols>
    <col min="1" max="1" width="10.1640625" customWidth="1"/>
    <col min="2" max="2" width="14.1640625" customWidth="1"/>
    <col min="3" max="3" width="17.33203125" customWidth="1"/>
    <col min="4" max="4" width="18.33203125" customWidth="1"/>
    <col min="5" max="5" width="9.5" customWidth="1"/>
    <col min="8" max="8" width="16.83203125" customWidth="1"/>
    <col min="9" max="9" width="13.33203125" customWidth="1"/>
    <col min="11" max="11" width="15.83203125" customWidth="1"/>
    <col min="12" max="12" width="21.5" customWidth="1"/>
    <col min="13" max="13" width="17.33203125" customWidth="1"/>
    <col min="14" max="14" width="16.5" customWidth="1"/>
    <col min="15" max="15" width="19.5" customWidth="1"/>
    <col min="16" max="16" width="19.83203125" customWidth="1"/>
    <col min="17" max="17" width="13.6640625" customWidth="1"/>
    <col min="18" max="18" width="16.33203125" style="1" customWidth="1"/>
    <col min="19" max="19" width="15.5" customWidth="1"/>
    <col min="20" max="20" width="21.33203125" customWidth="1"/>
    <col min="21" max="21" width="15.5" customWidth="1"/>
    <col min="22" max="23" width="13.5" customWidth="1"/>
    <col min="24" max="24" width="15" customWidth="1"/>
    <col min="25" max="25" width="14" customWidth="1"/>
    <col min="26" max="26" width="14.6640625" customWidth="1"/>
    <col min="27" max="27" width="12.33203125" customWidth="1"/>
    <col min="28" max="28" width="13.1640625" customWidth="1"/>
    <col min="29" max="29" width="21.1640625" customWidth="1"/>
    <col min="30" max="30" width="15.33203125" customWidth="1"/>
    <col min="31" max="31" width="15.1640625" customWidth="1"/>
    <col min="32" max="32" width="14.5" customWidth="1"/>
    <col min="33" max="33" width="13.1640625" customWidth="1"/>
    <col min="34" max="34" width="11.5" customWidth="1"/>
    <col min="35" max="35" width="22.6640625" customWidth="1"/>
    <col min="36" max="36" width="11.33203125" customWidth="1"/>
  </cols>
  <sheetData>
    <row r="1" spans="1:70" x14ac:dyDescent="0.2">
      <c r="A1" s="167" t="s">
        <v>97</v>
      </c>
      <c r="B1" s="167" t="s">
        <v>2593</v>
      </c>
      <c r="C1" s="316" t="s">
        <v>239</v>
      </c>
      <c r="D1" s="167" t="s">
        <v>2435</v>
      </c>
      <c r="E1" s="167" t="s">
        <v>189</v>
      </c>
      <c r="F1" s="167" t="s">
        <v>192</v>
      </c>
      <c r="G1" s="167" t="s">
        <v>241</v>
      </c>
      <c r="H1" s="167" t="s">
        <v>188</v>
      </c>
      <c r="I1" s="167" t="s">
        <v>242</v>
      </c>
      <c r="J1" s="167" t="s">
        <v>2895</v>
      </c>
      <c r="K1" s="167" t="s">
        <v>2896</v>
      </c>
      <c r="L1" s="167" t="s">
        <v>2441</v>
      </c>
      <c r="M1" s="368" t="s">
        <v>2886</v>
      </c>
      <c r="N1" s="167" t="s">
        <v>2887</v>
      </c>
      <c r="O1" s="328" t="s">
        <v>3229</v>
      </c>
      <c r="P1" s="429" t="s">
        <v>3230</v>
      </c>
      <c r="Q1" t="s">
        <v>2958</v>
      </c>
      <c r="R1" s="1" t="s">
        <v>3183</v>
      </c>
      <c r="S1" t="s">
        <v>3184</v>
      </c>
      <c r="T1" t="s">
        <v>3231</v>
      </c>
      <c r="U1" t="s">
        <v>3186</v>
      </c>
      <c r="V1" t="s">
        <v>3209</v>
      </c>
      <c r="W1" t="s">
        <v>3210</v>
      </c>
      <c r="X1" t="s">
        <v>3189</v>
      </c>
      <c r="Y1" t="s">
        <v>3190</v>
      </c>
      <c r="Z1" t="s">
        <v>3191</v>
      </c>
      <c r="AA1" s="328" t="s">
        <v>3232</v>
      </c>
      <c r="AB1" s="429" t="s">
        <v>3233</v>
      </c>
      <c r="AC1" t="s">
        <v>3234</v>
      </c>
      <c r="AD1" t="s">
        <v>3193</v>
      </c>
      <c r="AE1" t="s">
        <v>3223</v>
      </c>
      <c r="AF1" t="s">
        <v>3235</v>
      </c>
      <c r="AG1" t="s">
        <v>3236</v>
      </c>
      <c r="AH1" t="s">
        <v>3237</v>
      </c>
      <c r="AI1" t="s">
        <v>3238</v>
      </c>
      <c r="AJ1" t="s">
        <v>3239</v>
      </c>
    </row>
    <row r="2" spans="1:70" ht="16" x14ac:dyDescent="0.2">
      <c r="A2" s="1">
        <v>1</v>
      </c>
      <c r="B2" s="1" t="s">
        <v>732</v>
      </c>
      <c r="D2" s="305">
        <v>1343441</v>
      </c>
      <c r="E2" s="305" t="s">
        <v>115</v>
      </c>
      <c r="F2" s="326" t="s">
        <v>141</v>
      </c>
      <c r="G2" s="305" t="s">
        <v>733</v>
      </c>
      <c r="H2" s="306">
        <v>44067</v>
      </c>
      <c r="I2" s="307">
        <f t="shared" ref="I2:I18" ca="1" si="0">YEARFRAC(H2,TODAY())</f>
        <v>2.5611111111111109</v>
      </c>
      <c r="J2" s="103">
        <f t="shared" ref="J2:J18" ca="1" si="1">_xlfn.DAYS(TODAY(),H2)</f>
        <v>934</v>
      </c>
      <c r="K2" s="305">
        <f t="shared" ref="K2:K18" ca="1" si="2">J2/30</f>
        <v>31.133333333333333</v>
      </c>
      <c r="L2" s="683" t="s">
        <v>2945</v>
      </c>
      <c r="M2" s="13">
        <v>44634</v>
      </c>
      <c r="N2" s="105">
        <f t="shared" ref="N2:N6" si="3">_xlfn.DAYS(M2,H2)/30</f>
        <v>18.899999999999999</v>
      </c>
      <c r="O2" s="194">
        <v>35</v>
      </c>
      <c r="P2" s="194">
        <v>201</v>
      </c>
      <c r="Q2" s="194">
        <v>35</v>
      </c>
      <c r="R2" s="194">
        <v>35</v>
      </c>
      <c r="S2" s="194">
        <v>35</v>
      </c>
      <c r="T2" s="194">
        <v>35</v>
      </c>
      <c r="U2" s="194">
        <v>36</v>
      </c>
      <c r="V2" s="194">
        <v>36</v>
      </c>
      <c r="W2" s="194">
        <v>36</v>
      </c>
      <c r="X2" s="194">
        <v>37</v>
      </c>
      <c r="Y2" s="194">
        <v>36</v>
      </c>
      <c r="Z2" s="194">
        <v>37</v>
      </c>
      <c r="AA2" s="326"/>
      <c r="AB2" s="326"/>
      <c r="AC2" s="194">
        <v>36</v>
      </c>
      <c r="AD2" s="194">
        <v>35</v>
      </c>
      <c r="AE2" s="194">
        <v>35</v>
      </c>
      <c r="AF2" s="194">
        <v>35</v>
      </c>
      <c r="AG2" s="194"/>
      <c r="AH2" s="194">
        <v>36</v>
      </c>
      <c r="AI2" s="194">
        <v>37</v>
      </c>
      <c r="AJ2" s="194" t="s">
        <v>3224</v>
      </c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6"/>
      <c r="BE2" s="326"/>
      <c r="BF2" s="326"/>
      <c r="BG2" s="326"/>
      <c r="BH2" s="326"/>
      <c r="BI2" s="326"/>
      <c r="BJ2" s="326"/>
      <c r="BK2" s="326"/>
      <c r="BL2" s="326"/>
      <c r="BM2" s="326"/>
      <c r="BN2" s="326"/>
      <c r="BO2" s="326"/>
      <c r="BP2" s="326"/>
      <c r="BQ2" s="326"/>
      <c r="BR2" s="326"/>
    </row>
    <row r="3" spans="1:70" ht="16" x14ac:dyDescent="0.2">
      <c r="A3" s="1">
        <v>2</v>
      </c>
      <c r="B3" s="1" t="s">
        <v>734</v>
      </c>
      <c r="D3" s="305">
        <v>1343441</v>
      </c>
      <c r="E3" s="305" t="s">
        <v>115</v>
      </c>
      <c r="F3" s="326" t="s">
        <v>141</v>
      </c>
      <c r="G3" s="305" t="s">
        <v>299</v>
      </c>
      <c r="H3" s="306">
        <v>44067</v>
      </c>
      <c r="I3" s="307">
        <f t="shared" ca="1" si="0"/>
        <v>2.5611111111111109</v>
      </c>
      <c r="J3" s="103">
        <f t="shared" ca="1" si="1"/>
        <v>934</v>
      </c>
      <c r="K3" s="305">
        <f t="shared" ca="1" si="2"/>
        <v>31.133333333333333</v>
      </c>
      <c r="L3" s="683" t="s">
        <v>2945</v>
      </c>
      <c r="M3" s="13">
        <v>44634</v>
      </c>
      <c r="N3" s="105">
        <f t="shared" si="3"/>
        <v>18.899999999999999</v>
      </c>
      <c r="O3" s="194">
        <v>25</v>
      </c>
      <c r="P3" s="194">
        <v>175</v>
      </c>
      <c r="Q3" s="194">
        <v>25</v>
      </c>
      <c r="R3" s="194">
        <v>24</v>
      </c>
      <c r="S3" s="194">
        <v>25</v>
      </c>
      <c r="T3" s="194">
        <v>26</v>
      </c>
      <c r="U3" s="194">
        <v>25</v>
      </c>
      <c r="V3" s="194">
        <v>25</v>
      </c>
      <c r="W3" s="194">
        <v>25</v>
      </c>
      <c r="X3" s="194">
        <v>26</v>
      </c>
      <c r="Y3" s="194">
        <v>26</v>
      </c>
      <c r="Z3" s="194">
        <v>26</v>
      </c>
      <c r="AA3" s="326"/>
      <c r="AB3" s="326"/>
      <c r="AC3" s="194">
        <v>26</v>
      </c>
      <c r="AD3" s="194">
        <v>26</v>
      </c>
      <c r="AE3" s="194">
        <v>26</v>
      </c>
      <c r="AF3" s="194">
        <v>26</v>
      </c>
      <c r="AG3" s="194"/>
      <c r="AH3" s="194">
        <v>27</v>
      </c>
      <c r="AI3" s="194">
        <v>27</v>
      </c>
      <c r="AJ3" s="194" t="s">
        <v>3224</v>
      </c>
      <c r="AK3" s="326"/>
      <c r="AL3" s="326"/>
      <c r="AM3" s="326"/>
      <c r="AN3" s="326"/>
      <c r="AO3" s="326"/>
      <c r="AP3" s="326"/>
      <c r="AQ3" s="326"/>
      <c r="AR3" s="326"/>
      <c r="AS3" s="326"/>
      <c r="AT3" s="326"/>
      <c r="AU3" s="326"/>
      <c r="AV3" s="326"/>
      <c r="AW3" s="326"/>
      <c r="AX3" s="326"/>
      <c r="AY3" s="326"/>
      <c r="AZ3" s="326"/>
      <c r="BA3" s="326"/>
      <c r="BB3" s="326"/>
      <c r="BC3" s="326"/>
      <c r="BD3" s="326"/>
      <c r="BE3" s="326"/>
      <c r="BF3" s="326"/>
      <c r="BG3" s="326"/>
      <c r="BH3" s="326"/>
      <c r="BI3" s="326"/>
      <c r="BJ3" s="326"/>
      <c r="BK3" s="326"/>
      <c r="BL3" s="326"/>
      <c r="BM3" s="326"/>
      <c r="BN3" s="326"/>
      <c r="BO3" s="326"/>
      <c r="BP3" s="326"/>
      <c r="BQ3" s="326"/>
      <c r="BR3" s="326"/>
    </row>
    <row r="4" spans="1:70" s="661" customFormat="1" ht="16" x14ac:dyDescent="0.2">
      <c r="A4" s="76">
        <v>3</v>
      </c>
      <c r="B4" s="76" t="s">
        <v>735</v>
      </c>
      <c r="C4" s="661" t="s">
        <v>600</v>
      </c>
      <c r="D4" s="893">
        <v>1343441</v>
      </c>
      <c r="E4" s="893" t="s">
        <v>115</v>
      </c>
      <c r="F4" s="661" t="s">
        <v>141</v>
      </c>
      <c r="G4" s="893" t="s">
        <v>286</v>
      </c>
      <c r="H4" s="895">
        <v>44067</v>
      </c>
      <c r="I4" s="856">
        <f t="shared" ca="1" si="0"/>
        <v>2.5611111111111109</v>
      </c>
      <c r="J4" s="855">
        <f t="shared" ca="1" si="1"/>
        <v>934</v>
      </c>
      <c r="K4" s="893">
        <f t="shared" ca="1" si="2"/>
        <v>31.133333333333333</v>
      </c>
      <c r="L4" s="368" t="s">
        <v>2945</v>
      </c>
      <c r="M4" s="121">
        <v>44634</v>
      </c>
      <c r="N4" s="368">
        <f t="shared" si="3"/>
        <v>18.899999999999999</v>
      </c>
      <c r="O4" s="76">
        <v>26</v>
      </c>
      <c r="P4" s="76">
        <v>220</v>
      </c>
      <c r="Q4" s="76"/>
      <c r="R4" s="76"/>
      <c r="S4" s="76"/>
      <c r="T4" s="76"/>
      <c r="U4" s="76"/>
      <c r="V4" s="76"/>
      <c r="W4" s="76"/>
      <c r="X4" s="76"/>
      <c r="Y4" s="76"/>
      <c r="Z4" s="76"/>
      <c r="AC4" s="76"/>
      <c r="AD4" s="76"/>
      <c r="AE4" s="76"/>
      <c r="AF4" s="76"/>
      <c r="AG4" s="76"/>
      <c r="AH4" s="76"/>
      <c r="AI4" s="76"/>
      <c r="AJ4" s="76"/>
    </row>
    <row r="5" spans="1:70" ht="16" x14ac:dyDescent="0.2">
      <c r="A5" s="1">
        <v>4</v>
      </c>
      <c r="B5" s="1" t="s">
        <v>736</v>
      </c>
      <c r="D5" s="305">
        <v>1343441</v>
      </c>
      <c r="E5" s="305" t="s">
        <v>115</v>
      </c>
      <c r="F5" s="326" t="s">
        <v>141</v>
      </c>
      <c r="G5" s="305" t="s">
        <v>293</v>
      </c>
      <c r="H5" s="306">
        <v>44067</v>
      </c>
      <c r="I5" s="307">
        <f t="shared" ca="1" si="0"/>
        <v>2.5611111111111109</v>
      </c>
      <c r="J5" s="103">
        <f t="shared" ca="1" si="1"/>
        <v>934</v>
      </c>
      <c r="K5" s="305">
        <f t="shared" ca="1" si="2"/>
        <v>31.133333333333333</v>
      </c>
      <c r="L5" s="683" t="s">
        <v>2945</v>
      </c>
      <c r="M5" s="13">
        <v>44634</v>
      </c>
      <c r="N5" s="105">
        <f t="shared" si="3"/>
        <v>18.899999999999999</v>
      </c>
      <c r="O5" s="194">
        <v>27</v>
      </c>
      <c r="P5" s="194">
        <v>183</v>
      </c>
      <c r="Q5" s="194">
        <v>26</v>
      </c>
      <c r="R5" s="194">
        <v>26</v>
      </c>
      <c r="S5" s="194">
        <v>26</v>
      </c>
      <c r="T5" s="194">
        <v>25</v>
      </c>
      <c r="U5" s="194">
        <v>26</v>
      </c>
      <c r="V5" s="194">
        <v>26</v>
      </c>
      <c r="W5" s="194">
        <v>27</v>
      </c>
      <c r="X5" s="194">
        <v>27</v>
      </c>
      <c r="Y5" s="194">
        <v>27</v>
      </c>
      <c r="Z5" s="194">
        <v>27</v>
      </c>
      <c r="AA5" s="326"/>
      <c r="AB5" s="326"/>
      <c r="AC5" s="194">
        <v>26</v>
      </c>
      <c r="AD5" s="194">
        <v>26</v>
      </c>
      <c r="AE5" s="194">
        <v>26</v>
      </c>
      <c r="AF5" s="194">
        <v>27</v>
      </c>
      <c r="AG5" s="194"/>
      <c r="AH5" s="194">
        <v>26</v>
      </c>
      <c r="AI5" s="194">
        <v>26</v>
      </c>
      <c r="AJ5" s="194" t="s">
        <v>3224</v>
      </c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326"/>
      <c r="AW5" s="326"/>
      <c r="AX5" s="326"/>
      <c r="AY5" s="326"/>
      <c r="AZ5" s="326"/>
      <c r="BA5" s="326"/>
      <c r="BB5" s="326"/>
      <c r="BC5" s="326"/>
      <c r="BD5" s="326"/>
      <c r="BE5" s="326"/>
      <c r="BF5" s="326"/>
      <c r="BG5" s="326"/>
      <c r="BH5" s="326"/>
      <c r="BI5" s="326"/>
      <c r="BJ5" s="326"/>
      <c r="BK5" s="326"/>
      <c r="BL5" s="326"/>
      <c r="BM5" s="326"/>
      <c r="BN5" s="326"/>
      <c r="BO5" s="326"/>
      <c r="BP5" s="326"/>
      <c r="BQ5" s="326"/>
      <c r="BR5" s="326"/>
    </row>
    <row r="6" spans="1:70" ht="16" x14ac:dyDescent="0.2">
      <c r="A6" s="1">
        <v>5</v>
      </c>
      <c r="B6" s="686" t="s">
        <v>737</v>
      </c>
      <c r="C6" s="771"/>
      <c r="D6" s="764">
        <v>1343441</v>
      </c>
      <c r="E6" s="764" t="s">
        <v>115</v>
      </c>
      <c r="F6" s="763" t="s">
        <v>141</v>
      </c>
      <c r="G6" s="764" t="s">
        <v>296</v>
      </c>
      <c r="H6" s="765">
        <v>44067</v>
      </c>
      <c r="I6" s="766">
        <f t="shared" ca="1" si="0"/>
        <v>2.5611111111111109</v>
      </c>
      <c r="J6" s="767">
        <f t="shared" ca="1" si="1"/>
        <v>934</v>
      </c>
      <c r="K6" s="764">
        <f t="shared" ca="1" si="2"/>
        <v>31.133333333333333</v>
      </c>
      <c r="L6" s="773" t="s">
        <v>2945</v>
      </c>
      <c r="M6" s="13">
        <v>44634</v>
      </c>
      <c r="N6" s="865">
        <f t="shared" si="3"/>
        <v>18.899999999999999</v>
      </c>
      <c r="O6" s="762">
        <v>26</v>
      </c>
      <c r="P6" s="762">
        <v>168</v>
      </c>
      <c r="Q6" s="762">
        <v>24</v>
      </c>
      <c r="R6" s="762">
        <v>24</v>
      </c>
      <c r="S6" s="762">
        <v>24</v>
      </c>
      <c r="T6" s="762">
        <v>25</v>
      </c>
      <c r="U6" s="762">
        <v>25</v>
      </c>
      <c r="V6" s="762">
        <v>25</v>
      </c>
      <c r="W6" s="762">
        <v>26</v>
      </c>
      <c r="X6" s="762">
        <v>25</v>
      </c>
      <c r="Y6" s="762">
        <v>25</v>
      </c>
      <c r="Z6" s="762">
        <v>25</v>
      </c>
      <c r="AA6" s="763"/>
      <c r="AB6" s="763"/>
      <c r="AC6" s="762">
        <v>25</v>
      </c>
      <c r="AD6" s="762">
        <v>25</v>
      </c>
      <c r="AE6" s="762">
        <v>24</v>
      </c>
      <c r="AF6" s="762">
        <v>24</v>
      </c>
      <c r="AG6" s="762"/>
      <c r="AH6" s="762">
        <v>24</v>
      </c>
      <c r="AI6" s="762">
        <v>25</v>
      </c>
      <c r="AJ6" s="762" t="s">
        <v>3224</v>
      </c>
      <c r="AK6" s="763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326"/>
      <c r="AZ6" s="326"/>
      <c r="BA6" s="326"/>
      <c r="BB6" s="326"/>
      <c r="BC6" s="326"/>
      <c r="BD6" s="326"/>
      <c r="BE6" s="326"/>
      <c r="BF6" s="326"/>
      <c r="BG6" s="326"/>
      <c r="BH6" s="326"/>
      <c r="BI6" s="326"/>
      <c r="BJ6" s="326"/>
      <c r="BK6" s="326"/>
      <c r="BL6" s="326"/>
      <c r="BM6" s="326"/>
      <c r="BN6" s="326"/>
      <c r="BO6" s="326"/>
      <c r="BP6" s="326"/>
      <c r="BQ6" s="326"/>
      <c r="BR6" s="326"/>
    </row>
    <row r="7" spans="1:70" ht="17" x14ac:dyDescent="0.2">
      <c r="A7" s="1">
        <v>6</v>
      </c>
      <c r="B7" s="1" t="s">
        <v>738</v>
      </c>
      <c r="D7" s="99">
        <v>1362670</v>
      </c>
      <c r="E7" s="274" t="s">
        <v>113</v>
      </c>
      <c r="F7" s="274" t="s">
        <v>150</v>
      </c>
      <c r="G7" s="708" t="s">
        <v>299</v>
      </c>
      <c r="H7" s="100">
        <v>44116</v>
      </c>
      <c r="I7" s="102">
        <f t="shared" ca="1" si="0"/>
        <v>2.4277777777777776</v>
      </c>
      <c r="J7" s="99">
        <f t="shared" ca="1" si="1"/>
        <v>885</v>
      </c>
      <c r="K7" s="99">
        <f t="shared" ca="1" si="2"/>
        <v>29.5</v>
      </c>
      <c r="L7" s="683" t="s">
        <v>2945</v>
      </c>
      <c r="M7" s="13">
        <v>44634</v>
      </c>
      <c r="N7" s="335">
        <f t="shared" ref="N7:N14" si="4">_xlfn.DAYS(M7,H7)/30</f>
        <v>17.266666666666666</v>
      </c>
      <c r="O7" s="274">
        <v>31</v>
      </c>
      <c r="P7" s="274"/>
      <c r="Q7" s="274">
        <v>31</v>
      </c>
      <c r="R7" s="274">
        <v>30</v>
      </c>
      <c r="S7" s="274">
        <v>33</v>
      </c>
      <c r="T7" s="274">
        <v>32</v>
      </c>
      <c r="U7" s="274">
        <v>31</v>
      </c>
      <c r="V7" s="274">
        <v>31</v>
      </c>
      <c r="W7" s="274">
        <v>32</v>
      </c>
      <c r="X7" s="274">
        <v>31</v>
      </c>
      <c r="Y7" s="274">
        <v>32</v>
      </c>
      <c r="Z7" s="274">
        <v>31</v>
      </c>
      <c r="AA7" s="325"/>
      <c r="AB7" s="325"/>
      <c r="AC7" s="274">
        <v>31</v>
      </c>
      <c r="AD7" s="274">
        <v>31</v>
      </c>
      <c r="AE7" s="274">
        <v>31</v>
      </c>
      <c r="AF7" s="274">
        <v>31</v>
      </c>
      <c r="AG7" s="274"/>
      <c r="AH7" s="274">
        <v>31</v>
      </c>
      <c r="AI7" s="274">
        <v>31</v>
      </c>
      <c r="AJ7" s="274">
        <v>32</v>
      </c>
      <c r="AK7" s="325" t="s">
        <v>3240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5"/>
      <c r="BM7" s="325"/>
      <c r="BN7" s="325"/>
      <c r="BO7" s="325"/>
      <c r="BP7" s="325"/>
      <c r="BQ7" s="325"/>
      <c r="BR7" s="325"/>
    </row>
    <row r="8" spans="1:70" ht="17" x14ac:dyDescent="0.2">
      <c r="A8" s="1">
        <v>7</v>
      </c>
      <c r="B8" s="1" t="s">
        <v>739</v>
      </c>
      <c r="C8" t="s">
        <v>606</v>
      </c>
      <c r="D8" s="99">
        <v>1362670</v>
      </c>
      <c r="E8" s="274" t="s">
        <v>113</v>
      </c>
      <c r="F8" s="274" t="s">
        <v>150</v>
      </c>
      <c r="G8" s="708" t="s">
        <v>296</v>
      </c>
      <c r="H8" s="100">
        <v>44116</v>
      </c>
      <c r="I8" s="102">
        <f t="shared" ca="1" si="0"/>
        <v>2.4277777777777776</v>
      </c>
      <c r="J8" s="99">
        <f t="shared" ca="1" si="1"/>
        <v>885</v>
      </c>
      <c r="K8" s="99">
        <f t="shared" ca="1" si="2"/>
        <v>29.5</v>
      </c>
      <c r="L8" s="683" t="s">
        <v>2945</v>
      </c>
      <c r="M8" s="13">
        <v>44634</v>
      </c>
      <c r="N8" s="335">
        <f t="shared" si="4"/>
        <v>17.266666666666666</v>
      </c>
      <c r="O8" s="274">
        <v>29</v>
      </c>
      <c r="P8" s="274"/>
      <c r="Q8" s="274">
        <v>29</v>
      </c>
      <c r="R8" s="274">
        <v>29</v>
      </c>
      <c r="S8" s="274">
        <v>30</v>
      </c>
      <c r="T8" s="274">
        <v>30</v>
      </c>
      <c r="U8" s="274">
        <v>29</v>
      </c>
      <c r="V8" s="274">
        <v>30</v>
      </c>
      <c r="W8" s="274">
        <v>30</v>
      </c>
      <c r="X8" s="274">
        <v>30</v>
      </c>
      <c r="Y8" s="274">
        <v>30</v>
      </c>
      <c r="Z8" s="274">
        <v>30</v>
      </c>
      <c r="AA8" s="325"/>
      <c r="AB8" s="325"/>
      <c r="AC8" s="274">
        <v>31</v>
      </c>
      <c r="AD8" s="274">
        <v>31</v>
      </c>
      <c r="AE8" s="274">
        <v>30</v>
      </c>
      <c r="AF8" s="274">
        <v>30</v>
      </c>
      <c r="AG8" s="274"/>
      <c r="AH8" s="274">
        <v>30</v>
      </c>
      <c r="AI8" s="274">
        <v>30</v>
      </c>
      <c r="AJ8" s="274">
        <v>32</v>
      </c>
      <c r="AK8" s="325" t="s">
        <v>3240</v>
      </c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  <c r="BC8" s="325"/>
      <c r="BD8" s="325"/>
      <c r="BE8" s="325"/>
      <c r="BF8" s="325"/>
      <c r="BG8" s="325"/>
      <c r="BH8" s="325"/>
      <c r="BI8" s="325"/>
      <c r="BJ8" s="325"/>
      <c r="BK8" s="325"/>
      <c r="BL8" s="325"/>
      <c r="BM8" s="325"/>
      <c r="BN8" s="325"/>
      <c r="BO8" s="325"/>
      <c r="BP8" s="325"/>
      <c r="BQ8" s="325"/>
      <c r="BR8" s="325"/>
    </row>
    <row r="9" spans="1:70" ht="17" x14ac:dyDescent="0.2">
      <c r="A9" s="1">
        <v>8</v>
      </c>
      <c r="B9" s="686" t="s">
        <v>740</v>
      </c>
      <c r="C9" s="771"/>
      <c r="D9" s="709">
        <v>1362670</v>
      </c>
      <c r="E9" s="652" t="s">
        <v>113</v>
      </c>
      <c r="F9" s="652" t="s">
        <v>150</v>
      </c>
      <c r="G9" s="867" t="s">
        <v>286</v>
      </c>
      <c r="H9" s="710">
        <v>44116</v>
      </c>
      <c r="I9" s="711">
        <f t="shared" ca="1" si="0"/>
        <v>2.4277777777777776</v>
      </c>
      <c r="J9" s="709">
        <f t="shared" ca="1" si="1"/>
        <v>885</v>
      </c>
      <c r="K9" s="709">
        <f t="shared" ca="1" si="2"/>
        <v>29.5</v>
      </c>
      <c r="L9" s="773" t="s">
        <v>2945</v>
      </c>
      <c r="M9" s="13">
        <v>44634</v>
      </c>
      <c r="N9" s="663">
        <f t="shared" si="4"/>
        <v>17.266666666666666</v>
      </c>
      <c r="O9" s="652">
        <v>33</v>
      </c>
      <c r="P9" s="652"/>
      <c r="Q9" s="652">
        <v>33</v>
      </c>
      <c r="R9" s="652">
        <v>30</v>
      </c>
      <c r="S9" s="652">
        <v>31</v>
      </c>
      <c r="T9" s="652">
        <v>30</v>
      </c>
      <c r="U9" s="652">
        <v>31</v>
      </c>
      <c r="V9" s="652">
        <v>31</v>
      </c>
      <c r="W9" s="652">
        <v>31</v>
      </c>
      <c r="X9" s="652">
        <v>30</v>
      </c>
      <c r="Y9" s="652">
        <v>31</v>
      </c>
      <c r="Z9" s="652">
        <v>31</v>
      </c>
      <c r="AA9" s="664"/>
      <c r="AB9" s="664"/>
      <c r="AC9" s="652">
        <v>31</v>
      </c>
      <c r="AD9" s="652">
        <v>31</v>
      </c>
      <c r="AE9" s="652">
        <v>30</v>
      </c>
      <c r="AF9" s="652">
        <v>30</v>
      </c>
      <c r="AG9" s="652"/>
      <c r="AH9" s="652">
        <v>30</v>
      </c>
      <c r="AI9" s="652">
        <v>30</v>
      </c>
      <c r="AJ9" s="652">
        <v>31</v>
      </c>
      <c r="AK9" s="325" t="s">
        <v>3240</v>
      </c>
      <c r="AL9" s="325"/>
      <c r="AM9" t="s">
        <v>3213</v>
      </c>
      <c r="AU9" s="325"/>
      <c r="AV9" s="325"/>
      <c r="AW9" s="325"/>
      <c r="AX9" s="325"/>
      <c r="AY9" s="325"/>
      <c r="AZ9" s="325"/>
      <c r="BA9" s="325"/>
      <c r="BB9" s="325"/>
      <c r="BC9" s="325"/>
      <c r="BD9" s="325"/>
      <c r="BE9" s="325"/>
      <c r="BF9" s="325"/>
      <c r="BG9" s="325"/>
      <c r="BH9" s="325"/>
      <c r="BI9" s="325"/>
      <c r="BJ9" s="325"/>
      <c r="BK9" s="325"/>
      <c r="BL9" s="325"/>
      <c r="BM9" s="325"/>
      <c r="BN9" s="325"/>
      <c r="BO9" s="325"/>
      <c r="BP9" s="325"/>
      <c r="BQ9" s="325"/>
      <c r="BR9" s="325"/>
    </row>
    <row r="10" spans="1:70" ht="17" x14ac:dyDescent="0.2">
      <c r="A10" s="1">
        <v>9</v>
      </c>
      <c r="B10" s="1" t="s">
        <v>741</v>
      </c>
      <c r="D10" s="99">
        <v>1272257</v>
      </c>
      <c r="E10" s="274" t="s">
        <v>115</v>
      </c>
      <c r="F10" s="274" t="s">
        <v>150</v>
      </c>
      <c r="G10" s="708" t="s">
        <v>299</v>
      </c>
      <c r="H10" s="100">
        <v>44116</v>
      </c>
      <c r="I10" s="102">
        <f t="shared" ca="1" si="0"/>
        <v>2.4277777777777776</v>
      </c>
      <c r="J10" s="99">
        <f t="shared" ca="1" si="1"/>
        <v>885</v>
      </c>
      <c r="K10" s="99">
        <f t="shared" ca="1" si="2"/>
        <v>29.5</v>
      </c>
      <c r="L10" s="683" t="s">
        <v>2945</v>
      </c>
      <c r="M10" s="13">
        <v>44634</v>
      </c>
      <c r="N10" s="335">
        <f t="shared" si="4"/>
        <v>17.266666666666666</v>
      </c>
      <c r="O10" s="274">
        <v>26</v>
      </c>
      <c r="P10" s="274">
        <v>218</v>
      </c>
      <c r="Q10" s="274">
        <v>26</v>
      </c>
      <c r="R10" s="274">
        <v>27</v>
      </c>
      <c r="S10" s="274">
        <v>27</v>
      </c>
      <c r="T10" s="274">
        <v>27</v>
      </c>
      <c r="U10" s="274">
        <v>27</v>
      </c>
      <c r="V10" s="274">
        <v>27</v>
      </c>
      <c r="W10" s="274">
        <v>27</v>
      </c>
      <c r="X10" s="274">
        <v>28</v>
      </c>
      <c r="Y10" s="274">
        <v>28</v>
      </c>
      <c r="Z10" s="274">
        <v>28</v>
      </c>
      <c r="AA10" s="325"/>
      <c r="AB10" s="325"/>
      <c r="AC10" s="274">
        <v>28</v>
      </c>
      <c r="AD10" s="274">
        <v>28</v>
      </c>
      <c r="AE10" s="274">
        <v>27</v>
      </c>
      <c r="AF10" s="274">
        <v>28</v>
      </c>
      <c r="AG10" s="274"/>
      <c r="AH10" s="274">
        <v>29</v>
      </c>
      <c r="AI10" s="274">
        <v>29</v>
      </c>
      <c r="AJ10" s="274">
        <v>29</v>
      </c>
      <c r="AK10" s="325" t="s">
        <v>3240</v>
      </c>
      <c r="AL10" s="325"/>
      <c r="AU10" s="325"/>
      <c r="AV10" s="325"/>
      <c r="AW10" s="325"/>
      <c r="AX10" s="325"/>
      <c r="AY10" s="325"/>
      <c r="AZ10" s="325"/>
      <c r="BA10" s="325"/>
      <c r="BB10" s="325"/>
      <c r="BC10" s="325"/>
      <c r="BD10" s="325"/>
      <c r="BE10" s="325"/>
      <c r="BF10" s="325"/>
      <c r="BG10" s="325"/>
      <c r="BH10" s="325"/>
      <c r="BI10" s="325"/>
      <c r="BJ10" s="325"/>
      <c r="BK10" s="325"/>
      <c r="BL10" s="325"/>
      <c r="BM10" s="325"/>
      <c r="BN10" s="325"/>
      <c r="BO10" s="325"/>
      <c r="BP10" s="325"/>
      <c r="BQ10" s="325"/>
      <c r="BR10" s="325"/>
    </row>
    <row r="11" spans="1:70" ht="17" x14ac:dyDescent="0.2">
      <c r="A11" s="1">
        <v>10</v>
      </c>
      <c r="B11" s="1" t="s">
        <v>742</v>
      </c>
      <c r="D11" s="99">
        <v>1272257</v>
      </c>
      <c r="E11" s="274" t="s">
        <v>115</v>
      </c>
      <c r="F11" s="274" t="s">
        <v>150</v>
      </c>
      <c r="G11" s="708" t="s">
        <v>296</v>
      </c>
      <c r="H11" s="100">
        <v>44116</v>
      </c>
      <c r="I11" s="102">
        <f t="shared" ca="1" si="0"/>
        <v>2.4277777777777776</v>
      </c>
      <c r="J11" s="99">
        <f t="shared" ca="1" si="1"/>
        <v>885</v>
      </c>
      <c r="K11" s="99">
        <f t="shared" ca="1" si="2"/>
        <v>29.5</v>
      </c>
      <c r="L11" s="683" t="s">
        <v>2945</v>
      </c>
      <c r="M11" s="13">
        <v>44634</v>
      </c>
      <c r="N11" s="335">
        <f t="shared" si="4"/>
        <v>17.266666666666666</v>
      </c>
      <c r="O11" s="274">
        <v>27</v>
      </c>
      <c r="P11" s="274">
        <v>164</v>
      </c>
      <c r="Q11" s="274">
        <v>26</v>
      </c>
      <c r="R11" s="274">
        <v>27</v>
      </c>
      <c r="S11" s="274">
        <v>27</v>
      </c>
      <c r="T11" s="274">
        <v>27</v>
      </c>
      <c r="U11" s="274">
        <v>27</v>
      </c>
      <c r="V11" s="274">
        <v>27</v>
      </c>
      <c r="W11" s="274">
        <v>28</v>
      </c>
      <c r="X11" s="274">
        <v>27</v>
      </c>
      <c r="Y11" s="274">
        <v>27</v>
      </c>
      <c r="Z11" s="274">
        <v>27</v>
      </c>
      <c r="AA11" s="325"/>
      <c r="AB11" s="325"/>
      <c r="AC11" s="274">
        <v>27</v>
      </c>
      <c r="AD11" s="274">
        <v>26</v>
      </c>
      <c r="AE11" s="274">
        <v>27</v>
      </c>
      <c r="AF11" s="274">
        <v>27</v>
      </c>
      <c r="AG11" s="274"/>
      <c r="AH11" s="274">
        <v>27</v>
      </c>
      <c r="AI11" s="274">
        <v>27</v>
      </c>
      <c r="AJ11" s="274">
        <v>28</v>
      </c>
      <c r="AK11" s="325" t="s">
        <v>3240</v>
      </c>
      <c r="AL11" s="325"/>
      <c r="AU11" s="325"/>
      <c r="AV11" s="325"/>
      <c r="AW11" s="325"/>
      <c r="AX11" s="325"/>
      <c r="AY11" s="325"/>
      <c r="AZ11" s="325"/>
      <c r="BA11" s="325"/>
      <c r="BB11" s="325"/>
      <c r="BC11" s="325"/>
      <c r="BD11" s="325"/>
      <c r="BE11" s="325"/>
      <c r="BF11" s="325"/>
      <c r="BG11" s="325"/>
      <c r="BH11" s="325"/>
      <c r="BI11" s="325"/>
      <c r="BJ11" s="325"/>
      <c r="BK11" s="325"/>
      <c r="BL11" s="325"/>
      <c r="BM11" s="325"/>
      <c r="BN11" s="325"/>
      <c r="BO11" s="325"/>
      <c r="BP11" s="325"/>
      <c r="BQ11" s="325"/>
      <c r="BR11" s="325"/>
    </row>
    <row r="12" spans="1:70" ht="17" x14ac:dyDescent="0.2">
      <c r="A12" s="1">
        <v>11</v>
      </c>
      <c r="B12" s="1" t="s">
        <v>743</v>
      </c>
      <c r="C12" t="s">
        <v>647</v>
      </c>
      <c r="D12" s="99">
        <v>1272257</v>
      </c>
      <c r="E12" s="274" t="s">
        <v>115</v>
      </c>
      <c r="F12" s="274" t="s">
        <v>150</v>
      </c>
      <c r="G12" s="708" t="s">
        <v>286</v>
      </c>
      <c r="H12" s="100">
        <v>44116</v>
      </c>
      <c r="I12" s="102">
        <f t="shared" ca="1" si="0"/>
        <v>2.4277777777777776</v>
      </c>
      <c r="J12" s="99">
        <f t="shared" ca="1" si="1"/>
        <v>885</v>
      </c>
      <c r="K12" s="99">
        <f t="shared" ca="1" si="2"/>
        <v>29.5</v>
      </c>
      <c r="L12" s="683" t="s">
        <v>2945</v>
      </c>
      <c r="M12" s="13">
        <v>44634</v>
      </c>
      <c r="N12" s="335">
        <f t="shared" si="4"/>
        <v>17.266666666666666</v>
      </c>
      <c r="O12" s="274">
        <v>23</v>
      </c>
      <c r="P12" s="274">
        <v>163</v>
      </c>
      <c r="Q12" s="274">
        <v>23</v>
      </c>
      <c r="R12" s="274">
        <v>23</v>
      </c>
      <c r="S12" s="274">
        <v>23</v>
      </c>
      <c r="T12" s="274">
        <v>23</v>
      </c>
      <c r="U12" s="274">
        <v>23</v>
      </c>
      <c r="V12" s="274">
        <v>23</v>
      </c>
      <c r="W12" s="274">
        <v>23</v>
      </c>
      <c r="X12" s="274">
        <v>23</v>
      </c>
      <c r="Y12" s="274">
        <v>24</v>
      </c>
      <c r="Z12" s="274">
        <v>23</v>
      </c>
      <c r="AA12" s="325"/>
      <c r="AB12" s="325"/>
      <c r="AC12" s="274">
        <v>23</v>
      </c>
      <c r="AD12" s="274">
        <v>24</v>
      </c>
      <c r="AE12" s="274">
        <v>23</v>
      </c>
      <c r="AF12" s="274">
        <v>23</v>
      </c>
      <c r="AG12" s="274"/>
      <c r="AH12" s="274">
        <v>24</v>
      </c>
      <c r="AI12" s="274">
        <v>24</v>
      </c>
      <c r="AJ12" s="274">
        <v>23</v>
      </c>
      <c r="AK12" s="325" t="s">
        <v>3240</v>
      </c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  <c r="BA12" s="325"/>
      <c r="BB12" s="325"/>
      <c r="BC12" s="325"/>
      <c r="BD12" s="325"/>
      <c r="BE12" s="325"/>
      <c r="BF12" s="325"/>
      <c r="BG12" s="325"/>
      <c r="BH12" s="325"/>
      <c r="BI12" s="325"/>
      <c r="BJ12" s="325"/>
      <c r="BK12" s="325"/>
      <c r="BL12" s="325"/>
      <c r="BM12" s="325"/>
      <c r="BN12" s="325"/>
      <c r="BO12" s="325"/>
      <c r="BP12" s="325"/>
      <c r="BQ12" s="325"/>
      <c r="BR12" s="325"/>
    </row>
    <row r="13" spans="1:70" ht="17" x14ac:dyDescent="0.2">
      <c r="A13" s="1">
        <v>12</v>
      </c>
      <c r="B13" s="1" t="s">
        <v>744</v>
      </c>
      <c r="D13" s="99">
        <v>1272257</v>
      </c>
      <c r="E13" s="274" t="s">
        <v>115</v>
      </c>
      <c r="F13" s="274" t="s">
        <v>150</v>
      </c>
      <c r="G13" s="708" t="s">
        <v>293</v>
      </c>
      <c r="H13" s="100">
        <v>44116</v>
      </c>
      <c r="I13" s="102">
        <f t="shared" ca="1" si="0"/>
        <v>2.4277777777777776</v>
      </c>
      <c r="J13" s="99">
        <f t="shared" ca="1" si="1"/>
        <v>885</v>
      </c>
      <c r="K13" s="99">
        <f t="shared" ca="1" si="2"/>
        <v>29.5</v>
      </c>
      <c r="L13" s="683" t="s">
        <v>2945</v>
      </c>
      <c r="M13" s="13">
        <v>44634</v>
      </c>
      <c r="N13" s="335">
        <f t="shared" si="4"/>
        <v>17.266666666666666</v>
      </c>
      <c r="O13" s="274">
        <v>25</v>
      </c>
      <c r="P13" s="274">
        <v>119</v>
      </c>
      <c r="Q13" s="274">
        <v>26</v>
      </c>
      <c r="R13" s="274">
        <v>26</v>
      </c>
      <c r="S13" s="274">
        <v>26</v>
      </c>
      <c r="T13" s="274">
        <v>28</v>
      </c>
      <c r="U13" s="274">
        <v>26</v>
      </c>
      <c r="V13" s="274">
        <v>25</v>
      </c>
      <c r="W13" s="274">
        <v>26</v>
      </c>
      <c r="X13" s="274">
        <v>26</v>
      </c>
      <c r="Y13" s="274">
        <v>26</v>
      </c>
      <c r="Z13" s="274">
        <v>27</v>
      </c>
      <c r="AA13" s="325"/>
      <c r="AB13" s="325"/>
      <c r="AC13" s="274">
        <v>26</v>
      </c>
      <c r="AD13" s="274">
        <v>27</v>
      </c>
      <c r="AE13" s="274">
        <v>27</v>
      </c>
      <c r="AF13" s="274">
        <v>27</v>
      </c>
      <c r="AG13" s="274"/>
      <c r="AH13" s="274">
        <v>28</v>
      </c>
      <c r="AI13" s="274">
        <v>27</v>
      </c>
      <c r="AJ13" s="274">
        <v>28</v>
      </c>
      <c r="AK13" s="325" t="s">
        <v>3240</v>
      </c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  <c r="BC13" s="325"/>
      <c r="BD13" s="325"/>
      <c r="BE13" s="325"/>
      <c r="BF13" s="325"/>
      <c r="BG13" s="325"/>
      <c r="BH13" s="325"/>
      <c r="BI13" s="325"/>
      <c r="BJ13" s="325"/>
      <c r="BK13" s="325"/>
      <c r="BL13" s="325"/>
      <c r="BM13" s="325"/>
      <c r="BN13" s="325"/>
      <c r="BO13" s="325"/>
      <c r="BP13" s="325"/>
      <c r="BQ13" s="325"/>
      <c r="BR13" s="325"/>
    </row>
    <row r="14" spans="1:70" ht="17" x14ac:dyDescent="0.2">
      <c r="A14" s="1">
        <v>13</v>
      </c>
      <c r="B14" s="686" t="s">
        <v>745</v>
      </c>
      <c r="C14" s="771"/>
      <c r="D14" s="709">
        <v>1272257</v>
      </c>
      <c r="E14" s="652" t="s">
        <v>115</v>
      </c>
      <c r="F14" s="652" t="s">
        <v>150</v>
      </c>
      <c r="G14" s="867" t="s">
        <v>290</v>
      </c>
      <c r="H14" s="710">
        <v>44116</v>
      </c>
      <c r="I14" s="711">
        <f t="shared" ca="1" si="0"/>
        <v>2.4277777777777776</v>
      </c>
      <c r="J14" s="709">
        <f t="shared" ca="1" si="1"/>
        <v>885</v>
      </c>
      <c r="K14" s="709">
        <f t="shared" ca="1" si="2"/>
        <v>29.5</v>
      </c>
      <c r="L14" s="773" t="s">
        <v>2945</v>
      </c>
      <c r="M14" s="857">
        <v>44634</v>
      </c>
      <c r="N14" s="663">
        <f t="shared" si="4"/>
        <v>17.266666666666666</v>
      </c>
      <c r="O14" s="652">
        <v>31</v>
      </c>
      <c r="P14" s="652">
        <v>174</v>
      </c>
      <c r="Q14" s="652">
        <v>30</v>
      </c>
      <c r="R14" s="652">
        <v>30</v>
      </c>
      <c r="S14" s="652">
        <v>30</v>
      </c>
      <c r="T14" s="652">
        <v>31</v>
      </c>
      <c r="U14" s="652">
        <v>30</v>
      </c>
      <c r="V14" s="652">
        <v>30</v>
      </c>
      <c r="W14" s="652">
        <v>30</v>
      </c>
      <c r="X14" s="652">
        <v>30</v>
      </c>
      <c r="Y14" s="652">
        <v>30</v>
      </c>
      <c r="Z14" s="652">
        <v>31</v>
      </c>
      <c r="AA14" s="664"/>
      <c r="AB14" s="664"/>
      <c r="AC14" s="652">
        <v>30</v>
      </c>
      <c r="AD14" s="652">
        <v>30</v>
      </c>
      <c r="AE14" s="652">
        <v>29</v>
      </c>
      <c r="AF14" s="652">
        <v>30</v>
      </c>
      <c r="AG14" s="652"/>
      <c r="AH14" s="652">
        <v>31</v>
      </c>
      <c r="AI14" s="652">
        <v>31</v>
      </c>
      <c r="AJ14" s="652">
        <v>32</v>
      </c>
      <c r="AK14" s="325" t="s">
        <v>3240</v>
      </c>
      <c r="AL14" s="664"/>
      <c r="AM14" s="664"/>
      <c r="AN14" s="664"/>
      <c r="AO14" s="664"/>
      <c r="AP14" s="664"/>
      <c r="AQ14" s="664"/>
      <c r="AR14" s="664"/>
      <c r="AS14" s="664"/>
      <c r="AT14" s="664"/>
      <c r="AU14" s="664"/>
      <c r="AV14" s="664"/>
      <c r="AW14" s="664"/>
      <c r="AX14" s="664"/>
      <c r="AY14" s="664"/>
      <c r="AZ14" s="664"/>
      <c r="BA14" s="664"/>
      <c r="BB14" s="664"/>
      <c r="BC14" s="664"/>
      <c r="BD14" s="664"/>
      <c r="BE14" s="664"/>
      <c r="BF14" s="325"/>
      <c r="BG14" s="325"/>
      <c r="BH14" s="325"/>
      <c r="BI14" s="325"/>
      <c r="BJ14" s="325"/>
      <c r="BK14" s="325"/>
      <c r="BL14" s="325"/>
      <c r="BM14" s="325"/>
      <c r="BN14" s="325"/>
      <c r="BO14" s="325"/>
      <c r="BP14" s="325"/>
      <c r="BQ14" s="325"/>
      <c r="BR14" s="325"/>
    </row>
    <row r="15" spans="1:70" ht="16" x14ac:dyDescent="0.2">
      <c r="A15" s="1">
        <v>14</v>
      </c>
      <c r="B15" s="1" t="s">
        <v>746</v>
      </c>
      <c r="D15" s="305">
        <v>1343439</v>
      </c>
      <c r="E15" s="194" t="s">
        <v>113</v>
      </c>
      <c r="F15" s="194" t="s">
        <v>141</v>
      </c>
      <c r="G15" s="194" t="s">
        <v>299</v>
      </c>
      <c r="H15" s="306">
        <v>44053</v>
      </c>
      <c r="I15" s="307">
        <f t="shared" ca="1" si="0"/>
        <v>2.6</v>
      </c>
      <c r="J15" s="103">
        <f t="shared" ca="1" si="1"/>
        <v>948</v>
      </c>
      <c r="K15" s="305">
        <f t="shared" ca="1" si="2"/>
        <v>31.6</v>
      </c>
      <c r="L15" s="683" t="s">
        <v>2945</v>
      </c>
      <c r="M15" s="13">
        <v>44634</v>
      </c>
      <c r="N15" s="105">
        <f t="shared" ref="N15:N18" si="5">_xlfn.DAYS(M15,H15)/30</f>
        <v>19.366666666666667</v>
      </c>
      <c r="O15" s="326"/>
      <c r="P15" s="326"/>
      <c r="Q15" s="326"/>
      <c r="R15" s="194"/>
      <c r="S15" s="326"/>
      <c r="T15" s="326"/>
      <c r="U15" s="326"/>
      <c r="V15" s="326"/>
      <c r="W15" s="326"/>
      <c r="X15" s="326"/>
      <c r="Y15" s="326"/>
      <c r="Z15" s="326"/>
      <c r="AA15" s="194">
        <v>33</v>
      </c>
      <c r="AB15" s="194">
        <v>165</v>
      </c>
      <c r="AC15" s="194">
        <v>33</v>
      </c>
      <c r="AD15" s="194">
        <v>34</v>
      </c>
      <c r="AE15" s="194">
        <v>34</v>
      </c>
      <c r="AF15" s="194">
        <v>34</v>
      </c>
      <c r="AG15" s="194"/>
      <c r="AH15" s="194">
        <v>33</v>
      </c>
      <c r="AI15" s="194">
        <v>33</v>
      </c>
      <c r="AJ15" s="194" t="s">
        <v>3224</v>
      </c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</row>
    <row r="16" spans="1:70" ht="16" x14ac:dyDescent="0.2">
      <c r="A16" s="1">
        <v>15</v>
      </c>
      <c r="B16" s="1" t="s">
        <v>747</v>
      </c>
      <c r="D16" s="305">
        <v>1343439</v>
      </c>
      <c r="E16" s="194" t="s">
        <v>113</v>
      </c>
      <c r="F16" s="194" t="s">
        <v>141</v>
      </c>
      <c r="G16" s="194" t="s">
        <v>296</v>
      </c>
      <c r="H16" s="306">
        <v>44053</v>
      </c>
      <c r="I16" s="307">
        <f t="shared" ca="1" si="0"/>
        <v>2.6</v>
      </c>
      <c r="J16" s="103">
        <f t="shared" ca="1" si="1"/>
        <v>948</v>
      </c>
      <c r="K16" s="305">
        <f t="shared" ca="1" si="2"/>
        <v>31.6</v>
      </c>
      <c r="L16" s="683" t="s">
        <v>2945</v>
      </c>
      <c r="M16" s="13">
        <v>44634</v>
      </c>
      <c r="N16" s="105">
        <f t="shared" si="5"/>
        <v>19.366666666666667</v>
      </c>
      <c r="O16" s="326"/>
      <c r="P16" s="326"/>
      <c r="Q16" s="326"/>
      <c r="R16" s="194"/>
      <c r="S16" s="326"/>
      <c r="T16" s="326"/>
      <c r="U16" s="326"/>
      <c r="V16" s="326"/>
      <c r="W16" s="326"/>
      <c r="X16" s="326"/>
      <c r="Y16" s="326"/>
      <c r="Z16" s="326"/>
      <c r="AA16" s="194">
        <v>33</v>
      </c>
      <c r="AB16" s="194">
        <v>160</v>
      </c>
      <c r="AC16" s="194">
        <v>33</v>
      </c>
      <c r="AD16" s="194">
        <v>34</v>
      </c>
      <c r="AE16" s="194">
        <v>34</v>
      </c>
      <c r="AF16" s="194">
        <v>34</v>
      </c>
      <c r="AG16" s="194"/>
      <c r="AH16" s="194">
        <v>33</v>
      </c>
      <c r="AI16" s="194">
        <v>33</v>
      </c>
      <c r="AJ16" s="194" t="s">
        <v>3224</v>
      </c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  <c r="AZ16" s="326"/>
      <c r="BA16" s="326"/>
      <c r="BB16" s="326"/>
      <c r="BC16" s="326"/>
      <c r="BD16" s="326"/>
      <c r="BE16" s="326"/>
      <c r="BF16" s="326"/>
      <c r="BG16" s="326"/>
      <c r="BH16" s="326"/>
    </row>
    <row r="17" spans="1:60" ht="16" x14ac:dyDescent="0.2">
      <c r="A17" s="1">
        <v>16</v>
      </c>
      <c r="B17" s="1" t="s">
        <v>748</v>
      </c>
      <c r="D17" s="305">
        <v>1343439</v>
      </c>
      <c r="E17" s="194" t="s">
        <v>113</v>
      </c>
      <c r="F17" s="194" t="s">
        <v>141</v>
      </c>
      <c r="G17" s="194" t="s">
        <v>286</v>
      </c>
      <c r="H17" s="306">
        <v>44053</v>
      </c>
      <c r="I17" s="307">
        <f t="shared" ca="1" si="0"/>
        <v>2.6</v>
      </c>
      <c r="J17" s="103">
        <f t="shared" ca="1" si="1"/>
        <v>948</v>
      </c>
      <c r="K17" s="305">
        <f t="shared" ca="1" si="2"/>
        <v>31.6</v>
      </c>
      <c r="L17" s="683" t="s">
        <v>2945</v>
      </c>
      <c r="M17" s="13">
        <v>44634</v>
      </c>
      <c r="N17" s="105">
        <f t="shared" si="5"/>
        <v>19.366666666666667</v>
      </c>
      <c r="O17" s="326"/>
      <c r="P17" s="326"/>
      <c r="Q17" s="326"/>
      <c r="R17" s="194"/>
      <c r="S17" s="326"/>
      <c r="T17" s="326"/>
      <c r="U17" s="326"/>
      <c r="V17" s="326"/>
      <c r="W17" s="326"/>
      <c r="X17" s="326"/>
      <c r="Y17" s="326"/>
      <c r="Z17" s="326"/>
      <c r="AA17" s="194">
        <v>33</v>
      </c>
      <c r="AB17" s="194">
        <v>136</v>
      </c>
      <c r="AC17" s="194">
        <v>33</v>
      </c>
      <c r="AD17" s="194">
        <v>34</v>
      </c>
      <c r="AE17" s="194">
        <v>34</v>
      </c>
      <c r="AF17" s="194">
        <v>33</v>
      </c>
      <c r="AG17" s="194"/>
      <c r="AH17" s="194">
        <v>32</v>
      </c>
      <c r="AI17" s="194">
        <v>32</v>
      </c>
      <c r="AJ17" s="194" t="s">
        <v>3224</v>
      </c>
      <c r="AK17" s="326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  <c r="AZ17" s="326"/>
      <c r="BA17" s="326"/>
      <c r="BB17" s="326"/>
      <c r="BC17" s="326"/>
      <c r="BD17" s="326"/>
      <c r="BE17" s="326"/>
      <c r="BF17" s="326"/>
      <c r="BG17" s="326"/>
      <c r="BH17" s="326"/>
    </row>
    <row r="18" spans="1:60" ht="16" x14ac:dyDescent="0.2">
      <c r="A18" s="1">
        <v>17</v>
      </c>
      <c r="B18" s="1" t="s">
        <v>749</v>
      </c>
      <c r="D18" s="305">
        <v>1343439</v>
      </c>
      <c r="E18" s="194" t="s">
        <v>113</v>
      </c>
      <c r="F18" s="194" t="s">
        <v>141</v>
      </c>
      <c r="G18" s="194" t="s">
        <v>293</v>
      </c>
      <c r="H18" s="306">
        <v>44053</v>
      </c>
      <c r="I18" s="307">
        <f t="shared" ca="1" si="0"/>
        <v>2.6</v>
      </c>
      <c r="J18" s="103">
        <f t="shared" ca="1" si="1"/>
        <v>948</v>
      </c>
      <c r="K18" s="305">
        <f t="shared" ca="1" si="2"/>
        <v>31.6</v>
      </c>
      <c r="L18" s="683" t="s">
        <v>2945</v>
      </c>
      <c r="M18" s="13">
        <v>44634</v>
      </c>
      <c r="N18" s="105">
        <f t="shared" si="5"/>
        <v>19.366666666666667</v>
      </c>
      <c r="O18" s="326"/>
      <c r="P18" s="326"/>
      <c r="Q18" s="326"/>
      <c r="R18" s="194"/>
      <c r="S18" s="326"/>
      <c r="T18" s="326"/>
      <c r="U18" s="326"/>
      <c r="V18" s="326"/>
      <c r="W18" s="326"/>
      <c r="X18" s="326"/>
      <c r="Y18" s="326"/>
      <c r="Z18" s="326"/>
      <c r="AA18" s="194">
        <v>32</v>
      </c>
      <c r="AB18" s="194">
        <v>151</v>
      </c>
      <c r="AC18" s="194">
        <v>33</v>
      </c>
      <c r="AD18" s="194">
        <v>34</v>
      </c>
      <c r="AE18" s="194">
        <v>33</v>
      </c>
      <c r="AF18" s="194">
        <v>32</v>
      </c>
      <c r="AG18" s="194"/>
      <c r="AH18" s="194">
        <v>32</v>
      </c>
      <c r="AI18" s="194">
        <v>31</v>
      </c>
      <c r="AJ18" s="194" t="s">
        <v>3224</v>
      </c>
      <c r="AK18" s="326"/>
      <c r="AL18" s="326"/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  <c r="AZ18" s="326"/>
      <c r="BA18" s="326"/>
      <c r="BB18" s="326"/>
      <c r="BC18" s="326"/>
      <c r="BD18" s="326"/>
      <c r="BE18" s="326"/>
      <c r="BF18" s="326"/>
      <c r="BG18" s="326"/>
      <c r="BH18" s="326"/>
    </row>
    <row r="19" spans="1:60" x14ac:dyDescent="0.2">
      <c r="BA19" s="326"/>
      <c r="BB19" s="326"/>
      <c r="BC19" s="326"/>
      <c r="BD19" s="326"/>
      <c r="BE19" s="326"/>
      <c r="BF19" s="326"/>
      <c r="BG19" s="326"/>
      <c r="BH19" s="326"/>
    </row>
    <row r="21" spans="1:60" ht="16" x14ac:dyDescent="0.2">
      <c r="A21" s="161" t="s">
        <v>155</v>
      </c>
    </row>
    <row r="22" spans="1:60" ht="16" x14ac:dyDescent="0.2">
      <c r="A22" s="162" t="s">
        <v>124</v>
      </c>
      <c r="D22" s="158">
        <v>1442000</v>
      </c>
      <c r="E22" s="158" t="s">
        <v>115</v>
      </c>
      <c r="F22" s="328" t="s">
        <v>156</v>
      </c>
      <c r="G22" s="158" t="s">
        <v>286</v>
      </c>
      <c r="H22" s="1152">
        <v>43933</v>
      </c>
      <c r="I22" s="1153">
        <f t="shared" ref="I22" ca="1" si="6">YEARFRAC(H22,TODAY())</f>
        <v>2.9277777777777776</v>
      </c>
      <c r="J22" s="158">
        <f t="shared" ref="J22" ca="1" si="7">_xlfn.DAYS(TODAY(),H22)</f>
        <v>1068</v>
      </c>
      <c r="K22" s="158">
        <f ca="1">(J22/30)</f>
        <v>35.6</v>
      </c>
      <c r="L22" s="328" t="s">
        <v>3241</v>
      </c>
    </row>
    <row r="23" spans="1:60" x14ac:dyDescent="0.2">
      <c r="A23" s="163" t="s">
        <v>141</v>
      </c>
    </row>
    <row r="24" spans="1:60" ht="16" x14ac:dyDescent="0.2">
      <c r="A24" s="164" t="s">
        <v>150</v>
      </c>
    </row>
    <row r="25" spans="1:60" ht="16" x14ac:dyDescent="0.2">
      <c r="A25" s="165" t="s">
        <v>156</v>
      </c>
    </row>
    <row r="26" spans="1:60" ht="16" x14ac:dyDescent="0.2">
      <c r="A26" s="187" t="s">
        <v>154</v>
      </c>
    </row>
    <row r="27" spans="1:60" x14ac:dyDescent="0.2">
      <c r="A27" s="186" t="s">
        <v>157</v>
      </c>
    </row>
    <row r="28" spans="1:60" ht="17" x14ac:dyDescent="0.2">
      <c r="A28" s="374" t="s">
        <v>158</v>
      </c>
    </row>
    <row r="29" spans="1:60" ht="17" x14ac:dyDescent="0.2">
      <c r="A29" s="393" t="s">
        <v>159</v>
      </c>
    </row>
  </sheetData>
  <pageMargins left="0.7" right="0.7" top="0.75" bottom="0.75" header="0.3" footer="0.3"/>
  <pageSetup fitToHeight="0"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652C-AF34-4F63-A071-D0D621987542}">
  <sheetPr>
    <tabColor rgb="FFC6E0B4"/>
    <pageSetUpPr fitToPage="1"/>
  </sheetPr>
  <dimension ref="A1:AU36"/>
  <sheetViews>
    <sheetView topLeftCell="M1" workbookViewId="0">
      <selection activeCell="L31" sqref="L31"/>
    </sheetView>
  </sheetViews>
  <sheetFormatPr baseColWidth="10" defaultColWidth="8.83203125" defaultRowHeight="15" x14ac:dyDescent="0.2"/>
  <cols>
    <col min="1" max="1" width="9.5" customWidth="1"/>
    <col min="2" max="2" width="15.1640625" customWidth="1"/>
    <col min="3" max="3" width="7.33203125" customWidth="1"/>
    <col min="4" max="4" width="15.1640625" customWidth="1"/>
    <col min="7" max="7" width="12" customWidth="1"/>
    <col min="8" max="8" width="15.5" customWidth="1"/>
    <col min="9" max="9" width="13" customWidth="1"/>
    <col min="10" max="10" width="13.6640625" customWidth="1"/>
    <col min="11" max="11" width="14.5" customWidth="1"/>
    <col min="12" max="12" width="17" customWidth="1"/>
    <col min="13" max="13" width="15.83203125" customWidth="1"/>
    <col min="14" max="14" width="17.5" customWidth="1"/>
    <col min="15" max="15" width="16" customWidth="1"/>
    <col min="16" max="16" width="15.5" customWidth="1"/>
    <col min="17" max="17" width="13.5" customWidth="1"/>
    <col min="18" max="18" width="13.5" style="1" customWidth="1"/>
    <col min="19" max="19" width="12.83203125" customWidth="1"/>
    <col min="20" max="20" width="23.83203125" customWidth="1"/>
    <col min="21" max="21" width="11.5" customWidth="1"/>
    <col min="22" max="22" width="13.83203125" customWidth="1"/>
    <col min="26" max="26" width="12.1640625" customWidth="1"/>
    <col min="27" max="27" width="13.83203125" customWidth="1"/>
    <col min="28" max="28" width="12.33203125" customWidth="1"/>
    <col min="29" max="29" width="21.5" customWidth="1"/>
    <col min="30" max="30" width="11.5" customWidth="1"/>
    <col min="31" max="31" width="10.83203125" customWidth="1"/>
    <col min="32" max="32" width="11" customWidth="1"/>
    <col min="34" max="34" width="14.5" customWidth="1"/>
    <col min="35" max="35" width="23.1640625" bestFit="1" customWidth="1"/>
    <col min="36" max="36" width="13.6640625" bestFit="1" customWidth="1"/>
    <col min="37" max="38" width="14.83203125" bestFit="1" customWidth="1"/>
    <col min="40" max="40" width="13.6640625" bestFit="1" customWidth="1"/>
    <col min="41" max="41" width="23.1640625" bestFit="1" customWidth="1"/>
  </cols>
  <sheetData>
    <row r="1" spans="1:47" ht="20.25" customHeight="1" x14ac:dyDescent="0.2">
      <c r="A1" s="167" t="s">
        <v>97</v>
      </c>
      <c r="B1" s="167" t="s">
        <v>2593</v>
      </c>
      <c r="C1" s="316" t="s">
        <v>239</v>
      </c>
      <c r="D1" s="167" t="s">
        <v>2435</v>
      </c>
      <c r="E1" s="167" t="s">
        <v>189</v>
      </c>
      <c r="F1" s="167" t="s">
        <v>192</v>
      </c>
      <c r="G1" s="167" t="s">
        <v>241</v>
      </c>
      <c r="H1" s="167" t="s">
        <v>188</v>
      </c>
      <c r="I1" s="167" t="s">
        <v>242</v>
      </c>
      <c r="J1" s="167" t="s">
        <v>2895</v>
      </c>
      <c r="K1" s="167" t="s">
        <v>2896</v>
      </c>
      <c r="L1" s="167" t="s">
        <v>2441</v>
      </c>
      <c r="M1" s="368" t="s">
        <v>2886</v>
      </c>
      <c r="N1" s="167" t="s">
        <v>2887</v>
      </c>
      <c r="O1" s="919" t="s">
        <v>3242</v>
      </c>
      <c r="P1" s="328" t="s">
        <v>3243</v>
      </c>
      <c r="Q1" t="s">
        <v>2958</v>
      </c>
      <c r="R1" s="1" t="s">
        <v>3183</v>
      </c>
      <c r="S1" t="s">
        <v>3184</v>
      </c>
      <c r="T1" t="s">
        <v>3231</v>
      </c>
      <c r="U1" t="s">
        <v>3186</v>
      </c>
      <c r="V1" t="s">
        <v>3209</v>
      </c>
      <c r="W1" t="s">
        <v>3210</v>
      </c>
      <c r="X1" t="s">
        <v>3189</v>
      </c>
      <c r="Y1" t="s">
        <v>3190</v>
      </c>
      <c r="Z1" t="s">
        <v>3191</v>
      </c>
      <c r="AA1" s="328" t="s">
        <v>3232</v>
      </c>
      <c r="AB1" s="429" t="s">
        <v>3233</v>
      </c>
      <c r="AC1" t="s">
        <v>3234</v>
      </c>
      <c r="AD1" t="s">
        <v>3193</v>
      </c>
      <c r="AE1" t="s">
        <v>3223</v>
      </c>
      <c r="AF1" t="s">
        <v>3235</v>
      </c>
      <c r="AG1" t="s">
        <v>3236</v>
      </c>
      <c r="AH1" t="s">
        <v>3244</v>
      </c>
      <c r="AI1" t="s">
        <v>3245</v>
      </c>
      <c r="AJ1" t="s">
        <v>3239</v>
      </c>
      <c r="AK1" t="s">
        <v>3246</v>
      </c>
      <c r="AL1" t="s">
        <v>3247</v>
      </c>
      <c r="AM1" t="s">
        <v>3248</v>
      </c>
      <c r="AN1" t="s">
        <v>3249</v>
      </c>
      <c r="AO1" t="s">
        <v>3250</v>
      </c>
    </row>
    <row r="2" spans="1:47" ht="20.25" customHeight="1" x14ac:dyDescent="0.2">
      <c r="A2" s="1">
        <v>1</v>
      </c>
      <c r="B2" s="1" t="s">
        <v>751</v>
      </c>
      <c r="D2" s="858">
        <v>1416081</v>
      </c>
      <c r="E2" s="177" t="s">
        <v>115</v>
      </c>
      <c r="F2" s="177" t="s">
        <v>157</v>
      </c>
      <c r="G2" s="177" t="s">
        <v>299</v>
      </c>
      <c r="H2" s="859">
        <v>44291</v>
      </c>
      <c r="I2" s="860">
        <f ca="1">YEARFRAC(H2,TODAY())</f>
        <v>1.9472222222222222</v>
      </c>
      <c r="J2" s="858">
        <f ca="1">_xlfn.DAYS(TODAY(),H2)</f>
        <v>710</v>
      </c>
      <c r="K2" s="858">
        <f ca="1">J2/30</f>
        <v>23.666666666666668</v>
      </c>
      <c r="L2" s="642" t="s">
        <v>112</v>
      </c>
      <c r="M2" s="13">
        <v>44662</v>
      </c>
      <c r="N2" s="218">
        <f t="shared" ref="N2:N11" si="0">_xlfn.DAYS(M2,H2)/30</f>
        <v>12.366666666666667</v>
      </c>
      <c r="O2" s="177">
        <v>23</v>
      </c>
      <c r="P2" s="177">
        <v>194</v>
      </c>
      <c r="Q2" s="177">
        <v>24</v>
      </c>
      <c r="R2" s="177">
        <v>26</v>
      </c>
      <c r="S2" s="177">
        <v>25</v>
      </c>
      <c r="T2" s="177">
        <v>25</v>
      </c>
      <c r="U2" s="177">
        <v>26</v>
      </c>
      <c r="V2" s="177">
        <v>26</v>
      </c>
      <c r="W2" s="958">
        <v>29</v>
      </c>
      <c r="X2" s="958">
        <v>27</v>
      </c>
      <c r="Y2" s="958">
        <v>26</v>
      </c>
      <c r="Z2" s="958">
        <v>28</v>
      </c>
      <c r="AA2" s="958"/>
      <c r="AB2" s="958"/>
      <c r="AC2" s="177">
        <v>31</v>
      </c>
      <c r="AD2" s="958">
        <v>28</v>
      </c>
      <c r="AE2" s="958">
        <v>29</v>
      </c>
      <c r="AF2" s="958">
        <v>29</v>
      </c>
      <c r="AG2" s="958"/>
      <c r="AH2" s="958">
        <v>30</v>
      </c>
      <c r="AI2" s="958">
        <v>30</v>
      </c>
      <c r="AJ2" s="958">
        <v>31</v>
      </c>
      <c r="AK2" s="958">
        <v>33</v>
      </c>
      <c r="AL2" s="958">
        <v>32</v>
      </c>
      <c r="AM2" s="958"/>
      <c r="AN2" s="958">
        <v>34</v>
      </c>
      <c r="AO2" s="958">
        <v>34</v>
      </c>
      <c r="AP2" s="958"/>
    </row>
    <row r="3" spans="1:47" ht="20.25" customHeight="1" x14ac:dyDescent="0.2">
      <c r="A3" s="1">
        <v>2</v>
      </c>
      <c r="B3" s="1" t="s">
        <v>752</v>
      </c>
      <c r="C3" t="s">
        <v>600</v>
      </c>
      <c r="D3" s="858">
        <v>1416081</v>
      </c>
      <c r="E3" s="177" t="s">
        <v>115</v>
      </c>
      <c r="F3" s="177" t="s">
        <v>157</v>
      </c>
      <c r="G3" s="177" t="s">
        <v>296</v>
      </c>
      <c r="H3" s="859">
        <v>44291</v>
      </c>
      <c r="I3" s="860">
        <f ca="1">YEARFRAC(H3,TODAY())</f>
        <v>1.9472222222222222</v>
      </c>
      <c r="J3" s="858">
        <f ca="1">_xlfn.DAYS(TODAY(),H3)</f>
        <v>710</v>
      </c>
      <c r="K3" s="858">
        <f ca="1">J3/30</f>
        <v>23.666666666666668</v>
      </c>
      <c r="L3" s="642" t="s">
        <v>112</v>
      </c>
      <c r="M3" s="13">
        <v>44662</v>
      </c>
      <c r="N3" s="218">
        <f t="shared" si="0"/>
        <v>12.366666666666667</v>
      </c>
      <c r="O3" s="177">
        <v>25</v>
      </c>
      <c r="P3" s="177">
        <v>170</v>
      </c>
      <c r="Q3" s="177">
        <v>28</v>
      </c>
      <c r="R3" s="177">
        <v>31</v>
      </c>
      <c r="S3" s="177">
        <v>33</v>
      </c>
      <c r="T3" s="177">
        <v>33</v>
      </c>
      <c r="U3" s="177">
        <v>34</v>
      </c>
      <c r="V3" s="177">
        <v>35</v>
      </c>
      <c r="W3" s="958">
        <v>37</v>
      </c>
      <c r="X3" s="958">
        <v>38</v>
      </c>
      <c r="Y3" s="958">
        <v>38</v>
      </c>
      <c r="Z3" s="958">
        <v>38</v>
      </c>
      <c r="AA3" s="958"/>
      <c r="AB3" s="958"/>
      <c r="AC3" s="177">
        <v>39</v>
      </c>
      <c r="AD3" s="958">
        <v>39</v>
      </c>
      <c r="AE3" s="958">
        <v>38</v>
      </c>
      <c r="AF3" s="958">
        <v>38</v>
      </c>
      <c r="AG3" s="958"/>
      <c r="AH3" s="958">
        <v>40</v>
      </c>
      <c r="AI3" s="958">
        <v>40</v>
      </c>
      <c r="AJ3" s="958">
        <v>41</v>
      </c>
      <c r="AK3" s="958">
        <v>43</v>
      </c>
      <c r="AL3" s="958">
        <v>42</v>
      </c>
      <c r="AM3" s="958"/>
      <c r="AN3" s="958">
        <v>42</v>
      </c>
      <c r="AO3" s="958">
        <v>40</v>
      </c>
      <c r="AP3" s="958"/>
    </row>
    <row r="4" spans="1:47" ht="20.25" customHeight="1" x14ac:dyDescent="0.2">
      <c r="A4" s="1">
        <v>3</v>
      </c>
      <c r="B4" s="1" t="s">
        <v>753</v>
      </c>
      <c r="D4" s="858">
        <v>1416081</v>
      </c>
      <c r="E4" s="177" t="s">
        <v>115</v>
      </c>
      <c r="F4" s="177" t="s">
        <v>157</v>
      </c>
      <c r="G4" s="177" t="s">
        <v>286</v>
      </c>
      <c r="H4" s="859">
        <v>44291</v>
      </c>
      <c r="I4" s="860">
        <f ca="1">YEARFRAC(H4,TODAY())</f>
        <v>1.9472222222222222</v>
      </c>
      <c r="J4" s="858">
        <f ca="1">_xlfn.DAYS(TODAY(),H4)</f>
        <v>710</v>
      </c>
      <c r="K4" s="858">
        <f ca="1">J4/30</f>
        <v>23.666666666666668</v>
      </c>
      <c r="L4" s="642" t="s">
        <v>112</v>
      </c>
      <c r="M4" s="13">
        <v>44662</v>
      </c>
      <c r="N4" s="218">
        <f t="shared" si="0"/>
        <v>12.366666666666667</v>
      </c>
      <c r="O4" s="177">
        <v>26</v>
      </c>
      <c r="P4" s="177">
        <v>178</v>
      </c>
      <c r="Q4" s="177">
        <v>29</v>
      </c>
      <c r="R4" s="177">
        <v>30</v>
      </c>
      <c r="S4" s="177">
        <v>32</v>
      </c>
      <c r="T4" s="177">
        <v>31</v>
      </c>
      <c r="U4" s="177">
        <v>32</v>
      </c>
      <c r="V4" s="177">
        <v>34</v>
      </c>
      <c r="W4" s="958">
        <v>37</v>
      </c>
      <c r="X4" s="958">
        <v>34</v>
      </c>
      <c r="Y4" s="958">
        <v>36</v>
      </c>
      <c r="Z4" s="958">
        <v>37</v>
      </c>
      <c r="AA4" s="958"/>
      <c r="AB4" s="958"/>
      <c r="AC4" s="177">
        <v>39</v>
      </c>
      <c r="AD4" s="958">
        <v>39</v>
      </c>
      <c r="AE4" s="958">
        <v>39</v>
      </c>
      <c r="AF4" s="958">
        <v>41</v>
      </c>
      <c r="AG4" s="958"/>
      <c r="AH4" s="958">
        <v>39</v>
      </c>
      <c r="AI4" s="958">
        <v>42</v>
      </c>
      <c r="AJ4" s="958">
        <v>42</v>
      </c>
      <c r="AK4" s="958">
        <v>44</v>
      </c>
      <c r="AL4" s="958">
        <v>43</v>
      </c>
      <c r="AM4" s="958"/>
      <c r="AN4" s="958">
        <v>46</v>
      </c>
      <c r="AO4" s="958">
        <v>47</v>
      </c>
      <c r="AP4" s="958"/>
    </row>
    <row r="5" spans="1:47" ht="20.25" customHeight="1" x14ac:dyDescent="0.2">
      <c r="A5" s="1">
        <v>4</v>
      </c>
      <c r="B5" s="1" t="s">
        <v>754</v>
      </c>
      <c r="D5" s="858">
        <v>1416081</v>
      </c>
      <c r="E5" s="177" t="s">
        <v>115</v>
      </c>
      <c r="F5" s="177" t="s">
        <v>157</v>
      </c>
      <c r="G5" s="177" t="s">
        <v>293</v>
      </c>
      <c r="H5" s="859">
        <v>44291</v>
      </c>
      <c r="I5" s="860">
        <f ca="1">YEARFRAC(H5,TODAY())</f>
        <v>1.9472222222222222</v>
      </c>
      <c r="J5" s="858">
        <f ca="1">_xlfn.DAYS(TODAY(),H5)</f>
        <v>710</v>
      </c>
      <c r="K5" s="858">
        <f ca="1">J5/30</f>
        <v>23.666666666666668</v>
      </c>
      <c r="L5" s="312" t="s">
        <v>112</v>
      </c>
      <c r="M5" s="13">
        <v>44662</v>
      </c>
      <c r="N5" s="218">
        <f t="shared" si="0"/>
        <v>12.366666666666667</v>
      </c>
      <c r="O5" s="218">
        <v>25</v>
      </c>
      <c r="P5" s="177">
        <v>232</v>
      </c>
      <c r="Q5" s="177">
        <v>30</v>
      </c>
      <c r="R5" s="177">
        <v>30</v>
      </c>
      <c r="S5" s="177">
        <v>33</v>
      </c>
      <c r="T5" s="177">
        <v>35</v>
      </c>
      <c r="U5" s="177">
        <v>33</v>
      </c>
      <c r="V5" s="177">
        <v>33</v>
      </c>
      <c r="W5" s="958">
        <v>36</v>
      </c>
      <c r="X5" s="958">
        <v>38</v>
      </c>
      <c r="Y5" s="958">
        <v>37</v>
      </c>
      <c r="Z5" s="958">
        <v>39</v>
      </c>
      <c r="AA5" s="958"/>
      <c r="AB5" s="958"/>
      <c r="AC5" s="177">
        <v>39</v>
      </c>
      <c r="AD5" s="958">
        <v>40</v>
      </c>
      <c r="AE5" s="958">
        <v>40</v>
      </c>
      <c r="AF5" s="958">
        <v>40</v>
      </c>
      <c r="AG5" s="958"/>
      <c r="AH5" s="958">
        <v>41</v>
      </c>
      <c r="AI5" s="958">
        <v>42</v>
      </c>
      <c r="AJ5" s="958">
        <v>43</v>
      </c>
      <c r="AK5" s="958">
        <v>46</v>
      </c>
      <c r="AL5" s="958">
        <v>45</v>
      </c>
      <c r="AM5" s="958"/>
      <c r="AN5" s="958">
        <v>46</v>
      </c>
      <c r="AO5" s="958">
        <v>47</v>
      </c>
      <c r="AP5" s="958"/>
    </row>
    <row r="6" spans="1:47" s="771" customFormat="1" ht="20.25" customHeight="1" x14ac:dyDescent="0.2">
      <c r="A6" s="686" t="s">
        <v>3251</v>
      </c>
      <c r="B6" s="686" t="s">
        <v>755</v>
      </c>
      <c r="D6" s="861">
        <v>1416081</v>
      </c>
      <c r="E6" s="862" t="s">
        <v>115</v>
      </c>
      <c r="F6" s="862" t="s">
        <v>157</v>
      </c>
      <c r="G6" s="862" t="s">
        <v>290</v>
      </c>
      <c r="H6" s="863">
        <v>44367</v>
      </c>
      <c r="I6" s="864">
        <f t="shared" ref="I6" ca="1" si="1">YEARFRAC(H6,TODAY())</f>
        <v>1.7388888888888889</v>
      </c>
      <c r="J6" s="861">
        <f t="shared" ref="J6" ca="1" si="2">_xlfn.DAYS(TODAY(),H6)</f>
        <v>634</v>
      </c>
      <c r="K6" s="861">
        <f t="shared" ref="K6" ca="1" si="3">J6/30</f>
        <v>21.133333333333333</v>
      </c>
      <c r="L6" s="779" t="s">
        <v>112</v>
      </c>
      <c r="M6" s="857">
        <v>44662</v>
      </c>
      <c r="N6" s="1072">
        <f t="shared" si="0"/>
        <v>9.8333333333333339</v>
      </c>
      <c r="O6" s="862">
        <v>25</v>
      </c>
      <c r="P6" s="862">
        <v>218</v>
      </c>
      <c r="Q6" s="862">
        <v>26</v>
      </c>
      <c r="R6" s="862">
        <v>27</v>
      </c>
      <c r="S6" s="862">
        <v>30</v>
      </c>
      <c r="T6" s="862">
        <v>31</v>
      </c>
      <c r="U6" s="862">
        <v>35</v>
      </c>
      <c r="V6" s="862">
        <v>34</v>
      </c>
      <c r="W6" s="959">
        <v>33</v>
      </c>
      <c r="X6" s="959">
        <v>34</v>
      </c>
      <c r="Y6" s="959">
        <v>33</v>
      </c>
      <c r="Z6" s="959">
        <v>36</v>
      </c>
      <c r="AA6" s="959"/>
      <c r="AB6" s="959"/>
      <c r="AC6" s="862">
        <v>38</v>
      </c>
      <c r="AD6" s="959">
        <v>38</v>
      </c>
      <c r="AE6" s="959">
        <v>35</v>
      </c>
      <c r="AF6" s="959">
        <v>38</v>
      </c>
      <c r="AG6" s="959"/>
      <c r="AH6" s="959">
        <v>37</v>
      </c>
      <c r="AI6" s="959">
        <v>35</v>
      </c>
      <c r="AJ6" s="959">
        <v>36</v>
      </c>
      <c r="AK6" s="959">
        <v>38</v>
      </c>
      <c r="AL6" s="959">
        <v>40</v>
      </c>
      <c r="AM6" s="959"/>
      <c r="AN6" s="959">
        <v>33</v>
      </c>
      <c r="AO6" s="959">
        <v>29</v>
      </c>
      <c r="AP6" s="959"/>
      <c r="AQ6" t="s">
        <v>3213</v>
      </c>
      <c r="AR6"/>
      <c r="AS6"/>
      <c r="AT6"/>
      <c r="AU6"/>
    </row>
    <row r="7" spans="1:47" ht="20.25" customHeight="1" x14ac:dyDescent="0.2">
      <c r="A7" s="1">
        <v>6</v>
      </c>
      <c r="B7" s="1" t="s">
        <v>756</v>
      </c>
      <c r="D7" s="858">
        <v>1416082</v>
      </c>
      <c r="E7" s="858" t="s">
        <v>113</v>
      </c>
      <c r="F7" s="177" t="s">
        <v>157</v>
      </c>
      <c r="G7" s="177" t="s">
        <v>382</v>
      </c>
      <c r="H7" s="859">
        <v>44291</v>
      </c>
      <c r="I7" s="860">
        <f ca="1">YEARFRAC(H7,TODAY())</f>
        <v>1.9472222222222222</v>
      </c>
      <c r="J7" s="858">
        <f ca="1">_xlfn.DAYS(TODAY(),H7)</f>
        <v>710</v>
      </c>
      <c r="K7" s="858">
        <f ca="1">J7/30</f>
        <v>23.666666666666668</v>
      </c>
      <c r="L7" s="642" t="s">
        <v>112</v>
      </c>
      <c r="M7" s="13">
        <v>44662</v>
      </c>
      <c r="N7" s="218">
        <f t="shared" si="0"/>
        <v>12.366666666666667</v>
      </c>
      <c r="O7" s="177">
        <v>30</v>
      </c>
      <c r="P7" s="177">
        <v>205</v>
      </c>
      <c r="Q7" s="177">
        <v>33</v>
      </c>
      <c r="R7" s="177">
        <v>34</v>
      </c>
      <c r="S7" s="177">
        <v>34</v>
      </c>
      <c r="T7" s="177">
        <v>36</v>
      </c>
      <c r="U7" s="177">
        <v>37</v>
      </c>
      <c r="V7" s="177">
        <v>38</v>
      </c>
      <c r="W7" s="958">
        <v>39</v>
      </c>
      <c r="X7" s="958">
        <v>39</v>
      </c>
      <c r="Y7" s="958">
        <v>40</v>
      </c>
      <c r="Z7" s="958">
        <v>41</v>
      </c>
      <c r="AA7" s="958"/>
      <c r="AB7" s="958"/>
      <c r="AC7" s="177">
        <v>41</v>
      </c>
      <c r="AD7" s="958">
        <v>40</v>
      </c>
      <c r="AE7" s="958">
        <v>41</v>
      </c>
      <c r="AF7" s="958">
        <v>43</v>
      </c>
      <c r="AG7" s="958"/>
      <c r="AH7" s="958">
        <v>42</v>
      </c>
      <c r="AI7" s="958">
        <v>42</v>
      </c>
      <c r="AJ7" s="958">
        <v>43</v>
      </c>
      <c r="AK7" s="958">
        <v>44</v>
      </c>
      <c r="AL7" s="958">
        <v>44</v>
      </c>
      <c r="AM7" s="958"/>
      <c r="AN7" s="958">
        <v>48</v>
      </c>
      <c r="AO7" s="958">
        <v>49</v>
      </c>
      <c r="AP7" s="958"/>
    </row>
    <row r="8" spans="1:47" ht="20.25" customHeight="1" x14ac:dyDescent="0.2">
      <c r="A8" s="1">
        <v>7</v>
      </c>
      <c r="B8" s="1" t="s">
        <v>757</v>
      </c>
      <c r="D8" s="858">
        <v>1416082</v>
      </c>
      <c r="E8" s="858" t="s">
        <v>113</v>
      </c>
      <c r="F8" s="177" t="s">
        <v>157</v>
      </c>
      <c r="G8" s="177" t="s">
        <v>296</v>
      </c>
      <c r="H8" s="859">
        <v>44291</v>
      </c>
      <c r="I8" s="860">
        <f ca="1">YEARFRAC(H8,TODAY())</f>
        <v>1.9472222222222222</v>
      </c>
      <c r="J8" s="858">
        <f ca="1">_xlfn.DAYS(TODAY(),H8)</f>
        <v>710</v>
      </c>
      <c r="K8" s="858">
        <f ca="1">J8/30</f>
        <v>23.666666666666668</v>
      </c>
      <c r="L8" s="642" t="s">
        <v>112</v>
      </c>
      <c r="M8" s="13">
        <v>44662</v>
      </c>
      <c r="N8" s="218">
        <f t="shared" si="0"/>
        <v>12.366666666666667</v>
      </c>
      <c r="O8" s="177">
        <v>29</v>
      </c>
      <c r="P8" s="177">
        <v>184</v>
      </c>
      <c r="Q8" s="177">
        <v>33</v>
      </c>
      <c r="R8" s="177">
        <v>36</v>
      </c>
      <c r="S8" s="177">
        <v>37</v>
      </c>
      <c r="T8" s="177">
        <v>38</v>
      </c>
      <c r="U8" s="177">
        <v>39</v>
      </c>
      <c r="V8" s="177">
        <v>40</v>
      </c>
      <c r="W8" s="958">
        <v>43</v>
      </c>
      <c r="X8" s="958">
        <v>46</v>
      </c>
      <c r="Y8" s="958">
        <v>46</v>
      </c>
      <c r="Z8" s="958">
        <v>48</v>
      </c>
      <c r="AA8" s="958"/>
      <c r="AB8" s="958"/>
      <c r="AC8" s="177">
        <v>49</v>
      </c>
      <c r="AD8" s="958">
        <v>49</v>
      </c>
      <c r="AE8" s="958">
        <v>49</v>
      </c>
      <c r="AF8" s="958">
        <v>51</v>
      </c>
      <c r="AG8" s="958"/>
      <c r="AH8" s="958">
        <v>52</v>
      </c>
      <c r="AI8" s="958">
        <v>53</v>
      </c>
      <c r="AJ8" s="958">
        <v>55</v>
      </c>
      <c r="AK8" s="958">
        <v>55</v>
      </c>
      <c r="AL8" s="958">
        <v>57</v>
      </c>
      <c r="AM8" s="958"/>
      <c r="AN8" s="958">
        <v>56</v>
      </c>
      <c r="AO8" s="958">
        <v>57</v>
      </c>
      <c r="AP8" s="958"/>
    </row>
    <row r="9" spans="1:47" ht="20.25" customHeight="1" x14ac:dyDescent="0.2">
      <c r="A9" s="1">
        <v>8</v>
      </c>
      <c r="B9" s="1" t="s">
        <v>233</v>
      </c>
      <c r="C9" t="s">
        <v>606</v>
      </c>
      <c r="D9" s="858">
        <v>1416082</v>
      </c>
      <c r="E9" s="858" t="s">
        <v>113</v>
      </c>
      <c r="F9" s="177" t="s">
        <v>157</v>
      </c>
      <c r="G9" s="177" t="s">
        <v>286</v>
      </c>
      <c r="H9" s="859">
        <v>44303</v>
      </c>
      <c r="I9" s="860">
        <f ca="1">YEARFRAC(H9,TODAY())</f>
        <v>1.913888888888889</v>
      </c>
      <c r="J9" s="858">
        <f ca="1">_xlfn.DAYS(TODAY(),H9)</f>
        <v>698</v>
      </c>
      <c r="K9" s="858">
        <f ca="1">J9/30</f>
        <v>23.266666666666666</v>
      </c>
      <c r="L9" s="642" t="s">
        <v>112</v>
      </c>
      <c r="M9" s="13">
        <v>44662</v>
      </c>
      <c r="N9" s="218">
        <f t="shared" si="0"/>
        <v>11.966666666666667</v>
      </c>
      <c r="O9" s="177">
        <v>29</v>
      </c>
      <c r="P9" s="177">
        <v>199</v>
      </c>
      <c r="Q9" s="177">
        <v>30</v>
      </c>
      <c r="R9" s="177">
        <v>30</v>
      </c>
      <c r="S9" s="177">
        <v>32</v>
      </c>
      <c r="T9" s="177">
        <v>34</v>
      </c>
      <c r="U9" s="177">
        <v>36</v>
      </c>
      <c r="V9" s="177">
        <v>36</v>
      </c>
      <c r="W9" s="958">
        <v>38</v>
      </c>
      <c r="X9" s="958">
        <v>40</v>
      </c>
      <c r="Y9" s="958">
        <v>41</v>
      </c>
      <c r="Z9" s="958">
        <v>42</v>
      </c>
      <c r="AA9" s="958"/>
      <c r="AB9" s="958"/>
      <c r="AC9" s="177">
        <v>43</v>
      </c>
      <c r="AD9" s="958">
        <v>43</v>
      </c>
      <c r="AE9" s="958">
        <v>44</v>
      </c>
      <c r="AF9" s="958">
        <v>45</v>
      </c>
      <c r="AG9" s="958"/>
      <c r="AH9" s="958">
        <v>44</v>
      </c>
      <c r="AI9" s="958">
        <v>44</v>
      </c>
      <c r="AJ9" s="958">
        <v>46</v>
      </c>
      <c r="AK9" s="958">
        <v>46</v>
      </c>
      <c r="AL9" s="958">
        <v>47</v>
      </c>
      <c r="AM9" s="958"/>
      <c r="AN9" s="958">
        <v>49</v>
      </c>
      <c r="AO9" s="958">
        <v>50</v>
      </c>
      <c r="AP9" s="958"/>
    </row>
    <row r="10" spans="1:47" ht="20.25" customHeight="1" x14ac:dyDescent="0.2">
      <c r="A10" s="1">
        <v>9</v>
      </c>
      <c r="B10" s="1" t="s">
        <v>234</v>
      </c>
      <c r="D10" s="858">
        <v>1416082</v>
      </c>
      <c r="E10" s="858" t="s">
        <v>113</v>
      </c>
      <c r="F10" s="177" t="s">
        <v>157</v>
      </c>
      <c r="G10" s="177" t="s">
        <v>293</v>
      </c>
      <c r="H10" s="859">
        <v>44303</v>
      </c>
      <c r="I10" s="860">
        <f ca="1">YEARFRAC(H10,TODAY())</f>
        <v>1.913888888888889</v>
      </c>
      <c r="J10" s="858">
        <f ca="1">_xlfn.DAYS(TODAY(),H10)</f>
        <v>698</v>
      </c>
      <c r="K10" s="858">
        <f ca="1">J10/30</f>
        <v>23.266666666666666</v>
      </c>
      <c r="L10" s="642" t="s">
        <v>112</v>
      </c>
      <c r="M10" s="13">
        <v>44662</v>
      </c>
      <c r="N10" s="218">
        <f t="shared" si="0"/>
        <v>11.966666666666667</v>
      </c>
      <c r="O10" s="177">
        <v>30</v>
      </c>
      <c r="P10" s="177">
        <v>167</v>
      </c>
      <c r="Q10" s="177">
        <v>31</v>
      </c>
      <c r="R10" s="177">
        <v>32</v>
      </c>
      <c r="S10" s="177">
        <v>32</v>
      </c>
      <c r="T10" s="177">
        <v>32</v>
      </c>
      <c r="U10" s="177">
        <v>33</v>
      </c>
      <c r="V10" s="177">
        <v>33</v>
      </c>
      <c r="W10" s="958">
        <v>33</v>
      </c>
      <c r="X10" s="958">
        <v>34</v>
      </c>
      <c r="Y10" s="958">
        <v>36</v>
      </c>
      <c r="Z10" s="958">
        <v>36</v>
      </c>
      <c r="AA10" s="958"/>
      <c r="AB10" s="958"/>
      <c r="AC10" s="177">
        <v>36</v>
      </c>
      <c r="AD10" s="958">
        <v>36</v>
      </c>
      <c r="AE10" s="958">
        <v>39</v>
      </c>
      <c r="AF10" s="958">
        <v>40</v>
      </c>
      <c r="AG10" s="958"/>
      <c r="AH10" s="958">
        <v>41</v>
      </c>
      <c r="AI10" s="958">
        <v>41</v>
      </c>
      <c r="AJ10" s="958">
        <v>43</v>
      </c>
      <c r="AK10" s="958">
        <v>42</v>
      </c>
      <c r="AL10" s="958">
        <v>44</v>
      </c>
      <c r="AM10" s="958"/>
      <c r="AN10" s="958">
        <v>47</v>
      </c>
      <c r="AO10" s="958">
        <v>48</v>
      </c>
      <c r="AP10" s="958"/>
    </row>
    <row r="11" spans="1:47" s="771" customFormat="1" ht="20.25" customHeight="1" x14ac:dyDescent="0.2">
      <c r="A11" s="686">
        <v>10</v>
      </c>
      <c r="B11" s="686" t="s">
        <v>235</v>
      </c>
      <c r="D11" s="861">
        <v>1416082</v>
      </c>
      <c r="E11" s="861" t="s">
        <v>113</v>
      </c>
      <c r="F11" s="862" t="s">
        <v>157</v>
      </c>
      <c r="G11" s="862" t="s">
        <v>299</v>
      </c>
      <c r="H11" s="863">
        <v>44303</v>
      </c>
      <c r="I11" s="864">
        <f ca="1">YEARFRAC(H11,TODAY())</f>
        <v>1.913888888888889</v>
      </c>
      <c r="J11" s="861">
        <f ca="1">_xlfn.DAYS(TODAY(),H11)</f>
        <v>698</v>
      </c>
      <c r="K11" s="861">
        <f ca="1">J11/30</f>
        <v>23.266666666666666</v>
      </c>
      <c r="L11" s="779" t="s">
        <v>112</v>
      </c>
      <c r="M11" s="857">
        <v>44662</v>
      </c>
      <c r="N11" s="1072">
        <f t="shared" si="0"/>
        <v>11.966666666666667</v>
      </c>
      <c r="O11" s="862">
        <v>32</v>
      </c>
      <c r="P11" s="862">
        <v>138</v>
      </c>
      <c r="Q11" s="862">
        <v>35</v>
      </c>
      <c r="R11" s="862">
        <v>36</v>
      </c>
      <c r="S11" s="862">
        <v>36</v>
      </c>
      <c r="T11" s="862">
        <v>35</v>
      </c>
      <c r="U11" s="862">
        <v>36</v>
      </c>
      <c r="V11" s="862">
        <v>37</v>
      </c>
      <c r="W11" s="959">
        <v>38</v>
      </c>
      <c r="X11" s="959">
        <v>40</v>
      </c>
      <c r="Y11" s="959">
        <v>41</v>
      </c>
      <c r="Z11" s="959">
        <v>43</v>
      </c>
      <c r="AA11" s="959"/>
      <c r="AB11" s="959"/>
      <c r="AC11" s="862">
        <v>43</v>
      </c>
      <c r="AD11" s="959">
        <v>43</v>
      </c>
      <c r="AE11" s="959">
        <v>45</v>
      </c>
      <c r="AF11" s="959">
        <v>45</v>
      </c>
      <c r="AG11" s="959"/>
      <c r="AH11" s="959">
        <v>48</v>
      </c>
      <c r="AI11" s="959">
        <v>48</v>
      </c>
      <c r="AJ11" s="959">
        <v>50</v>
      </c>
      <c r="AK11" s="959">
        <v>50</v>
      </c>
      <c r="AL11" s="959">
        <v>50</v>
      </c>
      <c r="AM11" s="959"/>
      <c r="AN11" s="959">
        <v>51</v>
      </c>
      <c r="AO11" s="959">
        <v>52</v>
      </c>
      <c r="AP11" s="959"/>
    </row>
    <row r="12" spans="1:47" ht="20.25" customHeight="1" x14ac:dyDescent="0.2">
      <c r="A12" s="1">
        <v>11</v>
      </c>
      <c r="B12" s="1" t="s">
        <v>758</v>
      </c>
      <c r="D12" s="99">
        <v>1362671</v>
      </c>
      <c r="E12" s="99" t="s">
        <v>113</v>
      </c>
      <c r="F12" s="274" t="s">
        <v>150</v>
      </c>
      <c r="G12" s="274" t="s">
        <v>299</v>
      </c>
      <c r="H12" s="100">
        <v>44098</v>
      </c>
      <c r="I12" s="102">
        <f t="shared" ref="I12:I14" ca="1" si="4">YEARFRAC(H12,TODAY())</f>
        <v>2.4777777777777779</v>
      </c>
      <c r="J12" s="99">
        <f t="shared" ref="J12:J14" ca="1" si="5">_xlfn.DAYS(TODAY(),H12)</f>
        <v>903</v>
      </c>
      <c r="K12" s="99">
        <f t="shared" ref="K12:K14" ca="1" si="6">J12/30</f>
        <v>30.1</v>
      </c>
      <c r="L12" s="683" t="s">
        <v>2945</v>
      </c>
      <c r="M12" s="13">
        <v>44662</v>
      </c>
      <c r="N12" s="335">
        <f t="shared" ref="N12:N14" si="7">_xlfn.DAYS(M12,H12)/30</f>
        <v>18.8</v>
      </c>
      <c r="O12" s="274"/>
      <c r="P12" s="274"/>
      <c r="Q12" s="274"/>
      <c r="R12" s="274"/>
      <c r="S12" s="274"/>
      <c r="T12" s="274"/>
      <c r="U12" s="274"/>
      <c r="V12" s="274"/>
      <c r="W12" s="325"/>
      <c r="X12" s="325"/>
      <c r="Y12" s="325"/>
      <c r="Z12" s="325"/>
      <c r="AA12" s="274">
        <v>33</v>
      </c>
      <c r="AB12" s="274">
        <v>129</v>
      </c>
      <c r="AC12" s="274">
        <v>33</v>
      </c>
      <c r="AD12" s="325">
        <v>33</v>
      </c>
      <c r="AE12" s="325">
        <v>32</v>
      </c>
      <c r="AF12" s="325">
        <v>32</v>
      </c>
      <c r="AG12" s="325"/>
      <c r="AH12" s="325">
        <v>33</v>
      </c>
      <c r="AI12" s="325">
        <v>31</v>
      </c>
      <c r="AJ12" s="325">
        <v>32</v>
      </c>
      <c r="AK12" s="325">
        <v>32</v>
      </c>
      <c r="AL12" s="325">
        <v>32</v>
      </c>
      <c r="AM12" s="325"/>
      <c r="AN12" s="325">
        <v>33</v>
      </c>
      <c r="AO12" s="325">
        <v>32</v>
      </c>
      <c r="AP12" s="325"/>
    </row>
    <row r="13" spans="1:47" s="661" customFormat="1" ht="20.25" customHeight="1" x14ac:dyDescent="0.2">
      <c r="A13" s="76">
        <v>12</v>
      </c>
      <c r="B13" s="76" t="s">
        <v>759</v>
      </c>
      <c r="D13" s="855">
        <v>1362671</v>
      </c>
      <c r="E13" s="855" t="s">
        <v>113</v>
      </c>
      <c r="F13" s="76" t="s">
        <v>150</v>
      </c>
      <c r="G13" s="76" t="s">
        <v>296</v>
      </c>
      <c r="H13" s="659">
        <v>44098</v>
      </c>
      <c r="I13" s="856">
        <f t="shared" ca="1" si="4"/>
        <v>2.4777777777777779</v>
      </c>
      <c r="J13" s="855">
        <f t="shared" ca="1" si="5"/>
        <v>903</v>
      </c>
      <c r="K13" s="855">
        <f t="shared" ca="1" si="6"/>
        <v>30.1</v>
      </c>
      <c r="L13" s="368" t="s">
        <v>2945</v>
      </c>
      <c r="M13" s="121">
        <v>44662</v>
      </c>
      <c r="N13" s="368">
        <f t="shared" si="7"/>
        <v>18.8</v>
      </c>
      <c r="O13" s="76"/>
      <c r="P13" s="76"/>
      <c r="Q13" s="76"/>
      <c r="R13" s="76"/>
      <c r="S13" s="76"/>
      <c r="T13" s="76"/>
      <c r="U13" s="76"/>
      <c r="V13" s="76"/>
      <c r="AA13" s="76">
        <v>33</v>
      </c>
      <c r="AB13" s="76">
        <v>130</v>
      </c>
      <c r="AC13" s="76">
        <v>33</v>
      </c>
      <c r="AD13" s="661">
        <v>33</v>
      </c>
      <c r="AE13" s="661">
        <v>33</v>
      </c>
      <c r="AF13" s="661">
        <v>34</v>
      </c>
      <c r="AH13" s="661">
        <v>34</v>
      </c>
      <c r="AI13" s="661">
        <v>32</v>
      </c>
      <c r="AJ13" s="661">
        <v>33</v>
      </c>
      <c r="AK13" s="661">
        <v>33</v>
      </c>
      <c r="AL13" s="1138" t="s">
        <v>75</v>
      </c>
    </row>
    <row r="14" spans="1:47" ht="20.25" customHeight="1" x14ac:dyDescent="0.2">
      <c r="A14" s="1">
        <v>13</v>
      </c>
      <c r="B14" s="1" t="s">
        <v>760</v>
      </c>
      <c r="D14" s="99">
        <v>1362671</v>
      </c>
      <c r="E14" s="99" t="s">
        <v>113</v>
      </c>
      <c r="F14" s="274" t="s">
        <v>150</v>
      </c>
      <c r="G14" s="274" t="s">
        <v>290</v>
      </c>
      <c r="H14" s="100">
        <v>44098</v>
      </c>
      <c r="I14" s="102">
        <f t="shared" ca="1" si="4"/>
        <v>2.4777777777777779</v>
      </c>
      <c r="J14" s="99">
        <f t="shared" ca="1" si="5"/>
        <v>903</v>
      </c>
      <c r="K14" s="99">
        <f t="shared" ca="1" si="6"/>
        <v>30.1</v>
      </c>
      <c r="L14" s="683" t="s">
        <v>2945</v>
      </c>
      <c r="M14" s="13">
        <v>44662</v>
      </c>
      <c r="N14" s="335">
        <f t="shared" si="7"/>
        <v>18.8</v>
      </c>
      <c r="O14" s="274"/>
      <c r="P14" s="274"/>
      <c r="Q14" s="274"/>
      <c r="R14" s="274"/>
      <c r="S14" s="274"/>
      <c r="T14" s="274"/>
      <c r="U14" s="274"/>
      <c r="V14" s="274"/>
      <c r="W14" s="325"/>
      <c r="X14" s="325"/>
      <c r="Y14" s="325"/>
      <c r="Z14" s="325"/>
      <c r="AA14" s="274">
        <v>35</v>
      </c>
      <c r="AB14" s="274">
        <v>159</v>
      </c>
      <c r="AC14" s="274">
        <v>36</v>
      </c>
      <c r="AD14" s="325">
        <v>35</v>
      </c>
      <c r="AE14" s="325">
        <v>34</v>
      </c>
      <c r="AF14" s="325">
        <v>36</v>
      </c>
      <c r="AG14" s="325"/>
      <c r="AH14" s="325">
        <v>36</v>
      </c>
      <c r="AI14" s="325">
        <v>35</v>
      </c>
      <c r="AJ14" s="325">
        <v>35</v>
      </c>
      <c r="AK14" s="325">
        <v>35</v>
      </c>
      <c r="AL14" s="325">
        <v>35</v>
      </c>
      <c r="AM14" s="325"/>
      <c r="AN14" s="325">
        <v>35</v>
      </c>
      <c r="AO14" s="325">
        <v>35</v>
      </c>
      <c r="AP14" s="325"/>
    </row>
    <row r="15" spans="1:47" x14ac:dyDescent="0.2">
      <c r="L15" t="s">
        <v>3252</v>
      </c>
    </row>
    <row r="17" spans="1:16" x14ac:dyDescent="0.2">
      <c r="C17" t="s">
        <v>3253</v>
      </c>
    </row>
    <row r="20" spans="1:16" ht="16" x14ac:dyDescent="0.2">
      <c r="A20" s="161" t="s">
        <v>155</v>
      </c>
    </row>
    <row r="21" spans="1:16" ht="16" x14ac:dyDescent="0.2">
      <c r="A21" s="162" t="s">
        <v>124</v>
      </c>
    </row>
    <row r="22" spans="1:16" x14ac:dyDescent="0.2">
      <c r="A22" s="163" t="s">
        <v>141</v>
      </c>
    </row>
    <row r="23" spans="1:16" ht="16" x14ac:dyDescent="0.2">
      <c r="A23" s="164" t="s">
        <v>150</v>
      </c>
    </row>
    <row r="24" spans="1:16" ht="16" x14ac:dyDescent="0.2">
      <c r="A24" s="165" t="s">
        <v>156</v>
      </c>
    </row>
    <row r="25" spans="1:16" ht="16" x14ac:dyDescent="0.2">
      <c r="A25" s="187" t="s">
        <v>154</v>
      </c>
      <c r="C25" s="1"/>
      <c r="D25" s="1"/>
      <c r="F25" s="14"/>
      <c r="G25" s="14"/>
      <c r="H25" s="1"/>
      <c r="I25" s="14"/>
      <c r="J25" s="17"/>
      <c r="K25" s="775"/>
      <c r="L25" s="14"/>
      <c r="M25" s="14"/>
      <c r="N25" s="167"/>
      <c r="O25" s="13"/>
      <c r="P25" s="167"/>
    </row>
    <row r="26" spans="1:16" ht="16" x14ac:dyDescent="0.2">
      <c r="A26" s="186" t="s">
        <v>157</v>
      </c>
      <c r="C26" s="1"/>
      <c r="D26" s="1"/>
      <c r="F26" s="14"/>
      <c r="L26" s="14"/>
      <c r="M26" s="14"/>
      <c r="N26" s="167"/>
      <c r="O26" s="13"/>
      <c r="P26" s="167"/>
    </row>
    <row r="27" spans="1:16" ht="17" x14ac:dyDescent="0.2">
      <c r="A27" s="374" t="s">
        <v>158</v>
      </c>
    </row>
    <row r="28" spans="1:16" ht="17" x14ac:dyDescent="0.2">
      <c r="A28" s="393" t="s">
        <v>159</v>
      </c>
    </row>
    <row r="29" spans="1:16" ht="16" x14ac:dyDescent="0.2">
      <c r="G29" s="866"/>
    </row>
    <row r="30" spans="1:16" ht="16" x14ac:dyDescent="0.2">
      <c r="G30" s="866"/>
    </row>
    <row r="31" spans="1:16" ht="16" x14ac:dyDescent="0.2">
      <c r="G31" s="866"/>
    </row>
    <row r="32" spans="1:16" ht="16" x14ac:dyDescent="0.2">
      <c r="G32" s="866"/>
    </row>
    <row r="33" spans="7:7" ht="16" x14ac:dyDescent="0.2">
      <c r="G33" s="866"/>
    </row>
    <row r="34" spans="7:7" ht="16" x14ac:dyDescent="0.2">
      <c r="G34" s="866"/>
    </row>
    <row r="35" spans="7:7" ht="16" x14ac:dyDescent="0.2">
      <c r="G35" s="866"/>
    </row>
    <row r="36" spans="7:7" ht="16" x14ac:dyDescent="0.2">
      <c r="G36" s="866"/>
    </row>
  </sheetData>
  <pageMargins left="0.7" right="0.7" top="0.75" bottom="0.75" header="0.3" footer="0.3"/>
  <pageSetup fitToHeight="0"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8388-3616-4E78-91C5-979F77D5C104}">
  <sheetPr>
    <tabColor rgb="FFC6E0B4"/>
    <pageSetUpPr fitToPage="1"/>
  </sheetPr>
  <dimension ref="A1:EN22"/>
  <sheetViews>
    <sheetView topLeftCell="AG1" workbookViewId="0">
      <selection activeCell="A4" sqref="A4"/>
    </sheetView>
  </sheetViews>
  <sheetFormatPr baseColWidth="10" defaultColWidth="8.83203125" defaultRowHeight="15" x14ac:dyDescent="0.2"/>
  <cols>
    <col min="2" max="2" width="11.33203125" customWidth="1"/>
    <col min="3" max="3" width="17.5" customWidth="1"/>
    <col min="4" max="4" width="15.33203125" customWidth="1"/>
    <col min="7" max="7" width="10" customWidth="1"/>
    <col min="8" max="8" width="12.83203125" customWidth="1"/>
    <col min="9" max="9" width="9.5" customWidth="1"/>
    <col min="10" max="10" width="10.1640625" customWidth="1"/>
    <col min="11" max="11" width="13.5" customWidth="1"/>
    <col min="12" max="12" width="20.83203125" customWidth="1"/>
    <col min="13" max="13" width="16.83203125" customWidth="1"/>
    <col min="14" max="14" width="16.33203125" customWidth="1"/>
    <col min="15" max="15" width="15.5" customWidth="1"/>
    <col min="16" max="16" width="16" customWidth="1"/>
    <col min="17" max="17" width="11.5" customWidth="1"/>
    <col min="18" max="18" width="12" customWidth="1"/>
    <col min="23" max="24" width="11.5" customWidth="1"/>
    <col min="25" max="25" width="21.5" customWidth="1"/>
    <col min="26" max="26" width="11.6640625" customWidth="1"/>
    <col min="27" max="27" width="12" customWidth="1"/>
    <col min="28" max="28" width="14.83203125" customWidth="1"/>
    <col min="29" max="29" width="11.1640625" customWidth="1"/>
    <col min="30" max="30" width="10.5" customWidth="1"/>
    <col min="32" max="32" width="11.1640625" customWidth="1"/>
    <col min="33" max="33" width="23.1640625" bestFit="1" customWidth="1"/>
    <col min="34" max="34" width="13.6640625" bestFit="1" customWidth="1"/>
    <col min="35" max="37" width="14.83203125" bestFit="1" customWidth="1"/>
    <col min="38" max="38" width="15.83203125" bestFit="1" customWidth="1"/>
    <col min="39" max="39" width="14.83203125" bestFit="1" customWidth="1"/>
    <col min="40" max="40" width="22.33203125" customWidth="1"/>
    <col min="41" max="41" width="14.83203125" bestFit="1" customWidth="1"/>
    <col min="42" max="42" width="21.83203125" customWidth="1"/>
    <col min="43" max="43" width="13" customWidth="1"/>
    <col min="44" max="44" width="12.83203125" customWidth="1"/>
  </cols>
  <sheetData>
    <row r="1" spans="1:144" x14ac:dyDescent="0.2">
      <c r="A1" s="167" t="s">
        <v>97</v>
      </c>
      <c r="B1" s="167" t="s">
        <v>2593</v>
      </c>
      <c r="C1" s="316" t="s">
        <v>239</v>
      </c>
      <c r="D1" s="167" t="s">
        <v>2435</v>
      </c>
      <c r="E1" s="167" t="s">
        <v>189</v>
      </c>
      <c r="F1" s="167" t="s">
        <v>192</v>
      </c>
      <c r="G1" s="167" t="s">
        <v>241</v>
      </c>
      <c r="H1" s="167" t="s">
        <v>188</v>
      </c>
      <c r="I1" s="167" t="s">
        <v>242</v>
      </c>
      <c r="J1" s="167" t="s">
        <v>2895</v>
      </c>
      <c r="K1" s="167" t="s">
        <v>2896</v>
      </c>
      <c r="L1" s="167" t="s">
        <v>2441</v>
      </c>
      <c r="M1" s="368" t="s">
        <v>2886</v>
      </c>
      <c r="N1" s="167" t="s">
        <v>2887</v>
      </c>
      <c r="O1" s="1006" t="s">
        <v>3254</v>
      </c>
      <c r="P1" s="1007" t="s">
        <v>3255</v>
      </c>
      <c r="Q1" t="s">
        <v>3186</v>
      </c>
      <c r="R1" t="s">
        <v>3209</v>
      </c>
      <c r="S1" t="s">
        <v>3210</v>
      </c>
      <c r="T1" t="s">
        <v>3189</v>
      </c>
      <c r="U1" t="s">
        <v>3190</v>
      </c>
      <c r="V1" t="s">
        <v>3191</v>
      </c>
      <c r="W1" s="328" t="s">
        <v>3232</v>
      </c>
      <c r="X1" s="429" t="s">
        <v>3233</v>
      </c>
      <c r="Y1" t="s">
        <v>3256</v>
      </c>
      <c r="Z1" s="328" t="s">
        <v>3257</v>
      </c>
      <c r="AA1" s="429" t="s">
        <v>3258</v>
      </c>
      <c r="AB1" t="s">
        <v>3193</v>
      </c>
      <c r="AC1" t="s">
        <v>3223</v>
      </c>
      <c r="AD1" t="s">
        <v>3235</v>
      </c>
      <c r="AE1" t="s">
        <v>3236</v>
      </c>
      <c r="AF1" t="s">
        <v>3244</v>
      </c>
      <c r="AG1" t="s">
        <v>3259</v>
      </c>
      <c r="AH1" t="s">
        <v>3239</v>
      </c>
      <c r="AI1" t="s">
        <v>3246</v>
      </c>
      <c r="AJ1" t="s">
        <v>3247</v>
      </c>
      <c r="AK1" t="s">
        <v>3260</v>
      </c>
      <c r="AL1" s="6" t="s">
        <v>3261</v>
      </c>
      <c r="AM1" t="s">
        <v>3262</v>
      </c>
      <c r="AN1" t="s">
        <v>3263</v>
      </c>
      <c r="AO1" t="s">
        <v>3264</v>
      </c>
      <c r="AP1" t="s">
        <v>3265</v>
      </c>
      <c r="AQ1" s="429" t="s">
        <v>2950</v>
      </c>
    </row>
    <row r="2" spans="1:144" ht="16" x14ac:dyDescent="0.2">
      <c r="A2">
        <v>1</v>
      </c>
      <c r="B2" t="s">
        <v>762</v>
      </c>
      <c r="C2" t="s">
        <v>600</v>
      </c>
      <c r="D2" s="982">
        <v>1362667</v>
      </c>
      <c r="E2" s="982" t="s">
        <v>113</v>
      </c>
      <c r="F2" s="982" t="s">
        <v>916</v>
      </c>
      <c r="G2" s="982"/>
      <c r="H2" s="985">
        <v>44144</v>
      </c>
      <c r="I2" s="986">
        <f t="shared" ref="I2:I7" ca="1" si="0">YEARFRAC(H2,TODAY())</f>
        <v>2.3527777777777779</v>
      </c>
      <c r="J2" s="982">
        <f t="shared" ref="J2:J7" ca="1" si="1">_xlfn.DAYS(TODAY(),H2)</f>
        <v>857</v>
      </c>
      <c r="K2" s="982">
        <f t="shared" ref="K2:K7" ca="1" si="2">J2/30</f>
        <v>28.566666666666666</v>
      </c>
      <c r="L2" s="984" t="s">
        <v>3039</v>
      </c>
      <c r="M2" s="992">
        <v>44690</v>
      </c>
      <c r="N2" s="362">
        <f>_xlfn.DAYS(M2,H2)/30</f>
        <v>18.2</v>
      </c>
      <c r="O2" s="987">
        <v>30</v>
      </c>
      <c r="P2" s="987">
        <v>170</v>
      </c>
      <c r="Q2" s="987">
        <v>33</v>
      </c>
      <c r="R2" s="987">
        <v>36</v>
      </c>
      <c r="S2" s="981">
        <v>38</v>
      </c>
      <c r="T2" s="981">
        <v>38</v>
      </c>
      <c r="U2" s="981">
        <v>38</v>
      </c>
      <c r="V2" s="981">
        <v>41</v>
      </c>
      <c r="W2" s="981"/>
      <c r="X2" s="981"/>
      <c r="Y2" s="987">
        <v>42</v>
      </c>
      <c r="Z2" s="981"/>
      <c r="AA2" s="981"/>
      <c r="AB2" s="981">
        <v>41</v>
      </c>
      <c r="AC2" s="981">
        <v>40</v>
      </c>
      <c r="AD2" s="981">
        <v>42</v>
      </c>
      <c r="AE2" s="981"/>
      <c r="AF2" s="981">
        <v>45</v>
      </c>
      <c r="AG2" s="981">
        <v>45</v>
      </c>
      <c r="AH2" s="981">
        <v>46</v>
      </c>
      <c r="AI2" s="981">
        <v>46</v>
      </c>
      <c r="AJ2" s="981">
        <v>46</v>
      </c>
      <c r="AK2" s="981">
        <v>46</v>
      </c>
      <c r="AL2" s="981">
        <v>45</v>
      </c>
      <c r="AM2" s="981">
        <v>44</v>
      </c>
      <c r="AN2" s="981">
        <v>43</v>
      </c>
      <c r="AO2" s="981">
        <v>44</v>
      </c>
      <c r="AP2" s="987">
        <v>45</v>
      </c>
      <c r="AQ2" s="981"/>
    </row>
    <row r="3" spans="1:144" s="897" customFormat="1" ht="16" x14ac:dyDescent="0.2">
      <c r="A3" s="897">
        <v>2</v>
      </c>
      <c r="B3" s="897" t="s">
        <v>763</v>
      </c>
      <c r="D3" s="901">
        <v>1362667</v>
      </c>
      <c r="E3" s="901" t="s">
        <v>115</v>
      </c>
      <c r="F3" s="901" t="s">
        <v>916</v>
      </c>
      <c r="G3" s="901"/>
      <c r="H3" s="1159">
        <v>44144</v>
      </c>
      <c r="I3" s="900">
        <f t="shared" ca="1" si="0"/>
        <v>2.3527777777777779</v>
      </c>
      <c r="J3" s="901">
        <f t="shared" ca="1" si="1"/>
        <v>857</v>
      </c>
      <c r="K3" s="901">
        <f t="shared" ca="1" si="2"/>
        <v>28.566666666666666</v>
      </c>
      <c r="L3" s="1128" t="s">
        <v>3039</v>
      </c>
      <c r="M3" s="1160">
        <v>44690</v>
      </c>
      <c r="N3" s="360">
        <f t="shared" ref="N3:N16" si="3">_xlfn.DAYS(M3,H3)/30</f>
        <v>18.2</v>
      </c>
      <c r="O3" s="896">
        <v>31</v>
      </c>
      <c r="P3" s="896">
        <v>186</v>
      </c>
      <c r="Q3" s="896">
        <v>36</v>
      </c>
      <c r="R3" s="896">
        <v>37</v>
      </c>
      <c r="S3" s="897">
        <v>39</v>
      </c>
      <c r="T3" s="897">
        <v>39</v>
      </c>
      <c r="U3" s="897">
        <v>40</v>
      </c>
      <c r="V3" s="897">
        <v>40</v>
      </c>
      <c r="Y3" s="896">
        <v>43</v>
      </c>
      <c r="AB3" s="897">
        <v>42</v>
      </c>
      <c r="AC3" s="897">
        <v>41</v>
      </c>
      <c r="AD3" s="897">
        <v>40</v>
      </c>
      <c r="AF3" s="897">
        <v>38</v>
      </c>
      <c r="AG3" s="897">
        <v>35</v>
      </c>
      <c r="AH3" s="897">
        <v>33</v>
      </c>
      <c r="AI3" s="897">
        <v>34</v>
      </c>
      <c r="AJ3" s="897">
        <v>37</v>
      </c>
      <c r="AK3" s="897">
        <v>38</v>
      </c>
      <c r="AL3" s="897" t="s">
        <v>75</v>
      </c>
      <c r="AP3" s="896"/>
      <c r="AR3" s="771"/>
      <c r="AS3" s="771"/>
      <c r="AT3" s="771"/>
      <c r="AU3" s="771"/>
      <c r="AV3" s="771"/>
      <c r="AW3" s="771"/>
      <c r="AX3" s="771"/>
      <c r="AY3" s="771"/>
      <c r="AZ3" s="771"/>
      <c r="BA3" s="771"/>
      <c r="BB3" s="771"/>
      <c r="BC3" s="771"/>
      <c r="BD3" s="771"/>
      <c r="BE3" s="771"/>
      <c r="BF3" s="771"/>
      <c r="BG3" s="771"/>
      <c r="BH3" s="771"/>
      <c r="BI3" s="771"/>
      <c r="BJ3" s="771"/>
      <c r="BK3" s="771"/>
      <c r="BL3" s="771"/>
      <c r="BM3" s="771"/>
      <c r="BN3" s="771"/>
      <c r="BO3" s="771"/>
      <c r="BP3" s="771"/>
      <c r="BQ3" s="771"/>
      <c r="BR3" s="771"/>
      <c r="BS3" s="771"/>
      <c r="BT3" s="771"/>
      <c r="BU3" s="771"/>
      <c r="BV3" s="771"/>
      <c r="BW3" s="771"/>
      <c r="BX3" s="771"/>
      <c r="BY3" s="771"/>
      <c r="BZ3" s="771"/>
      <c r="CA3" s="771"/>
      <c r="CB3" s="771"/>
      <c r="CC3" s="771"/>
      <c r="CD3" s="771"/>
      <c r="CE3" s="771"/>
      <c r="CF3" s="771"/>
      <c r="CG3" s="771"/>
      <c r="CH3" s="771"/>
      <c r="CI3" s="771"/>
      <c r="CJ3" s="771"/>
      <c r="CK3" s="771"/>
      <c r="CL3" s="771"/>
      <c r="CM3" s="771"/>
      <c r="CN3" s="771"/>
      <c r="CO3" s="771"/>
      <c r="CP3" s="771"/>
      <c r="CQ3" s="771"/>
      <c r="CR3" s="771"/>
      <c r="CS3" s="771"/>
      <c r="CT3" s="771"/>
      <c r="CU3" s="771"/>
      <c r="CV3" s="771"/>
      <c r="CW3" s="771"/>
      <c r="CX3" s="771"/>
      <c r="CY3" s="771"/>
      <c r="CZ3" s="771"/>
      <c r="DA3" s="771"/>
      <c r="DB3" s="771"/>
      <c r="DC3" s="771"/>
      <c r="DD3" s="771"/>
      <c r="DE3" s="771"/>
      <c r="DF3" s="771"/>
      <c r="DG3" s="771"/>
      <c r="DH3" s="771"/>
      <c r="DI3" s="771"/>
      <c r="DJ3" s="771"/>
      <c r="DK3" s="771"/>
      <c r="DL3" s="771"/>
      <c r="DM3" s="771"/>
      <c r="DN3" s="771"/>
      <c r="DO3" s="771"/>
      <c r="DP3" s="771"/>
      <c r="DQ3" s="771"/>
      <c r="DR3" s="771"/>
      <c r="DS3" s="771"/>
      <c r="DT3" s="771"/>
      <c r="DU3" s="771"/>
      <c r="DV3" s="771"/>
      <c r="DW3" s="771"/>
      <c r="DX3" s="771"/>
      <c r="DY3" s="771"/>
      <c r="DZ3" s="771"/>
      <c r="EA3" s="771"/>
      <c r="EB3" s="771"/>
      <c r="EC3" s="771"/>
      <c r="ED3" s="771"/>
      <c r="EE3" s="771"/>
      <c r="EF3" s="771"/>
      <c r="EG3" s="771"/>
      <c r="EH3" s="771"/>
      <c r="EI3" s="771"/>
      <c r="EJ3" s="771"/>
      <c r="EK3" s="771"/>
      <c r="EL3" s="771"/>
      <c r="EM3" s="771"/>
      <c r="EN3" s="771"/>
    </row>
    <row r="4" spans="1:144" s="661" customFormat="1" ht="16" x14ac:dyDescent="0.2">
      <c r="A4" s="661">
        <v>3</v>
      </c>
      <c r="B4" s="661" t="s">
        <v>764</v>
      </c>
      <c r="D4" s="855">
        <v>1362668</v>
      </c>
      <c r="E4" s="855" t="s">
        <v>113</v>
      </c>
      <c r="F4" s="855" t="s">
        <v>916</v>
      </c>
      <c r="G4" s="855"/>
      <c r="H4" s="659">
        <v>44144</v>
      </c>
      <c r="I4" s="856">
        <f t="shared" ca="1" si="0"/>
        <v>2.3527777777777779</v>
      </c>
      <c r="J4" s="855">
        <f t="shared" ca="1" si="1"/>
        <v>857</v>
      </c>
      <c r="K4" s="855">
        <f t="shared" ca="1" si="2"/>
        <v>28.566666666666666</v>
      </c>
      <c r="L4" s="952" t="s">
        <v>3039</v>
      </c>
      <c r="M4" s="121">
        <v>44690</v>
      </c>
      <c r="N4" s="368">
        <f t="shared" si="3"/>
        <v>18.2</v>
      </c>
      <c r="O4" s="76">
        <v>30</v>
      </c>
      <c r="P4" s="76">
        <v>178</v>
      </c>
      <c r="Q4" s="76">
        <v>33</v>
      </c>
      <c r="R4" s="76">
        <v>36</v>
      </c>
      <c r="S4" s="661">
        <v>36</v>
      </c>
      <c r="T4" s="661">
        <v>38</v>
      </c>
      <c r="U4" s="661">
        <v>38</v>
      </c>
      <c r="V4" s="661">
        <v>40</v>
      </c>
      <c r="Y4" s="76">
        <v>40</v>
      </c>
      <c r="AB4" s="661">
        <v>41</v>
      </c>
      <c r="AC4" s="661">
        <v>41</v>
      </c>
      <c r="AD4" s="661">
        <v>41</v>
      </c>
      <c r="AF4" s="661">
        <v>41</v>
      </c>
      <c r="AG4" s="661">
        <v>38</v>
      </c>
      <c r="AH4" s="661">
        <v>31</v>
      </c>
      <c r="AI4" s="661" t="s">
        <v>75</v>
      </c>
      <c r="AP4" s="7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</row>
    <row r="5" spans="1:144" s="771" customFormat="1" ht="16" x14ac:dyDescent="0.2">
      <c r="A5" s="771">
        <v>4</v>
      </c>
      <c r="B5" s="771" t="s">
        <v>765</v>
      </c>
      <c r="C5" t="s">
        <v>606</v>
      </c>
      <c r="D5" s="994">
        <v>1362668</v>
      </c>
      <c r="E5" s="994" t="s">
        <v>115</v>
      </c>
      <c r="F5" s="994" t="s">
        <v>916</v>
      </c>
      <c r="G5" s="994"/>
      <c r="H5" s="995">
        <v>44144</v>
      </c>
      <c r="I5" s="996">
        <f t="shared" ca="1" si="0"/>
        <v>2.3527777777777779</v>
      </c>
      <c r="J5" s="994">
        <f t="shared" ca="1" si="1"/>
        <v>857</v>
      </c>
      <c r="K5" s="994">
        <f t="shared" ca="1" si="2"/>
        <v>28.566666666666666</v>
      </c>
      <c r="L5" s="997" t="s">
        <v>3039</v>
      </c>
      <c r="M5" s="998">
        <v>44690</v>
      </c>
      <c r="N5" s="999">
        <f t="shared" si="3"/>
        <v>18.2</v>
      </c>
      <c r="O5" s="1008">
        <v>29</v>
      </c>
      <c r="P5" s="1008">
        <v>187</v>
      </c>
      <c r="Q5" s="1008">
        <v>35</v>
      </c>
      <c r="R5" s="1008">
        <v>34</v>
      </c>
      <c r="S5" s="1009">
        <v>31</v>
      </c>
      <c r="T5" s="1009">
        <v>30</v>
      </c>
      <c r="U5" s="1009">
        <v>30</v>
      </c>
      <c r="V5" s="1009">
        <v>32</v>
      </c>
      <c r="W5" s="1009"/>
      <c r="X5" s="1009"/>
      <c r="Y5" s="1008">
        <v>33</v>
      </c>
      <c r="Z5" s="1009"/>
      <c r="AA5" s="1009"/>
      <c r="AB5" s="1009">
        <v>34</v>
      </c>
      <c r="AC5" s="1009">
        <v>38</v>
      </c>
      <c r="AD5" s="1009">
        <v>38</v>
      </c>
      <c r="AE5" s="1009"/>
      <c r="AF5" s="1009">
        <v>41</v>
      </c>
      <c r="AG5" s="1009">
        <v>41</v>
      </c>
      <c r="AH5" s="1009">
        <v>42</v>
      </c>
      <c r="AI5" s="1009">
        <v>41</v>
      </c>
      <c r="AJ5" s="1009">
        <v>41</v>
      </c>
      <c r="AK5" s="1009">
        <v>38</v>
      </c>
      <c r="AL5" s="1009">
        <v>34</v>
      </c>
      <c r="AM5" s="1009">
        <v>32</v>
      </c>
      <c r="AN5" s="1009">
        <v>31</v>
      </c>
      <c r="AO5" s="1009">
        <v>30</v>
      </c>
      <c r="AP5" s="1008">
        <v>29</v>
      </c>
      <c r="AQ5" s="1009"/>
    </row>
    <row r="6" spans="1:144" s="661" customFormat="1" ht="16" x14ac:dyDescent="0.2">
      <c r="A6" s="661">
        <v>5</v>
      </c>
      <c r="B6" s="661" t="s">
        <v>766</v>
      </c>
      <c r="D6" s="855">
        <v>1378929</v>
      </c>
      <c r="E6" s="855" t="s">
        <v>113</v>
      </c>
      <c r="F6" s="855" t="s">
        <v>916</v>
      </c>
      <c r="G6" s="855"/>
      <c r="H6" s="659">
        <v>44144</v>
      </c>
      <c r="I6" s="856">
        <f t="shared" ca="1" si="0"/>
        <v>2.3527777777777779</v>
      </c>
      <c r="J6" s="855">
        <f t="shared" ca="1" si="1"/>
        <v>857</v>
      </c>
      <c r="K6" s="855">
        <f t="shared" ca="1" si="2"/>
        <v>28.566666666666666</v>
      </c>
      <c r="L6" s="952" t="s">
        <v>3039</v>
      </c>
      <c r="M6" s="121">
        <v>44690</v>
      </c>
      <c r="N6" s="368">
        <f t="shared" si="3"/>
        <v>18.2</v>
      </c>
      <c r="O6" s="76">
        <v>32</v>
      </c>
      <c r="P6" s="76">
        <v>179</v>
      </c>
      <c r="Q6" s="76"/>
      <c r="R6" s="76"/>
      <c r="Y6" s="76"/>
      <c r="AP6" s="7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</row>
    <row r="7" spans="1:144" s="771" customFormat="1" ht="16" x14ac:dyDescent="0.2">
      <c r="A7" s="771" t="s">
        <v>367</v>
      </c>
      <c r="B7" s="771" t="s">
        <v>767</v>
      </c>
      <c r="C7" s="771" t="s">
        <v>606</v>
      </c>
      <c r="D7" s="994">
        <v>1362668</v>
      </c>
      <c r="E7" s="994" t="s">
        <v>115</v>
      </c>
      <c r="F7" s="994" t="s">
        <v>916</v>
      </c>
      <c r="G7" s="994" t="s">
        <v>299</v>
      </c>
      <c r="H7" s="995">
        <v>44144</v>
      </c>
      <c r="I7" s="996">
        <f t="shared" ca="1" si="0"/>
        <v>2.3527777777777779</v>
      </c>
      <c r="J7" s="994">
        <f t="shared" ca="1" si="1"/>
        <v>857</v>
      </c>
      <c r="K7" s="994">
        <f t="shared" ca="1" si="2"/>
        <v>28.566666666666666</v>
      </c>
      <c r="L7" s="997" t="s">
        <v>3039</v>
      </c>
      <c r="M7" s="998">
        <v>44690</v>
      </c>
      <c r="N7" s="999">
        <f t="shared" si="3"/>
        <v>18.2</v>
      </c>
      <c r="O7" s="1008">
        <v>26</v>
      </c>
      <c r="P7" s="1008">
        <v>147</v>
      </c>
      <c r="Q7" s="1008">
        <v>30</v>
      </c>
      <c r="R7" s="1008">
        <v>29</v>
      </c>
      <c r="S7" s="1009">
        <v>28</v>
      </c>
      <c r="T7" s="1009">
        <v>28</v>
      </c>
      <c r="U7" s="1009">
        <v>29</v>
      </c>
      <c r="V7" s="1009">
        <v>29</v>
      </c>
      <c r="W7" s="1009"/>
      <c r="X7" s="1009"/>
      <c r="Y7" s="1008">
        <v>30</v>
      </c>
      <c r="Z7" s="1009"/>
      <c r="AA7" s="1009"/>
      <c r="AB7" s="1009">
        <v>32</v>
      </c>
      <c r="AC7" s="1009">
        <v>30</v>
      </c>
      <c r="AD7" s="1009">
        <v>30</v>
      </c>
      <c r="AE7" s="1009"/>
      <c r="AF7" s="1009">
        <v>32</v>
      </c>
      <c r="AG7" s="1009">
        <v>32</v>
      </c>
      <c r="AH7" s="1009">
        <v>33</v>
      </c>
      <c r="AI7" s="1009">
        <v>33</v>
      </c>
      <c r="AJ7" s="1009">
        <v>34</v>
      </c>
      <c r="AK7" s="1009">
        <v>35</v>
      </c>
      <c r="AL7" s="1009">
        <v>38</v>
      </c>
      <c r="AM7" s="1009">
        <v>39</v>
      </c>
      <c r="AN7" s="1009">
        <v>39</v>
      </c>
      <c r="AO7" s="1009">
        <v>39</v>
      </c>
      <c r="AP7" s="1008">
        <v>42</v>
      </c>
      <c r="AQ7" s="1009"/>
    </row>
    <row r="8" spans="1:144" ht="16" x14ac:dyDescent="0.2">
      <c r="A8">
        <v>7</v>
      </c>
      <c r="B8" t="s">
        <v>768</v>
      </c>
      <c r="C8" t="s">
        <v>647</v>
      </c>
      <c r="D8" s="104">
        <v>1362672</v>
      </c>
      <c r="E8" s="104" t="s">
        <v>113</v>
      </c>
      <c r="F8" s="178" t="s">
        <v>944</v>
      </c>
      <c r="G8" s="104" t="s">
        <v>293</v>
      </c>
      <c r="H8" s="145">
        <v>44107</v>
      </c>
      <c r="I8" s="361">
        <f t="shared" ref="I8:I11" ca="1" si="4">YEARFRAC(H8,TODAY())</f>
        <v>2.4527777777777779</v>
      </c>
      <c r="J8" s="104">
        <f t="shared" ref="J8:J11" ca="1" si="5">_xlfn.DAYS(TODAY(),H8)</f>
        <v>894</v>
      </c>
      <c r="K8" s="104">
        <f t="shared" ref="K8:K11" ca="1" si="6">(J8/30)</f>
        <v>29.8</v>
      </c>
      <c r="L8" s="984" t="s">
        <v>3039</v>
      </c>
      <c r="M8" s="993">
        <v>44690</v>
      </c>
      <c r="N8" s="149">
        <f t="shared" si="3"/>
        <v>19.433333333333334</v>
      </c>
      <c r="O8" s="178">
        <v>40</v>
      </c>
      <c r="P8" s="178">
        <v>163</v>
      </c>
      <c r="Q8" s="178">
        <v>47</v>
      </c>
      <c r="R8" s="178">
        <v>50</v>
      </c>
      <c r="S8" s="429">
        <v>51</v>
      </c>
      <c r="T8" s="429">
        <v>52</v>
      </c>
      <c r="U8" s="429">
        <v>53</v>
      </c>
      <c r="V8" s="429">
        <v>55</v>
      </c>
      <c r="W8" s="429"/>
      <c r="X8" s="429"/>
      <c r="Y8" s="178">
        <v>56</v>
      </c>
      <c r="Z8" s="429"/>
      <c r="AA8" s="429"/>
      <c r="AB8" s="429">
        <v>57</v>
      </c>
      <c r="AC8" s="429">
        <v>59</v>
      </c>
      <c r="AD8" s="429">
        <v>58</v>
      </c>
      <c r="AE8" s="429"/>
      <c r="AF8" s="429">
        <v>59</v>
      </c>
      <c r="AG8" s="429">
        <v>59</v>
      </c>
      <c r="AH8" s="429">
        <v>59</v>
      </c>
      <c r="AI8" s="429">
        <v>60</v>
      </c>
      <c r="AJ8" s="429">
        <v>59</v>
      </c>
      <c r="AK8" s="429">
        <v>57</v>
      </c>
      <c r="AL8" s="429">
        <v>58</v>
      </c>
      <c r="AM8" s="429">
        <v>58</v>
      </c>
      <c r="AN8" s="429">
        <v>60</v>
      </c>
      <c r="AO8" s="429">
        <v>60</v>
      </c>
      <c r="AP8" s="178">
        <v>60</v>
      </c>
      <c r="AQ8" s="429" t="s">
        <v>3266</v>
      </c>
    </row>
    <row r="9" spans="1:144" s="771" customFormat="1" ht="16" x14ac:dyDescent="0.2">
      <c r="A9" s="771">
        <v>8</v>
      </c>
      <c r="B9" s="771" t="s">
        <v>769</v>
      </c>
      <c r="D9" s="1000">
        <v>1362672</v>
      </c>
      <c r="E9" s="1000" t="s">
        <v>115</v>
      </c>
      <c r="F9" s="640" t="s">
        <v>944</v>
      </c>
      <c r="G9" s="1000"/>
      <c r="H9" s="1001">
        <v>44140</v>
      </c>
      <c r="I9" s="1002">
        <f ca="1">YEARFRAC(H9,TODAY())</f>
        <v>2.3638888888888889</v>
      </c>
      <c r="J9" s="1000">
        <f ca="1">_xlfn.DAYS(TODAY(),H9)</f>
        <v>861</v>
      </c>
      <c r="K9" s="1000">
        <f ca="1">(J9/30)</f>
        <v>28.7</v>
      </c>
      <c r="L9" s="997" t="s">
        <v>3039</v>
      </c>
      <c r="M9" s="1003">
        <v>44690</v>
      </c>
      <c r="N9" s="651">
        <f t="shared" si="3"/>
        <v>18.333333333333332</v>
      </c>
      <c r="O9" s="640">
        <v>27</v>
      </c>
      <c r="P9" s="640">
        <v>172</v>
      </c>
      <c r="Q9" s="640">
        <v>27</v>
      </c>
      <c r="R9" s="640">
        <v>29</v>
      </c>
      <c r="S9" s="1010">
        <v>29</v>
      </c>
      <c r="T9" s="1010">
        <v>31</v>
      </c>
      <c r="U9" s="1010">
        <v>33</v>
      </c>
      <c r="V9" s="1010">
        <v>31</v>
      </c>
      <c r="W9" s="1010"/>
      <c r="X9" s="1010"/>
      <c r="Y9" s="640">
        <v>30</v>
      </c>
      <c r="Z9" s="1010"/>
      <c r="AA9" s="1010"/>
      <c r="AB9" s="1010">
        <v>33</v>
      </c>
      <c r="AC9" s="1010">
        <v>37</v>
      </c>
      <c r="AD9" s="1010">
        <v>36</v>
      </c>
      <c r="AE9" s="1010"/>
      <c r="AF9" s="1010">
        <v>35</v>
      </c>
      <c r="AG9" s="1010">
        <v>35</v>
      </c>
      <c r="AH9" s="1010">
        <v>37</v>
      </c>
      <c r="AI9" s="1010">
        <v>36</v>
      </c>
      <c r="AJ9" s="1010">
        <v>36</v>
      </c>
      <c r="AK9" s="1010">
        <v>36</v>
      </c>
      <c r="AL9" s="1010">
        <v>38</v>
      </c>
      <c r="AM9" s="1010">
        <v>38</v>
      </c>
      <c r="AN9" s="1010">
        <v>38</v>
      </c>
      <c r="AO9" s="1010">
        <v>39</v>
      </c>
      <c r="AP9" s="640">
        <v>39</v>
      </c>
      <c r="AQ9" s="1010" t="s">
        <v>3267</v>
      </c>
      <c r="AT9" t="s">
        <v>3213</v>
      </c>
      <c r="AU9"/>
      <c r="AV9"/>
      <c r="AW9"/>
      <c r="AX9"/>
    </row>
    <row r="10" spans="1:144" s="661" customFormat="1" ht="16" x14ac:dyDescent="0.2">
      <c r="A10" s="661">
        <v>9</v>
      </c>
      <c r="B10" s="661" t="s">
        <v>770</v>
      </c>
      <c r="D10" s="855">
        <v>1441990</v>
      </c>
      <c r="E10" s="855" t="s">
        <v>113</v>
      </c>
      <c r="F10" s="76" t="s">
        <v>944</v>
      </c>
      <c r="G10" s="855"/>
      <c r="H10" s="659">
        <v>44107</v>
      </c>
      <c r="I10" s="856">
        <f ca="1">YEARFRAC(H10,TODAY())</f>
        <v>2.4527777777777779</v>
      </c>
      <c r="J10" s="855">
        <f ca="1">_xlfn.DAYS(TODAY(),H10)</f>
        <v>894</v>
      </c>
      <c r="K10" s="855">
        <f ca="1">(J10/30)</f>
        <v>29.8</v>
      </c>
      <c r="L10" s="952" t="s">
        <v>3039</v>
      </c>
      <c r="M10" s="121">
        <v>44690</v>
      </c>
      <c r="N10" s="368">
        <f t="shared" si="3"/>
        <v>19.433333333333334</v>
      </c>
      <c r="O10" s="76">
        <v>34</v>
      </c>
      <c r="P10" s="76">
        <v>175</v>
      </c>
      <c r="Q10" s="76">
        <v>40</v>
      </c>
      <c r="R10" s="76">
        <v>40</v>
      </c>
      <c r="S10" s="661">
        <v>44</v>
      </c>
      <c r="T10" s="661">
        <v>46</v>
      </c>
      <c r="U10" s="661">
        <v>47</v>
      </c>
      <c r="V10" s="661">
        <v>47</v>
      </c>
      <c r="Y10" s="76">
        <v>49</v>
      </c>
      <c r="AB10" s="661">
        <v>48</v>
      </c>
      <c r="AC10" s="661">
        <v>52</v>
      </c>
      <c r="AD10" s="661">
        <v>53</v>
      </c>
      <c r="AF10" s="661">
        <v>53</v>
      </c>
      <c r="AG10" s="661">
        <v>52</v>
      </c>
      <c r="AH10" s="661">
        <v>46</v>
      </c>
      <c r="AI10" s="661" t="s">
        <v>75</v>
      </c>
      <c r="AP10" s="76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</row>
    <row r="11" spans="1:144" s="771" customFormat="1" ht="16" x14ac:dyDescent="0.2">
      <c r="A11" s="771">
        <v>10</v>
      </c>
      <c r="B11" s="771" t="s">
        <v>771</v>
      </c>
      <c r="C11" s="771" t="s">
        <v>652</v>
      </c>
      <c r="D11" s="1000">
        <v>1441990</v>
      </c>
      <c r="E11" s="1000" t="s">
        <v>115</v>
      </c>
      <c r="F11" s="640" t="s">
        <v>944</v>
      </c>
      <c r="G11" s="1000"/>
      <c r="H11" s="1001">
        <v>44140</v>
      </c>
      <c r="I11" s="1002">
        <f t="shared" ca="1" si="4"/>
        <v>2.3638888888888889</v>
      </c>
      <c r="J11" s="1000">
        <f t="shared" ca="1" si="5"/>
        <v>861</v>
      </c>
      <c r="K11" s="1000">
        <f t="shared" ca="1" si="6"/>
        <v>28.7</v>
      </c>
      <c r="L11" s="997" t="s">
        <v>3039</v>
      </c>
      <c r="M11" s="1003">
        <v>44690</v>
      </c>
      <c r="N11" s="651">
        <f t="shared" si="3"/>
        <v>18.333333333333332</v>
      </c>
      <c r="O11" s="640">
        <v>24</v>
      </c>
      <c r="P11" s="640">
        <v>158</v>
      </c>
      <c r="Q11" s="640">
        <v>27</v>
      </c>
      <c r="R11" s="640">
        <v>26</v>
      </c>
      <c r="S11" s="1010">
        <v>27</v>
      </c>
      <c r="T11" s="1010">
        <v>27</v>
      </c>
      <c r="U11" s="1010">
        <v>28</v>
      </c>
      <c r="V11" s="1010">
        <v>29</v>
      </c>
      <c r="W11" s="1010"/>
      <c r="X11" s="1010"/>
      <c r="Y11" s="640">
        <v>29</v>
      </c>
      <c r="Z11" s="1010"/>
      <c r="AA11" s="1010"/>
      <c r="AB11" s="1010">
        <v>31</v>
      </c>
      <c r="AC11" s="1010">
        <v>32</v>
      </c>
      <c r="AD11" s="1010">
        <v>33</v>
      </c>
      <c r="AE11" s="1010"/>
      <c r="AF11" s="1010">
        <v>36</v>
      </c>
      <c r="AG11" s="1010">
        <v>36</v>
      </c>
      <c r="AH11" s="1010">
        <v>38</v>
      </c>
      <c r="AI11" s="1010">
        <v>37</v>
      </c>
      <c r="AJ11" s="1010">
        <v>36</v>
      </c>
      <c r="AK11" s="1010">
        <v>34</v>
      </c>
      <c r="AL11" s="1010">
        <v>34</v>
      </c>
      <c r="AM11" s="1010">
        <v>35</v>
      </c>
      <c r="AN11" s="1010">
        <v>35</v>
      </c>
      <c r="AO11" s="1010">
        <v>37</v>
      </c>
      <c r="AP11" s="640">
        <v>35</v>
      </c>
      <c r="AQ11" s="1010" t="s">
        <v>3268</v>
      </c>
    </row>
    <row r="12" spans="1:144" s="771" customFormat="1" ht="16" x14ac:dyDescent="0.2">
      <c r="A12" s="771">
        <v>11</v>
      </c>
      <c r="B12" s="771" t="s">
        <v>772</v>
      </c>
      <c r="C12" s="771" t="s">
        <v>678</v>
      </c>
      <c r="D12" s="1077">
        <v>1378915</v>
      </c>
      <c r="E12" s="1077" t="s">
        <v>115</v>
      </c>
      <c r="F12" s="1077" t="s">
        <v>154</v>
      </c>
      <c r="G12" s="1077"/>
      <c r="H12" s="1078">
        <v>44165</v>
      </c>
      <c r="I12" s="1079">
        <f t="shared" ref="I12" ca="1" si="7">YEARFRAC(H12,TODAY())</f>
        <v>2.2944444444444443</v>
      </c>
      <c r="J12" s="1076">
        <f t="shared" ref="J12" ca="1" si="8">_xlfn.DAYS(TODAY(),H12)</f>
        <v>836</v>
      </c>
      <c r="K12" s="1076">
        <f t="shared" ref="K12" ca="1" si="9">J12/30</f>
        <v>27.866666666666667</v>
      </c>
      <c r="L12" s="773" t="s">
        <v>2945</v>
      </c>
      <c r="M12" s="1080">
        <v>44690</v>
      </c>
      <c r="N12" s="1081">
        <f t="shared" si="3"/>
        <v>17.5</v>
      </c>
      <c r="O12" s="1082"/>
      <c r="P12" s="1082"/>
      <c r="Q12" s="1082"/>
      <c r="R12" s="1082"/>
      <c r="S12" s="1083"/>
      <c r="T12" s="1083"/>
      <c r="U12" s="1083"/>
      <c r="V12" s="1083"/>
      <c r="W12" s="1082">
        <v>28</v>
      </c>
      <c r="X12" s="1082">
        <v>179</v>
      </c>
      <c r="Y12" s="1082">
        <v>28</v>
      </c>
      <c r="Z12" s="1083"/>
      <c r="AA12" s="1083"/>
      <c r="AB12" s="1083">
        <v>28</v>
      </c>
      <c r="AC12" s="1083">
        <v>28</v>
      </c>
      <c r="AD12" s="1083">
        <v>28</v>
      </c>
      <c r="AE12" s="1083"/>
      <c r="AF12" s="1083">
        <v>27</v>
      </c>
      <c r="AG12" s="1083">
        <v>27</v>
      </c>
      <c r="AH12" s="1083">
        <v>28</v>
      </c>
      <c r="AI12" s="1083">
        <v>29</v>
      </c>
      <c r="AJ12" s="1083">
        <v>29</v>
      </c>
      <c r="AK12" s="1083">
        <v>28</v>
      </c>
      <c r="AL12" s="1083">
        <v>28</v>
      </c>
      <c r="AM12" s="1083">
        <v>28</v>
      </c>
      <c r="AN12" s="1083">
        <v>27</v>
      </c>
      <c r="AO12" s="1083">
        <v>27</v>
      </c>
      <c r="AP12" s="1082">
        <v>28</v>
      </c>
      <c r="AQ12" s="1083" t="s">
        <v>3269</v>
      </c>
    </row>
    <row r="13" spans="1:144" ht="16" x14ac:dyDescent="0.2">
      <c r="A13">
        <v>12</v>
      </c>
      <c r="B13" t="s">
        <v>773</v>
      </c>
      <c r="D13" s="983">
        <v>1416095</v>
      </c>
      <c r="E13" s="983" t="s">
        <v>115</v>
      </c>
      <c r="F13" s="983" t="s">
        <v>916</v>
      </c>
      <c r="G13" s="987" t="s">
        <v>299</v>
      </c>
      <c r="H13" s="1074">
        <v>44349</v>
      </c>
      <c r="I13" s="1075">
        <f ca="1">YEARFRAC(H13,TODAY())</f>
        <v>1.788888888888889</v>
      </c>
      <c r="J13" s="1073">
        <f ca="1">_xlfn.DAYS(TODAY(),H13)</f>
        <v>652</v>
      </c>
      <c r="K13" s="1073">
        <f ca="1">J13/30</f>
        <v>21.733333333333334</v>
      </c>
      <c r="L13" s="643" t="s">
        <v>2601</v>
      </c>
      <c r="M13" s="992">
        <v>44690</v>
      </c>
      <c r="N13" s="362">
        <f t="shared" si="3"/>
        <v>11.366666666666667</v>
      </c>
      <c r="O13" s="981"/>
      <c r="P13" s="981"/>
      <c r="Q13" s="981"/>
      <c r="R13" s="981"/>
      <c r="S13" s="981"/>
      <c r="T13" s="981"/>
      <c r="U13" s="981"/>
      <c r="V13" s="981"/>
      <c r="W13" s="981"/>
      <c r="X13" s="981"/>
      <c r="Y13" s="981"/>
      <c r="Z13" s="987">
        <v>25</v>
      </c>
      <c r="AA13" s="987">
        <v>215</v>
      </c>
      <c r="AB13" s="981">
        <v>25</v>
      </c>
      <c r="AC13" s="981">
        <v>25</v>
      </c>
      <c r="AD13" s="981">
        <v>26</v>
      </c>
      <c r="AE13" s="981"/>
      <c r="AF13" s="981">
        <v>26</v>
      </c>
      <c r="AG13" s="981">
        <v>26</v>
      </c>
      <c r="AH13" s="981">
        <v>27</v>
      </c>
      <c r="AI13" s="981">
        <v>27</v>
      </c>
      <c r="AJ13" s="981">
        <v>27</v>
      </c>
      <c r="AK13" s="981">
        <v>28</v>
      </c>
      <c r="AL13" s="981">
        <v>27</v>
      </c>
      <c r="AM13" s="981">
        <v>27</v>
      </c>
      <c r="AN13" s="981">
        <v>25</v>
      </c>
      <c r="AO13" s="981">
        <v>26</v>
      </c>
      <c r="AP13" s="987">
        <v>27</v>
      </c>
      <c r="AQ13" s="981"/>
    </row>
    <row r="14" spans="1:144" ht="16" x14ac:dyDescent="0.2">
      <c r="A14">
        <v>13</v>
      </c>
      <c r="B14" t="s">
        <v>774</v>
      </c>
      <c r="C14" t="s">
        <v>658</v>
      </c>
      <c r="D14" s="983">
        <v>1416095</v>
      </c>
      <c r="E14" s="983" t="s">
        <v>115</v>
      </c>
      <c r="F14" s="983" t="s">
        <v>916</v>
      </c>
      <c r="G14" s="987" t="s">
        <v>296</v>
      </c>
      <c r="H14" s="1074">
        <v>44356</v>
      </c>
      <c r="I14" s="1075">
        <f t="shared" ref="I14:I16" ca="1" si="10">YEARFRAC(H14,TODAY())</f>
        <v>1.7694444444444444</v>
      </c>
      <c r="J14" s="1073">
        <f t="shared" ref="J14:J16" ca="1" si="11">_xlfn.DAYS(TODAY(),H14)</f>
        <v>645</v>
      </c>
      <c r="K14" s="1073">
        <f t="shared" ref="K14:K16" ca="1" si="12">J14/30</f>
        <v>21.5</v>
      </c>
      <c r="L14" s="643" t="s">
        <v>2601</v>
      </c>
      <c r="M14" s="992">
        <v>44690</v>
      </c>
      <c r="N14" s="362">
        <f t="shared" si="3"/>
        <v>11.133333333333333</v>
      </c>
      <c r="O14" s="981"/>
      <c r="P14" s="981"/>
      <c r="Q14" s="981"/>
      <c r="R14" s="981"/>
      <c r="S14" s="981"/>
      <c r="T14" s="981"/>
      <c r="U14" s="981"/>
      <c r="V14" s="981"/>
      <c r="W14" s="981"/>
      <c r="X14" s="981"/>
      <c r="Y14" s="981"/>
      <c r="Z14" s="987">
        <v>25</v>
      </c>
      <c r="AA14" s="987">
        <v>157</v>
      </c>
      <c r="AB14" s="981">
        <v>26</v>
      </c>
      <c r="AC14" s="981">
        <v>25</v>
      </c>
      <c r="AD14" s="981">
        <v>26</v>
      </c>
      <c r="AE14" s="981"/>
      <c r="AF14" s="981">
        <v>26</v>
      </c>
      <c r="AG14" s="981">
        <v>25</v>
      </c>
      <c r="AH14" s="981">
        <v>26</v>
      </c>
      <c r="AI14" s="981">
        <v>26</v>
      </c>
      <c r="AJ14" s="981">
        <v>26</v>
      </c>
      <c r="AK14" s="981">
        <v>26</v>
      </c>
      <c r="AL14" s="981">
        <v>26</v>
      </c>
      <c r="AM14" s="981">
        <v>27</v>
      </c>
      <c r="AN14" s="981">
        <v>25</v>
      </c>
      <c r="AO14" s="981">
        <v>25</v>
      </c>
      <c r="AP14" s="987">
        <v>25</v>
      </c>
      <c r="AQ14" s="981"/>
    </row>
    <row r="15" spans="1:144" ht="16" x14ac:dyDescent="0.2">
      <c r="A15">
        <v>14</v>
      </c>
      <c r="B15" t="s">
        <v>775</v>
      </c>
      <c r="D15" s="983">
        <v>1416095</v>
      </c>
      <c r="E15" s="983" t="s">
        <v>115</v>
      </c>
      <c r="F15" s="983" t="s">
        <v>916</v>
      </c>
      <c r="G15" s="987" t="s">
        <v>286</v>
      </c>
      <c r="H15" s="1074">
        <v>44356</v>
      </c>
      <c r="I15" s="1075">
        <f t="shared" ca="1" si="10"/>
        <v>1.7694444444444444</v>
      </c>
      <c r="J15" s="1073">
        <f t="shared" ca="1" si="11"/>
        <v>645</v>
      </c>
      <c r="K15" s="1073">
        <f t="shared" ca="1" si="12"/>
        <v>21.5</v>
      </c>
      <c r="L15" s="643" t="s">
        <v>2601</v>
      </c>
      <c r="M15" s="992">
        <v>44690</v>
      </c>
      <c r="N15" s="362">
        <f t="shared" si="3"/>
        <v>11.133333333333333</v>
      </c>
      <c r="O15" s="981"/>
      <c r="P15" s="981"/>
      <c r="Q15" s="981"/>
      <c r="R15" s="981"/>
      <c r="S15" s="981"/>
      <c r="T15" s="981"/>
      <c r="U15" s="981"/>
      <c r="V15" s="981"/>
      <c r="W15" s="981"/>
      <c r="X15" s="981"/>
      <c r="Y15" s="981"/>
      <c r="Z15" s="987">
        <v>26</v>
      </c>
      <c r="AA15" s="987">
        <v>214</v>
      </c>
      <c r="AB15" s="981">
        <v>25</v>
      </c>
      <c r="AC15" s="981">
        <v>25</v>
      </c>
      <c r="AD15" s="981">
        <v>26</v>
      </c>
      <c r="AE15" s="981"/>
      <c r="AF15" s="981">
        <v>25</v>
      </c>
      <c r="AG15" s="981">
        <v>25</v>
      </c>
      <c r="AH15" s="981">
        <v>26</v>
      </c>
      <c r="AI15" s="981">
        <v>26</v>
      </c>
      <c r="AJ15" s="981">
        <v>26</v>
      </c>
      <c r="AK15" s="981">
        <v>26</v>
      </c>
      <c r="AL15" s="981">
        <v>26</v>
      </c>
      <c r="AM15" s="981">
        <v>26</v>
      </c>
      <c r="AN15" s="981">
        <v>25</v>
      </c>
      <c r="AO15" s="981">
        <v>25</v>
      </c>
      <c r="AP15" s="987">
        <v>25</v>
      </c>
      <c r="AQ15" s="981"/>
    </row>
    <row r="16" spans="1:144" s="661" customFormat="1" ht="16" x14ac:dyDescent="0.2">
      <c r="A16" s="661">
        <v>15</v>
      </c>
      <c r="B16" s="661" t="s">
        <v>776</v>
      </c>
      <c r="D16" s="855">
        <v>1416095</v>
      </c>
      <c r="E16" s="855" t="s">
        <v>115</v>
      </c>
      <c r="F16" s="855" t="s">
        <v>916</v>
      </c>
      <c r="G16" s="76" t="s">
        <v>293</v>
      </c>
      <c r="H16" s="1135">
        <v>44356</v>
      </c>
      <c r="I16" s="1136">
        <f t="shared" ca="1" si="10"/>
        <v>1.7694444444444444</v>
      </c>
      <c r="J16" s="1137">
        <f t="shared" ca="1" si="11"/>
        <v>645</v>
      </c>
      <c r="K16" s="1137">
        <f t="shared" ca="1" si="12"/>
        <v>21.5</v>
      </c>
      <c r="L16" s="951" t="s">
        <v>2601</v>
      </c>
      <c r="M16" s="121">
        <v>44690</v>
      </c>
      <c r="N16" s="368">
        <f t="shared" si="3"/>
        <v>11.133333333333333</v>
      </c>
      <c r="Z16" s="76">
        <v>27</v>
      </c>
      <c r="AA16" s="76">
        <v>157</v>
      </c>
      <c r="AB16" s="661">
        <v>28</v>
      </c>
      <c r="AC16" s="661">
        <v>25</v>
      </c>
      <c r="AD16" s="1138" t="s">
        <v>75</v>
      </c>
      <c r="AP16" s="7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</row>
    <row r="17" spans="5:42" ht="16" x14ac:dyDescent="0.2">
      <c r="E17" s="14"/>
      <c r="F17" s="14"/>
      <c r="G17" s="1"/>
      <c r="H17" s="14"/>
      <c r="I17" s="17"/>
      <c r="J17" s="775"/>
      <c r="K17" s="14"/>
      <c r="L17" s="14"/>
      <c r="M17" t="s">
        <v>3270</v>
      </c>
      <c r="N17" s="13"/>
      <c r="O17" s="167"/>
      <c r="P17" s="1"/>
      <c r="Q17" s="1"/>
      <c r="R17" s="1"/>
      <c r="S17" s="1"/>
      <c r="AP17" s="1"/>
    </row>
    <row r="18" spans="5:42" ht="16" x14ac:dyDescent="0.2">
      <c r="E18" s="14"/>
      <c r="F18" s="14"/>
      <c r="G18" s="1"/>
      <c r="H18" s="14"/>
      <c r="I18" s="17"/>
      <c r="J18" s="775"/>
      <c r="K18" s="14"/>
      <c r="L18" s="14"/>
      <c r="M18" s="718"/>
      <c r="N18" s="13"/>
      <c r="O18" s="167"/>
      <c r="P18" s="1"/>
      <c r="Q18" s="1"/>
      <c r="R18" s="1"/>
      <c r="S18" s="1"/>
    </row>
    <row r="19" spans="5:42" ht="16" x14ac:dyDescent="0.2">
      <c r="F19" s="14"/>
      <c r="G19" s="14"/>
      <c r="M19" s="718"/>
      <c r="N19" s="13"/>
      <c r="O19" s="167"/>
      <c r="P19" s="1"/>
      <c r="Q19" s="1"/>
      <c r="R19" s="1"/>
      <c r="S19" s="1"/>
    </row>
    <row r="20" spans="5:42" ht="16" x14ac:dyDescent="0.2">
      <c r="F20" s="14"/>
      <c r="G20" s="14"/>
      <c r="M20" s="718"/>
      <c r="N20" s="13"/>
      <c r="O20" s="167"/>
      <c r="P20" s="1"/>
      <c r="Q20" s="1"/>
      <c r="R20" s="1"/>
      <c r="S20" s="1"/>
    </row>
    <row r="21" spans="5:42" ht="16" x14ac:dyDescent="0.2">
      <c r="F21" s="14"/>
      <c r="G21" s="14"/>
    </row>
    <row r="22" spans="5:42" ht="16" x14ac:dyDescent="0.2">
      <c r="F22" s="14"/>
      <c r="G22" s="14"/>
    </row>
  </sheetData>
  <pageMargins left="0.7" right="0.7" top="0.75" bottom="0.75" header="0.3" footer="0.3"/>
  <pageSetup fitToHeight="0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E28A-8F16-49C0-B4FA-062919493E7B}">
  <sheetPr>
    <tabColor rgb="FFFFC000"/>
    <pageSetUpPr fitToPage="1"/>
  </sheetPr>
  <dimension ref="A1:ED29"/>
  <sheetViews>
    <sheetView topLeftCell="AA1" workbookViewId="0">
      <selection activeCell="G25" sqref="G25"/>
    </sheetView>
  </sheetViews>
  <sheetFormatPr baseColWidth="10" defaultColWidth="8.83203125" defaultRowHeight="15" x14ac:dyDescent="0.2"/>
  <cols>
    <col min="1" max="1" width="7.1640625" customWidth="1"/>
    <col min="2" max="2" width="12.1640625" bestFit="1" customWidth="1"/>
    <col min="3" max="3" width="11.83203125" customWidth="1"/>
    <col min="4" max="4" width="8" customWidth="1"/>
    <col min="5" max="5" width="14.5" customWidth="1"/>
    <col min="6" max="6" width="7.6640625" customWidth="1"/>
    <col min="7" max="7" width="11" customWidth="1"/>
    <col min="8" max="8" width="10" customWidth="1"/>
    <col min="9" max="9" width="13.5" customWidth="1"/>
    <col min="10" max="10" width="11.33203125" customWidth="1"/>
    <col min="11" max="11" width="10.5" customWidth="1"/>
    <col min="12" max="12" width="14.33203125" customWidth="1"/>
    <col min="13" max="13" width="18.33203125" customWidth="1"/>
    <col min="14" max="14" width="12.33203125" customWidth="1"/>
    <col min="15" max="15" width="15.1640625" customWidth="1"/>
    <col min="16" max="16" width="17.5" customWidth="1"/>
    <col min="17" max="17" width="16.6640625" customWidth="1"/>
    <col min="18" max="18" width="14.6640625" customWidth="1"/>
    <col min="19" max="19" width="20.5" customWidth="1"/>
    <col min="20" max="21" width="16.5" customWidth="1"/>
    <col min="22" max="22" width="11.6640625" customWidth="1"/>
    <col min="23" max="23" width="10.6640625" customWidth="1"/>
    <col min="24" max="24" width="11.83203125" customWidth="1"/>
    <col min="26" max="26" width="11.5" customWidth="1"/>
    <col min="27" max="27" width="21" customWidth="1"/>
    <col min="28" max="28" width="13.6640625" bestFit="1" customWidth="1"/>
    <col min="29" max="29" width="14.83203125" bestFit="1" customWidth="1"/>
    <col min="30" max="30" width="17" bestFit="1" customWidth="1"/>
    <col min="32" max="32" width="13.6640625" bestFit="1" customWidth="1"/>
    <col min="33" max="33" width="14.83203125" bestFit="1" customWidth="1"/>
    <col min="34" max="34" width="21.5" customWidth="1"/>
    <col min="35" max="35" width="14.83203125" bestFit="1" customWidth="1"/>
    <col min="36" max="36" width="13.6640625" bestFit="1" customWidth="1"/>
    <col min="37" max="37" width="13.33203125" customWidth="1"/>
  </cols>
  <sheetData>
    <row r="1" spans="1:134" x14ac:dyDescent="0.2">
      <c r="A1" s="167" t="s">
        <v>97</v>
      </c>
      <c r="B1" s="167" t="s">
        <v>237</v>
      </c>
      <c r="C1" s="167" t="s">
        <v>2593</v>
      </c>
      <c r="D1" s="316" t="s">
        <v>239</v>
      </c>
      <c r="E1" s="167" t="s">
        <v>2435</v>
      </c>
      <c r="F1" s="167" t="s">
        <v>189</v>
      </c>
      <c r="G1" s="167" t="s">
        <v>192</v>
      </c>
      <c r="H1" s="167" t="s">
        <v>241</v>
      </c>
      <c r="I1" s="167" t="s">
        <v>188</v>
      </c>
      <c r="J1" s="167" t="s">
        <v>242</v>
      </c>
      <c r="K1" s="167" t="s">
        <v>2895</v>
      </c>
      <c r="L1" s="167" t="s">
        <v>2896</v>
      </c>
      <c r="M1" s="167" t="s">
        <v>2441</v>
      </c>
      <c r="N1" s="368" t="s">
        <v>2886</v>
      </c>
      <c r="O1" s="167" t="s">
        <v>2887</v>
      </c>
      <c r="P1" s="429" t="s">
        <v>3271</v>
      </c>
      <c r="Q1" s="328" t="s">
        <v>3272</v>
      </c>
      <c r="R1" t="s">
        <v>3191</v>
      </c>
      <c r="S1" t="s">
        <v>3273</v>
      </c>
      <c r="T1" s="429" t="s">
        <v>3274</v>
      </c>
      <c r="U1" s="328" t="s">
        <v>3275</v>
      </c>
      <c r="V1" t="s">
        <v>3193</v>
      </c>
      <c r="W1" s="6" t="s">
        <v>3276</v>
      </c>
      <c r="X1" s="6" t="s">
        <v>3277</v>
      </c>
      <c r="Y1" t="s">
        <v>3236</v>
      </c>
      <c r="Z1" t="s">
        <v>3244</v>
      </c>
      <c r="AA1" t="s">
        <v>3278</v>
      </c>
      <c r="AB1" t="s">
        <v>3239</v>
      </c>
      <c r="AC1" t="s">
        <v>3246</v>
      </c>
      <c r="AD1" s="6" t="s">
        <v>3279</v>
      </c>
      <c r="AE1" t="s">
        <v>3248</v>
      </c>
      <c r="AF1" t="s">
        <v>3280</v>
      </c>
      <c r="AG1" t="s">
        <v>3262</v>
      </c>
      <c r="AH1" t="s">
        <v>3281</v>
      </c>
      <c r="AI1" t="s">
        <v>3264</v>
      </c>
      <c r="AJ1" t="s">
        <v>3282</v>
      </c>
      <c r="AK1" t="s">
        <v>3283</v>
      </c>
      <c r="AL1" t="s">
        <v>3284</v>
      </c>
      <c r="AM1" t="s">
        <v>3285</v>
      </c>
      <c r="AN1" t="s">
        <v>3286</v>
      </c>
    </row>
    <row r="2" spans="1:134" s="771" customFormat="1" ht="16" x14ac:dyDescent="0.2">
      <c r="A2" s="771">
        <v>1</v>
      </c>
      <c r="B2" s="771" t="s">
        <v>3287</v>
      </c>
      <c r="C2" s="771" t="s">
        <v>778</v>
      </c>
      <c r="D2" s="771" t="s">
        <v>600</v>
      </c>
      <c r="E2" s="764">
        <v>1441996</v>
      </c>
      <c r="F2" s="762" t="s">
        <v>113</v>
      </c>
      <c r="G2" s="762" t="s">
        <v>141</v>
      </c>
      <c r="H2" s="762" t="s">
        <v>296</v>
      </c>
      <c r="I2" s="765">
        <v>44202</v>
      </c>
      <c r="J2" s="766">
        <f t="shared" ref="J2" ca="1" si="0">YEARFRAC(I2,TODAY())</f>
        <v>2.1944444444444446</v>
      </c>
      <c r="K2" s="767">
        <f t="shared" ref="K2" ca="1" si="1">_xlfn.DAYS(TODAY(),I2)</f>
        <v>799</v>
      </c>
      <c r="L2" s="764">
        <f t="shared" ref="L2" ca="1" si="2">K2/30</f>
        <v>26.633333333333333</v>
      </c>
      <c r="M2" s="773" t="s">
        <v>2945</v>
      </c>
      <c r="N2" s="1108">
        <v>44718</v>
      </c>
      <c r="O2" s="865">
        <f>_xlfn.DAYS(N2,I2)/30</f>
        <v>17.2</v>
      </c>
      <c r="P2" s="762">
        <v>33</v>
      </c>
      <c r="Q2" s="762">
        <v>197</v>
      </c>
      <c r="R2" s="762">
        <v>33</v>
      </c>
      <c r="S2" s="763">
        <v>33</v>
      </c>
      <c r="T2" s="763"/>
      <c r="U2" s="763"/>
      <c r="V2" s="763">
        <v>33</v>
      </c>
      <c r="W2" s="763">
        <v>33</v>
      </c>
      <c r="X2" s="763">
        <v>34</v>
      </c>
      <c r="Y2" s="763"/>
      <c r="Z2" s="763">
        <v>33</v>
      </c>
      <c r="AA2" s="763">
        <v>33</v>
      </c>
      <c r="AB2" s="763">
        <v>34</v>
      </c>
      <c r="AC2" s="763">
        <v>33</v>
      </c>
      <c r="AD2" s="763">
        <v>33</v>
      </c>
      <c r="AE2" s="763"/>
      <c r="AF2" s="763">
        <v>34</v>
      </c>
      <c r="AG2" s="763">
        <v>33</v>
      </c>
      <c r="AH2" s="763">
        <v>33</v>
      </c>
      <c r="AI2" s="763">
        <v>33</v>
      </c>
      <c r="AJ2" s="763">
        <v>31</v>
      </c>
      <c r="AK2" s="763">
        <v>32</v>
      </c>
      <c r="AL2" s="763">
        <v>33</v>
      </c>
      <c r="AM2" s="763">
        <v>32</v>
      </c>
      <c r="AN2" s="763">
        <v>33</v>
      </c>
      <c r="AO2" s="763"/>
      <c r="AP2" s="763"/>
      <c r="AQ2" s="763"/>
      <c r="AR2" s="763"/>
      <c r="AS2" s="763"/>
      <c r="AT2" s="763"/>
      <c r="AU2" s="763"/>
      <c r="AV2" s="763"/>
      <c r="AW2" s="763"/>
      <c r="AX2" s="763"/>
      <c r="AY2" s="763"/>
      <c r="AZ2" s="763"/>
      <c r="BA2" s="763"/>
      <c r="BB2" s="763"/>
    </row>
    <row r="3" spans="1:134" ht="16" x14ac:dyDescent="0.2">
      <c r="A3">
        <v>2</v>
      </c>
      <c r="B3" s="771" t="s">
        <v>3288</v>
      </c>
      <c r="C3" s="771" t="s">
        <v>779</v>
      </c>
      <c r="E3" s="16">
        <v>1378923</v>
      </c>
      <c r="F3" s="188" t="s">
        <v>115</v>
      </c>
      <c r="G3" s="188" t="s">
        <v>124</v>
      </c>
      <c r="H3" s="16" t="s">
        <v>781</v>
      </c>
      <c r="I3" s="89">
        <v>44165</v>
      </c>
      <c r="J3" s="80">
        <f t="shared" ref="J3:J7" ca="1" si="3">YEARFRAC(I3,TODAY())</f>
        <v>2.2944444444444443</v>
      </c>
      <c r="K3" s="16">
        <f t="shared" ref="K3:K10" ca="1" si="4">_xlfn.DAYS(TODAY(),I3)</f>
        <v>836</v>
      </c>
      <c r="L3" s="16">
        <f t="shared" ref="L3:L11" ca="1" si="5">K3/30</f>
        <v>27.866666666666667</v>
      </c>
      <c r="M3" s="683" t="s">
        <v>2945</v>
      </c>
      <c r="N3" s="1109">
        <v>44718</v>
      </c>
      <c r="O3" s="332">
        <f t="shared" ref="O3:O15" si="6">_xlfn.DAYS(N3,I3)/30</f>
        <v>18.433333333333334</v>
      </c>
      <c r="P3" s="188">
        <v>33</v>
      </c>
      <c r="Q3" s="188">
        <v>181</v>
      </c>
      <c r="R3" s="188">
        <v>33</v>
      </c>
      <c r="S3" s="605">
        <v>33</v>
      </c>
      <c r="T3" s="605"/>
      <c r="U3" s="605"/>
      <c r="V3" s="605">
        <v>33</v>
      </c>
      <c r="W3" s="605">
        <v>32</v>
      </c>
      <c r="X3" s="605">
        <v>33</v>
      </c>
      <c r="Y3" s="605"/>
      <c r="Z3" s="605">
        <v>33</v>
      </c>
      <c r="AA3" s="605">
        <v>33</v>
      </c>
      <c r="AB3" s="605">
        <v>34</v>
      </c>
      <c r="AC3" s="605">
        <v>33</v>
      </c>
      <c r="AD3" s="605">
        <v>33</v>
      </c>
      <c r="AE3" s="605"/>
      <c r="AF3" s="605">
        <v>34</v>
      </c>
      <c r="AG3" s="605">
        <v>33</v>
      </c>
      <c r="AH3" s="605">
        <v>32</v>
      </c>
      <c r="AI3" s="605">
        <v>32</v>
      </c>
      <c r="AJ3" s="605">
        <v>32</v>
      </c>
      <c r="AK3" s="605">
        <v>31</v>
      </c>
      <c r="AL3" s="605">
        <v>31</v>
      </c>
      <c r="AM3" s="605">
        <v>30</v>
      </c>
      <c r="AN3" s="605">
        <v>30</v>
      </c>
      <c r="AO3" s="605"/>
      <c r="AP3" s="605"/>
      <c r="AQ3" s="605"/>
      <c r="AR3" s="605"/>
      <c r="AS3" s="605"/>
      <c r="AT3" s="605"/>
      <c r="AU3" s="605"/>
      <c r="AV3" s="605"/>
      <c r="AW3" s="605"/>
      <c r="AX3" s="605"/>
      <c r="AY3" s="605"/>
      <c r="AZ3" s="605"/>
      <c r="BA3" s="605"/>
      <c r="BB3" s="605"/>
      <c r="BC3" s="605"/>
      <c r="BD3" s="605"/>
      <c r="BE3" s="605"/>
      <c r="BF3" s="605"/>
      <c r="BG3" s="605"/>
      <c r="BH3" s="605"/>
      <c r="BI3" s="605"/>
    </row>
    <row r="4" spans="1:134" s="771" customFormat="1" ht="16" x14ac:dyDescent="0.2">
      <c r="A4">
        <v>3</v>
      </c>
      <c r="B4" s="771" t="s">
        <v>3289</v>
      </c>
      <c r="C4" s="771" t="s">
        <v>782</v>
      </c>
      <c r="D4"/>
      <c r="E4" s="16">
        <v>1378923</v>
      </c>
      <c r="F4" s="188" t="s">
        <v>115</v>
      </c>
      <c r="G4" s="188" t="s">
        <v>124</v>
      </c>
      <c r="H4" s="16" t="s">
        <v>783</v>
      </c>
      <c r="I4" s="89">
        <v>44165</v>
      </c>
      <c r="J4" s="80">
        <f t="shared" ca="1" si="3"/>
        <v>2.2944444444444443</v>
      </c>
      <c r="K4" s="16">
        <f t="shared" ca="1" si="4"/>
        <v>836</v>
      </c>
      <c r="L4" s="16">
        <f t="shared" ca="1" si="5"/>
        <v>27.866666666666667</v>
      </c>
      <c r="M4" s="683" t="s">
        <v>2945</v>
      </c>
      <c r="N4" s="1109">
        <v>44718</v>
      </c>
      <c r="O4" s="332">
        <f t="shared" si="6"/>
        <v>18.433333333333334</v>
      </c>
      <c r="P4" s="188">
        <v>36</v>
      </c>
      <c r="Q4" s="188">
        <v>167</v>
      </c>
      <c r="R4" s="188">
        <v>36</v>
      </c>
      <c r="S4" s="605">
        <v>36</v>
      </c>
      <c r="T4" s="605"/>
      <c r="U4" s="605"/>
      <c r="V4" s="605">
        <v>36</v>
      </c>
      <c r="W4" s="605">
        <v>36</v>
      </c>
      <c r="X4" s="605">
        <v>36</v>
      </c>
      <c r="Y4" s="605"/>
      <c r="Z4" s="605">
        <v>37</v>
      </c>
      <c r="AA4" s="605">
        <v>37</v>
      </c>
      <c r="AB4" s="605">
        <v>37</v>
      </c>
      <c r="AC4" s="605">
        <v>37</v>
      </c>
      <c r="AD4" s="605">
        <v>37</v>
      </c>
      <c r="AE4" s="605"/>
      <c r="AF4" s="605">
        <v>37</v>
      </c>
      <c r="AG4" s="605">
        <v>37</v>
      </c>
      <c r="AH4" s="605">
        <v>37</v>
      </c>
      <c r="AI4" s="605">
        <v>37</v>
      </c>
      <c r="AJ4" s="605">
        <v>36</v>
      </c>
      <c r="AK4" s="605">
        <v>36</v>
      </c>
      <c r="AL4" s="605">
        <v>36</v>
      </c>
      <c r="AM4" s="605">
        <v>35</v>
      </c>
      <c r="AN4" s="605">
        <v>36</v>
      </c>
      <c r="AO4" s="605"/>
      <c r="AP4" s="605"/>
      <c r="AQ4" s="605"/>
      <c r="AR4" s="605"/>
      <c r="AS4" s="605"/>
      <c r="AT4" s="605"/>
      <c r="AU4" s="605"/>
      <c r="AV4" s="605"/>
      <c r="AW4" s="605"/>
      <c r="AX4" s="605"/>
      <c r="AY4" s="605"/>
      <c r="AZ4" s="605"/>
      <c r="BA4" s="605"/>
      <c r="BB4" s="605"/>
      <c r="BC4" s="605"/>
      <c r="BD4" s="605"/>
      <c r="BE4" s="605"/>
      <c r="BF4" s="605"/>
      <c r="BG4" s="605"/>
      <c r="BH4" s="605"/>
      <c r="BI4" s="605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</row>
    <row r="5" spans="1:134" ht="16" x14ac:dyDescent="0.2">
      <c r="A5">
        <v>4</v>
      </c>
      <c r="B5" s="771" t="s">
        <v>3290</v>
      </c>
      <c r="C5" s="771" t="s">
        <v>784</v>
      </c>
      <c r="D5" t="s">
        <v>780</v>
      </c>
      <c r="E5" s="16">
        <v>1378923</v>
      </c>
      <c r="F5" s="188" t="s">
        <v>115</v>
      </c>
      <c r="G5" s="188" t="s">
        <v>124</v>
      </c>
      <c r="H5" s="16" t="s">
        <v>785</v>
      </c>
      <c r="I5" s="89">
        <v>44165</v>
      </c>
      <c r="J5" s="80">
        <f t="shared" ca="1" si="3"/>
        <v>2.2944444444444443</v>
      </c>
      <c r="K5" s="16">
        <f t="shared" ca="1" si="4"/>
        <v>836</v>
      </c>
      <c r="L5" s="16">
        <f t="shared" ca="1" si="5"/>
        <v>27.866666666666667</v>
      </c>
      <c r="M5" s="683" t="s">
        <v>2945</v>
      </c>
      <c r="N5" s="1109">
        <v>44718</v>
      </c>
      <c r="O5" s="332">
        <f t="shared" si="6"/>
        <v>18.433333333333334</v>
      </c>
      <c r="P5" s="188">
        <v>28</v>
      </c>
      <c r="Q5" s="188">
        <v>154</v>
      </c>
      <c r="R5" s="188">
        <v>28</v>
      </c>
      <c r="S5" s="605">
        <v>28</v>
      </c>
      <c r="T5" s="605"/>
      <c r="U5" s="605"/>
      <c r="V5" s="605">
        <v>27</v>
      </c>
      <c r="W5" s="605">
        <v>28</v>
      </c>
      <c r="X5" s="605">
        <v>28</v>
      </c>
      <c r="Y5" s="605"/>
      <c r="Z5" s="605">
        <v>28</v>
      </c>
      <c r="AA5" s="605">
        <v>27</v>
      </c>
      <c r="AB5" s="605">
        <v>29</v>
      </c>
      <c r="AC5" s="605">
        <v>28</v>
      </c>
      <c r="AD5" s="605">
        <v>27</v>
      </c>
      <c r="AE5" s="605"/>
      <c r="AF5" s="605">
        <v>28</v>
      </c>
      <c r="AG5" s="605">
        <v>28</v>
      </c>
      <c r="AH5" s="605">
        <v>27</v>
      </c>
      <c r="AI5" s="605">
        <v>28</v>
      </c>
      <c r="AJ5" s="605">
        <v>27</v>
      </c>
      <c r="AK5" s="605">
        <v>27</v>
      </c>
      <c r="AL5" s="605">
        <v>26</v>
      </c>
      <c r="AM5" s="605">
        <v>26</v>
      </c>
      <c r="AN5" s="605">
        <v>27</v>
      </c>
      <c r="AO5" s="605"/>
      <c r="AP5" s="605"/>
      <c r="AQ5" s="605"/>
      <c r="AR5" s="605"/>
      <c r="AS5" s="605"/>
      <c r="AT5" s="605"/>
      <c r="AU5" s="605"/>
      <c r="AV5" s="605"/>
      <c r="AW5" s="605"/>
      <c r="AX5" s="605"/>
      <c r="AY5" s="605"/>
      <c r="AZ5" s="605"/>
      <c r="BA5" s="605"/>
      <c r="BB5" s="605"/>
      <c r="BC5" s="605"/>
      <c r="BD5" s="605"/>
      <c r="BE5" s="605"/>
      <c r="BF5" s="605"/>
      <c r="BG5" s="605"/>
      <c r="BH5" s="605"/>
      <c r="BI5" s="605"/>
    </row>
    <row r="6" spans="1:134" s="771" customFormat="1" ht="16" x14ac:dyDescent="0.2">
      <c r="A6">
        <v>5</v>
      </c>
      <c r="B6" s="771" t="s">
        <v>3291</v>
      </c>
      <c r="C6" s="771" t="s">
        <v>786</v>
      </c>
      <c r="D6"/>
      <c r="E6" s="16">
        <v>1378923</v>
      </c>
      <c r="F6" s="188" t="s">
        <v>115</v>
      </c>
      <c r="G6" s="188" t="s">
        <v>124</v>
      </c>
      <c r="H6" s="16" t="s">
        <v>290</v>
      </c>
      <c r="I6" s="89">
        <v>44165</v>
      </c>
      <c r="J6" s="80">
        <f t="shared" ca="1" si="3"/>
        <v>2.2944444444444443</v>
      </c>
      <c r="K6" s="16">
        <f t="shared" ca="1" si="4"/>
        <v>836</v>
      </c>
      <c r="L6" s="16">
        <f t="shared" ca="1" si="5"/>
        <v>27.866666666666667</v>
      </c>
      <c r="M6" s="683" t="s">
        <v>2945</v>
      </c>
      <c r="N6" s="1109">
        <v>44718</v>
      </c>
      <c r="O6" s="332">
        <f t="shared" si="6"/>
        <v>18.433333333333334</v>
      </c>
      <c r="P6" s="188">
        <v>38</v>
      </c>
      <c r="Q6" s="188">
        <v>183</v>
      </c>
      <c r="R6" s="188">
        <v>36</v>
      </c>
      <c r="S6" s="605">
        <v>36</v>
      </c>
      <c r="T6" s="605"/>
      <c r="U6" s="605"/>
      <c r="V6" s="605">
        <v>37</v>
      </c>
      <c r="W6" s="605">
        <v>37</v>
      </c>
      <c r="X6" s="605">
        <v>38</v>
      </c>
      <c r="Y6" s="605"/>
      <c r="Z6" s="605">
        <v>38</v>
      </c>
      <c r="AA6" s="605">
        <v>37</v>
      </c>
      <c r="AB6" s="605">
        <v>39</v>
      </c>
      <c r="AC6" s="605">
        <v>37</v>
      </c>
      <c r="AD6" s="605">
        <v>37</v>
      </c>
      <c r="AE6" s="605"/>
      <c r="AF6" s="605">
        <v>38</v>
      </c>
      <c r="AG6" s="605">
        <v>38</v>
      </c>
      <c r="AH6" s="605">
        <v>37</v>
      </c>
      <c r="AI6" s="605">
        <v>38</v>
      </c>
      <c r="AJ6" s="605">
        <v>37</v>
      </c>
      <c r="AK6" s="605">
        <v>37</v>
      </c>
      <c r="AL6" s="605">
        <v>37</v>
      </c>
      <c r="AM6" s="605">
        <v>37</v>
      </c>
      <c r="AN6" s="605">
        <v>37</v>
      </c>
      <c r="AO6" s="605"/>
      <c r="AP6" s="605"/>
      <c r="AQ6" s="605"/>
      <c r="AR6" s="605"/>
      <c r="AS6" s="605"/>
      <c r="AT6" s="605"/>
      <c r="AU6" s="605"/>
      <c r="AV6" s="605"/>
      <c r="AW6" s="605"/>
      <c r="AX6" s="605"/>
      <c r="AY6" s="605"/>
      <c r="AZ6" s="605"/>
      <c r="BA6" s="605"/>
      <c r="BB6" s="605"/>
      <c r="BC6" s="605"/>
      <c r="BD6" s="605"/>
      <c r="BE6" s="605"/>
      <c r="BF6" s="605"/>
      <c r="BG6" s="605"/>
      <c r="BH6" s="605"/>
      <c r="BI6" s="605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</row>
    <row r="7" spans="1:134" s="771" customFormat="1" ht="16" x14ac:dyDescent="0.2">
      <c r="A7" s="771">
        <v>6</v>
      </c>
      <c r="B7" s="771" t="s">
        <v>3292</v>
      </c>
      <c r="C7" s="771" t="s">
        <v>787</v>
      </c>
      <c r="D7" s="1042"/>
      <c r="E7" s="870">
        <v>1378923</v>
      </c>
      <c r="F7" s="871" t="s">
        <v>115</v>
      </c>
      <c r="G7" s="871" t="s">
        <v>124</v>
      </c>
      <c r="H7" s="870" t="s">
        <v>788</v>
      </c>
      <c r="I7" s="872">
        <v>44165</v>
      </c>
      <c r="J7" s="873">
        <f t="shared" ca="1" si="3"/>
        <v>2.2944444444444443</v>
      </c>
      <c r="K7" s="870">
        <f t="shared" ca="1" si="4"/>
        <v>836</v>
      </c>
      <c r="L7" s="870">
        <f t="shared" ca="1" si="5"/>
        <v>27.866666666666667</v>
      </c>
      <c r="M7" s="773" t="s">
        <v>2945</v>
      </c>
      <c r="N7" s="1110">
        <v>44718</v>
      </c>
      <c r="O7" s="1111">
        <f t="shared" si="6"/>
        <v>18.433333333333334</v>
      </c>
      <c r="P7" s="871">
        <v>30</v>
      </c>
      <c r="Q7" s="871">
        <v>177</v>
      </c>
      <c r="R7" s="871">
        <v>31</v>
      </c>
      <c r="S7" s="1112">
        <v>29</v>
      </c>
      <c r="T7" s="1112"/>
      <c r="U7" s="1112"/>
      <c r="V7" s="1112">
        <v>29</v>
      </c>
      <c r="W7" s="1112">
        <v>30</v>
      </c>
      <c r="X7" s="1112">
        <v>29</v>
      </c>
      <c r="Y7" s="1112"/>
      <c r="Z7" s="1112">
        <v>29</v>
      </c>
      <c r="AA7" s="1112">
        <v>30</v>
      </c>
      <c r="AB7" s="1112">
        <v>29</v>
      </c>
      <c r="AC7" s="1112">
        <v>29</v>
      </c>
      <c r="AD7" s="1112">
        <v>29</v>
      </c>
      <c r="AE7" s="1112"/>
      <c r="AF7" s="1112">
        <v>29</v>
      </c>
      <c r="AG7" s="1112">
        <v>29</v>
      </c>
      <c r="AH7" s="1112">
        <v>29</v>
      </c>
      <c r="AI7" s="1112">
        <v>29</v>
      </c>
      <c r="AJ7" s="1112">
        <v>29</v>
      </c>
      <c r="AK7" s="1112">
        <v>29</v>
      </c>
      <c r="AL7" s="1112">
        <v>29</v>
      </c>
      <c r="AM7" s="1112">
        <v>29</v>
      </c>
      <c r="AN7" s="1112">
        <v>29</v>
      </c>
      <c r="AO7" s="1112"/>
      <c r="AP7" s="1112"/>
      <c r="AQ7" s="1112"/>
      <c r="AR7" s="1112"/>
      <c r="AS7" s="1112"/>
      <c r="AT7" s="1112"/>
      <c r="AU7" s="1112"/>
      <c r="AV7" s="1112"/>
      <c r="AW7" s="1112"/>
      <c r="AX7" s="1112"/>
      <c r="AY7" s="1112"/>
      <c r="AZ7" s="1112"/>
      <c r="BA7" s="1112"/>
      <c r="BB7" s="1112"/>
      <c r="BC7" s="1112"/>
      <c r="BD7" s="1112"/>
      <c r="BE7" s="1112"/>
      <c r="BF7" s="1112"/>
      <c r="BG7" s="1112"/>
      <c r="BH7" s="1112"/>
      <c r="BI7" s="1112"/>
    </row>
    <row r="8" spans="1:134" ht="16" x14ac:dyDescent="0.2">
      <c r="A8">
        <v>7</v>
      </c>
      <c r="B8" t="s">
        <v>3293</v>
      </c>
      <c r="C8" s="771" t="s">
        <v>789</v>
      </c>
      <c r="D8" s="909" t="s">
        <v>790</v>
      </c>
      <c r="E8" s="92">
        <v>1471479</v>
      </c>
      <c r="F8" s="92" t="s">
        <v>113</v>
      </c>
      <c r="G8" s="176" t="s">
        <v>154</v>
      </c>
      <c r="H8" s="176" t="s">
        <v>299</v>
      </c>
      <c r="I8" s="93">
        <v>44165</v>
      </c>
      <c r="J8" s="94">
        <f t="shared" ref="J8:J11" ca="1" si="7">YEARFRAC(I8,TODAY())</f>
        <v>2.2944444444444443</v>
      </c>
      <c r="K8" s="92">
        <f t="shared" ca="1" si="4"/>
        <v>836</v>
      </c>
      <c r="L8" s="92">
        <f t="shared" ca="1" si="5"/>
        <v>27.866666666666667</v>
      </c>
      <c r="M8" s="769" t="s">
        <v>3039</v>
      </c>
      <c r="N8" s="1113">
        <v>44718</v>
      </c>
      <c r="O8" s="524">
        <f t="shared" si="6"/>
        <v>18.433333333333334</v>
      </c>
      <c r="P8" s="447">
        <v>33</v>
      </c>
      <c r="Q8" s="447">
        <v>251</v>
      </c>
      <c r="R8" s="447">
        <v>36</v>
      </c>
      <c r="S8" s="590">
        <v>38</v>
      </c>
      <c r="T8" s="590"/>
      <c r="U8" s="590"/>
      <c r="V8" s="590">
        <v>40</v>
      </c>
      <c r="W8" s="590">
        <v>41</v>
      </c>
      <c r="X8" s="590">
        <v>43</v>
      </c>
      <c r="Y8" s="590"/>
      <c r="Z8" s="590">
        <v>46</v>
      </c>
      <c r="AA8" s="590">
        <v>49</v>
      </c>
      <c r="AB8" s="590">
        <v>49</v>
      </c>
      <c r="AC8" s="590">
        <v>49</v>
      </c>
      <c r="AD8" s="590">
        <v>50</v>
      </c>
      <c r="AE8" s="590"/>
      <c r="AF8" s="590">
        <v>51</v>
      </c>
      <c r="AG8" s="590">
        <v>51</v>
      </c>
      <c r="AH8" s="590">
        <v>51</v>
      </c>
      <c r="AI8" s="590">
        <v>51</v>
      </c>
      <c r="AJ8" s="590">
        <v>50</v>
      </c>
      <c r="AK8" s="590">
        <v>51</v>
      </c>
      <c r="AL8" s="590">
        <v>50</v>
      </c>
      <c r="AM8" s="590">
        <v>50</v>
      </c>
      <c r="AN8" s="590">
        <v>47</v>
      </c>
      <c r="AO8" s="590"/>
      <c r="AP8" s="590"/>
      <c r="AQ8" s="590"/>
      <c r="AR8" s="590"/>
      <c r="AS8" s="590"/>
      <c r="AT8" s="590"/>
      <c r="AU8" s="590"/>
      <c r="AV8" s="590"/>
      <c r="AW8" s="590"/>
      <c r="AX8" s="590"/>
      <c r="AY8" s="590"/>
      <c r="AZ8" s="590"/>
      <c r="BA8" s="590"/>
      <c r="BB8" s="590"/>
      <c r="BC8" s="590"/>
      <c r="BD8" s="590"/>
      <c r="BE8" s="590"/>
      <c r="BF8" s="590"/>
      <c r="BG8" s="590"/>
      <c r="BH8" s="590"/>
      <c r="BI8" s="590"/>
      <c r="BJ8" s="590"/>
    </row>
    <row r="9" spans="1:134" s="771" customFormat="1" ht="16" x14ac:dyDescent="0.2">
      <c r="A9" s="771">
        <v>8</v>
      </c>
      <c r="B9" t="s">
        <v>3294</v>
      </c>
      <c r="C9" s="771" t="s">
        <v>791</v>
      </c>
      <c r="E9" s="910">
        <v>1471479</v>
      </c>
      <c r="F9" s="910" t="s">
        <v>113</v>
      </c>
      <c r="G9" s="911" t="s">
        <v>154</v>
      </c>
      <c r="H9" s="911" t="s">
        <v>296</v>
      </c>
      <c r="I9" s="912">
        <v>44165</v>
      </c>
      <c r="J9" s="913">
        <f t="shared" ca="1" si="7"/>
        <v>2.2944444444444443</v>
      </c>
      <c r="K9" s="910">
        <f t="shared" ca="1" si="4"/>
        <v>836</v>
      </c>
      <c r="L9" s="910">
        <f t="shared" ca="1" si="5"/>
        <v>27.866666666666667</v>
      </c>
      <c r="M9" s="770" t="s">
        <v>3039</v>
      </c>
      <c r="N9" s="1114">
        <v>44718</v>
      </c>
      <c r="O9" s="1081">
        <f t="shared" si="6"/>
        <v>18.433333333333334</v>
      </c>
      <c r="P9" s="1082">
        <v>34</v>
      </c>
      <c r="Q9" s="1082">
        <v>219</v>
      </c>
      <c r="R9" s="1082">
        <v>38</v>
      </c>
      <c r="S9" s="1083">
        <v>39</v>
      </c>
      <c r="T9" s="1083"/>
      <c r="U9" s="1083"/>
      <c r="V9" s="1083">
        <v>41</v>
      </c>
      <c r="W9" s="1083">
        <v>43</v>
      </c>
      <c r="X9" s="1083">
        <v>46</v>
      </c>
      <c r="Y9" s="1083"/>
      <c r="Z9" s="1083">
        <v>49</v>
      </c>
      <c r="AA9" s="1083">
        <v>50</v>
      </c>
      <c r="AB9" s="1083">
        <v>52</v>
      </c>
      <c r="AC9" s="1083">
        <v>53</v>
      </c>
      <c r="AD9" s="1083">
        <v>54</v>
      </c>
      <c r="AE9" s="1083"/>
      <c r="AF9" s="1083">
        <v>54</v>
      </c>
      <c r="AG9" s="1083">
        <v>54</v>
      </c>
      <c r="AH9" s="1083">
        <v>53</v>
      </c>
      <c r="AI9" s="1083">
        <v>55</v>
      </c>
      <c r="AJ9" s="1083">
        <v>52</v>
      </c>
      <c r="AK9" s="1083">
        <v>54</v>
      </c>
      <c r="AL9" s="1083">
        <v>55</v>
      </c>
      <c r="AM9" s="1083">
        <v>56</v>
      </c>
      <c r="AN9" s="1083">
        <v>56</v>
      </c>
      <c r="AO9" s="1083"/>
      <c r="AP9" s="1083"/>
      <c r="AQ9" s="1083"/>
      <c r="AR9" s="1083"/>
      <c r="AS9" s="1083"/>
      <c r="AT9" s="1083"/>
      <c r="AU9" s="1083"/>
      <c r="AV9" s="1083"/>
      <c r="AW9" s="1083"/>
      <c r="AX9" s="1083"/>
      <c r="AY9" s="1083"/>
      <c r="AZ9" s="1083"/>
      <c r="BA9" s="1083"/>
      <c r="BB9" s="1083"/>
      <c r="BC9" s="1083"/>
      <c r="BD9" s="1083"/>
      <c r="BE9" s="1083"/>
      <c r="BF9" s="1083"/>
      <c r="BG9" s="1083"/>
      <c r="BH9" s="1083"/>
      <c r="BI9" s="1083"/>
      <c r="BJ9" s="1083"/>
    </row>
    <row r="10" spans="1:134" ht="16" x14ac:dyDescent="0.2">
      <c r="A10">
        <v>9</v>
      </c>
      <c r="B10" t="s">
        <v>3295</v>
      </c>
      <c r="C10" s="771" t="s">
        <v>792</v>
      </c>
      <c r="D10" t="s">
        <v>652</v>
      </c>
      <c r="E10" s="92">
        <v>1459506</v>
      </c>
      <c r="F10" s="92" t="s">
        <v>115</v>
      </c>
      <c r="G10" s="176" t="s">
        <v>154</v>
      </c>
      <c r="H10" s="176" t="s">
        <v>299</v>
      </c>
      <c r="I10" s="93">
        <v>44165</v>
      </c>
      <c r="J10" s="94">
        <f t="shared" ca="1" si="7"/>
        <v>2.2944444444444443</v>
      </c>
      <c r="K10" s="92">
        <f t="shared" ca="1" si="4"/>
        <v>836</v>
      </c>
      <c r="L10" s="92">
        <f t="shared" ca="1" si="5"/>
        <v>27.866666666666667</v>
      </c>
      <c r="M10" s="683" t="s">
        <v>2945</v>
      </c>
      <c r="N10" s="1113">
        <v>44718</v>
      </c>
      <c r="O10" s="524">
        <f t="shared" si="6"/>
        <v>18.433333333333334</v>
      </c>
      <c r="P10" s="447">
        <v>29</v>
      </c>
      <c r="Q10" s="447">
        <v>195</v>
      </c>
      <c r="R10" s="447">
        <v>29</v>
      </c>
      <c r="S10" s="590">
        <v>28</v>
      </c>
      <c r="T10" s="590"/>
      <c r="U10" s="590"/>
      <c r="V10" s="590">
        <v>28</v>
      </c>
      <c r="W10" s="590">
        <v>29</v>
      </c>
      <c r="X10" s="590">
        <v>29</v>
      </c>
      <c r="Y10" s="590"/>
      <c r="Z10" s="590">
        <v>29</v>
      </c>
      <c r="AA10" s="590">
        <v>29</v>
      </c>
      <c r="AB10" s="590">
        <v>31</v>
      </c>
      <c r="AC10" s="590">
        <v>30</v>
      </c>
      <c r="AD10" s="590">
        <v>30</v>
      </c>
      <c r="AE10" s="590"/>
      <c r="AF10" s="590">
        <v>30</v>
      </c>
      <c r="AG10" s="590">
        <v>31</v>
      </c>
      <c r="AH10" s="590">
        <v>29</v>
      </c>
      <c r="AI10" s="590">
        <v>30</v>
      </c>
      <c r="AJ10" s="590">
        <v>30</v>
      </c>
      <c r="AK10" s="590">
        <v>30</v>
      </c>
      <c r="AL10" s="590">
        <v>30</v>
      </c>
      <c r="AM10" s="590">
        <v>30</v>
      </c>
      <c r="AN10" s="590">
        <v>29</v>
      </c>
      <c r="AO10" s="590"/>
      <c r="AP10" s="590"/>
      <c r="AQ10" s="590"/>
      <c r="AR10" s="590"/>
      <c r="AS10" s="590"/>
      <c r="AT10" s="590"/>
      <c r="AU10" s="590"/>
      <c r="AV10" s="590"/>
      <c r="AW10" s="590"/>
      <c r="AX10" s="590"/>
      <c r="AY10" s="590"/>
      <c r="AZ10" s="590"/>
      <c r="BA10" s="590"/>
      <c r="BB10" s="590"/>
      <c r="BC10" s="590"/>
      <c r="BD10" s="590"/>
      <c r="BE10" s="590"/>
      <c r="BF10" s="590"/>
      <c r="BG10" s="590"/>
      <c r="BH10" s="590"/>
      <c r="BI10" s="590"/>
      <c r="BJ10" s="590"/>
    </row>
    <row r="11" spans="1:134" s="771" customFormat="1" ht="16" x14ac:dyDescent="0.2">
      <c r="A11" s="771">
        <v>10</v>
      </c>
      <c r="B11" t="s">
        <v>3296</v>
      </c>
      <c r="C11" s="771" t="s">
        <v>793</v>
      </c>
      <c r="E11" s="910">
        <v>1459506</v>
      </c>
      <c r="F11" s="910" t="s">
        <v>115</v>
      </c>
      <c r="G11" s="911" t="s">
        <v>154</v>
      </c>
      <c r="H11" s="911" t="s">
        <v>296</v>
      </c>
      <c r="I11" s="912">
        <v>44165</v>
      </c>
      <c r="J11" s="913">
        <f t="shared" ca="1" si="7"/>
        <v>2.2944444444444443</v>
      </c>
      <c r="K11" s="910">
        <f ca="1">_xlfn.DAYS(TODAY(),I11)</f>
        <v>836</v>
      </c>
      <c r="L11" s="910">
        <f t="shared" ca="1" si="5"/>
        <v>27.866666666666667</v>
      </c>
      <c r="M11" s="773" t="s">
        <v>2945</v>
      </c>
      <c r="N11" s="1114">
        <v>44718</v>
      </c>
      <c r="O11" s="1081">
        <f t="shared" si="6"/>
        <v>18.433333333333334</v>
      </c>
      <c r="P11" s="1082">
        <v>25</v>
      </c>
      <c r="Q11" s="1082">
        <v>145</v>
      </c>
      <c r="R11" s="1082">
        <v>25</v>
      </c>
      <c r="S11" s="1083">
        <v>25</v>
      </c>
      <c r="T11" s="1083"/>
      <c r="U11" s="1083"/>
      <c r="V11" s="1083">
        <v>26</v>
      </c>
      <c r="W11" s="1083">
        <v>26</v>
      </c>
      <c r="X11" s="1083">
        <v>26</v>
      </c>
      <c r="Y11" s="1083"/>
      <c r="Z11" s="1083">
        <v>26</v>
      </c>
      <c r="AA11" s="1083">
        <v>26</v>
      </c>
      <c r="AB11" s="1083">
        <v>26</v>
      </c>
      <c r="AC11" s="1083">
        <v>26</v>
      </c>
      <c r="AD11" s="1083">
        <v>26</v>
      </c>
      <c r="AE11" s="1083"/>
      <c r="AF11" s="1083">
        <v>26</v>
      </c>
      <c r="AG11" s="1083">
        <v>26</v>
      </c>
      <c r="AH11" s="1083">
        <v>27</v>
      </c>
      <c r="AI11" s="1083">
        <v>26</v>
      </c>
      <c r="AJ11" s="1083">
        <v>26</v>
      </c>
      <c r="AK11" s="1083">
        <v>27</v>
      </c>
      <c r="AL11" s="1083">
        <v>26</v>
      </c>
      <c r="AM11" s="1083">
        <v>26</v>
      </c>
      <c r="AN11" s="1083">
        <v>26</v>
      </c>
      <c r="AO11" s="1083"/>
      <c r="AP11" s="1083"/>
      <c r="AQ11" s="1083"/>
      <c r="AR11" s="1083"/>
      <c r="AS11" s="1083"/>
      <c r="AT11" s="1083"/>
      <c r="AU11" s="1083"/>
      <c r="AV11" s="1083"/>
      <c r="AW11" s="1083"/>
      <c r="AX11" s="1083"/>
      <c r="AY11" s="1083"/>
      <c r="AZ11" s="1083"/>
      <c r="BA11" s="1083"/>
      <c r="BB11" s="1083"/>
      <c r="BC11" s="1083"/>
      <c r="BD11" s="1083"/>
      <c r="BE11" s="1083"/>
      <c r="BF11" s="1083"/>
      <c r="BG11" s="1083"/>
      <c r="BH11" s="1083"/>
      <c r="BI11" s="1083"/>
      <c r="BJ11" s="1083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</row>
    <row r="12" spans="1:134" ht="16" x14ac:dyDescent="0.2">
      <c r="A12">
        <v>11</v>
      </c>
      <c r="B12" t="s">
        <v>3297</v>
      </c>
      <c r="C12" t="s">
        <v>794</v>
      </c>
      <c r="E12" s="983">
        <v>1416096</v>
      </c>
      <c r="F12" s="983" t="s">
        <v>113</v>
      </c>
      <c r="G12" s="1073" t="s">
        <v>916</v>
      </c>
      <c r="H12" s="987" t="s">
        <v>299</v>
      </c>
      <c r="I12" s="1074">
        <v>44356</v>
      </c>
      <c r="J12" s="1075">
        <f t="shared" ref="J12:J15" ca="1" si="8">YEARFRAC(I12,TODAY())</f>
        <v>1.7694444444444444</v>
      </c>
      <c r="K12" s="1073">
        <f t="shared" ref="K12:K15" ca="1" si="9">_xlfn.DAYS(TODAY(),I12)</f>
        <v>645</v>
      </c>
      <c r="L12" s="1073">
        <f t="shared" ref="L12:L15" ca="1" si="10">K12/30</f>
        <v>21.5</v>
      </c>
      <c r="M12" s="643" t="s">
        <v>2601</v>
      </c>
      <c r="N12" s="1115">
        <v>44718</v>
      </c>
      <c r="O12" s="362">
        <f t="shared" si="6"/>
        <v>12.066666666666666</v>
      </c>
      <c r="P12" s="981"/>
      <c r="Q12" s="981"/>
      <c r="R12" s="981"/>
      <c r="S12" s="981"/>
      <c r="T12" s="987">
        <v>30</v>
      </c>
      <c r="U12" s="987">
        <v>181</v>
      </c>
      <c r="V12" s="981">
        <v>30</v>
      </c>
      <c r="W12" s="981">
        <v>29</v>
      </c>
      <c r="X12" s="981">
        <v>30</v>
      </c>
      <c r="Y12" s="981"/>
      <c r="Z12" s="981">
        <v>30</v>
      </c>
      <c r="AA12" s="981">
        <v>30</v>
      </c>
      <c r="AB12" s="981">
        <v>31</v>
      </c>
      <c r="AC12" s="981">
        <v>31</v>
      </c>
      <c r="AD12" s="981">
        <v>31</v>
      </c>
      <c r="AE12" s="981"/>
      <c r="AF12" s="981">
        <v>30</v>
      </c>
      <c r="AG12" s="981">
        <v>30</v>
      </c>
      <c r="AH12" s="981">
        <v>30</v>
      </c>
      <c r="AI12" s="981">
        <v>31</v>
      </c>
      <c r="AJ12" s="981">
        <v>30</v>
      </c>
      <c r="AK12" s="981">
        <v>30</v>
      </c>
      <c r="AL12" s="981">
        <v>30</v>
      </c>
      <c r="AM12" s="981">
        <v>31</v>
      </c>
      <c r="AN12" s="981">
        <v>30</v>
      </c>
      <c r="AO12" s="981"/>
      <c r="AP12" s="981"/>
      <c r="AQ12" s="981"/>
      <c r="AR12" s="981"/>
      <c r="AS12" s="981"/>
      <c r="AT12" s="981"/>
      <c r="AU12" s="981"/>
      <c r="AV12" s="981"/>
      <c r="AW12" s="981"/>
      <c r="AX12" s="981"/>
      <c r="AY12" s="981"/>
      <c r="AZ12" s="981"/>
      <c r="BA12" s="981"/>
      <c r="BB12" s="981"/>
      <c r="BC12" s="981"/>
      <c r="BD12" s="981"/>
      <c r="BE12" s="981"/>
      <c r="BF12" s="981"/>
      <c r="BG12" s="981"/>
    </row>
    <row r="13" spans="1:134" ht="16" x14ac:dyDescent="0.2">
      <c r="A13">
        <v>12</v>
      </c>
      <c r="B13" t="s">
        <v>3298</v>
      </c>
      <c r="C13" t="s">
        <v>796</v>
      </c>
      <c r="D13" t="s">
        <v>795</v>
      </c>
      <c r="E13" s="983">
        <v>1416096</v>
      </c>
      <c r="F13" s="983" t="s">
        <v>113</v>
      </c>
      <c r="G13" s="1073" t="s">
        <v>916</v>
      </c>
      <c r="H13" s="987" t="s">
        <v>296</v>
      </c>
      <c r="I13" s="1074">
        <v>44356</v>
      </c>
      <c r="J13" s="1075">
        <f t="shared" ca="1" si="8"/>
        <v>1.7694444444444444</v>
      </c>
      <c r="K13" s="1073">
        <f t="shared" ca="1" si="9"/>
        <v>645</v>
      </c>
      <c r="L13" s="1073">
        <f t="shared" ca="1" si="10"/>
        <v>21.5</v>
      </c>
      <c r="M13" s="643" t="s">
        <v>2601</v>
      </c>
      <c r="N13" s="1115">
        <v>44718</v>
      </c>
      <c r="O13" s="362">
        <f t="shared" si="6"/>
        <v>12.066666666666666</v>
      </c>
      <c r="P13" s="981"/>
      <c r="Q13" s="981"/>
      <c r="R13" s="981"/>
      <c r="S13" s="981"/>
      <c r="T13" s="987">
        <v>31</v>
      </c>
      <c r="U13" s="987">
        <v>201</v>
      </c>
      <c r="V13" s="981">
        <v>31</v>
      </c>
      <c r="W13" s="981">
        <v>30</v>
      </c>
      <c r="X13" s="981">
        <v>31</v>
      </c>
      <c r="Y13" s="981"/>
      <c r="Z13" s="981">
        <v>32</v>
      </c>
      <c r="AA13" s="981">
        <v>31</v>
      </c>
      <c r="AB13" s="981">
        <v>32</v>
      </c>
      <c r="AC13" s="981">
        <v>32</v>
      </c>
      <c r="AD13" s="981">
        <v>32</v>
      </c>
      <c r="AE13" s="981"/>
      <c r="AF13" s="981">
        <v>33</v>
      </c>
      <c r="AG13" s="981">
        <v>31</v>
      </c>
      <c r="AH13" s="981">
        <v>32</v>
      </c>
      <c r="AI13" s="981">
        <v>32</v>
      </c>
      <c r="AJ13" s="981">
        <v>31</v>
      </c>
      <c r="AK13" s="981">
        <v>32</v>
      </c>
      <c r="AL13" s="981">
        <v>31</v>
      </c>
      <c r="AM13" s="981">
        <v>32</v>
      </c>
      <c r="AN13" s="981">
        <v>32</v>
      </c>
      <c r="AO13" s="981"/>
      <c r="AP13" s="981"/>
      <c r="AQ13" s="981"/>
      <c r="AR13" s="981"/>
      <c r="AS13" s="981"/>
      <c r="AT13" s="981"/>
      <c r="AU13" s="981"/>
      <c r="AV13" s="981"/>
      <c r="AW13" s="981"/>
      <c r="AX13" s="981"/>
      <c r="AY13" s="981"/>
      <c r="AZ13" s="981"/>
      <c r="BA13" s="981"/>
      <c r="BB13" s="981"/>
      <c r="BC13" s="981"/>
      <c r="BD13" s="981"/>
      <c r="BE13" s="981"/>
      <c r="BF13" s="981"/>
      <c r="BG13" s="981"/>
    </row>
    <row r="14" spans="1:134" ht="16" x14ac:dyDescent="0.2">
      <c r="A14">
        <v>13</v>
      </c>
      <c r="B14" t="s">
        <v>3299</v>
      </c>
      <c r="C14" t="s">
        <v>797</v>
      </c>
      <c r="E14" s="983">
        <v>1416096</v>
      </c>
      <c r="F14" s="983" t="s">
        <v>113</v>
      </c>
      <c r="G14" s="1073" t="s">
        <v>916</v>
      </c>
      <c r="H14" s="987" t="s">
        <v>286</v>
      </c>
      <c r="I14" s="1074">
        <v>44356</v>
      </c>
      <c r="J14" s="1075">
        <f t="shared" ca="1" si="8"/>
        <v>1.7694444444444444</v>
      </c>
      <c r="K14" s="1073">
        <f t="shared" ca="1" si="9"/>
        <v>645</v>
      </c>
      <c r="L14" s="1073">
        <f t="shared" ca="1" si="10"/>
        <v>21.5</v>
      </c>
      <c r="M14" s="643" t="s">
        <v>2601</v>
      </c>
      <c r="N14" s="1115">
        <v>44718</v>
      </c>
      <c r="O14" s="362">
        <f t="shared" si="6"/>
        <v>12.066666666666666</v>
      </c>
      <c r="P14" s="981"/>
      <c r="Q14" s="981"/>
      <c r="R14" s="981"/>
      <c r="S14" s="981"/>
      <c r="T14" s="987">
        <v>30</v>
      </c>
      <c r="U14" s="987">
        <v>229</v>
      </c>
      <c r="V14" s="981">
        <v>31</v>
      </c>
      <c r="W14" s="981">
        <v>30</v>
      </c>
      <c r="X14" s="981">
        <v>31</v>
      </c>
      <c r="Y14" s="981"/>
      <c r="Z14" s="981">
        <v>31</v>
      </c>
      <c r="AA14" s="981">
        <v>31</v>
      </c>
      <c r="AB14" s="981">
        <v>32</v>
      </c>
      <c r="AC14" s="981">
        <v>32</v>
      </c>
      <c r="AD14" s="981">
        <v>31</v>
      </c>
      <c r="AE14" s="981"/>
      <c r="AF14" s="981">
        <v>31</v>
      </c>
      <c r="AG14" s="981">
        <v>31</v>
      </c>
      <c r="AH14" s="981">
        <v>31</v>
      </c>
      <c r="AI14" s="981">
        <v>31</v>
      </c>
      <c r="AJ14" s="981">
        <v>30</v>
      </c>
      <c r="AK14" s="981">
        <v>31</v>
      </c>
      <c r="AL14" s="981">
        <v>30</v>
      </c>
      <c r="AM14" s="981">
        <v>31</v>
      </c>
      <c r="AN14" s="981">
        <v>31</v>
      </c>
      <c r="AO14" s="981"/>
      <c r="AP14" s="981"/>
      <c r="AQ14" s="981"/>
      <c r="AR14" s="981"/>
      <c r="AS14" s="981"/>
      <c r="AT14" s="981"/>
      <c r="AU14" s="981"/>
      <c r="AV14" s="981"/>
      <c r="AW14" s="981"/>
      <c r="AX14" s="981"/>
      <c r="AY14" s="981"/>
      <c r="AZ14" s="981"/>
      <c r="BA14" s="981"/>
      <c r="BB14" s="981"/>
      <c r="BC14" s="981"/>
      <c r="BD14" s="981"/>
      <c r="BE14" s="981"/>
      <c r="BF14" s="981"/>
      <c r="BG14" s="981"/>
    </row>
    <row r="15" spans="1:134" ht="16" x14ac:dyDescent="0.2">
      <c r="A15">
        <v>14</v>
      </c>
      <c r="B15" t="s">
        <v>3300</v>
      </c>
      <c r="C15" t="s">
        <v>798</v>
      </c>
      <c r="E15" s="983">
        <v>1416096</v>
      </c>
      <c r="F15" s="983" t="s">
        <v>113</v>
      </c>
      <c r="G15" s="1073" t="s">
        <v>916</v>
      </c>
      <c r="H15" s="987" t="s">
        <v>293</v>
      </c>
      <c r="I15" s="1074">
        <v>44356</v>
      </c>
      <c r="J15" s="1075">
        <f t="shared" ca="1" si="8"/>
        <v>1.7694444444444444</v>
      </c>
      <c r="K15" s="1073">
        <f t="shared" ca="1" si="9"/>
        <v>645</v>
      </c>
      <c r="L15" s="1073">
        <f t="shared" ca="1" si="10"/>
        <v>21.5</v>
      </c>
      <c r="M15" s="643" t="s">
        <v>2601</v>
      </c>
      <c r="N15" s="1116">
        <v>44718</v>
      </c>
      <c r="O15" s="362">
        <f t="shared" si="6"/>
        <v>12.066666666666666</v>
      </c>
      <c r="P15" s="981"/>
      <c r="Q15" s="981"/>
      <c r="R15" s="981"/>
      <c r="S15" s="981"/>
      <c r="T15" s="987">
        <v>33</v>
      </c>
      <c r="U15" s="987">
        <v>175</v>
      </c>
      <c r="V15" s="981">
        <v>33</v>
      </c>
      <c r="W15" s="981">
        <v>33</v>
      </c>
      <c r="X15" s="981">
        <v>33</v>
      </c>
      <c r="Y15" s="981"/>
      <c r="Z15" s="981">
        <v>34</v>
      </c>
      <c r="AA15" s="981">
        <v>34</v>
      </c>
      <c r="AB15" s="981">
        <v>35</v>
      </c>
      <c r="AC15" s="981">
        <v>35</v>
      </c>
      <c r="AD15" s="981">
        <v>34</v>
      </c>
      <c r="AE15" s="981"/>
      <c r="AF15" s="981">
        <v>34</v>
      </c>
      <c r="AG15" s="981">
        <v>33</v>
      </c>
      <c r="AH15" s="981">
        <v>33</v>
      </c>
      <c r="AI15" s="981">
        <v>33</v>
      </c>
      <c r="AJ15" s="981">
        <v>33</v>
      </c>
      <c r="AK15" s="981">
        <v>33</v>
      </c>
      <c r="AL15" s="981">
        <v>34</v>
      </c>
      <c r="AM15" s="981">
        <v>34</v>
      </c>
      <c r="AN15" s="981">
        <v>33</v>
      </c>
      <c r="AO15" s="981"/>
      <c r="AP15" s="981"/>
      <c r="AQ15" s="981"/>
      <c r="AR15" s="981"/>
      <c r="AS15" s="981"/>
      <c r="AT15" s="981"/>
      <c r="AU15" s="981"/>
      <c r="AV15" s="981"/>
      <c r="AW15" s="981"/>
      <c r="AX15" s="981"/>
      <c r="AY15" s="981"/>
      <c r="AZ15" s="981"/>
      <c r="BA15" s="981"/>
      <c r="BB15" s="981"/>
      <c r="BC15" s="981"/>
      <c r="BD15" s="981"/>
      <c r="BE15" s="981"/>
      <c r="BF15" s="981"/>
      <c r="BG15" s="981"/>
    </row>
    <row r="16" spans="1:134" x14ac:dyDescent="0.2">
      <c r="M16" t="s">
        <v>3301</v>
      </c>
      <c r="T16" s="1"/>
      <c r="U16" s="1"/>
    </row>
    <row r="18" spans="1:20" ht="16" x14ac:dyDescent="0.2">
      <c r="H18" s="787"/>
      <c r="I18" s="787"/>
      <c r="J18" s="869"/>
      <c r="K18" s="869"/>
      <c r="L18" s="869"/>
      <c r="M18" s="869"/>
      <c r="N18" s="869"/>
      <c r="T18" s="868"/>
    </row>
    <row r="19" spans="1:20" ht="16" x14ac:dyDescent="0.2">
      <c r="H19" s="787"/>
      <c r="I19" s="787"/>
      <c r="J19" s="869"/>
      <c r="K19" s="869"/>
      <c r="L19" s="869"/>
      <c r="M19" s="869"/>
      <c r="N19" s="869"/>
      <c r="T19" s="868"/>
    </row>
    <row r="20" spans="1:20" ht="16" x14ac:dyDescent="0.2">
      <c r="H20" s="532"/>
      <c r="I20" s="1"/>
      <c r="J20" s="1"/>
      <c r="K20" s="532"/>
      <c r="L20" s="1071"/>
      <c r="M20" s="854"/>
      <c r="N20" s="532"/>
      <c r="O20" s="532"/>
      <c r="P20" s="167"/>
      <c r="Q20" s="6"/>
      <c r="R20" s="167"/>
    </row>
    <row r="21" spans="1:20" ht="16" x14ac:dyDescent="0.2">
      <c r="A21" s="161" t="s">
        <v>155</v>
      </c>
      <c r="B21" s="14"/>
      <c r="I21" s="14"/>
      <c r="J21" s="14"/>
      <c r="P21" s="167"/>
      <c r="Q21" s="6"/>
      <c r="R21" s="167"/>
    </row>
    <row r="22" spans="1:20" ht="16" x14ac:dyDescent="0.2">
      <c r="A22" s="162" t="s">
        <v>124</v>
      </c>
      <c r="B22" s="877"/>
      <c r="G22" t="s">
        <v>3302</v>
      </c>
      <c r="I22" s="14"/>
      <c r="J22" s="14"/>
      <c r="P22" s="167"/>
      <c r="Q22" s="6"/>
      <c r="R22" s="167"/>
    </row>
    <row r="23" spans="1:20" ht="16" x14ac:dyDescent="0.2">
      <c r="A23" s="163" t="s">
        <v>141</v>
      </c>
      <c r="B23" s="105"/>
      <c r="I23" s="14"/>
      <c r="J23" s="14"/>
    </row>
    <row r="24" spans="1:20" ht="16" x14ac:dyDescent="0.2">
      <c r="A24" s="164" t="s">
        <v>150</v>
      </c>
      <c r="B24" s="124"/>
      <c r="I24" s="14"/>
      <c r="J24" s="14"/>
      <c r="P24" s="167"/>
      <c r="Q24" s="6"/>
      <c r="R24" s="167"/>
      <c r="S24" s="1"/>
      <c r="T24" s="1"/>
    </row>
    <row r="25" spans="1:20" ht="16" x14ac:dyDescent="0.2">
      <c r="A25" s="165" t="s">
        <v>156</v>
      </c>
      <c r="B25" s="3"/>
      <c r="H25" s="676"/>
      <c r="I25" s="1"/>
      <c r="J25" s="1"/>
      <c r="K25" s="1"/>
      <c r="L25" s="853"/>
      <c r="M25" s="775"/>
      <c r="N25" s="14"/>
      <c r="O25" s="852"/>
      <c r="P25" s="167"/>
      <c r="Q25" s="6"/>
      <c r="R25" s="167"/>
      <c r="S25" s="1"/>
      <c r="T25" s="1"/>
    </row>
    <row r="26" spans="1:20" ht="16" x14ac:dyDescent="0.2">
      <c r="A26" s="187" t="s">
        <v>154</v>
      </c>
      <c r="B26" s="92"/>
    </row>
    <row r="27" spans="1:20" x14ac:dyDescent="0.2">
      <c r="A27" s="186" t="s">
        <v>157</v>
      </c>
      <c r="B27" s="151"/>
    </row>
    <row r="28" spans="1:20" ht="17" x14ac:dyDescent="0.2">
      <c r="A28" s="374" t="s">
        <v>158</v>
      </c>
      <c r="B28" s="878"/>
    </row>
    <row r="29" spans="1:20" ht="17" x14ac:dyDescent="0.2">
      <c r="A29" s="393" t="s">
        <v>159</v>
      </c>
      <c r="B29" s="879"/>
    </row>
  </sheetData>
  <pageMargins left="0.7" right="0.7" top="0.75" bottom="0.75" header="0.3" footer="0.3"/>
  <pageSetup fitToHeight="0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A023-7ACB-4E12-B8DE-C4A442AC6FB0}">
  <sheetPr>
    <tabColor rgb="FFFFC000"/>
    <pageSetUpPr fitToPage="1"/>
  </sheetPr>
  <dimension ref="A1:BN32"/>
  <sheetViews>
    <sheetView topLeftCell="Y1" workbookViewId="0">
      <selection activeCell="AL2" sqref="AL2"/>
    </sheetView>
  </sheetViews>
  <sheetFormatPr baseColWidth="10" defaultColWidth="8.83203125" defaultRowHeight="15" x14ac:dyDescent="0.2"/>
  <cols>
    <col min="1" max="2" width="15.6640625" customWidth="1"/>
    <col min="3" max="3" width="12.1640625" customWidth="1"/>
    <col min="4" max="4" width="8.33203125" customWidth="1"/>
    <col min="5" max="5" width="13.5" customWidth="1"/>
    <col min="7" max="7" width="10" customWidth="1"/>
    <col min="9" max="9" width="13.5" customWidth="1"/>
    <col min="10" max="10" width="8" customWidth="1"/>
    <col min="11" max="11" width="8.33203125" customWidth="1"/>
    <col min="12" max="12" width="15.6640625" customWidth="1"/>
    <col min="13" max="13" width="20.6640625" customWidth="1"/>
    <col min="14" max="14" width="12.5" customWidth="1"/>
    <col min="15" max="15" width="17.5" customWidth="1"/>
    <col min="16" max="16" width="16.6640625" customWidth="1"/>
    <col min="17" max="17" width="17.1640625" customWidth="1"/>
    <col min="18" max="18" width="10.83203125" customWidth="1"/>
    <col min="20" max="20" width="10.5" customWidth="1"/>
    <col min="21" max="21" width="21.5" customWidth="1"/>
    <col min="22" max="22" width="13.6640625" bestFit="1" customWidth="1"/>
    <col min="23" max="24" width="14.83203125" bestFit="1" customWidth="1"/>
    <col min="25" max="25" width="14" bestFit="1" customWidth="1"/>
    <col min="26" max="26" width="14.1640625" bestFit="1" customWidth="1"/>
    <col min="27" max="27" width="14.5" customWidth="1"/>
    <col min="28" max="28" width="14.6640625" customWidth="1"/>
    <col min="29" max="29" width="14.83203125" bestFit="1" customWidth="1"/>
    <col min="30" max="30" width="13.6640625" bestFit="1" customWidth="1"/>
    <col min="31" max="31" width="13.1640625" customWidth="1"/>
    <col min="36" max="37" width="10.5" bestFit="1" customWidth="1"/>
    <col min="38" max="38" width="23.5" bestFit="1" customWidth="1"/>
  </cols>
  <sheetData>
    <row r="1" spans="1:66" x14ac:dyDescent="0.2">
      <c r="A1" s="167" t="s">
        <v>97</v>
      </c>
      <c r="B1" s="167" t="s">
        <v>237</v>
      </c>
      <c r="C1" s="167" t="s">
        <v>2593</v>
      </c>
      <c r="D1" s="316" t="s">
        <v>239</v>
      </c>
      <c r="E1" s="167" t="s">
        <v>2435</v>
      </c>
      <c r="F1" s="167" t="s">
        <v>189</v>
      </c>
      <c r="G1" s="167" t="s">
        <v>192</v>
      </c>
      <c r="H1" s="167" t="s">
        <v>241</v>
      </c>
      <c r="I1" s="167" t="s">
        <v>188</v>
      </c>
      <c r="J1" s="167" t="s">
        <v>242</v>
      </c>
      <c r="K1" s="167" t="s">
        <v>2895</v>
      </c>
      <c r="L1" s="167" t="s">
        <v>2896</v>
      </c>
      <c r="M1" s="167" t="s">
        <v>2441</v>
      </c>
      <c r="N1" s="368" t="s">
        <v>2886</v>
      </c>
      <c r="O1" s="167" t="s">
        <v>2887</v>
      </c>
      <c r="P1" s="328" t="s">
        <v>3303</v>
      </c>
      <c r="Q1" s="429" t="s">
        <v>3304</v>
      </c>
      <c r="R1" t="s">
        <v>3235</v>
      </c>
      <c r="S1" t="s">
        <v>3236</v>
      </c>
      <c r="T1" t="s">
        <v>3244</v>
      </c>
      <c r="U1" t="s">
        <v>3305</v>
      </c>
      <c r="V1" t="s">
        <v>3239</v>
      </c>
      <c r="W1" t="s">
        <v>3246</v>
      </c>
      <c r="X1" t="s">
        <v>3247</v>
      </c>
      <c r="Y1" t="s">
        <v>3248</v>
      </c>
      <c r="Z1" t="s">
        <v>3306</v>
      </c>
      <c r="AA1" t="s">
        <v>3262</v>
      </c>
      <c r="AB1" t="s">
        <v>3307</v>
      </c>
      <c r="AC1" t="s">
        <v>3264</v>
      </c>
      <c r="AD1" t="s">
        <v>3282</v>
      </c>
      <c r="AE1" t="s">
        <v>3283</v>
      </c>
      <c r="AF1" t="s">
        <v>3284</v>
      </c>
      <c r="AG1" t="s">
        <v>3285</v>
      </c>
      <c r="AH1" t="s">
        <v>3286</v>
      </c>
      <c r="AI1" t="s">
        <v>3308</v>
      </c>
      <c r="AJ1" s="6">
        <v>44785</v>
      </c>
      <c r="AK1" s="6">
        <v>44792</v>
      </c>
      <c r="AL1" t="s">
        <v>2950</v>
      </c>
    </row>
    <row r="2" spans="1:66" s="661" customFormat="1" ht="16" x14ac:dyDescent="0.2">
      <c r="A2" s="76">
        <v>1</v>
      </c>
      <c r="B2" s="76"/>
      <c r="C2" s="661" t="s">
        <v>800</v>
      </c>
      <c r="E2" s="1137">
        <v>1385308</v>
      </c>
      <c r="F2" s="855" t="s">
        <v>115</v>
      </c>
      <c r="G2" s="1137" t="s">
        <v>154</v>
      </c>
      <c r="H2" s="855" t="s">
        <v>299</v>
      </c>
      <c r="I2" s="1135">
        <v>44203</v>
      </c>
      <c r="J2" s="1136">
        <f t="shared" ref="J2:J5" ca="1" si="0">YEARFRAC(I2,TODAY())</f>
        <v>2.1916666666666669</v>
      </c>
      <c r="K2" s="1137">
        <f t="shared" ref="K2:K5" ca="1" si="1">_xlfn.DAYS(TODAY(),I2)</f>
        <v>798</v>
      </c>
      <c r="L2" s="1137">
        <f t="shared" ref="L2:L5" ca="1" si="2">K2/30</f>
        <v>26.6</v>
      </c>
      <c r="M2" s="1019" t="s">
        <v>3039</v>
      </c>
      <c r="N2" s="1158">
        <v>44746</v>
      </c>
      <c r="O2" s="76">
        <f t="shared" ref="O2:O18" si="3">_xlfn.DAYS(N2,I2)/30</f>
        <v>18.100000000000001</v>
      </c>
      <c r="P2" s="661">
        <v>22</v>
      </c>
      <c r="Q2" s="661">
        <v>164</v>
      </c>
      <c r="R2" s="661">
        <v>25</v>
      </c>
      <c r="T2" s="661">
        <v>25</v>
      </c>
      <c r="U2" s="661">
        <v>28</v>
      </c>
      <c r="V2" s="661">
        <v>26</v>
      </c>
      <c r="W2" s="661">
        <v>26</v>
      </c>
      <c r="X2" s="661">
        <v>28</v>
      </c>
      <c r="Y2" s="661" t="s">
        <v>3309</v>
      </c>
    </row>
    <row r="3" spans="1:66" ht="16" x14ac:dyDescent="0.2">
      <c r="A3" s="1">
        <v>2</v>
      </c>
      <c r="B3" s="1304" t="s">
        <v>3310</v>
      </c>
      <c r="C3" t="s">
        <v>801</v>
      </c>
      <c r="D3" t="s">
        <v>600</v>
      </c>
      <c r="E3" s="914">
        <v>1385308</v>
      </c>
      <c r="F3" s="92" t="s">
        <v>115</v>
      </c>
      <c r="G3" s="914" t="s">
        <v>154</v>
      </c>
      <c r="H3" s="92" t="s">
        <v>296</v>
      </c>
      <c r="I3" s="915">
        <v>44203</v>
      </c>
      <c r="J3" s="916">
        <f t="shared" ca="1" si="0"/>
        <v>2.1916666666666669</v>
      </c>
      <c r="K3" s="914">
        <f t="shared" ca="1" si="1"/>
        <v>798</v>
      </c>
      <c r="L3" s="914">
        <f t="shared" ca="1" si="2"/>
        <v>26.6</v>
      </c>
      <c r="M3" s="769" t="s">
        <v>3039</v>
      </c>
      <c r="N3" s="1120">
        <v>44746</v>
      </c>
      <c r="O3" s="176">
        <f t="shared" si="3"/>
        <v>18.100000000000001</v>
      </c>
      <c r="P3" s="1121">
        <v>34</v>
      </c>
      <c r="Q3" s="1121">
        <v>207</v>
      </c>
      <c r="R3" s="1121">
        <v>39</v>
      </c>
      <c r="S3" s="1121"/>
      <c r="T3" s="1121">
        <v>43</v>
      </c>
      <c r="U3" s="1121">
        <v>44</v>
      </c>
      <c r="V3" s="1121">
        <v>46</v>
      </c>
      <c r="W3" s="1121">
        <v>48</v>
      </c>
      <c r="X3" s="1121">
        <v>48</v>
      </c>
      <c r="Y3" s="1121"/>
      <c r="Z3" s="1121">
        <v>50</v>
      </c>
      <c r="AA3" s="1121">
        <v>52</v>
      </c>
      <c r="AB3" s="1121">
        <v>48</v>
      </c>
      <c r="AC3" s="1121">
        <v>45</v>
      </c>
      <c r="AD3" s="1121">
        <v>44</v>
      </c>
      <c r="AE3" s="1121">
        <v>42</v>
      </c>
      <c r="AF3" s="1121">
        <v>41</v>
      </c>
      <c r="AG3" s="1121">
        <v>42</v>
      </c>
      <c r="AH3" s="1121">
        <v>43</v>
      </c>
      <c r="AI3" s="1121">
        <v>46</v>
      </c>
      <c r="AJ3" s="1121">
        <v>46</v>
      </c>
      <c r="AK3" s="1121">
        <v>46</v>
      </c>
      <c r="AL3" s="1121"/>
      <c r="AM3" s="1121"/>
      <c r="AN3" s="1121"/>
      <c r="AO3" s="1121"/>
      <c r="AP3" s="1121"/>
      <c r="AQ3" s="1121"/>
      <c r="AR3" s="1121"/>
      <c r="AS3" s="1121"/>
      <c r="AT3" s="1121"/>
      <c r="AU3" s="1121"/>
      <c r="AV3" s="1121"/>
      <c r="AW3" s="1121"/>
      <c r="AX3" s="1121"/>
      <c r="AY3" s="1121"/>
    </row>
    <row r="4" spans="1:66" ht="16" x14ac:dyDescent="0.2">
      <c r="A4" s="1">
        <v>3</v>
      </c>
      <c r="B4" s="1304" t="s">
        <v>3311</v>
      </c>
      <c r="C4" t="s">
        <v>802</v>
      </c>
      <c r="E4" s="914">
        <v>1385308</v>
      </c>
      <c r="F4" s="92" t="s">
        <v>115</v>
      </c>
      <c r="G4" s="914" t="s">
        <v>154</v>
      </c>
      <c r="H4" s="92" t="s">
        <v>286</v>
      </c>
      <c r="I4" s="915">
        <v>44203</v>
      </c>
      <c r="J4" s="916">
        <f t="shared" ca="1" si="0"/>
        <v>2.1916666666666669</v>
      </c>
      <c r="K4" s="914">
        <f t="shared" ca="1" si="1"/>
        <v>798</v>
      </c>
      <c r="L4" s="914">
        <f t="shared" ca="1" si="2"/>
        <v>26.6</v>
      </c>
      <c r="M4" s="769" t="s">
        <v>3039</v>
      </c>
      <c r="N4" s="1120">
        <v>44746</v>
      </c>
      <c r="O4" s="176">
        <f t="shared" si="3"/>
        <v>18.100000000000001</v>
      </c>
      <c r="P4" s="1121">
        <v>30</v>
      </c>
      <c r="Q4" s="1121">
        <v>265</v>
      </c>
      <c r="R4" s="1121">
        <v>36</v>
      </c>
      <c r="S4" s="1121"/>
      <c r="T4" s="1121">
        <v>41</v>
      </c>
      <c r="U4" s="1121">
        <v>44</v>
      </c>
      <c r="V4" s="1121">
        <v>46</v>
      </c>
      <c r="W4" s="1121">
        <v>47</v>
      </c>
      <c r="X4" s="1121">
        <v>47</v>
      </c>
      <c r="Y4" s="1121"/>
      <c r="Z4" s="1121">
        <v>48</v>
      </c>
      <c r="AA4" s="1121">
        <v>50</v>
      </c>
      <c r="AB4" s="1121">
        <v>50</v>
      </c>
      <c r="AC4" s="1121">
        <v>49</v>
      </c>
      <c r="AD4" s="1121">
        <v>51</v>
      </c>
      <c r="AE4" s="1121">
        <v>52</v>
      </c>
      <c r="AF4" s="1121">
        <v>51</v>
      </c>
      <c r="AG4" s="1121">
        <v>52</v>
      </c>
      <c r="AH4" s="1121">
        <v>52</v>
      </c>
      <c r="AI4" s="1121">
        <v>52</v>
      </c>
      <c r="AJ4" s="1121">
        <v>52</v>
      </c>
      <c r="AK4" s="1121">
        <v>50</v>
      </c>
      <c r="AL4" s="1121">
        <v>203</v>
      </c>
      <c r="AM4" s="1121"/>
      <c r="AN4" s="1121"/>
      <c r="AO4" s="1121"/>
      <c r="AP4" s="1121"/>
      <c r="AQ4" s="1121"/>
      <c r="AR4" s="1121"/>
      <c r="AS4" s="1121"/>
      <c r="AT4" s="1121"/>
      <c r="AU4" s="1121"/>
      <c r="AV4" s="1121"/>
      <c r="AW4" s="1121"/>
      <c r="AX4" s="1121"/>
      <c r="AY4" s="1121"/>
    </row>
    <row r="5" spans="1:66" ht="16" x14ac:dyDescent="0.2">
      <c r="A5" s="686">
        <v>4</v>
      </c>
      <c r="B5" s="1622" t="s">
        <v>3312</v>
      </c>
      <c r="C5" s="771" t="s">
        <v>803</v>
      </c>
      <c r="D5" s="771"/>
      <c r="E5" s="920">
        <v>1385308</v>
      </c>
      <c r="F5" s="910" t="s">
        <v>115</v>
      </c>
      <c r="G5" s="920" t="s">
        <v>154</v>
      </c>
      <c r="H5" s="910" t="s">
        <v>293</v>
      </c>
      <c r="I5" s="921">
        <v>44203</v>
      </c>
      <c r="J5" s="922">
        <f t="shared" ca="1" si="0"/>
        <v>2.1916666666666669</v>
      </c>
      <c r="K5" s="920">
        <f t="shared" ca="1" si="1"/>
        <v>798</v>
      </c>
      <c r="L5" s="920">
        <f t="shared" ca="1" si="2"/>
        <v>26.6</v>
      </c>
      <c r="M5" s="770" t="s">
        <v>3039</v>
      </c>
      <c r="N5" s="1122">
        <v>44746</v>
      </c>
      <c r="O5" s="911">
        <f t="shared" si="3"/>
        <v>18.100000000000001</v>
      </c>
      <c r="P5" s="1123">
        <v>26</v>
      </c>
      <c r="Q5" s="1123">
        <v>246</v>
      </c>
      <c r="R5" s="1123">
        <v>29</v>
      </c>
      <c r="S5" s="1123"/>
      <c r="T5" s="1123">
        <v>28</v>
      </c>
      <c r="U5" s="1123">
        <v>29</v>
      </c>
      <c r="V5" s="1123">
        <v>31</v>
      </c>
      <c r="W5" s="1123">
        <v>30</v>
      </c>
      <c r="X5" s="1123">
        <v>30</v>
      </c>
      <c r="Y5" s="1123"/>
      <c r="Z5" s="1123">
        <v>31</v>
      </c>
      <c r="AA5" s="1123">
        <v>30</v>
      </c>
      <c r="AB5" s="1123">
        <v>30</v>
      </c>
      <c r="AC5" s="1121">
        <v>30</v>
      </c>
      <c r="AD5" s="1121">
        <v>30</v>
      </c>
      <c r="AE5" s="1121">
        <v>30</v>
      </c>
      <c r="AF5" s="1121">
        <v>30</v>
      </c>
      <c r="AG5" s="1121">
        <v>31</v>
      </c>
      <c r="AH5" s="1121">
        <v>31</v>
      </c>
      <c r="AI5" s="1121">
        <v>31</v>
      </c>
      <c r="AJ5" s="1121">
        <v>30</v>
      </c>
      <c r="AK5" s="1121">
        <v>29</v>
      </c>
      <c r="AL5" s="1121">
        <v>135</v>
      </c>
      <c r="AM5" s="1121"/>
      <c r="AN5" s="1121"/>
      <c r="AO5" s="1121"/>
      <c r="AP5" s="1121"/>
      <c r="AQ5" s="1121"/>
      <c r="AR5" s="1121"/>
      <c r="AS5" s="1121"/>
      <c r="AT5" s="1121"/>
      <c r="AU5" s="1121"/>
      <c r="AV5" s="1121"/>
      <c r="AW5" s="1121"/>
      <c r="AX5" s="1121"/>
      <c r="AY5" s="1121"/>
    </row>
    <row r="6" spans="1:66" s="661" customFormat="1" ht="17" x14ac:dyDescent="0.2">
      <c r="A6" s="76">
        <v>5</v>
      </c>
      <c r="B6" s="76"/>
      <c r="C6" s="661" t="s">
        <v>804</v>
      </c>
      <c r="E6" s="1137">
        <v>1336229</v>
      </c>
      <c r="F6" s="76" t="s">
        <v>115</v>
      </c>
      <c r="G6" s="661" t="s">
        <v>150</v>
      </c>
      <c r="H6" s="946" t="s">
        <v>296</v>
      </c>
      <c r="I6" s="1135">
        <v>44182</v>
      </c>
      <c r="J6" s="1136">
        <f t="shared" ref="J6:J15" ca="1" si="4">YEARFRAC(I6,TODAY())</f>
        <v>2.2472222222222222</v>
      </c>
      <c r="K6" s="1137">
        <f t="shared" ref="K6:K15" ca="1" si="5">_xlfn.DAYS(TODAY(),I6)</f>
        <v>819</v>
      </c>
      <c r="L6" s="1137">
        <f t="shared" ref="L6:L15" ca="1" si="6">K6/30</f>
        <v>27.3</v>
      </c>
      <c r="M6" s="1019" t="s">
        <v>3039</v>
      </c>
      <c r="N6" s="1158">
        <v>44746</v>
      </c>
      <c r="O6" s="76">
        <f t="shared" si="3"/>
        <v>18.8</v>
      </c>
      <c r="P6" s="661">
        <v>27</v>
      </c>
      <c r="Q6" s="661">
        <v>151</v>
      </c>
      <c r="R6" s="661">
        <v>31</v>
      </c>
      <c r="T6" s="661">
        <v>34</v>
      </c>
      <c r="U6" s="661">
        <v>35</v>
      </c>
      <c r="V6" s="661">
        <v>35</v>
      </c>
      <c r="W6" s="661">
        <v>34</v>
      </c>
      <c r="X6" s="661">
        <v>33</v>
      </c>
      <c r="Z6" s="661">
        <v>30</v>
      </c>
      <c r="AA6" s="661">
        <v>29</v>
      </c>
      <c r="AB6" s="661" t="s">
        <v>3313</v>
      </c>
    </row>
    <row r="7" spans="1:66" ht="17" x14ac:dyDescent="0.2">
      <c r="A7" s="1">
        <v>6</v>
      </c>
      <c r="B7" s="1" t="s">
        <v>3314</v>
      </c>
      <c r="C7" t="s">
        <v>805</v>
      </c>
      <c r="D7" t="s">
        <v>3315</v>
      </c>
      <c r="E7" s="788">
        <v>1336229</v>
      </c>
      <c r="F7" s="274" t="s">
        <v>115</v>
      </c>
      <c r="G7" s="325" t="s">
        <v>150</v>
      </c>
      <c r="H7" s="708" t="s">
        <v>286</v>
      </c>
      <c r="I7" s="789">
        <v>44182</v>
      </c>
      <c r="J7" s="790">
        <f t="shared" ca="1" si="4"/>
        <v>2.2472222222222222</v>
      </c>
      <c r="K7" s="788">
        <f t="shared" ca="1" si="5"/>
        <v>819</v>
      </c>
      <c r="L7" s="788">
        <f t="shared" ca="1" si="6"/>
        <v>27.3</v>
      </c>
      <c r="M7" s="769" t="s">
        <v>3039</v>
      </c>
      <c r="N7" s="1124">
        <v>44746</v>
      </c>
      <c r="O7" s="274">
        <f t="shared" si="3"/>
        <v>18.8</v>
      </c>
      <c r="P7" s="325">
        <v>29</v>
      </c>
      <c r="Q7" s="325">
        <v>202</v>
      </c>
      <c r="R7" s="325">
        <v>32</v>
      </c>
      <c r="S7" s="325"/>
      <c r="T7" s="325">
        <v>38</v>
      </c>
      <c r="U7" s="325">
        <v>40</v>
      </c>
      <c r="V7" s="325">
        <v>43</v>
      </c>
      <c r="W7" s="325">
        <v>44</v>
      </c>
      <c r="X7" s="325">
        <v>44</v>
      </c>
      <c r="Y7" s="325"/>
      <c r="Z7" s="325">
        <v>44</v>
      </c>
      <c r="AA7" s="325">
        <v>44</v>
      </c>
      <c r="AB7" s="325">
        <v>46</v>
      </c>
      <c r="AC7" s="325">
        <v>48</v>
      </c>
      <c r="AD7" s="325">
        <v>48</v>
      </c>
      <c r="AE7" s="325">
        <v>50</v>
      </c>
      <c r="AF7" s="325">
        <v>51</v>
      </c>
      <c r="AG7" s="325">
        <v>50</v>
      </c>
      <c r="AH7" s="325">
        <v>50</v>
      </c>
      <c r="AI7" s="325">
        <v>52</v>
      </c>
      <c r="AJ7" s="325">
        <v>52</v>
      </c>
      <c r="AK7" s="325">
        <v>53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</row>
    <row r="8" spans="1:66" ht="17" x14ac:dyDescent="0.2">
      <c r="A8" s="1">
        <v>7</v>
      </c>
      <c r="B8" s="1" t="s">
        <v>3316</v>
      </c>
      <c r="C8" t="s">
        <v>806</v>
      </c>
      <c r="E8" s="788">
        <v>1336229</v>
      </c>
      <c r="F8" s="274" t="s">
        <v>115</v>
      </c>
      <c r="G8" s="325" t="s">
        <v>150</v>
      </c>
      <c r="H8" s="708" t="s">
        <v>293</v>
      </c>
      <c r="I8" s="789">
        <v>44182</v>
      </c>
      <c r="J8" s="790">
        <f t="shared" ca="1" si="4"/>
        <v>2.2472222222222222</v>
      </c>
      <c r="K8" s="788">
        <f t="shared" ca="1" si="5"/>
        <v>819</v>
      </c>
      <c r="L8" s="788">
        <f t="shared" ca="1" si="6"/>
        <v>27.3</v>
      </c>
      <c r="M8" s="769" t="s">
        <v>3039</v>
      </c>
      <c r="N8" s="1124">
        <v>44746</v>
      </c>
      <c r="O8" s="274">
        <f t="shared" si="3"/>
        <v>18.8</v>
      </c>
      <c r="P8" s="325">
        <v>26</v>
      </c>
      <c r="Q8" s="325">
        <v>168</v>
      </c>
      <c r="R8" s="325">
        <v>31</v>
      </c>
      <c r="S8" s="325"/>
      <c r="T8" s="325">
        <v>34</v>
      </c>
      <c r="U8" s="325">
        <v>36</v>
      </c>
      <c r="V8" s="325">
        <v>38</v>
      </c>
      <c r="W8" s="325">
        <v>39</v>
      </c>
      <c r="X8" s="325">
        <v>40</v>
      </c>
      <c r="Y8" s="325"/>
      <c r="Z8" s="325">
        <v>41</v>
      </c>
      <c r="AA8" s="325">
        <v>42</v>
      </c>
      <c r="AB8" s="325">
        <v>43</v>
      </c>
      <c r="AC8" s="325">
        <v>44</v>
      </c>
      <c r="AD8" s="325">
        <v>45</v>
      </c>
      <c r="AE8" s="325">
        <v>47</v>
      </c>
      <c r="AF8" s="325">
        <v>46</v>
      </c>
      <c r="AG8" s="325">
        <v>46</v>
      </c>
      <c r="AH8" s="325">
        <v>44</v>
      </c>
      <c r="AI8" s="325">
        <v>46</v>
      </c>
      <c r="AJ8" s="325">
        <v>47</v>
      </c>
      <c r="AK8" s="325">
        <v>47</v>
      </c>
      <c r="AL8" s="325">
        <v>199</v>
      </c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</row>
    <row r="9" spans="1:66" ht="17" x14ac:dyDescent="0.2">
      <c r="A9" s="1">
        <v>8</v>
      </c>
      <c r="B9" s="1" t="s">
        <v>3317</v>
      </c>
      <c r="C9" t="s">
        <v>807</v>
      </c>
      <c r="E9" s="788">
        <v>1336229</v>
      </c>
      <c r="F9" s="274" t="s">
        <v>115</v>
      </c>
      <c r="G9" s="325" t="s">
        <v>150</v>
      </c>
      <c r="H9" s="708" t="s">
        <v>299</v>
      </c>
      <c r="I9" s="789">
        <v>44185</v>
      </c>
      <c r="J9" s="790">
        <f t="shared" ca="1" si="4"/>
        <v>2.2388888888888889</v>
      </c>
      <c r="K9" s="788">
        <f t="shared" ca="1" si="5"/>
        <v>816</v>
      </c>
      <c r="L9" s="788">
        <f t="shared" ca="1" si="6"/>
        <v>27.2</v>
      </c>
      <c r="M9" s="769" t="s">
        <v>3039</v>
      </c>
      <c r="N9" s="1124">
        <v>44746</v>
      </c>
      <c r="O9" s="274">
        <f t="shared" si="3"/>
        <v>18.7</v>
      </c>
      <c r="P9" s="325">
        <v>31</v>
      </c>
      <c r="Q9" s="325">
        <v>183</v>
      </c>
      <c r="R9" s="325">
        <v>35</v>
      </c>
      <c r="S9" s="325"/>
      <c r="T9" s="325">
        <v>38</v>
      </c>
      <c r="U9" s="325">
        <v>40</v>
      </c>
      <c r="V9" s="325">
        <v>42</v>
      </c>
      <c r="W9" s="325">
        <v>43</v>
      </c>
      <c r="X9" s="325">
        <v>43</v>
      </c>
      <c r="Y9" s="325"/>
      <c r="Z9" s="325">
        <v>45</v>
      </c>
      <c r="AA9" s="325">
        <v>45</v>
      </c>
      <c r="AB9" s="325">
        <v>46</v>
      </c>
      <c r="AC9" s="325">
        <v>47</v>
      </c>
      <c r="AD9" s="325">
        <v>45</v>
      </c>
      <c r="AE9" s="325">
        <v>42</v>
      </c>
      <c r="AF9" s="325">
        <v>42</v>
      </c>
      <c r="AG9" s="325">
        <v>42</v>
      </c>
      <c r="AH9" s="325">
        <v>44</v>
      </c>
      <c r="AI9" s="325">
        <v>46</v>
      </c>
      <c r="AJ9" s="325">
        <v>47</v>
      </c>
      <c r="AK9" s="325">
        <v>46</v>
      </c>
      <c r="AL9" s="325">
        <v>148</v>
      </c>
      <c r="AM9" s="325"/>
      <c r="AN9" s="325"/>
      <c r="AO9" s="325"/>
      <c r="AP9" s="325"/>
      <c r="AQ9" s="325"/>
      <c r="AR9" s="325"/>
      <c r="AS9" s="325"/>
      <c r="AT9" s="325"/>
      <c r="AU9" s="325"/>
      <c r="AV9" s="325"/>
      <c r="AW9" s="325"/>
      <c r="AX9" s="325"/>
      <c r="AY9" s="325"/>
      <c r="AZ9" s="325"/>
      <c r="BA9" s="325"/>
      <c r="BB9" s="325"/>
    </row>
    <row r="10" spans="1:66" ht="17" x14ac:dyDescent="0.2">
      <c r="A10" s="686">
        <v>9</v>
      </c>
      <c r="B10" s="686" t="s">
        <v>3318</v>
      </c>
      <c r="C10" s="771" t="s">
        <v>808</v>
      </c>
      <c r="D10" s="771"/>
      <c r="E10" s="803">
        <v>1336229</v>
      </c>
      <c r="F10" s="652" t="s">
        <v>115</v>
      </c>
      <c r="G10" s="664" t="s">
        <v>150</v>
      </c>
      <c r="H10" s="867" t="s">
        <v>290</v>
      </c>
      <c r="I10" s="804">
        <v>44185</v>
      </c>
      <c r="J10" s="805">
        <f t="shared" ca="1" si="4"/>
        <v>2.2388888888888889</v>
      </c>
      <c r="K10" s="803">
        <f t="shared" ca="1" si="5"/>
        <v>816</v>
      </c>
      <c r="L10" s="803">
        <f t="shared" ca="1" si="6"/>
        <v>27.2</v>
      </c>
      <c r="M10" s="770" t="s">
        <v>3039</v>
      </c>
      <c r="N10" s="1125">
        <v>44746</v>
      </c>
      <c r="O10" s="652">
        <f t="shared" si="3"/>
        <v>18.7</v>
      </c>
      <c r="P10" s="664">
        <v>29</v>
      </c>
      <c r="Q10" s="664">
        <v>152</v>
      </c>
      <c r="R10" s="664">
        <v>29</v>
      </c>
      <c r="S10" s="664"/>
      <c r="T10" s="664">
        <v>32</v>
      </c>
      <c r="U10" s="664">
        <v>34</v>
      </c>
      <c r="V10" s="664">
        <v>38</v>
      </c>
      <c r="W10" s="664">
        <v>38</v>
      </c>
      <c r="X10" s="664">
        <v>40</v>
      </c>
      <c r="Y10" s="664"/>
      <c r="Z10" s="664">
        <v>40</v>
      </c>
      <c r="AA10" s="664">
        <v>42</v>
      </c>
      <c r="AB10" s="664">
        <v>42</v>
      </c>
      <c r="AC10" s="664">
        <v>45</v>
      </c>
      <c r="AD10" s="664">
        <v>45</v>
      </c>
      <c r="AE10" s="664">
        <v>45</v>
      </c>
      <c r="AF10" s="664">
        <v>46</v>
      </c>
      <c r="AG10" s="664">
        <v>46</v>
      </c>
      <c r="AH10" s="664">
        <v>46</v>
      </c>
      <c r="AI10" s="664">
        <v>47</v>
      </c>
      <c r="AJ10" s="664">
        <v>46</v>
      </c>
      <c r="AK10" s="664">
        <v>47</v>
      </c>
      <c r="AL10" s="664">
        <v>152</v>
      </c>
      <c r="AM10" s="664"/>
      <c r="AN10" s="664"/>
      <c r="AO10" s="664"/>
      <c r="AP10" s="664"/>
      <c r="AQ10" s="664"/>
      <c r="AR10" s="664"/>
      <c r="AS10" s="664"/>
      <c r="AT10" s="664"/>
      <c r="AU10" s="664"/>
      <c r="AV10" s="664"/>
      <c r="AW10" s="664"/>
      <c r="AX10" s="664"/>
      <c r="AY10" s="664"/>
      <c r="AZ10" s="325"/>
      <c r="BA10" s="325"/>
      <c r="BB10" s="325"/>
    </row>
    <row r="11" spans="1:66" s="661" customFormat="1" ht="17" x14ac:dyDescent="0.2">
      <c r="A11" s="76">
        <v>10</v>
      </c>
      <c r="B11" s="1" t="s">
        <v>3319</v>
      </c>
      <c r="C11" s="661" t="s">
        <v>809</v>
      </c>
      <c r="E11" s="1137">
        <v>1378922</v>
      </c>
      <c r="F11" s="76" t="s">
        <v>113</v>
      </c>
      <c r="G11" s="661" t="s">
        <v>150</v>
      </c>
      <c r="H11" s="946" t="s">
        <v>788</v>
      </c>
      <c r="I11" s="1135">
        <v>44182</v>
      </c>
      <c r="J11" s="1136">
        <f t="shared" ca="1" si="4"/>
        <v>2.2472222222222222</v>
      </c>
      <c r="K11" s="1137">
        <f t="shared" ca="1" si="5"/>
        <v>819</v>
      </c>
      <c r="L11" s="1137">
        <f t="shared" ca="1" si="6"/>
        <v>27.3</v>
      </c>
      <c r="M11" s="1019" t="s">
        <v>3039</v>
      </c>
      <c r="N11" s="1158">
        <v>44746</v>
      </c>
      <c r="O11" s="76">
        <f t="shared" si="3"/>
        <v>18.8</v>
      </c>
      <c r="P11" s="661">
        <v>31</v>
      </c>
      <c r="Q11" s="661">
        <v>161</v>
      </c>
      <c r="R11" s="661">
        <v>36</v>
      </c>
      <c r="T11" s="661">
        <v>38</v>
      </c>
      <c r="U11" s="661">
        <v>39</v>
      </c>
      <c r="V11" s="661">
        <v>37</v>
      </c>
      <c r="W11" s="661">
        <v>38</v>
      </c>
      <c r="X11" s="661">
        <v>41</v>
      </c>
      <c r="Z11" s="661">
        <v>44</v>
      </c>
      <c r="AA11" s="661">
        <v>45</v>
      </c>
      <c r="AB11" s="661">
        <v>47</v>
      </c>
      <c r="AC11" s="661">
        <v>47</v>
      </c>
      <c r="AD11" s="661">
        <v>46</v>
      </c>
      <c r="AE11" s="661">
        <v>45</v>
      </c>
      <c r="AF11" s="661">
        <v>44</v>
      </c>
      <c r="AG11" s="661">
        <v>43</v>
      </c>
      <c r="AH11" s="661">
        <v>44</v>
      </c>
      <c r="AI11" s="661">
        <v>44</v>
      </c>
      <c r="AJ11" s="661">
        <v>46</v>
      </c>
      <c r="AK11" s="661">
        <v>46</v>
      </c>
      <c r="AM11" s="661" t="s">
        <v>3320</v>
      </c>
    </row>
    <row r="12" spans="1:66" s="661" customFormat="1" ht="17" x14ac:dyDescent="0.2">
      <c r="A12" s="76">
        <v>11</v>
      </c>
      <c r="B12" s="76"/>
      <c r="C12" s="661" t="s">
        <v>810</v>
      </c>
      <c r="E12" s="1137">
        <v>1378922</v>
      </c>
      <c r="F12" s="76" t="s">
        <v>113</v>
      </c>
      <c r="G12" s="661" t="s">
        <v>150</v>
      </c>
      <c r="H12" s="946" t="s">
        <v>781</v>
      </c>
      <c r="I12" s="1135">
        <v>44182</v>
      </c>
      <c r="J12" s="1136">
        <f t="shared" ca="1" si="4"/>
        <v>2.2472222222222222</v>
      </c>
      <c r="K12" s="1137">
        <f t="shared" ca="1" si="5"/>
        <v>819</v>
      </c>
      <c r="L12" s="1137">
        <f t="shared" ca="1" si="6"/>
        <v>27.3</v>
      </c>
      <c r="M12" s="1019" t="s">
        <v>3039</v>
      </c>
      <c r="N12" s="1158">
        <v>44746</v>
      </c>
      <c r="O12" s="76">
        <f t="shared" si="3"/>
        <v>18.8</v>
      </c>
      <c r="P12" s="661">
        <v>34</v>
      </c>
      <c r="Q12" s="661">
        <v>225</v>
      </c>
      <c r="R12" s="661">
        <v>39</v>
      </c>
      <c r="T12" s="661">
        <v>43</v>
      </c>
      <c r="U12" s="661">
        <v>45</v>
      </c>
      <c r="V12" s="661">
        <v>48</v>
      </c>
      <c r="W12" s="661">
        <v>48</v>
      </c>
      <c r="X12" s="661">
        <v>50</v>
      </c>
      <c r="Z12" s="661">
        <v>51</v>
      </c>
      <c r="AA12" s="661">
        <v>50</v>
      </c>
      <c r="AB12" s="661">
        <v>52</v>
      </c>
      <c r="AC12" s="661">
        <v>51</v>
      </c>
      <c r="AD12" s="661">
        <v>51</v>
      </c>
      <c r="AE12" s="661">
        <v>51</v>
      </c>
      <c r="AF12" s="661" t="s">
        <v>3321</v>
      </c>
    </row>
    <row r="13" spans="1:66" ht="17" x14ac:dyDescent="0.2">
      <c r="A13" s="1">
        <v>12</v>
      </c>
      <c r="B13" s="1" t="s">
        <v>3322</v>
      </c>
      <c r="C13" t="s">
        <v>811</v>
      </c>
      <c r="D13" t="s">
        <v>3323</v>
      </c>
      <c r="E13" s="788">
        <v>1378922</v>
      </c>
      <c r="F13" s="274" t="s">
        <v>113</v>
      </c>
      <c r="G13" s="325" t="s">
        <v>150</v>
      </c>
      <c r="H13" s="708" t="s">
        <v>286</v>
      </c>
      <c r="I13" s="789">
        <v>44182</v>
      </c>
      <c r="J13" s="790">
        <f ca="1">YEARFRAC(I13,TODAY())</f>
        <v>2.2472222222222222</v>
      </c>
      <c r="K13" s="788">
        <f t="shared" ca="1" si="5"/>
        <v>819</v>
      </c>
      <c r="L13" s="788">
        <f t="shared" ca="1" si="6"/>
        <v>27.3</v>
      </c>
      <c r="M13" s="769" t="s">
        <v>3039</v>
      </c>
      <c r="N13" s="1124">
        <v>44746</v>
      </c>
      <c r="O13" s="274">
        <f t="shared" si="3"/>
        <v>18.8</v>
      </c>
      <c r="P13" s="325">
        <v>33</v>
      </c>
      <c r="Q13" s="325">
        <v>166</v>
      </c>
      <c r="R13" s="325">
        <v>37</v>
      </c>
      <c r="S13" s="325"/>
      <c r="T13" s="325">
        <v>43</v>
      </c>
      <c r="U13" s="325">
        <v>45</v>
      </c>
      <c r="V13" s="325">
        <v>48</v>
      </c>
      <c r="W13" s="325">
        <v>49</v>
      </c>
      <c r="X13" s="325">
        <v>50</v>
      </c>
      <c r="Y13" s="325"/>
      <c r="Z13" s="325">
        <v>54</v>
      </c>
      <c r="AA13" s="325">
        <v>53</v>
      </c>
      <c r="AB13" s="325">
        <v>53</v>
      </c>
      <c r="AC13" s="325">
        <v>54</v>
      </c>
      <c r="AD13" s="325">
        <v>54</v>
      </c>
      <c r="AE13" s="325">
        <v>53</v>
      </c>
      <c r="AF13" s="325">
        <v>55</v>
      </c>
      <c r="AG13" s="325">
        <v>54</v>
      </c>
      <c r="AH13" s="325">
        <v>55</v>
      </c>
      <c r="AI13" s="325">
        <v>55</v>
      </c>
      <c r="AJ13" s="325">
        <v>56</v>
      </c>
      <c r="AK13" s="325">
        <v>58</v>
      </c>
      <c r="AL13" s="325">
        <v>162</v>
      </c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</row>
    <row r="14" spans="1:66" ht="17" x14ac:dyDescent="0.2">
      <c r="A14" s="1">
        <v>13</v>
      </c>
      <c r="B14" s="1" t="s">
        <v>3324</v>
      </c>
      <c r="C14" t="s">
        <v>812</v>
      </c>
      <c r="E14" s="788">
        <v>1378922</v>
      </c>
      <c r="F14" s="274" t="s">
        <v>113</v>
      </c>
      <c r="G14" s="325" t="s">
        <v>150</v>
      </c>
      <c r="H14" s="708" t="s">
        <v>293</v>
      </c>
      <c r="I14" s="789">
        <v>44182</v>
      </c>
      <c r="J14" s="790">
        <f t="shared" ca="1" si="4"/>
        <v>2.2472222222222222</v>
      </c>
      <c r="K14" s="788">
        <f t="shared" ca="1" si="5"/>
        <v>819</v>
      </c>
      <c r="L14" s="788">
        <f t="shared" ca="1" si="6"/>
        <v>27.3</v>
      </c>
      <c r="M14" s="769" t="s">
        <v>3039</v>
      </c>
      <c r="N14" s="1124">
        <v>44746</v>
      </c>
      <c r="O14" s="274">
        <f t="shared" si="3"/>
        <v>18.8</v>
      </c>
      <c r="P14" s="325">
        <v>34</v>
      </c>
      <c r="Q14" s="325">
        <v>144</v>
      </c>
      <c r="R14" s="325">
        <v>38</v>
      </c>
      <c r="S14" s="325"/>
      <c r="T14" s="325">
        <v>41</v>
      </c>
      <c r="U14" s="325">
        <v>44</v>
      </c>
      <c r="V14" s="325">
        <v>46</v>
      </c>
      <c r="W14" s="325">
        <v>46</v>
      </c>
      <c r="X14" s="325">
        <v>48</v>
      </c>
      <c r="Y14" s="325"/>
      <c r="Z14" s="325">
        <v>50</v>
      </c>
      <c r="AA14" s="325">
        <v>51</v>
      </c>
      <c r="AB14" s="325">
        <v>53</v>
      </c>
      <c r="AC14" s="325">
        <v>53</v>
      </c>
      <c r="AD14" s="325">
        <v>53</v>
      </c>
      <c r="AE14" s="325">
        <v>53</v>
      </c>
      <c r="AF14" s="325">
        <v>53</v>
      </c>
      <c r="AG14" s="325">
        <v>53</v>
      </c>
      <c r="AH14" s="325">
        <v>54</v>
      </c>
      <c r="AI14" s="325">
        <v>55</v>
      </c>
      <c r="AJ14" s="325">
        <v>55</v>
      </c>
      <c r="AK14" s="325">
        <v>57</v>
      </c>
      <c r="AL14" s="325">
        <v>145</v>
      </c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  <c r="BA14" s="325"/>
      <c r="BB14" s="325"/>
    </row>
    <row r="15" spans="1:66" ht="17" x14ac:dyDescent="0.2">
      <c r="A15" s="686">
        <v>14</v>
      </c>
      <c r="B15" s="1" t="s">
        <v>3325</v>
      </c>
      <c r="C15" s="771" t="s">
        <v>813</v>
      </c>
      <c r="D15" s="771"/>
      <c r="E15" s="803">
        <v>1378922</v>
      </c>
      <c r="F15" s="652" t="s">
        <v>113</v>
      </c>
      <c r="G15" s="664" t="s">
        <v>150</v>
      </c>
      <c r="H15" s="867" t="s">
        <v>290</v>
      </c>
      <c r="I15" s="804">
        <v>44182</v>
      </c>
      <c r="J15" s="805">
        <f t="shared" ca="1" si="4"/>
        <v>2.2472222222222222</v>
      </c>
      <c r="K15" s="803">
        <f t="shared" ca="1" si="5"/>
        <v>819</v>
      </c>
      <c r="L15" s="803">
        <f t="shared" ca="1" si="6"/>
        <v>27.3</v>
      </c>
      <c r="M15" s="770" t="s">
        <v>3039</v>
      </c>
      <c r="N15" s="1125">
        <v>44746</v>
      </c>
      <c r="O15" s="652">
        <f t="shared" si="3"/>
        <v>18.8</v>
      </c>
      <c r="P15" s="664">
        <v>33</v>
      </c>
      <c r="Q15" s="664">
        <v>163</v>
      </c>
      <c r="R15" s="664">
        <v>34</v>
      </c>
      <c r="S15" s="664"/>
      <c r="T15" s="664">
        <v>34</v>
      </c>
      <c r="U15" s="664">
        <v>37</v>
      </c>
      <c r="V15" s="664">
        <v>39</v>
      </c>
      <c r="W15" s="664">
        <v>39</v>
      </c>
      <c r="X15" s="664">
        <v>40</v>
      </c>
      <c r="Y15" s="664"/>
      <c r="Z15" s="664">
        <v>43</v>
      </c>
      <c r="AA15" s="664">
        <v>41</v>
      </c>
      <c r="AB15" s="664">
        <v>44</v>
      </c>
      <c r="AC15" s="664">
        <v>47</v>
      </c>
      <c r="AD15" s="664">
        <v>43</v>
      </c>
      <c r="AE15" s="664">
        <v>45</v>
      </c>
      <c r="AF15" s="664">
        <v>45</v>
      </c>
      <c r="AG15" s="664">
        <v>44</v>
      </c>
      <c r="AH15" s="664">
        <v>45</v>
      </c>
      <c r="AI15" s="664">
        <v>46</v>
      </c>
      <c r="AJ15" s="664">
        <v>48</v>
      </c>
      <c r="AK15" s="664">
        <v>48</v>
      </c>
      <c r="AL15" s="664">
        <v>146</v>
      </c>
      <c r="AM15" s="664"/>
      <c r="AN15" s="664"/>
      <c r="AO15" s="664"/>
      <c r="AP15" s="664"/>
      <c r="AQ15" s="664"/>
      <c r="AR15" s="664"/>
      <c r="AS15" s="664"/>
      <c r="AT15" s="664"/>
      <c r="AU15" s="664"/>
      <c r="AV15" s="664"/>
      <c r="AW15" s="664"/>
      <c r="AX15" s="664"/>
      <c r="AY15" s="664"/>
      <c r="AZ15" s="664"/>
      <c r="BA15" s="664"/>
      <c r="BB15" s="664"/>
      <c r="BC15" s="771"/>
      <c r="BD15" s="771"/>
      <c r="BE15" s="771"/>
      <c r="BF15" s="771"/>
      <c r="BG15" s="771"/>
      <c r="BH15" s="771"/>
      <c r="BI15" s="771"/>
      <c r="BJ15" s="771"/>
      <c r="BK15" s="771"/>
      <c r="BL15" s="771"/>
      <c r="BM15" s="771"/>
      <c r="BN15" s="771"/>
    </row>
    <row r="16" spans="1:66" ht="16" x14ac:dyDescent="0.2">
      <c r="A16" s="1">
        <v>15</v>
      </c>
      <c r="B16" s="1" t="s">
        <v>3326</v>
      </c>
      <c r="C16" t="s">
        <v>814</v>
      </c>
      <c r="E16" s="824">
        <v>1385320</v>
      </c>
      <c r="F16" s="194" t="s">
        <v>115</v>
      </c>
      <c r="G16" s="326" t="s">
        <v>141</v>
      </c>
      <c r="H16" s="194" t="s">
        <v>299</v>
      </c>
      <c r="I16" s="821">
        <v>44202</v>
      </c>
      <c r="J16" s="822">
        <f t="shared" ref="J16:J17" ca="1" si="7">YEARFRAC(I16,TODAY())</f>
        <v>2.1944444444444446</v>
      </c>
      <c r="K16" s="823">
        <f t="shared" ref="K16:K17" ca="1" si="8">_xlfn.DAYS(TODAY(),I16)</f>
        <v>799</v>
      </c>
      <c r="L16" s="820">
        <f t="shared" ref="L16:L17" ca="1" si="9">K16/30</f>
        <v>26.633333333333333</v>
      </c>
      <c r="M16" s="769" t="s">
        <v>3039</v>
      </c>
      <c r="N16" s="964">
        <v>44746</v>
      </c>
      <c r="O16" s="194">
        <f t="shared" si="3"/>
        <v>18.133333333333333</v>
      </c>
      <c r="P16" s="326">
        <v>33</v>
      </c>
      <c r="Q16" s="326">
        <v>141</v>
      </c>
      <c r="R16" s="326">
        <v>38</v>
      </c>
      <c r="S16" s="326"/>
      <c r="T16" s="326">
        <v>43</v>
      </c>
      <c r="U16" s="326">
        <v>46</v>
      </c>
      <c r="V16" s="326">
        <v>47</v>
      </c>
      <c r="W16" s="326">
        <v>46</v>
      </c>
      <c r="X16" s="326">
        <v>48</v>
      </c>
      <c r="Y16" s="326"/>
      <c r="Z16" s="326">
        <v>49</v>
      </c>
      <c r="AA16" s="326">
        <v>51</v>
      </c>
      <c r="AB16" s="326">
        <v>52</v>
      </c>
      <c r="AC16" s="326">
        <v>52</v>
      </c>
      <c r="AD16" s="326">
        <v>53</v>
      </c>
      <c r="AE16" s="326">
        <v>53</v>
      </c>
      <c r="AF16" s="326">
        <v>51</v>
      </c>
      <c r="AG16" s="326">
        <v>53</v>
      </c>
      <c r="AH16" s="326">
        <v>53</v>
      </c>
      <c r="AI16" s="326">
        <v>53</v>
      </c>
      <c r="AJ16" s="326">
        <v>54</v>
      </c>
      <c r="AK16" s="326">
        <v>54</v>
      </c>
      <c r="AL16" s="326">
        <v>160</v>
      </c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</row>
    <row r="17" spans="1:51" ht="16" x14ac:dyDescent="0.2">
      <c r="A17" s="1">
        <v>16</v>
      </c>
      <c r="B17" s="1" t="s">
        <v>3327</v>
      </c>
      <c r="C17" t="s">
        <v>815</v>
      </c>
      <c r="D17" t="s">
        <v>652</v>
      </c>
      <c r="E17" s="824">
        <v>1385320</v>
      </c>
      <c r="F17" s="194" t="s">
        <v>115</v>
      </c>
      <c r="G17" s="326" t="s">
        <v>141</v>
      </c>
      <c r="H17" s="194" t="s">
        <v>286</v>
      </c>
      <c r="I17" s="821">
        <v>44202</v>
      </c>
      <c r="J17" s="822">
        <f t="shared" ca="1" si="7"/>
        <v>2.1944444444444446</v>
      </c>
      <c r="K17" s="823">
        <f t="shared" ca="1" si="8"/>
        <v>799</v>
      </c>
      <c r="L17" s="820">
        <f t="shared" ca="1" si="9"/>
        <v>26.633333333333333</v>
      </c>
      <c r="M17" s="769" t="s">
        <v>3039</v>
      </c>
      <c r="N17" s="964">
        <v>44746</v>
      </c>
      <c r="O17" s="194">
        <f t="shared" si="3"/>
        <v>18.133333333333333</v>
      </c>
      <c r="P17" s="326">
        <v>34</v>
      </c>
      <c r="Q17" s="326">
        <v>166</v>
      </c>
      <c r="R17" s="326">
        <v>38</v>
      </c>
      <c r="S17" s="326"/>
      <c r="T17" s="326">
        <v>46</v>
      </c>
      <c r="U17" s="326">
        <v>49</v>
      </c>
      <c r="V17" s="326">
        <v>51</v>
      </c>
      <c r="W17" s="326">
        <v>52</v>
      </c>
      <c r="X17" s="326">
        <v>52</v>
      </c>
      <c r="Y17" s="326"/>
      <c r="Z17" s="326">
        <v>53</v>
      </c>
      <c r="AA17" s="326">
        <v>56</v>
      </c>
      <c r="AB17" s="326">
        <v>58</v>
      </c>
      <c r="AC17" s="327">
        <v>58</v>
      </c>
      <c r="AD17" s="327">
        <v>58</v>
      </c>
      <c r="AE17" s="327">
        <v>58</v>
      </c>
      <c r="AF17" s="327">
        <v>47</v>
      </c>
      <c r="AG17" s="327">
        <v>35</v>
      </c>
      <c r="AH17" s="327">
        <v>28</v>
      </c>
      <c r="AI17" s="326">
        <v>30</v>
      </c>
      <c r="AJ17" s="326">
        <v>27</v>
      </c>
      <c r="AK17" s="326">
        <v>28</v>
      </c>
      <c r="AL17" s="326">
        <v>100</v>
      </c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</row>
    <row r="18" spans="1:51" ht="16" x14ac:dyDescent="0.2">
      <c r="A18" s="1">
        <v>17</v>
      </c>
      <c r="B18" s="1" t="s">
        <v>3328</v>
      </c>
      <c r="C18" t="s">
        <v>816</v>
      </c>
      <c r="E18" s="820">
        <v>1385320</v>
      </c>
      <c r="F18" s="194" t="s">
        <v>115</v>
      </c>
      <c r="G18" s="326" t="s">
        <v>141</v>
      </c>
      <c r="H18" s="194" t="s">
        <v>293</v>
      </c>
      <c r="I18" s="821">
        <v>44202</v>
      </c>
      <c r="J18" s="822">
        <f ca="1">YEARFRAC(I18,TODAY())</f>
        <v>2.1944444444444446</v>
      </c>
      <c r="K18" s="823">
        <f ca="1">_xlfn.DAYS(TODAY(),I18)</f>
        <v>799</v>
      </c>
      <c r="L18" s="820">
        <f ca="1">K18/30</f>
        <v>26.633333333333333</v>
      </c>
      <c r="M18" s="769" t="s">
        <v>3039</v>
      </c>
      <c r="N18" s="964">
        <v>44746</v>
      </c>
      <c r="O18" s="194">
        <f t="shared" si="3"/>
        <v>18.133333333333333</v>
      </c>
      <c r="P18" s="326">
        <v>32</v>
      </c>
      <c r="Q18" s="326">
        <v>121</v>
      </c>
      <c r="R18" s="326">
        <v>38</v>
      </c>
      <c r="S18" s="326"/>
      <c r="T18" s="326">
        <v>43</v>
      </c>
      <c r="U18" s="326">
        <v>44</v>
      </c>
      <c r="V18" s="326">
        <v>44</v>
      </c>
      <c r="W18" s="326">
        <v>45</v>
      </c>
      <c r="X18" s="326">
        <v>46</v>
      </c>
      <c r="Y18" s="326"/>
      <c r="Z18" s="326">
        <v>47</v>
      </c>
      <c r="AA18" s="326">
        <v>48</v>
      </c>
      <c r="AB18" s="326">
        <v>48</v>
      </c>
      <c r="AC18" s="327">
        <v>49</v>
      </c>
      <c r="AD18" s="327">
        <v>49</v>
      </c>
      <c r="AE18" s="327">
        <v>45</v>
      </c>
      <c r="AF18" s="327">
        <v>42</v>
      </c>
      <c r="AG18" s="327">
        <v>43</v>
      </c>
      <c r="AH18" s="327">
        <v>41</v>
      </c>
      <c r="AI18" s="326">
        <v>41</v>
      </c>
      <c r="AJ18" s="326">
        <v>41</v>
      </c>
      <c r="AK18" s="326">
        <v>45</v>
      </c>
      <c r="AL18" s="326">
        <v>185</v>
      </c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</row>
    <row r="19" spans="1:51" x14ac:dyDescent="0.2">
      <c r="N19" t="s">
        <v>3329</v>
      </c>
      <c r="AE19" t="s">
        <v>3330</v>
      </c>
    </row>
    <row r="20" spans="1:51" x14ac:dyDescent="0.2">
      <c r="AD20" s="327"/>
      <c r="AE20" t="s">
        <v>3211</v>
      </c>
    </row>
    <row r="21" spans="1:51" ht="16" x14ac:dyDescent="0.2">
      <c r="A21" s="161" t="s">
        <v>155</v>
      </c>
      <c r="B21" s="14"/>
    </row>
    <row r="22" spans="1:51" ht="16" x14ac:dyDescent="0.2">
      <c r="A22" s="162" t="s">
        <v>124</v>
      </c>
      <c r="B22" s="877"/>
    </row>
    <row r="23" spans="1:51" x14ac:dyDescent="0.2">
      <c r="A23" s="163" t="s">
        <v>141</v>
      </c>
      <c r="B23" s="105"/>
    </row>
    <row r="24" spans="1:51" ht="16" x14ac:dyDescent="0.2">
      <c r="A24" s="164" t="s">
        <v>150</v>
      </c>
      <c r="B24" s="124"/>
    </row>
    <row r="25" spans="1:51" ht="16" x14ac:dyDescent="0.2">
      <c r="A25" s="165" t="s">
        <v>156</v>
      </c>
      <c r="B25" s="3"/>
    </row>
    <row r="26" spans="1:51" ht="16" x14ac:dyDescent="0.2">
      <c r="A26" s="187" t="s">
        <v>154</v>
      </c>
      <c r="B26" s="92"/>
    </row>
    <row r="27" spans="1:51" x14ac:dyDescent="0.2">
      <c r="A27" s="186" t="s">
        <v>157</v>
      </c>
      <c r="B27" s="151"/>
    </row>
    <row r="28" spans="1:51" ht="17" x14ac:dyDescent="0.2">
      <c r="A28" s="374" t="s">
        <v>158</v>
      </c>
      <c r="B28" s="878"/>
      <c r="G28" s="247"/>
      <c r="H28" s="1"/>
      <c r="J28" s="1"/>
      <c r="K28" s="1105"/>
      <c r="L28" s="1106"/>
      <c r="M28" s="247"/>
      <c r="N28" s="247"/>
      <c r="O28" s="167"/>
      <c r="P28" s="6"/>
      <c r="Q28" s="1"/>
    </row>
    <row r="29" spans="1:51" ht="17" x14ac:dyDescent="0.2">
      <c r="A29" s="393" t="s">
        <v>159</v>
      </c>
      <c r="B29" s="879"/>
      <c r="G29" s="247"/>
      <c r="H29" s="1"/>
      <c r="J29" s="1"/>
      <c r="K29" s="1105"/>
      <c r="L29" s="1106"/>
      <c r="M29" s="247"/>
      <c r="N29" s="247"/>
      <c r="O29" s="167"/>
      <c r="P29" s="6"/>
      <c r="Q29" s="1"/>
    </row>
    <row r="30" spans="1:51" ht="16" x14ac:dyDescent="0.2">
      <c r="G30" s="247"/>
      <c r="H30" s="1"/>
      <c r="J30" s="1"/>
      <c r="K30" s="1105"/>
      <c r="L30" s="1106"/>
      <c r="M30" s="247"/>
      <c r="N30" s="247"/>
      <c r="O30" s="167"/>
      <c r="P30" s="6"/>
      <c r="Q30" s="1"/>
    </row>
    <row r="31" spans="1:51" ht="16" x14ac:dyDescent="0.2">
      <c r="E31" s="1030"/>
      <c r="F31" s="718"/>
      <c r="G31" s="1030"/>
      <c r="H31" s="1030"/>
      <c r="I31" s="1117"/>
      <c r="J31" s="1118"/>
      <c r="K31" s="1030"/>
      <c r="L31" s="1030"/>
      <c r="M31" s="667"/>
      <c r="N31" s="1119"/>
      <c r="O31" s="458"/>
      <c r="P31" s="738"/>
      <c r="Q31" s="738"/>
      <c r="R31" s="738"/>
    </row>
    <row r="32" spans="1:51" x14ac:dyDescent="0.2">
      <c r="E32" s="738"/>
      <c r="F32" s="738"/>
      <c r="G32" s="738"/>
      <c r="H32" s="738"/>
      <c r="I32" s="738"/>
      <c r="J32" s="738"/>
      <c r="K32" s="738"/>
      <c r="L32" s="738"/>
      <c r="M32" s="738"/>
      <c r="N32" s="738"/>
      <c r="O32" s="738"/>
      <c r="P32" s="738"/>
      <c r="Q32" s="738"/>
      <c r="R32" s="738"/>
    </row>
  </sheetData>
  <pageMargins left="0.7" right="0.7" top="0.75" bottom="0.75" header="0.3" footer="0.3"/>
  <pageSetup fitToHeight="0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6114-A690-460A-B920-60E829CB7B63}">
  <sheetPr>
    <tabColor rgb="FFFFC000"/>
    <pageSetUpPr fitToPage="1"/>
  </sheetPr>
  <dimension ref="A1:BA31"/>
  <sheetViews>
    <sheetView topLeftCell="U1" workbookViewId="0">
      <selection activeCell="AI2" sqref="AI2"/>
    </sheetView>
  </sheetViews>
  <sheetFormatPr baseColWidth="10" defaultColWidth="8.83203125" defaultRowHeight="15" x14ac:dyDescent="0.2"/>
  <cols>
    <col min="1" max="1" width="12.5" customWidth="1"/>
    <col min="2" max="2" width="12.83203125" bestFit="1" customWidth="1"/>
    <col min="3" max="3" width="12" customWidth="1"/>
    <col min="4" max="4" width="15.33203125" customWidth="1"/>
    <col min="5" max="5" width="16.1640625" customWidth="1"/>
    <col min="9" max="9" width="12.6640625" customWidth="1"/>
    <col min="12" max="12" width="14.6640625" customWidth="1"/>
    <col min="13" max="13" width="17.5" customWidth="1"/>
    <col min="14" max="14" width="14.5" customWidth="1"/>
    <col min="15" max="15" width="16.33203125" customWidth="1"/>
    <col min="16" max="16" width="19.1640625" customWidth="1"/>
    <col min="17" max="17" width="18.6640625" customWidth="1"/>
    <col min="18" max="18" width="15.1640625" bestFit="1" customWidth="1"/>
    <col min="19" max="19" width="14.83203125" bestFit="1" customWidth="1"/>
    <col min="21" max="21" width="13.6640625" bestFit="1" customWidth="1"/>
    <col min="22" max="22" width="13.5" customWidth="1"/>
    <col min="23" max="23" width="19.5" customWidth="1"/>
    <col min="24" max="24" width="14.83203125" bestFit="1" customWidth="1"/>
    <col min="25" max="25" width="13.6640625" bestFit="1" customWidth="1"/>
    <col min="26" max="26" width="14" customWidth="1"/>
    <col min="31" max="32" width="10.5" bestFit="1" customWidth="1"/>
    <col min="33" max="33" width="9.33203125" bestFit="1" customWidth="1"/>
    <col min="34" max="34" width="10.5" bestFit="1" customWidth="1"/>
  </cols>
  <sheetData>
    <row r="1" spans="1:53" x14ac:dyDescent="0.2">
      <c r="A1" s="167" t="s">
        <v>97</v>
      </c>
      <c r="B1" s="167" t="s">
        <v>237</v>
      </c>
      <c r="C1" s="167" t="s">
        <v>2593</v>
      </c>
      <c r="D1" s="316" t="s">
        <v>239</v>
      </c>
      <c r="E1" s="167" t="s">
        <v>2435</v>
      </c>
      <c r="F1" s="167" t="s">
        <v>189</v>
      </c>
      <c r="G1" s="167" t="s">
        <v>192</v>
      </c>
      <c r="H1" s="167" t="s">
        <v>241</v>
      </c>
      <c r="I1" s="167" t="s">
        <v>188</v>
      </c>
      <c r="J1" s="167" t="s">
        <v>242</v>
      </c>
      <c r="K1" s="167" t="s">
        <v>2895</v>
      </c>
      <c r="L1" s="167" t="s">
        <v>2896</v>
      </c>
      <c r="M1" s="167" t="s">
        <v>2441</v>
      </c>
      <c r="N1" s="368" t="s">
        <v>2886</v>
      </c>
      <c r="O1" s="167" t="s">
        <v>2887</v>
      </c>
      <c r="P1" s="328" t="s">
        <v>3331</v>
      </c>
      <c r="Q1" s="1155" t="s">
        <v>3332</v>
      </c>
      <c r="R1" t="s">
        <v>3333</v>
      </c>
      <c r="S1" t="s">
        <v>3247</v>
      </c>
      <c r="T1" t="s">
        <v>3248</v>
      </c>
      <c r="U1" t="s">
        <v>3280</v>
      </c>
      <c r="V1" t="s">
        <v>3262</v>
      </c>
      <c r="W1" t="s">
        <v>3334</v>
      </c>
      <c r="X1" t="s">
        <v>3264</v>
      </c>
      <c r="Y1" t="s">
        <v>3282</v>
      </c>
      <c r="Z1" t="s">
        <v>3283</v>
      </c>
      <c r="AA1" t="s">
        <v>3284</v>
      </c>
      <c r="AB1" t="s">
        <v>3285</v>
      </c>
      <c r="AC1" t="s">
        <v>3286</v>
      </c>
      <c r="AD1" t="s">
        <v>3308</v>
      </c>
      <c r="AE1" s="6">
        <v>44785</v>
      </c>
      <c r="AF1" s="6">
        <v>44792</v>
      </c>
      <c r="AG1" s="6">
        <v>44813</v>
      </c>
      <c r="AH1" s="6">
        <v>44827</v>
      </c>
      <c r="AI1" t="s">
        <v>2950</v>
      </c>
    </row>
    <row r="2" spans="1:53" ht="16" x14ac:dyDescent="0.2">
      <c r="A2" s="1">
        <v>1</v>
      </c>
      <c r="B2" s="167" t="s">
        <v>3335</v>
      </c>
      <c r="C2" s="639" t="s">
        <v>818</v>
      </c>
      <c r="D2" s="639"/>
      <c r="E2" s="16">
        <v>1442003</v>
      </c>
      <c r="F2" s="16" t="s">
        <v>113</v>
      </c>
      <c r="G2" s="16" t="s">
        <v>124</v>
      </c>
      <c r="H2" s="16" t="s">
        <v>788</v>
      </c>
      <c r="I2" s="1140">
        <v>44389</v>
      </c>
      <c r="J2" s="1141">
        <f t="shared" ref="J2:J6" ca="1" si="0">YEARFRAC(I2,TODAY())</f>
        <v>1.6777777777777778</v>
      </c>
      <c r="K2" s="1139">
        <f t="shared" ref="K2:K6" ca="1" si="1">_xlfn.DAYS(TODAY(),I2)</f>
        <v>612</v>
      </c>
      <c r="L2" s="1139">
        <f t="shared" ref="L2:L6" ca="1" si="2">K2/30</f>
        <v>20.399999999999999</v>
      </c>
      <c r="M2" s="643" t="s">
        <v>2601</v>
      </c>
      <c r="N2" s="6">
        <v>44781</v>
      </c>
      <c r="O2" s="188">
        <f t="shared" ref="O2:O18" si="3">_xlfn.DAYS(N2,I2)/30</f>
        <v>13.066666666666666</v>
      </c>
      <c r="P2" s="188">
        <v>21</v>
      </c>
      <c r="Q2" s="188">
        <v>175</v>
      </c>
      <c r="R2" s="605">
        <v>21</v>
      </c>
      <c r="S2" s="605">
        <v>21</v>
      </c>
      <c r="T2" s="605"/>
      <c r="U2" s="605">
        <v>21</v>
      </c>
      <c r="V2" s="605">
        <v>21</v>
      </c>
      <c r="W2" s="605">
        <v>21</v>
      </c>
      <c r="X2" s="605">
        <v>21</v>
      </c>
      <c r="Y2" s="605">
        <v>21</v>
      </c>
      <c r="Z2" s="605">
        <v>21</v>
      </c>
      <c r="AA2" s="605">
        <v>21</v>
      </c>
      <c r="AB2" s="605">
        <v>21</v>
      </c>
      <c r="AC2" s="605">
        <v>21</v>
      </c>
      <c r="AD2" s="605">
        <v>21</v>
      </c>
      <c r="AE2" s="605">
        <v>21</v>
      </c>
      <c r="AF2" s="605">
        <v>21</v>
      </c>
      <c r="AG2" s="605">
        <v>20</v>
      </c>
      <c r="AH2" s="605">
        <v>20</v>
      </c>
      <c r="AI2" s="605">
        <v>189</v>
      </c>
      <c r="AJ2" s="605"/>
      <c r="AK2" s="605"/>
      <c r="AL2" s="605"/>
      <c r="AM2" s="605"/>
      <c r="AN2" s="605"/>
      <c r="AO2" s="605"/>
      <c r="AP2" s="605"/>
      <c r="AQ2" s="605"/>
      <c r="AR2" s="605"/>
      <c r="AS2" s="605"/>
      <c r="AT2" s="605"/>
      <c r="AU2" s="605"/>
      <c r="AV2" s="605"/>
      <c r="AW2" s="605"/>
      <c r="AX2" s="605"/>
      <c r="AY2" s="605"/>
      <c r="AZ2" s="605"/>
      <c r="BA2" s="605"/>
    </row>
    <row r="3" spans="1:53" ht="16" x14ac:dyDescent="0.2">
      <c r="A3" s="1">
        <v>2</v>
      </c>
      <c r="B3" s="167" t="s">
        <v>3336</v>
      </c>
      <c r="C3" s="639" t="s">
        <v>819</v>
      </c>
      <c r="D3" s="639"/>
      <c r="E3" s="16">
        <v>1442003</v>
      </c>
      <c r="F3" s="16" t="s">
        <v>113</v>
      </c>
      <c r="G3" s="16" t="s">
        <v>124</v>
      </c>
      <c r="H3" s="16" t="s">
        <v>781</v>
      </c>
      <c r="I3" s="1140">
        <v>44389</v>
      </c>
      <c r="J3" s="1141">
        <f t="shared" ca="1" si="0"/>
        <v>1.6777777777777778</v>
      </c>
      <c r="K3" s="1139">
        <f t="shared" ca="1" si="1"/>
        <v>612</v>
      </c>
      <c r="L3" s="1139">
        <f t="shared" ca="1" si="2"/>
        <v>20.399999999999999</v>
      </c>
      <c r="M3" s="643" t="s">
        <v>2601</v>
      </c>
      <c r="N3" s="6">
        <v>44781</v>
      </c>
      <c r="O3" s="188">
        <f t="shared" si="3"/>
        <v>13.066666666666666</v>
      </c>
      <c r="P3" s="188">
        <v>18</v>
      </c>
      <c r="Q3" s="188">
        <v>144</v>
      </c>
      <c r="R3" s="605">
        <v>17</v>
      </c>
      <c r="S3" s="605">
        <v>18</v>
      </c>
      <c r="T3" s="605"/>
      <c r="U3" s="605">
        <v>18</v>
      </c>
      <c r="V3" s="605">
        <v>18</v>
      </c>
      <c r="W3" s="605">
        <v>18</v>
      </c>
      <c r="X3" s="605">
        <v>18</v>
      </c>
      <c r="Y3" s="605">
        <v>18</v>
      </c>
      <c r="Z3" s="605">
        <v>18</v>
      </c>
      <c r="AA3" s="605">
        <v>18</v>
      </c>
      <c r="AB3" s="605">
        <v>18</v>
      </c>
      <c r="AC3" s="605">
        <v>18</v>
      </c>
      <c r="AD3" s="605">
        <v>18</v>
      </c>
      <c r="AE3" s="605">
        <v>18</v>
      </c>
      <c r="AF3" s="605">
        <v>18</v>
      </c>
      <c r="AG3" s="605">
        <v>17</v>
      </c>
      <c r="AH3" s="605">
        <v>17</v>
      </c>
      <c r="AI3" s="605">
        <v>99</v>
      </c>
      <c r="AJ3" s="605"/>
      <c r="AK3" s="605"/>
      <c r="AL3" s="605"/>
      <c r="AM3" s="605"/>
      <c r="AN3" s="605"/>
      <c r="AO3" s="605"/>
      <c r="AP3" s="605"/>
      <c r="AQ3" s="605"/>
      <c r="AR3" s="605"/>
      <c r="AS3" s="605"/>
      <c r="AT3" s="605"/>
      <c r="AU3" s="605"/>
      <c r="AV3" s="605"/>
      <c r="AW3" s="605"/>
      <c r="AX3" s="605"/>
      <c r="AY3" s="605"/>
      <c r="AZ3" s="605"/>
      <c r="BA3" s="605"/>
    </row>
    <row r="4" spans="1:53" ht="16" x14ac:dyDescent="0.2">
      <c r="A4" s="1">
        <v>3</v>
      </c>
      <c r="B4" s="167" t="s">
        <v>3337</v>
      </c>
      <c r="C4" s="639" t="s">
        <v>820</v>
      </c>
      <c r="D4" s="639"/>
      <c r="E4" s="16">
        <v>1442003</v>
      </c>
      <c r="F4" s="16" t="s">
        <v>113</v>
      </c>
      <c r="G4" s="16" t="s">
        <v>124</v>
      </c>
      <c r="H4" s="16" t="s">
        <v>286</v>
      </c>
      <c r="I4" s="1140">
        <v>44389</v>
      </c>
      <c r="J4" s="1141">
        <f t="shared" ca="1" si="0"/>
        <v>1.6777777777777778</v>
      </c>
      <c r="K4" s="1139">
        <f t="shared" ca="1" si="1"/>
        <v>612</v>
      </c>
      <c r="L4" s="1139">
        <f t="shared" ca="1" si="2"/>
        <v>20.399999999999999</v>
      </c>
      <c r="M4" s="643" t="s">
        <v>2601</v>
      </c>
      <c r="N4" s="6">
        <v>44781</v>
      </c>
      <c r="O4" s="188">
        <f t="shared" si="3"/>
        <v>13.066666666666666</v>
      </c>
      <c r="P4" s="188">
        <v>20</v>
      </c>
      <c r="Q4" s="188">
        <v>181</v>
      </c>
      <c r="R4" s="605">
        <v>20</v>
      </c>
      <c r="S4" s="605">
        <v>20</v>
      </c>
      <c r="T4" s="605"/>
      <c r="U4" s="605">
        <v>19</v>
      </c>
      <c r="V4" s="605">
        <v>20</v>
      </c>
      <c r="W4" s="605">
        <v>19</v>
      </c>
      <c r="X4" s="605">
        <v>20</v>
      </c>
      <c r="Y4" s="605">
        <v>19</v>
      </c>
      <c r="Z4" s="605">
        <v>20</v>
      </c>
      <c r="AA4" s="605">
        <v>20</v>
      </c>
      <c r="AB4" s="605">
        <v>19</v>
      </c>
      <c r="AC4" s="605">
        <v>20</v>
      </c>
      <c r="AD4" s="605">
        <v>19</v>
      </c>
      <c r="AE4" s="605">
        <v>19</v>
      </c>
      <c r="AF4" s="605">
        <v>19</v>
      </c>
      <c r="AG4" s="605">
        <v>19</v>
      </c>
      <c r="AH4" s="605">
        <v>19</v>
      </c>
      <c r="AI4" s="605">
        <v>141</v>
      </c>
      <c r="AJ4" s="605"/>
      <c r="AK4" s="605"/>
      <c r="AL4" s="605"/>
      <c r="AM4" s="605"/>
      <c r="AN4" s="605"/>
      <c r="AO4" s="605"/>
      <c r="AP4" s="605"/>
      <c r="AQ4" s="605"/>
      <c r="AR4" s="605"/>
      <c r="AS4" s="605"/>
      <c r="AT4" s="605"/>
      <c r="AU4" s="605"/>
      <c r="AV4" s="605"/>
      <c r="AW4" s="605"/>
      <c r="AX4" s="605"/>
      <c r="AY4" s="605"/>
      <c r="AZ4" s="605"/>
      <c r="BA4" s="605"/>
    </row>
    <row r="5" spans="1:53" ht="16" x14ac:dyDescent="0.2">
      <c r="A5" s="1">
        <v>4</v>
      </c>
      <c r="B5" s="167" t="s">
        <v>3338</v>
      </c>
      <c r="C5" s="639" t="s">
        <v>821</v>
      </c>
      <c r="D5" s="639"/>
      <c r="E5" s="16">
        <v>1442003</v>
      </c>
      <c r="F5" s="16" t="s">
        <v>113</v>
      </c>
      <c r="G5" s="16" t="s">
        <v>124</v>
      </c>
      <c r="H5" s="16" t="s">
        <v>785</v>
      </c>
      <c r="I5" s="1140">
        <v>44389</v>
      </c>
      <c r="J5" s="1141">
        <f t="shared" ca="1" si="0"/>
        <v>1.6777777777777778</v>
      </c>
      <c r="K5" s="1139">
        <f t="shared" ca="1" si="1"/>
        <v>612</v>
      </c>
      <c r="L5" s="1139">
        <f t="shared" ca="1" si="2"/>
        <v>20.399999999999999</v>
      </c>
      <c r="M5" s="643" t="s">
        <v>2601</v>
      </c>
      <c r="N5" s="6">
        <v>44781</v>
      </c>
      <c r="O5" s="188">
        <f t="shared" si="3"/>
        <v>13.066666666666666</v>
      </c>
      <c r="P5" s="188">
        <v>27</v>
      </c>
      <c r="Q5" s="188">
        <v>168</v>
      </c>
      <c r="R5" s="605">
        <v>27</v>
      </c>
      <c r="S5" s="605">
        <v>27</v>
      </c>
      <c r="T5" s="605"/>
      <c r="U5" s="605">
        <v>26</v>
      </c>
      <c r="V5" s="605">
        <v>27</v>
      </c>
      <c r="W5" s="605">
        <v>26</v>
      </c>
      <c r="X5" s="605">
        <v>27</v>
      </c>
      <c r="Y5" s="605">
        <v>27</v>
      </c>
      <c r="Z5" s="605">
        <v>27</v>
      </c>
      <c r="AA5" s="605">
        <v>27</v>
      </c>
      <c r="AB5" s="605">
        <v>27</v>
      </c>
      <c r="AC5" s="605">
        <v>27</v>
      </c>
      <c r="AD5" s="605">
        <v>27</v>
      </c>
      <c r="AE5" s="605">
        <v>27</v>
      </c>
      <c r="AF5" s="605">
        <v>27</v>
      </c>
      <c r="AG5" s="605">
        <v>26</v>
      </c>
      <c r="AH5" s="605">
        <v>25</v>
      </c>
      <c r="AI5" s="605">
        <v>209</v>
      </c>
      <c r="AJ5" s="605"/>
      <c r="AK5" s="605"/>
      <c r="AL5" s="605"/>
      <c r="AM5" s="605"/>
      <c r="AN5" s="605"/>
      <c r="AO5" s="605"/>
      <c r="AP5" s="605"/>
      <c r="AQ5" s="605"/>
      <c r="AR5" s="605"/>
      <c r="AS5" s="605"/>
      <c r="AT5" s="605"/>
      <c r="AU5" s="605"/>
      <c r="AV5" s="605"/>
      <c r="AW5" s="605"/>
      <c r="AX5" s="605"/>
      <c r="AY5" s="605"/>
      <c r="AZ5" s="605"/>
      <c r="BA5" s="605"/>
    </row>
    <row r="6" spans="1:53" ht="16" x14ac:dyDescent="0.2">
      <c r="A6" s="686">
        <v>5</v>
      </c>
      <c r="B6" s="308" t="s">
        <v>3339</v>
      </c>
      <c r="C6" s="1143" t="s">
        <v>822</v>
      </c>
      <c r="D6" s="1143"/>
      <c r="E6" s="870">
        <v>1442003</v>
      </c>
      <c r="F6" s="870" t="s">
        <v>113</v>
      </c>
      <c r="G6" s="870" t="s">
        <v>124</v>
      </c>
      <c r="H6" s="870" t="s">
        <v>290</v>
      </c>
      <c r="I6" s="1144">
        <v>44389</v>
      </c>
      <c r="J6" s="1145">
        <f t="shared" ca="1" si="0"/>
        <v>1.6777777777777778</v>
      </c>
      <c r="K6" s="1146">
        <f t="shared" ca="1" si="1"/>
        <v>612</v>
      </c>
      <c r="L6" s="1146">
        <f t="shared" ca="1" si="2"/>
        <v>20.399999999999999</v>
      </c>
      <c r="M6" s="780" t="s">
        <v>2601</v>
      </c>
      <c r="N6" s="1147">
        <v>44781</v>
      </c>
      <c r="O6" s="871">
        <f t="shared" si="3"/>
        <v>13.066666666666666</v>
      </c>
      <c r="P6" s="871">
        <v>31</v>
      </c>
      <c r="Q6" s="871">
        <v>198</v>
      </c>
      <c r="R6" s="1112">
        <v>31</v>
      </c>
      <c r="S6" s="1112">
        <v>31</v>
      </c>
      <c r="T6" s="1112"/>
      <c r="U6" s="1112">
        <v>31</v>
      </c>
      <c r="V6" s="1112">
        <v>31</v>
      </c>
      <c r="W6" s="1112">
        <v>31</v>
      </c>
      <c r="X6" s="1112">
        <v>31</v>
      </c>
      <c r="Y6" s="1112">
        <v>31</v>
      </c>
      <c r="Z6" s="1112">
        <v>31</v>
      </c>
      <c r="AA6" s="1112">
        <v>31</v>
      </c>
      <c r="AB6" s="1112">
        <v>30</v>
      </c>
      <c r="AC6" s="1112">
        <v>31</v>
      </c>
      <c r="AD6" s="1112">
        <v>31</v>
      </c>
      <c r="AE6" s="1112">
        <v>30</v>
      </c>
      <c r="AF6" s="1112">
        <v>30</v>
      </c>
      <c r="AG6" s="1112">
        <v>30</v>
      </c>
      <c r="AH6" s="605">
        <v>30</v>
      </c>
      <c r="AI6" s="605">
        <v>180</v>
      </c>
      <c r="AJ6" s="605"/>
      <c r="AK6" s="605"/>
      <c r="AL6" s="605"/>
      <c r="AM6" s="605"/>
      <c r="AN6" s="605"/>
      <c r="AO6" s="605"/>
      <c r="AP6" s="605"/>
      <c r="AQ6" s="605"/>
      <c r="AR6" s="605"/>
      <c r="AS6" s="605"/>
      <c r="AT6" s="605"/>
      <c r="AU6" s="605"/>
      <c r="AV6" s="605"/>
      <c r="AW6" s="605"/>
      <c r="AX6" s="605"/>
      <c r="AY6" s="605"/>
      <c r="AZ6" s="605"/>
      <c r="BA6" s="605"/>
    </row>
    <row r="7" spans="1:53" ht="16" x14ac:dyDescent="0.2">
      <c r="A7" s="1">
        <v>6</v>
      </c>
      <c r="B7" s="167" t="s">
        <v>3340</v>
      </c>
      <c r="C7" s="639" t="s">
        <v>823</v>
      </c>
      <c r="E7" s="99">
        <v>1385323</v>
      </c>
      <c r="F7" s="274" t="s">
        <v>115</v>
      </c>
      <c r="G7" s="274" t="s">
        <v>150</v>
      </c>
      <c r="H7" s="274" t="s">
        <v>299</v>
      </c>
      <c r="I7" s="789">
        <v>44202</v>
      </c>
      <c r="J7" s="790">
        <f t="shared" ref="J7:J9" ca="1" si="4">YEARFRAC(I7,TODAY())</f>
        <v>2.1944444444444446</v>
      </c>
      <c r="K7" s="788">
        <f t="shared" ref="K7:K9" ca="1" si="5">_xlfn.DAYS(TODAY(),I7)</f>
        <v>799</v>
      </c>
      <c r="L7" s="788">
        <f t="shared" ref="L7:L9" ca="1" si="6">K7/30</f>
        <v>26.633333333333333</v>
      </c>
      <c r="M7" s="683" t="s">
        <v>2945</v>
      </c>
      <c r="N7" s="6">
        <v>44781</v>
      </c>
      <c r="O7" s="274">
        <f t="shared" si="3"/>
        <v>19.3</v>
      </c>
      <c r="P7" s="274">
        <v>30</v>
      </c>
      <c r="Q7" s="274">
        <v>186</v>
      </c>
      <c r="R7" s="325">
        <v>30</v>
      </c>
      <c r="S7" s="325">
        <v>30</v>
      </c>
      <c r="T7" s="325"/>
      <c r="U7" s="325">
        <v>30</v>
      </c>
      <c r="V7" s="325">
        <v>30</v>
      </c>
      <c r="W7" s="325">
        <v>30</v>
      </c>
      <c r="X7" s="325">
        <v>30</v>
      </c>
      <c r="Y7" s="325">
        <v>29</v>
      </c>
      <c r="Z7" s="325">
        <v>30</v>
      </c>
      <c r="AA7" s="325">
        <v>30</v>
      </c>
      <c r="AB7" s="325">
        <v>29</v>
      </c>
      <c r="AC7" s="325">
        <v>30</v>
      </c>
      <c r="AD7" s="325">
        <v>29</v>
      </c>
      <c r="AE7" s="325">
        <v>29</v>
      </c>
      <c r="AF7" s="325">
        <v>28</v>
      </c>
      <c r="AG7" s="325">
        <v>29</v>
      </c>
      <c r="AH7" s="325">
        <v>29</v>
      </c>
      <c r="AI7" s="325">
        <v>196</v>
      </c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</row>
    <row r="8" spans="1:53" ht="16" x14ac:dyDescent="0.2">
      <c r="A8" s="1">
        <v>7</v>
      </c>
      <c r="B8" s="167" t="s">
        <v>3341</v>
      </c>
      <c r="C8" s="639" t="s">
        <v>824</v>
      </c>
      <c r="E8" s="99">
        <v>1385323</v>
      </c>
      <c r="F8" s="274" t="s">
        <v>115</v>
      </c>
      <c r="G8" s="274" t="s">
        <v>150</v>
      </c>
      <c r="H8" s="274" t="s">
        <v>296</v>
      </c>
      <c r="I8" s="789">
        <v>44202</v>
      </c>
      <c r="J8" s="790">
        <f t="shared" ca="1" si="4"/>
        <v>2.1944444444444446</v>
      </c>
      <c r="K8" s="788">
        <f t="shared" ca="1" si="5"/>
        <v>799</v>
      </c>
      <c r="L8" s="788">
        <f t="shared" ca="1" si="6"/>
        <v>26.633333333333333</v>
      </c>
      <c r="M8" s="683" t="s">
        <v>2945</v>
      </c>
      <c r="N8" s="6">
        <v>44781</v>
      </c>
      <c r="O8" s="274">
        <f t="shared" si="3"/>
        <v>19.3</v>
      </c>
      <c r="P8" s="274">
        <v>29</v>
      </c>
      <c r="Q8" s="274">
        <v>162</v>
      </c>
      <c r="R8" s="325">
        <v>28</v>
      </c>
      <c r="S8" s="325">
        <v>27</v>
      </c>
      <c r="T8" s="325"/>
      <c r="U8" s="325">
        <v>28</v>
      </c>
      <c r="V8" s="325">
        <v>27</v>
      </c>
      <c r="W8" s="325">
        <v>28</v>
      </c>
      <c r="X8" s="325">
        <v>27</v>
      </c>
      <c r="Y8" s="325">
        <v>26</v>
      </c>
      <c r="Z8" s="325">
        <v>26</v>
      </c>
      <c r="AA8" s="325">
        <v>26</v>
      </c>
      <c r="AB8" s="325">
        <v>25</v>
      </c>
      <c r="AC8" s="325">
        <v>25</v>
      </c>
      <c r="AD8" s="325">
        <v>25</v>
      </c>
      <c r="AE8" s="325">
        <v>26</v>
      </c>
      <c r="AF8" s="325">
        <v>25</v>
      </c>
      <c r="AG8" s="325">
        <v>24</v>
      </c>
      <c r="AH8" s="325">
        <v>24</v>
      </c>
      <c r="AI8" s="325">
        <v>149</v>
      </c>
      <c r="AJ8" s="325"/>
      <c r="AK8" s="325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</row>
    <row r="9" spans="1:53" ht="16" x14ac:dyDescent="0.2">
      <c r="A9" s="686">
        <v>8</v>
      </c>
      <c r="B9" s="308" t="s">
        <v>3342</v>
      </c>
      <c r="C9" s="1143" t="s">
        <v>825</v>
      </c>
      <c r="D9" s="771"/>
      <c r="E9" s="709">
        <v>1385323</v>
      </c>
      <c r="F9" s="652" t="s">
        <v>115</v>
      </c>
      <c r="G9" s="652" t="s">
        <v>150</v>
      </c>
      <c r="H9" s="652" t="s">
        <v>286</v>
      </c>
      <c r="I9" s="804">
        <v>44202</v>
      </c>
      <c r="J9" s="805">
        <f t="shared" ca="1" si="4"/>
        <v>2.1944444444444446</v>
      </c>
      <c r="K9" s="803">
        <f t="shared" ca="1" si="5"/>
        <v>799</v>
      </c>
      <c r="L9" s="803">
        <f t="shared" ca="1" si="6"/>
        <v>26.633333333333333</v>
      </c>
      <c r="M9" s="773" t="s">
        <v>2945</v>
      </c>
      <c r="N9" s="1147">
        <v>44781</v>
      </c>
      <c r="O9" s="652">
        <f t="shared" si="3"/>
        <v>19.3</v>
      </c>
      <c r="P9" s="652">
        <v>32</v>
      </c>
      <c r="Q9" s="652">
        <v>187</v>
      </c>
      <c r="R9" s="664">
        <v>32</v>
      </c>
      <c r="S9" s="664">
        <v>31</v>
      </c>
      <c r="T9" s="664"/>
      <c r="U9" s="664">
        <v>31</v>
      </c>
      <c r="V9" s="664">
        <v>32</v>
      </c>
      <c r="W9" s="664">
        <v>32</v>
      </c>
      <c r="X9" s="664">
        <v>32</v>
      </c>
      <c r="Y9" s="664">
        <v>32</v>
      </c>
      <c r="Z9" s="664">
        <v>32</v>
      </c>
      <c r="AA9" s="664">
        <v>32</v>
      </c>
      <c r="AB9" s="664">
        <v>32</v>
      </c>
      <c r="AC9" s="664">
        <v>32</v>
      </c>
      <c r="AD9" s="664">
        <v>32</v>
      </c>
      <c r="AE9" s="664">
        <v>32</v>
      </c>
      <c r="AF9" s="664">
        <v>31</v>
      </c>
      <c r="AG9" s="664">
        <v>31</v>
      </c>
      <c r="AH9" s="664">
        <v>31</v>
      </c>
      <c r="AI9" s="664">
        <v>177</v>
      </c>
      <c r="AJ9" s="664"/>
      <c r="AK9" s="664"/>
      <c r="AL9" s="664"/>
      <c r="AM9" s="664"/>
      <c r="AN9" s="664"/>
      <c r="AO9" s="664"/>
      <c r="AP9" s="664"/>
      <c r="AQ9" s="664"/>
      <c r="AR9" s="664"/>
      <c r="AS9" s="664"/>
      <c r="AT9" s="664"/>
      <c r="AU9" s="325"/>
      <c r="AV9" s="325"/>
      <c r="AW9" s="325"/>
      <c r="AX9" s="325"/>
      <c r="AY9" s="325"/>
      <c r="AZ9" s="325"/>
    </row>
    <row r="10" spans="1:53" ht="17" x14ac:dyDescent="0.2">
      <c r="A10" s="1">
        <v>9</v>
      </c>
      <c r="B10" s="639" t="s">
        <v>3343</v>
      </c>
      <c r="C10" s="639" t="s">
        <v>826</v>
      </c>
      <c r="E10" s="99">
        <v>1343447</v>
      </c>
      <c r="F10" s="274" t="s">
        <v>115</v>
      </c>
      <c r="G10" s="274" t="s">
        <v>150</v>
      </c>
      <c r="H10" s="708" t="s">
        <v>293</v>
      </c>
      <c r="I10" s="789">
        <v>44250</v>
      </c>
      <c r="J10" s="790">
        <f t="shared" ref="J10:J13" ca="1" si="7">YEARFRAC(I10,TODAY())</f>
        <v>2.0638888888888891</v>
      </c>
      <c r="K10" s="788">
        <f t="shared" ref="K10:K13" ca="1" si="8">_xlfn.DAYS(TODAY(),I10)</f>
        <v>751</v>
      </c>
      <c r="L10" s="788">
        <f t="shared" ref="L10:L13" ca="1" si="9">K10/30</f>
        <v>25.033333333333335</v>
      </c>
      <c r="M10" s="769" t="s">
        <v>3039</v>
      </c>
      <c r="N10" s="6">
        <v>44781</v>
      </c>
      <c r="O10" s="274">
        <f t="shared" si="3"/>
        <v>17.7</v>
      </c>
      <c r="P10" s="274">
        <v>36</v>
      </c>
      <c r="Q10" s="274">
        <v>191</v>
      </c>
      <c r="R10" s="325">
        <v>40</v>
      </c>
      <c r="S10" s="325">
        <v>44</v>
      </c>
      <c r="T10" s="325"/>
      <c r="U10" s="325">
        <v>47</v>
      </c>
      <c r="V10" s="325">
        <v>49</v>
      </c>
      <c r="W10" s="325">
        <v>51</v>
      </c>
      <c r="X10" s="325">
        <v>53</v>
      </c>
      <c r="Y10" s="325">
        <v>53</v>
      </c>
      <c r="Z10" s="325">
        <v>55</v>
      </c>
      <c r="AA10" s="325">
        <v>56</v>
      </c>
      <c r="AB10" s="325">
        <v>57</v>
      </c>
      <c r="AC10" s="325">
        <v>57</v>
      </c>
      <c r="AD10" s="325">
        <v>57</v>
      </c>
      <c r="AE10" s="325">
        <v>57</v>
      </c>
      <c r="AF10" s="325">
        <v>56</v>
      </c>
      <c r="AG10" s="325">
        <v>57</v>
      </c>
      <c r="AH10" s="325">
        <v>50</v>
      </c>
      <c r="AI10" s="325">
        <v>162</v>
      </c>
      <c r="AJ10" s="325"/>
      <c r="AK10" s="325"/>
      <c r="AL10" s="325"/>
      <c r="AM10" s="325"/>
      <c r="AN10" s="325"/>
      <c r="AO10" s="325"/>
      <c r="AP10" s="325"/>
      <c r="AQ10" s="325"/>
      <c r="AR10" s="325"/>
      <c r="AS10" s="325"/>
      <c r="AT10" s="325"/>
      <c r="AU10" s="325"/>
      <c r="AV10" s="325"/>
      <c r="AW10" s="325"/>
      <c r="AX10" s="325"/>
      <c r="AY10" s="325"/>
      <c r="AZ10" s="325"/>
    </row>
    <row r="11" spans="1:53" ht="17" x14ac:dyDescent="0.2">
      <c r="A11" s="1">
        <v>10</v>
      </c>
      <c r="B11" s="639" t="s">
        <v>3344</v>
      </c>
      <c r="C11" s="639" t="s">
        <v>827</v>
      </c>
      <c r="E11" s="99">
        <v>1343447</v>
      </c>
      <c r="F11" s="274" t="s">
        <v>115</v>
      </c>
      <c r="G11" s="274" t="s">
        <v>150</v>
      </c>
      <c r="H11" s="708" t="s">
        <v>783</v>
      </c>
      <c r="I11" s="789">
        <v>44255</v>
      </c>
      <c r="J11" s="790">
        <f t="shared" ca="1" si="7"/>
        <v>2.0444444444444443</v>
      </c>
      <c r="K11" s="788">
        <f t="shared" ca="1" si="8"/>
        <v>746</v>
      </c>
      <c r="L11" s="788">
        <f t="shared" ca="1" si="9"/>
        <v>24.866666666666667</v>
      </c>
      <c r="M11" s="769" t="s">
        <v>3039</v>
      </c>
      <c r="N11" s="6">
        <v>44781</v>
      </c>
      <c r="O11" s="274">
        <f t="shared" si="3"/>
        <v>17.533333333333335</v>
      </c>
      <c r="P11" s="707">
        <v>26</v>
      </c>
      <c r="Q11" s="707">
        <v>141</v>
      </c>
      <c r="R11" s="327">
        <v>29</v>
      </c>
      <c r="S11" s="327">
        <v>32</v>
      </c>
      <c r="T11" s="327"/>
      <c r="U11" s="327">
        <v>35</v>
      </c>
      <c r="V11" s="327">
        <v>38</v>
      </c>
      <c r="W11" s="327">
        <v>38</v>
      </c>
      <c r="X11" s="327">
        <v>39</v>
      </c>
      <c r="Y11" s="327">
        <v>39</v>
      </c>
      <c r="Z11" s="327">
        <v>41</v>
      </c>
      <c r="AA11" s="327">
        <v>40</v>
      </c>
      <c r="AB11" s="327">
        <v>41</v>
      </c>
      <c r="AC11" s="327">
        <v>41</v>
      </c>
      <c r="AD11" s="327">
        <v>39</v>
      </c>
      <c r="AE11" s="327">
        <v>37</v>
      </c>
      <c r="AF11" s="327">
        <v>34</v>
      </c>
      <c r="AG11" s="327">
        <v>25</v>
      </c>
      <c r="AH11" s="327">
        <v>23</v>
      </c>
      <c r="AI11" s="325">
        <v>179</v>
      </c>
      <c r="AJ11" s="325"/>
      <c r="AK11" s="325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5"/>
      <c r="AX11" s="325"/>
      <c r="AY11" s="325"/>
      <c r="AZ11" s="325"/>
    </row>
    <row r="12" spans="1:53" ht="17" x14ac:dyDescent="0.2">
      <c r="A12" s="1">
        <v>11</v>
      </c>
      <c r="B12" s="639" t="s">
        <v>3345</v>
      </c>
      <c r="C12" s="639" t="s">
        <v>828</v>
      </c>
      <c r="E12" s="99">
        <v>1343447</v>
      </c>
      <c r="F12" s="274" t="s">
        <v>115</v>
      </c>
      <c r="G12" s="274" t="s">
        <v>150</v>
      </c>
      <c r="H12" s="708" t="s">
        <v>733</v>
      </c>
      <c r="I12" s="789">
        <v>44255</v>
      </c>
      <c r="J12" s="790">
        <f t="shared" ca="1" si="7"/>
        <v>2.0444444444444443</v>
      </c>
      <c r="K12" s="788">
        <f t="shared" ca="1" si="8"/>
        <v>746</v>
      </c>
      <c r="L12" s="788">
        <f t="shared" ca="1" si="9"/>
        <v>24.866666666666667</v>
      </c>
      <c r="M12" s="769" t="s">
        <v>3039</v>
      </c>
      <c r="N12" s="6">
        <v>44781</v>
      </c>
      <c r="O12" s="274">
        <f t="shared" si="3"/>
        <v>17.533333333333335</v>
      </c>
      <c r="P12" s="274">
        <v>27</v>
      </c>
      <c r="Q12" s="274">
        <v>168</v>
      </c>
      <c r="R12" s="325">
        <v>31</v>
      </c>
      <c r="S12" s="325">
        <v>34</v>
      </c>
      <c r="T12" s="325"/>
      <c r="U12" s="325">
        <v>38</v>
      </c>
      <c r="V12" s="325">
        <v>40</v>
      </c>
      <c r="W12" s="325">
        <v>41</v>
      </c>
      <c r="X12" s="325">
        <v>42</v>
      </c>
      <c r="Y12" s="325">
        <v>43</v>
      </c>
      <c r="Z12" s="325">
        <v>43</v>
      </c>
      <c r="AA12" s="325">
        <v>42</v>
      </c>
      <c r="AB12" s="325">
        <v>42</v>
      </c>
      <c r="AC12" s="325">
        <v>42</v>
      </c>
      <c r="AD12" s="325">
        <v>42</v>
      </c>
      <c r="AE12" s="325">
        <v>41</v>
      </c>
      <c r="AF12" s="325">
        <v>40</v>
      </c>
      <c r="AG12" s="325">
        <v>43</v>
      </c>
      <c r="AH12" s="325">
        <v>48</v>
      </c>
      <c r="AI12" s="325">
        <v>177</v>
      </c>
      <c r="AJ12" s="325"/>
      <c r="AK12" s="325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</row>
    <row r="13" spans="1:53" ht="17" x14ac:dyDescent="0.2">
      <c r="A13" s="686">
        <v>12</v>
      </c>
      <c r="B13" s="1143" t="s">
        <v>3346</v>
      </c>
      <c r="C13" s="1143" t="s">
        <v>829</v>
      </c>
      <c r="D13" s="771"/>
      <c r="E13" s="709">
        <v>1343447</v>
      </c>
      <c r="F13" s="652" t="s">
        <v>115</v>
      </c>
      <c r="G13" s="652" t="s">
        <v>150</v>
      </c>
      <c r="H13" s="867" t="s">
        <v>830</v>
      </c>
      <c r="I13" s="804">
        <v>44255</v>
      </c>
      <c r="J13" s="805">
        <f t="shared" ca="1" si="7"/>
        <v>2.0444444444444443</v>
      </c>
      <c r="K13" s="803">
        <f t="shared" ca="1" si="8"/>
        <v>746</v>
      </c>
      <c r="L13" s="803">
        <f t="shared" ca="1" si="9"/>
        <v>24.866666666666667</v>
      </c>
      <c r="M13" s="770" t="s">
        <v>3039</v>
      </c>
      <c r="N13" s="1147">
        <v>44781</v>
      </c>
      <c r="O13" s="652">
        <f t="shared" si="3"/>
        <v>17.533333333333335</v>
      </c>
      <c r="P13" s="652">
        <v>25</v>
      </c>
      <c r="Q13" s="652">
        <v>186</v>
      </c>
      <c r="R13" s="664">
        <v>28</v>
      </c>
      <c r="S13" s="664">
        <v>29</v>
      </c>
      <c r="T13" s="664"/>
      <c r="U13" s="664">
        <v>31</v>
      </c>
      <c r="V13" s="664">
        <v>33</v>
      </c>
      <c r="W13" s="664">
        <v>34</v>
      </c>
      <c r="X13" s="664">
        <v>34</v>
      </c>
      <c r="Y13" s="664">
        <v>35</v>
      </c>
      <c r="Z13" s="664">
        <v>36</v>
      </c>
      <c r="AA13" s="664">
        <v>36</v>
      </c>
      <c r="AB13" s="664">
        <v>37</v>
      </c>
      <c r="AC13" s="664">
        <v>37</v>
      </c>
      <c r="AD13" s="664">
        <v>38</v>
      </c>
      <c r="AE13" s="664">
        <v>38</v>
      </c>
      <c r="AF13" s="664">
        <v>37</v>
      </c>
      <c r="AG13" s="664">
        <v>36</v>
      </c>
      <c r="AH13" s="664">
        <v>38</v>
      </c>
      <c r="AI13" s="664">
        <v>224</v>
      </c>
      <c r="AJ13" s="664"/>
      <c r="AK13" s="664"/>
      <c r="AL13" s="664"/>
      <c r="AM13" s="664"/>
      <c r="AN13" s="664"/>
      <c r="AO13" s="664"/>
      <c r="AP13" s="664"/>
      <c r="AQ13" s="664"/>
      <c r="AR13" s="325"/>
      <c r="AS13" s="325"/>
      <c r="AT13" s="325"/>
      <c r="AU13" s="325"/>
      <c r="AV13" s="325"/>
      <c r="AW13" s="325"/>
      <c r="AX13" s="325"/>
      <c r="AY13" s="325"/>
      <c r="AZ13" s="325"/>
    </row>
    <row r="14" spans="1:53" ht="17" x14ac:dyDescent="0.2">
      <c r="A14" s="1">
        <v>13</v>
      </c>
      <c r="B14" s="639" t="s">
        <v>3347</v>
      </c>
      <c r="C14" s="639" t="s">
        <v>831</v>
      </c>
      <c r="E14" s="99">
        <v>1385316</v>
      </c>
      <c r="F14" s="274" t="s">
        <v>113</v>
      </c>
      <c r="G14" s="274" t="s">
        <v>150</v>
      </c>
      <c r="H14" s="708" t="s">
        <v>299</v>
      </c>
      <c r="I14" s="789">
        <v>44219</v>
      </c>
      <c r="J14" s="790">
        <f t="shared" ref="J14:J18" ca="1" si="10">YEARFRAC(I14,TODAY())</f>
        <v>2.1472222222222221</v>
      </c>
      <c r="K14" s="788">
        <f t="shared" ref="K14:K18" ca="1" si="11">_xlfn.DAYS(TODAY(),I14)</f>
        <v>782</v>
      </c>
      <c r="L14" s="788">
        <f t="shared" ref="L14:L18" ca="1" si="12">K14/30</f>
        <v>26.066666666666666</v>
      </c>
      <c r="M14" s="769" t="s">
        <v>3039</v>
      </c>
      <c r="N14" s="6">
        <v>44781</v>
      </c>
      <c r="O14" s="274">
        <f t="shared" si="3"/>
        <v>18.733333333333334</v>
      </c>
      <c r="P14" s="274">
        <v>30</v>
      </c>
      <c r="Q14" s="274">
        <v>172</v>
      </c>
      <c r="R14" s="325">
        <v>33</v>
      </c>
      <c r="S14" s="325">
        <v>34</v>
      </c>
      <c r="T14" s="325"/>
      <c r="U14" s="325">
        <v>37</v>
      </c>
      <c r="V14" s="325">
        <v>38</v>
      </c>
      <c r="W14" s="325">
        <v>38</v>
      </c>
      <c r="X14" s="325">
        <v>38</v>
      </c>
      <c r="Y14" s="325">
        <v>40</v>
      </c>
      <c r="Z14" s="325">
        <v>40</v>
      </c>
      <c r="AA14" s="325">
        <v>42</v>
      </c>
      <c r="AB14" s="325">
        <v>44</v>
      </c>
      <c r="AC14" s="325">
        <v>45</v>
      </c>
      <c r="AD14" s="325">
        <v>46</v>
      </c>
      <c r="AE14" s="325">
        <v>49</v>
      </c>
      <c r="AF14" s="325">
        <v>49</v>
      </c>
      <c r="AG14" s="325">
        <v>47</v>
      </c>
      <c r="AH14" s="325">
        <v>42</v>
      </c>
      <c r="AI14" s="325">
        <v>162</v>
      </c>
      <c r="AJ14" s="325"/>
      <c r="AK14" s="325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</row>
    <row r="15" spans="1:53" ht="17" x14ac:dyDescent="0.2">
      <c r="A15" s="1">
        <v>14</v>
      </c>
      <c r="B15" s="639" t="s">
        <v>3348</v>
      </c>
      <c r="C15" s="639" t="s">
        <v>832</v>
      </c>
      <c r="E15" s="99">
        <v>1385316</v>
      </c>
      <c r="F15" s="274" t="s">
        <v>113</v>
      </c>
      <c r="G15" s="274" t="s">
        <v>150</v>
      </c>
      <c r="H15" s="708" t="s">
        <v>781</v>
      </c>
      <c r="I15" s="789">
        <v>44219</v>
      </c>
      <c r="J15" s="790">
        <f t="shared" ca="1" si="10"/>
        <v>2.1472222222222221</v>
      </c>
      <c r="K15" s="788">
        <f t="shared" ca="1" si="11"/>
        <v>782</v>
      </c>
      <c r="L15" s="788">
        <f t="shared" ca="1" si="12"/>
        <v>26.066666666666666</v>
      </c>
      <c r="M15" s="769" t="s">
        <v>3039</v>
      </c>
      <c r="N15" s="6">
        <v>44781</v>
      </c>
      <c r="O15" s="274">
        <f t="shared" si="3"/>
        <v>18.733333333333334</v>
      </c>
      <c r="P15" s="274">
        <v>32</v>
      </c>
      <c r="Q15" s="274">
        <v>141</v>
      </c>
      <c r="R15" s="325">
        <v>36</v>
      </c>
      <c r="S15" s="325">
        <v>39</v>
      </c>
      <c r="T15" s="325"/>
      <c r="U15" s="325">
        <v>43</v>
      </c>
      <c r="V15" s="325">
        <v>46</v>
      </c>
      <c r="W15" s="325">
        <v>46</v>
      </c>
      <c r="X15" s="325">
        <v>47</v>
      </c>
      <c r="Y15" s="325">
        <v>48</v>
      </c>
      <c r="Z15" s="325">
        <v>50</v>
      </c>
      <c r="AA15" s="325">
        <v>51</v>
      </c>
      <c r="AB15" s="325">
        <v>52</v>
      </c>
      <c r="AC15" s="325">
        <v>53</v>
      </c>
      <c r="AD15" s="325">
        <v>53</v>
      </c>
      <c r="AE15" s="325">
        <v>53</v>
      </c>
      <c r="AF15" s="325">
        <v>52</v>
      </c>
      <c r="AG15" s="325">
        <v>55</v>
      </c>
      <c r="AH15" s="325">
        <v>59</v>
      </c>
      <c r="AI15" s="325">
        <v>176</v>
      </c>
      <c r="AJ15" s="325"/>
      <c r="AK15" s="325"/>
      <c r="AL15" s="325"/>
      <c r="AM15" s="325"/>
      <c r="AN15" s="325"/>
      <c r="AO15" s="325"/>
      <c r="AP15" s="325"/>
      <c r="AQ15" s="325"/>
      <c r="AR15" s="325"/>
      <c r="AS15" s="325"/>
      <c r="AT15" s="325"/>
      <c r="AU15" s="325"/>
      <c r="AV15" s="325"/>
      <c r="AW15" s="325"/>
      <c r="AX15" s="325"/>
      <c r="AY15" s="325"/>
      <c r="AZ15" s="325"/>
    </row>
    <row r="16" spans="1:53" ht="17" x14ac:dyDescent="0.2">
      <c r="A16" s="1">
        <v>15</v>
      </c>
      <c r="B16" s="639" t="s">
        <v>3349</v>
      </c>
      <c r="C16" s="639" t="s">
        <v>833</v>
      </c>
      <c r="E16" s="99">
        <v>1385316</v>
      </c>
      <c r="F16" s="274" t="s">
        <v>113</v>
      </c>
      <c r="G16" s="274" t="s">
        <v>150</v>
      </c>
      <c r="H16" s="708" t="s">
        <v>783</v>
      </c>
      <c r="I16" s="789">
        <v>44219</v>
      </c>
      <c r="J16" s="790">
        <f t="shared" ca="1" si="10"/>
        <v>2.1472222222222221</v>
      </c>
      <c r="K16" s="788">
        <f t="shared" ca="1" si="11"/>
        <v>782</v>
      </c>
      <c r="L16" s="788">
        <f t="shared" ca="1" si="12"/>
        <v>26.066666666666666</v>
      </c>
      <c r="M16" s="769" t="s">
        <v>3039</v>
      </c>
      <c r="N16" s="6">
        <v>44781</v>
      </c>
      <c r="O16" s="274">
        <f t="shared" si="3"/>
        <v>18.733333333333334</v>
      </c>
      <c r="P16" s="274">
        <v>30</v>
      </c>
      <c r="Q16" s="274">
        <v>160</v>
      </c>
      <c r="R16" s="325">
        <v>35</v>
      </c>
      <c r="S16" s="325">
        <v>37</v>
      </c>
      <c r="T16" s="325"/>
      <c r="U16" s="325">
        <v>42</v>
      </c>
      <c r="V16" s="325">
        <v>44</v>
      </c>
      <c r="W16" s="325">
        <v>45</v>
      </c>
      <c r="X16" s="325">
        <v>46</v>
      </c>
      <c r="Y16" s="325">
        <v>49</v>
      </c>
      <c r="Z16" s="325">
        <v>50</v>
      </c>
      <c r="AA16" s="325">
        <v>53</v>
      </c>
      <c r="AB16" s="325">
        <v>54</v>
      </c>
      <c r="AC16" s="325">
        <v>55</v>
      </c>
      <c r="AD16" s="325">
        <v>54</v>
      </c>
      <c r="AE16" s="325">
        <v>54</v>
      </c>
      <c r="AF16" s="325">
        <v>51</v>
      </c>
      <c r="AG16" s="325">
        <v>52</v>
      </c>
      <c r="AH16" s="325">
        <v>56</v>
      </c>
      <c r="AI16" s="325">
        <v>198</v>
      </c>
      <c r="AJ16" s="325"/>
      <c r="AK16" s="325"/>
      <c r="AL16" s="325"/>
      <c r="AM16" s="325"/>
      <c r="AN16" s="325"/>
      <c r="AO16" s="325"/>
      <c r="AP16" s="325"/>
      <c r="AQ16" s="325"/>
      <c r="AR16" s="325"/>
      <c r="AS16" s="325"/>
      <c r="AT16" s="325"/>
      <c r="AU16" s="325"/>
      <c r="AV16" s="325"/>
      <c r="AW16" s="325"/>
      <c r="AX16" s="325"/>
      <c r="AY16" s="325"/>
      <c r="AZ16" s="325"/>
    </row>
    <row r="17" spans="1:52" ht="17" x14ac:dyDescent="0.2">
      <c r="A17" s="1">
        <v>16</v>
      </c>
      <c r="B17" s="639" t="s">
        <v>3350</v>
      </c>
      <c r="C17" s="639" t="s">
        <v>834</v>
      </c>
      <c r="E17" s="99">
        <v>1385316</v>
      </c>
      <c r="F17" s="274" t="s">
        <v>113</v>
      </c>
      <c r="G17" s="274" t="s">
        <v>150</v>
      </c>
      <c r="H17" s="708" t="s">
        <v>785</v>
      </c>
      <c r="I17" s="789">
        <v>44219</v>
      </c>
      <c r="J17" s="790">
        <f t="shared" ca="1" si="10"/>
        <v>2.1472222222222221</v>
      </c>
      <c r="K17" s="788">
        <f t="shared" ca="1" si="11"/>
        <v>782</v>
      </c>
      <c r="L17" s="788">
        <f t="shared" ca="1" si="12"/>
        <v>26.066666666666666</v>
      </c>
      <c r="M17" s="769" t="s">
        <v>3039</v>
      </c>
      <c r="N17" s="6">
        <v>44781</v>
      </c>
      <c r="O17" s="274">
        <f t="shared" si="3"/>
        <v>18.733333333333334</v>
      </c>
      <c r="P17" s="274">
        <v>31</v>
      </c>
      <c r="Q17" s="274">
        <v>153</v>
      </c>
      <c r="R17" s="325">
        <v>34</v>
      </c>
      <c r="S17" s="325">
        <v>37</v>
      </c>
      <c r="T17" s="325"/>
      <c r="U17" s="325">
        <v>42</v>
      </c>
      <c r="V17" s="325">
        <v>44</v>
      </c>
      <c r="W17" s="325">
        <v>44</v>
      </c>
      <c r="X17" s="325">
        <v>45</v>
      </c>
      <c r="Y17" s="325">
        <v>45</v>
      </c>
      <c r="Z17" s="325">
        <v>46</v>
      </c>
      <c r="AA17" s="325">
        <v>46</v>
      </c>
      <c r="AB17" s="325">
        <v>46</v>
      </c>
      <c r="AC17" s="325">
        <v>47</v>
      </c>
      <c r="AD17" s="325">
        <v>46</v>
      </c>
      <c r="AE17" s="325">
        <v>46</v>
      </c>
      <c r="AF17" s="325">
        <v>46</v>
      </c>
      <c r="AG17" s="325">
        <v>46</v>
      </c>
      <c r="AH17" s="325">
        <v>47</v>
      </c>
      <c r="AI17" s="325">
        <v>184</v>
      </c>
      <c r="AJ17" s="325"/>
      <c r="AK17" s="325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5"/>
      <c r="AX17" s="325"/>
      <c r="AY17" s="325"/>
      <c r="AZ17" s="325"/>
    </row>
    <row r="18" spans="1:52" ht="17" x14ac:dyDescent="0.2">
      <c r="A18" s="1">
        <v>17</v>
      </c>
      <c r="B18" s="639" t="s">
        <v>3351</v>
      </c>
      <c r="C18" s="639" t="s">
        <v>835</v>
      </c>
      <c r="E18" s="99">
        <v>1385316</v>
      </c>
      <c r="F18" s="274" t="s">
        <v>113</v>
      </c>
      <c r="G18" s="274" t="s">
        <v>150</v>
      </c>
      <c r="H18" s="708" t="s">
        <v>290</v>
      </c>
      <c r="I18" s="789">
        <v>44219</v>
      </c>
      <c r="J18" s="790">
        <f t="shared" ca="1" si="10"/>
        <v>2.1472222222222221</v>
      </c>
      <c r="K18" s="788">
        <f t="shared" ca="1" si="11"/>
        <v>782</v>
      </c>
      <c r="L18" s="788">
        <f t="shared" ca="1" si="12"/>
        <v>26.066666666666666</v>
      </c>
      <c r="M18" s="769" t="s">
        <v>3039</v>
      </c>
      <c r="N18" s="6">
        <v>44781</v>
      </c>
      <c r="O18" s="274">
        <f t="shared" si="3"/>
        <v>18.733333333333334</v>
      </c>
      <c r="P18" s="274">
        <v>31</v>
      </c>
      <c r="Q18" s="274">
        <v>140</v>
      </c>
      <c r="R18" s="325">
        <v>36</v>
      </c>
      <c r="S18" s="325">
        <v>40</v>
      </c>
      <c r="T18" s="325"/>
      <c r="U18" s="325">
        <v>46</v>
      </c>
      <c r="V18" s="325">
        <v>49</v>
      </c>
      <c r="W18" s="325">
        <v>50</v>
      </c>
      <c r="X18" s="325">
        <v>50</v>
      </c>
      <c r="Y18" s="325">
        <v>50</v>
      </c>
      <c r="Z18" s="325">
        <v>52</v>
      </c>
      <c r="AA18" s="325">
        <v>54</v>
      </c>
      <c r="AB18" s="325">
        <v>55</v>
      </c>
      <c r="AC18" s="325">
        <v>55</v>
      </c>
      <c r="AD18" s="325">
        <v>54</v>
      </c>
      <c r="AE18" s="325">
        <v>55</v>
      </c>
      <c r="AF18" s="325">
        <v>53</v>
      </c>
      <c r="AG18" s="325">
        <v>54</v>
      </c>
      <c r="AH18" s="325">
        <v>56</v>
      </c>
      <c r="AI18" s="325">
        <v>218</v>
      </c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5"/>
      <c r="AX18" s="325"/>
      <c r="AY18" s="325"/>
      <c r="AZ18" s="325"/>
    </row>
    <row r="19" spans="1:52" x14ac:dyDescent="0.2">
      <c r="H19" s="1"/>
      <c r="M19" t="s">
        <v>3352</v>
      </c>
      <c r="Q19" s="1"/>
    </row>
    <row r="23" spans="1:52" ht="16" x14ac:dyDescent="0.2">
      <c r="A23" s="161" t="s">
        <v>155</v>
      </c>
      <c r="B23" s="14"/>
    </row>
    <row r="24" spans="1:52" ht="16" x14ac:dyDescent="0.2">
      <c r="A24" s="162" t="s">
        <v>124</v>
      </c>
      <c r="B24" s="877"/>
    </row>
    <row r="25" spans="1:52" x14ac:dyDescent="0.2">
      <c r="A25" s="163" t="s">
        <v>141</v>
      </c>
      <c r="B25" s="105"/>
    </row>
    <row r="26" spans="1:52" ht="16" x14ac:dyDescent="0.2">
      <c r="A26" s="164" t="s">
        <v>150</v>
      </c>
      <c r="B26" s="124"/>
    </row>
    <row r="27" spans="1:52" ht="16" x14ac:dyDescent="0.2">
      <c r="A27" s="165" t="s">
        <v>156</v>
      </c>
      <c r="B27" s="3"/>
      <c r="G27" s="1142"/>
      <c r="H27" s="247"/>
      <c r="I27" s="247"/>
      <c r="J27" s="247"/>
      <c r="K27" s="247"/>
      <c r="L27" s="247"/>
      <c r="R27" s="247"/>
    </row>
    <row r="28" spans="1:52" ht="16" x14ac:dyDescent="0.2">
      <c r="A28" s="187" t="s">
        <v>154</v>
      </c>
      <c r="B28" s="92"/>
      <c r="G28" s="1142"/>
      <c r="H28" s="247"/>
      <c r="I28" s="247"/>
      <c r="J28" s="247"/>
      <c r="K28" s="247"/>
      <c r="L28" s="247"/>
      <c r="R28" s="247"/>
    </row>
    <row r="29" spans="1:52" ht="16" x14ac:dyDescent="0.2">
      <c r="A29" s="186" t="s">
        <v>157</v>
      </c>
      <c r="B29" s="151"/>
      <c r="G29" s="1142"/>
      <c r="H29" s="247"/>
      <c r="I29" s="247"/>
      <c r="J29" s="247"/>
      <c r="K29" s="247"/>
      <c r="L29" s="247"/>
      <c r="R29" s="247"/>
    </row>
    <row r="30" spans="1:52" ht="17" x14ac:dyDescent="0.2">
      <c r="A30" s="374" t="s">
        <v>158</v>
      </c>
      <c r="B30" s="878"/>
      <c r="G30" s="1142"/>
      <c r="H30" s="247"/>
      <c r="I30" s="247"/>
      <c r="J30" s="247"/>
      <c r="K30" s="247"/>
      <c r="L30" s="247"/>
      <c r="R30" s="247"/>
    </row>
    <row r="31" spans="1:52" ht="17" x14ac:dyDescent="0.2">
      <c r="A31" s="393" t="s">
        <v>159</v>
      </c>
      <c r="B31" s="879"/>
      <c r="G31" s="1142"/>
      <c r="H31" s="247"/>
      <c r="I31" s="247"/>
      <c r="J31" s="247"/>
      <c r="K31" s="247"/>
      <c r="L31" s="247"/>
      <c r="R31" s="247"/>
    </row>
  </sheetData>
  <pageMargins left="0.7" right="0.7" top="0.75" bottom="0.75" header="0.3" footer="0.3"/>
  <pageSetup fitToHeight="0"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AF48-F698-4202-9625-213DE3CBD365}">
  <sheetPr>
    <tabColor rgb="FFFFC000"/>
    <pageSetUpPr fitToPage="1"/>
  </sheetPr>
  <dimension ref="A1:AL51"/>
  <sheetViews>
    <sheetView topLeftCell="R1" workbookViewId="0">
      <selection activeCell="A11" sqref="A11:XFD13"/>
    </sheetView>
  </sheetViews>
  <sheetFormatPr baseColWidth="10" defaultColWidth="8.83203125" defaultRowHeight="15" x14ac:dyDescent="0.2"/>
  <cols>
    <col min="1" max="1" width="9.33203125" bestFit="1" customWidth="1"/>
    <col min="2" max="2" width="12.1640625" bestFit="1" customWidth="1"/>
    <col min="3" max="3" width="10.5" bestFit="1" customWidth="1"/>
    <col min="4" max="4" width="17" style="1" bestFit="1" customWidth="1"/>
    <col min="5" max="5" width="14.5" style="1304" bestFit="1" customWidth="1"/>
    <col min="6" max="6" width="11.33203125" style="1304" bestFit="1" customWidth="1"/>
    <col min="7" max="7" width="9.83203125" style="1304" bestFit="1" customWidth="1"/>
    <col min="8" max="8" width="8.5" style="1" bestFit="1" customWidth="1"/>
    <col min="9" max="9" width="11.33203125" bestFit="1" customWidth="1"/>
    <col min="10" max="10" width="10.6640625" bestFit="1" customWidth="1"/>
    <col min="11" max="11" width="10" bestFit="1" customWidth="1"/>
    <col min="12" max="12" width="13.6640625" bestFit="1" customWidth="1"/>
    <col min="13" max="13" width="19" bestFit="1" customWidth="1"/>
    <col min="14" max="14" width="15.5" bestFit="1" customWidth="1"/>
    <col min="15" max="15" width="17" bestFit="1" customWidth="1"/>
    <col min="16" max="16" width="19.5" bestFit="1" customWidth="1"/>
    <col min="17" max="17" width="19.5" style="1304" customWidth="1"/>
    <col min="18" max="18" width="20.5" customWidth="1"/>
    <col min="19" max="19" width="14.83203125" bestFit="1" customWidth="1"/>
    <col min="20" max="20" width="13.5" customWidth="1"/>
    <col min="21" max="21" width="14.1640625" customWidth="1"/>
    <col min="25" max="25" width="14.83203125" bestFit="1" customWidth="1"/>
    <col min="26" max="28" width="10.5" bestFit="1" customWidth="1"/>
    <col min="29" max="29" width="9.33203125" bestFit="1" customWidth="1"/>
    <col min="30" max="30" width="9.33203125" style="1" bestFit="1" customWidth="1"/>
    <col min="31" max="31" width="10.5" style="1" bestFit="1" customWidth="1"/>
    <col min="32" max="33" width="10.5" bestFit="1" customWidth="1"/>
    <col min="34" max="36" width="11.5" bestFit="1" customWidth="1"/>
    <col min="37" max="37" width="10.5" bestFit="1" customWidth="1"/>
  </cols>
  <sheetData>
    <row r="1" spans="1:38" x14ac:dyDescent="0.2">
      <c r="A1" s="167" t="s">
        <v>97</v>
      </c>
      <c r="B1" s="167" t="s">
        <v>237</v>
      </c>
      <c r="C1" s="167" t="s">
        <v>2593</v>
      </c>
      <c r="D1" s="167" t="s">
        <v>239</v>
      </c>
      <c r="E1" s="1402" t="s">
        <v>2435</v>
      </c>
      <c r="F1" s="1402" t="s">
        <v>189</v>
      </c>
      <c r="G1" s="1402" t="s">
        <v>192</v>
      </c>
      <c r="H1" s="167" t="s">
        <v>241</v>
      </c>
      <c r="I1" s="167" t="s">
        <v>188</v>
      </c>
      <c r="J1" s="167" t="s">
        <v>242</v>
      </c>
      <c r="K1" s="167" t="s">
        <v>2895</v>
      </c>
      <c r="L1" s="167" t="s">
        <v>2896</v>
      </c>
      <c r="M1" s="167" t="s">
        <v>2441</v>
      </c>
      <c r="N1" s="368" t="s">
        <v>2886</v>
      </c>
      <c r="O1" s="167" t="s">
        <v>2887</v>
      </c>
      <c r="P1" s="328" t="s">
        <v>3353</v>
      </c>
      <c r="Q1" s="1620" t="s">
        <v>3354</v>
      </c>
      <c r="R1" t="s">
        <v>3355</v>
      </c>
      <c r="S1" t="s">
        <v>3264</v>
      </c>
      <c r="T1" t="s">
        <v>3282</v>
      </c>
      <c r="U1" t="s">
        <v>3283</v>
      </c>
      <c r="V1" t="s">
        <v>3284</v>
      </c>
      <c r="W1" t="s">
        <v>3285</v>
      </c>
      <c r="X1" t="s">
        <v>3286</v>
      </c>
      <c r="Y1" t="s">
        <v>3308</v>
      </c>
      <c r="Z1" s="6">
        <v>44785</v>
      </c>
      <c r="AA1" s="6">
        <v>44792</v>
      </c>
      <c r="AB1" s="6">
        <v>44799</v>
      </c>
      <c r="AC1" s="6">
        <v>44806</v>
      </c>
      <c r="AD1" s="13">
        <v>44813</v>
      </c>
      <c r="AE1" s="13">
        <v>44827</v>
      </c>
      <c r="AF1" s="6">
        <v>44834</v>
      </c>
      <c r="AG1" s="6">
        <v>44841</v>
      </c>
      <c r="AH1" s="6">
        <v>44848</v>
      </c>
      <c r="AI1" s="6">
        <v>44855</v>
      </c>
      <c r="AJ1" s="6">
        <v>44862</v>
      </c>
      <c r="AK1" s="6">
        <v>44867</v>
      </c>
      <c r="AL1" t="s">
        <v>2950</v>
      </c>
    </row>
    <row r="2" spans="1:38" s="738" customFormat="1" ht="16" x14ac:dyDescent="0.2">
      <c r="A2" s="667">
        <v>1</v>
      </c>
      <c r="B2" s="667" t="s">
        <v>3356</v>
      </c>
      <c r="C2" s="738" t="s">
        <v>837</v>
      </c>
      <c r="D2" s="667" t="s">
        <v>3357</v>
      </c>
      <c r="E2" s="1879">
        <v>1441994</v>
      </c>
      <c r="F2" s="1879" t="s">
        <v>113</v>
      </c>
      <c r="G2" s="1879" t="s">
        <v>154</v>
      </c>
      <c r="H2" s="1880"/>
      <c r="I2" s="1881">
        <v>44261</v>
      </c>
      <c r="J2" s="1882">
        <f ca="1">YEARFRAC(I2,TODAY())</f>
        <v>2.0277777777777777</v>
      </c>
      <c r="K2" s="1883">
        <f ca="1">_xlfn.DAYS(TODAY(),I2)</f>
        <v>740</v>
      </c>
      <c r="L2" s="1883">
        <f ca="1">K2/30</f>
        <v>24.666666666666668</v>
      </c>
      <c r="M2" s="1531" t="s">
        <v>3039</v>
      </c>
      <c r="N2" s="1884">
        <v>44809</v>
      </c>
      <c r="O2" s="1880">
        <f t="shared" ref="O2:O3" si="0">_xlfn.DAYS(N2,I2)/30</f>
        <v>18.266666666666666</v>
      </c>
      <c r="P2" s="1724">
        <v>31</v>
      </c>
      <c r="Q2" s="1724">
        <v>196</v>
      </c>
      <c r="R2" s="1885">
        <v>38</v>
      </c>
      <c r="S2" s="1885">
        <v>39</v>
      </c>
      <c r="T2" s="1885">
        <v>39</v>
      </c>
      <c r="U2" s="1885">
        <v>41</v>
      </c>
      <c r="V2" s="1885">
        <v>43</v>
      </c>
      <c r="W2" s="1885">
        <v>44</v>
      </c>
      <c r="X2" s="1885">
        <v>45</v>
      </c>
      <c r="Y2" s="1885">
        <v>46</v>
      </c>
      <c r="Z2" s="1885">
        <v>48</v>
      </c>
      <c r="AA2" s="1885">
        <v>47</v>
      </c>
      <c r="AB2" s="1885">
        <v>48</v>
      </c>
      <c r="AC2" s="1885">
        <v>50</v>
      </c>
      <c r="AD2" s="1885">
        <v>50</v>
      </c>
      <c r="AE2" s="1885">
        <v>50</v>
      </c>
      <c r="AF2" s="1885">
        <v>50</v>
      </c>
      <c r="AG2" s="1885">
        <v>50</v>
      </c>
      <c r="AH2" s="738">
        <v>52</v>
      </c>
      <c r="AI2" s="738">
        <v>54</v>
      </c>
      <c r="AJ2" s="738">
        <v>52</v>
      </c>
      <c r="AK2" s="738">
        <v>46</v>
      </c>
      <c r="AL2" s="738">
        <v>216</v>
      </c>
    </row>
    <row r="3" spans="1:38" s="1887" customFormat="1" ht="16" x14ac:dyDescent="0.2">
      <c r="A3" s="1886">
        <v>2</v>
      </c>
      <c r="B3" s="667" t="s">
        <v>3358</v>
      </c>
      <c r="C3" s="1887" t="s">
        <v>838</v>
      </c>
      <c r="D3" s="1886"/>
      <c r="E3" s="1888">
        <v>1441994</v>
      </c>
      <c r="F3" s="1888" t="s">
        <v>115</v>
      </c>
      <c r="G3" s="1888" t="s">
        <v>154</v>
      </c>
      <c r="H3" s="1889"/>
      <c r="I3" s="1890">
        <v>44261</v>
      </c>
      <c r="J3" s="1891">
        <f t="shared" ref="J3" ca="1" si="1">YEARFRAC(I3,TODAY())</f>
        <v>2.0277777777777777</v>
      </c>
      <c r="K3" s="1892">
        <f t="shared" ref="K3" ca="1" si="2">_xlfn.DAYS(TODAY(),I3)</f>
        <v>740</v>
      </c>
      <c r="L3" s="1892">
        <f t="shared" ref="L3" ca="1" si="3">K3/30</f>
        <v>24.666666666666668</v>
      </c>
      <c r="M3" s="1420" t="s">
        <v>3039</v>
      </c>
      <c r="N3" s="1893">
        <v>44809</v>
      </c>
      <c r="O3" s="1889">
        <f t="shared" si="0"/>
        <v>18.266666666666666</v>
      </c>
      <c r="P3" s="1503">
        <v>30</v>
      </c>
      <c r="Q3" s="1503">
        <v>190</v>
      </c>
      <c r="R3" s="1894">
        <v>38</v>
      </c>
      <c r="S3" s="1894">
        <v>35</v>
      </c>
      <c r="T3" s="1894">
        <v>33</v>
      </c>
      <c r="U3" s="1894">
        <v>34</v>
      </c>
      <c r="V3" s="1894">
        <v>33</v>
      </c>
      <c r="W3" s="1894">
        <v>35</v>
      </c>
      <c r="X3" s="1894">
        <v>36</v>
      </c>
      <c r="Y3" s="1894">
        <v>36</v>
      </c>
      <c r="Z3" s="1894">
        <v>36</v>
      </c>
      <c r="AA3" s="1894">
        <v>36</v>
      </c>
      <c r="AB3" s="1894">
        <v>38</v>
      </c>
      <c r="AC3" s="1894">
        <v>40</v>
      </c>
      <c r="AD3" s="1894">
        <v>40</v>
      </c>
      <c r="AE3" s="1894">
        <v>41</v>
      </c>
      <c r="AF3" s="1894">
        <v>41</v>
      </c>
      <c r="AG3" s="1894">
        <v>41</v>
      </c>
      <c r="AH3" s="1887">
        <v>43</v>
      </c>
      <c r="AI3" s="1887">
        <v>41</v>
      </c>
      <c r="AJ3" s="1887">
        <v>41</v>
      </c>
      <c r="AK3" s="1887">
        <v>37</v>
      </c>
      <c r="AL3" s="1887">
        <v>231</v>
      </c>
    </row>
    <row r="4" spans="1:38" s="1887" customFormat="1" ht="16" x14ac:dyDescent="0.2">
      <c r="A4" s="1886">
        <v>3</v>
      </c>
      <c r="B4" s="667" t="s">
        <v>3359</v>
      </c>
      <c r="C4" s="1887" t="s">
        <v>839</v>
      </c>
      <c r="D4" s="1886" t="s">
        <v>3360</v>
      </c>
      <c r="E4" s="1888">
        <v>1416090</v>
      </c>
      <c r="F4" s="1888" t="s">
        <v>113</v>
      </c>
      <c r="G4" s="1888" t="s">
        <v>154</v>
      </c>
      <c r="H4" s="1895"/>
      <c r="I4" s="1890">
        <v>44261</v>
      </c>
      <c r="J4" s="1891">
        <f t="shared" ref="J4:J10" ca="1" si="4">YEARFRAC(I4,TODAY())</f>
        <v>2.0277777777777777</v>
      </c>
      <c r="K4" s="1892">
        <f t="shared" ref="K4:K10" ca="1" si="5">_xlfn.DAYS(TODAY(),I4)</f>
        <v>740</v>
      </c>
      <c r="L4" s="1892">
        <f t="shared" ref="L4:L10" ca="1" si="6">K4/30</f>
        <v>24.666666666666668</v>
      </c>
      <c r="M4" s="1420" t="s">
        <v>3039</v>
      </c>
      <c r="N4" s="1893">
        <v>44809</v>
      </c>
      <c r="O4" s="1889">
        <f t="shared" ref="O4:O10" si="7">_xlfn.DAYS(N4,I4)/30</f>
        <v>18.266666666666666</v>
      </c>
      <c r="P4" s="1503">
        <v>32</v>
      </c>
      <c r="Q4" s="1503">
        <v>173</v>
      </c>
      <c r="R4" s="1894">
        <v>38</v>
      </c>
      <c r="S4" s="1894">
        <v>41</v>
      </c>
      <c r="T4" s="1894">
        <v>43</v>
      </c>
      <c r="U4" s="1894">
        <v>43</v>
      </c>
      <c r="V4" s="1894">
        <v>42</v>
      </c>
      <c r="W4" s="1894">
        <v>43</v>
      </c>
      <c r="X4" s="1894">
        <v>45</v>
      </c>
      <c r="Y4" s="1894">
        <v>46</v>
      </c>
      <c r="Z4" s="1894">
        <v>48</v>
      </c>
      <c r="AA4" s="1894">
        <v>48</v>
      </c>
      <c r="AB4" s="1894">
        <v>47</v>
      </c>
      <c r="AC4" s="1894">
        <v>47</v>
      </c>
      <c r="AD4" s="1894">
        <v>46</v>
      </c>
      <c r="AE4" s="1894">
        <v>44</v>
      </c>
      <c r="AF4" s="1894">
        <v>44</v>
      </c>
      <c r="AG4" s="1894">
        <v>44</v>
      </c>
      <c r="AH4" s="1887">
        <v>43</v>
      </c>
      <c r="AI4" s="1887">
        <v>44</v>
      </c>
      <c r="AJ4" s="1887">
        <v>41</v>
      </c>
      <c r="AK4" s="1887">
        <v>36</v>
      </c>
      <c r="AL4" s="1887">
        <v>183</v>
      </c>
    </row>
    <row r="5" spans="1:38" ht="16" x14ac:dyDescent="0.2">
      <c r="A5" s="167">
        <v>4</v>
      </c>
      <c r="B5" s="167"/>
      <c r="C5" t="s">
        <v>840</v>
      </c>
      <c r="D5" s="167" t="s">
        <v>3361</v>
      </c>
      <c r="E5" s="1532">
        <v>1479811</v>
      </c>
      <c r="F5" s="907" t="s">
        <v>113</v>
      </c>
      <c r="G5" s="907" t="s">
        <v>141</v>
      </c>
      <c r="H5" s="194" t="s">
        <v>299</v>
      </c>
      <c r="I5" s="821">
        <v>44606</v>
      </c>
      <c r="J5" s="1533">
        <f t="shared" ca="1" si="4"/>
        <v>1.0888888888888888</v>
      </c>
      <c r="K5" s="1534">
        <f t="shared" ca="1" si="5"/>
        <v>395</v>
      </c>
      <c r="L5" s="1534">
        <f t="shared" ca="1" si="6"/>
        <v>13.166666666666666</v>
      </c>
      <c r="M5" s="105" t="s">
        <v>3362</v>
      </c>
      <c r="N5" s="1535">
        <v>44809</v>
      </c>
      <c r="O5" s="105">
        <f t="shared" si="7"/>
        <v>6.7666666666666666</v>
      </c>
      <c r="P5" s="1304">
        <v>32</v>
      </c>
      <c r="Q5" s="1304">
        <v>158</v>
      </c>
      <c r="R5" s="1304">
        <v>32</v>
      </c>
      <c r="S5" s="1304">
        <v>32</v>
      </c>
      <c r="T5" s="1304">
        <v>32</v>
      </c>
      <c r="U5" s="1304">
        <v>32</v>
      </c>
      <c r="V5" s="1304">
        <v>32</v>
      </c>
      <c r="W5" s="1304">
        <v>32</v>
      </c>
      <c r="X5" s="1304">
        <v>32</v>
      </c>
      <c r="Y5" s="1304">
        <v>32</v>
      </c>
      <c r="Z5" s="1304">
        <v>32</v>
      </c>
      <c r="AA5" s="1304">
        <v>32</v>
      </c>
      <c r="AB5" s="1304">
        <v>32</v>
      </c>
      <c r="AC5" s="1304">
        <v>32</v>
      </c>
      <c r="AD5" s="1">
        <v>32</v>
      </c>
      <c r="AE5" s="1">
        <v>32</v>
      </c>
      <c r="AF5" s="1304">
        <v>32</v>
      </c>
      <c r="AG5" s="1">
        <v>32</v>
      </c>
      <c r="AH5" s="1">
        <v>32</v>
      </c>
      <c r="AI5" s="1">
        <v>32</v>
      </c>
      <c r="AJ5" s="1">
        <v>32</v>
      </c>
      <c r="AK5">
        <v>31</v>
      </c>
    </row>
    <row r="6" spans="1:38" ht="16" x14ac:dyDescent="0.2">
      <c r="A6" s="167">
        <v>5</v>
      </c>
      <c r="B6" s="167"/>
      <c r="C6" t="s">
        <v>841</v>
      </c>
      <c r="E6" s="1532">
        <v>1479811</v>
      </c>
      <c r="F6" s="907" t="s">
        <v>113</v>
      </c>
      <c r="G6" s="907" t="s">
        <v>141</v>
      </c>
      <c r="H6" s="194" t="s">
        <v>296</v>
      </c>
      <c r="I6" s="821">
        <v>44606</v>
      </c>
      <c r="J6" s="1533">
        <f t="shared" ca="1" si="4"/>
        <v>1.0888888888888888</v>
      </c>
      <c r="K6" s="1534">
        <f t="shared" ca="1" si="5"/>
        <v>395</v>
      </c>
      <c r="L6" s="1534">
        <f t="shared" ca="1" si="6"/>
        <v>13.166666666666666</v>
      </c>
      <c r="M6" s="105" t="s">
        <v>3362</v>
      </c>
      <c r="N6" s="1535">
        <v>44809</v>
      </c>
      <c r="O6" s="105">
        <f t="shared" si="7"/>
        <v>6.7666666666666666</v>
      </c>
      <c r="P6" s="1304">
        <v>32</v>
      </c>
      <c r="Q6" s="1304">
        <v>195</v>
      </c>
      <c r="R6" s="1304">
        <v>32</v>
      </c>
      <c r="S6" s="1304">
        <v>32</v>
      </c>
      <c r="T6" s="1304">
        <v>32</v>
      </c>
      <c r="U6" s="1304">
        <v>32</v>
      </c>
      <c r="V6" s="1304">
        <v>32</v>
      </c>
      <c r="W6" s="1304">
        <v>32</v>
      </c>
      <c r="X6" s="1304">
        <v>32</v>
      </c>
      <c r="Y6" s="1304">
        <v>32</v>
      </c>
      <c r="Z6" s="1304">
        <v>32</v>
      </c>
      <c r="AA6" s="1304">
        <v>32</v>
      </c>
      <c r="AB6" s="1304">
        <v>32</v>
      </c>
      <c r="AC6" s="1304">
        <v>32</v>
      </c>
      <c r="AD6" s="1">
        <v>32</v>
      </c>
      <c r="AE6" s="1">
        <v>32</v>
      </c>
      <c r="AF6" s="1304">
        <v>32</v>
      </c>
      <c r="AG6" s="1">
        <v>32</v>
      </c>
      <c r="AH6" s="1">
        <v>32</v>
      </c>
      <c r="AI6" s="1">
        <v>32</v>
      </c>
      <c r="AJ6" s="1">
        <v>32</v>
      </c>
      <c r="AK6">
        <v>30</v>
      </c>
    </row>
    <row r="7" spans="1:38" s="1385" customFormat="1" ht="16" x14ac:dyDescent="0.2">
      <c r="A7" s="1418">
        <v>6</v>
      </c>
      <c r="B7" s="1418"/>
      <c r="C7" s="1385" t="s">
        <v>843</v>
      </c>
      <c r="D7" s="527"/>
      <c r="E7" s="1461">
        <v>1479811</v>
      </c>
      <c r="F7" s="1454" t="s">
        <v>113</v>
      </c>
      <c r="G7" s="1454" t="s">
        <v>141</v>
      </c>
      <c r="H7" s="528" t="s">
        <v>286</v>
      </c>
      <c r="I7" s="1388">
        <v>44606</v>
      </c>
      <c r="J7" s="1438">
        <f t="shared" ca="1" si="4"/>
        <v>1.0888888888888888</v>
      </c>
      <c r="K7" s="1435">
        <f t="shared" ca="1" si="5"/>
        <v>395</v>
      </c>
      <c r="L7" s="1435">
        <f t="shared" ca="1" si="6"/>
        <v>13.166666666666666</v>
      </c>
      <c r="M7" s="382" t="s">
        <v>3362</v>
      </c>
      <c r="N7" s="1455">
        <v>44809</v>
      </c>
      <c r="O7" s="382">
        <f t="shared" si="7"/>
        <v>6.7666666666666666</v>
      </c>
      <c r="P7" s="1466">
        <v>32</v>
      </c>
      <c r="Q7" s="1466">
        <v>188</v>
      </c>
      <c r="R7" s="1466">
        <v>32</v>
      </c>
      <c r="S7" s="1466">
        <v>32</v>
      </c>
      <c r="T7" s="1466">
        <v>32</v>
      </c>
      <c r="U7" s="1466">
        <v>32</v>
      </c>
      <c r="V7" s="1466">
        <v>32</v>
      </c>
      <c r="W7" s="1466">
        <v>32</v>
      </c>
      <c r="X7" s="1466">
        <v>32</v>
      </c>
      <c r="Y7" s="1466">
        <v>32</v>
      </c>
      <c r="Z7" s="1466">
        <v>32</v>
      </c>
      <c r="AA7" s="1466">
        <v>32</v>
      </c>
      <c r="AB7" s="1466">
        <v>32</v>
      </c>
      <c r="AC7" s="1466">
        <v>32</v>
      </c>
      <c r="AD7" s="527">
        <v>32</v>
      </c>
      <c r="AE7" s="527">
        <v>32</v>
      </c>
      <c r="AF7" s="1466">
        <v>32</v>
      </c>
      <c r="AG7" s="527">
        <v>32</v>
      </c>
      <c r="AH7" s="527">
        <v>32</v>
      </c>
      <c r="AI7" s="527">
        <v>32</v>
      </c>
      <c r="AJ7" s="527">
        <v>32</v>
      </c>
      <c r="AK7" s="1385">
        <v>32</v>
      </c>
    </row>
    <row r="8" spans="1:38" ht="16" x14ac:dyDescent="0.2">
      <c r="A8" s="167">
        <v>7</v>
      </c>
      <c r="B8" s="167"/>
      <c r="C8" t="s">
        <v>844</v>
      </c>
      <c r="D8" s="167" t="s">
        <v>3363</v>
      </c>
      <c r="E8" s="1532">
        <v>1479810</v>
      </c>
      <c r="F8" s="907" t="s">
        <v>113</v>
      </c>
      <c r="G8" s="907" t="s">
        <v>141</v>
      </c>
      <c r="H8" s="194" t="s">
        <v>299</v>
      </c>
      <c r="I8" s="821">
        <v>44606</v>
      </c>
      <c r="J8" s="1533">
        <f t="shared" ca="1" si="4"/>
        <v>1.0888888888888888</v>
      </c>
      <c r="K8" s="1534">
        <f t="shared" ca="1" si="5"/>
        <v>395</v>
      </c>
      <c r="L8" s="1534">
        <f t="shared" ca="1" si="6"/>
        <v>13.166666666666666</v>
      </c>
      <c r="M8" s="105" t="s">
        <v>3362</v>
      </c>
      <c r="N8" s="1535">
        <v>44809</v>
      </c>
      <c r="O8" s="105">
        <f t="shared" si="7"/>
        <v>6.7666666666666666</v>
      </c>
      <c r="P8" s="1304">
        <v>29</v>
      </c>
      <c r="Q8" s="1304">
        <v>156</v>
      </c>
      <c r="R8" s="1304">
        <v>29</v>
      </c>
      <c r="S8" s="1304">
        <v>29</v>
      </c>
      <c r="T8" s="1304">
        <v>29</v>
      </c>
      <c r="U8" s="1304">
        <v>29</v>
      </c>
      <c r="V8" s="1304">
        <v>29</v>
      </c>
      <c r="W8" s="1304">
        <v>29</v>
      </c>
      <c r="X8" s="1304">
        <v>29</v>
      </c>
      <c r="Y8" s="1304">
        <v>29</v>
      </c>
      <c r="Z8" s="1304">
        <v>29</v>
      </c>
      <c r="AA8" s="1304">
        <v>29</v>
      </c>
      <c r="AB8" s="1304">
        <v>29</v>
      </c>
      <c r="AC8" s="1304">
        <v>29</v>
      </c>
      <c r="AD8" s="1">
        <v>30</v>
      </c>
      <c r="AE8" s="1">
        <v>30</v>
      </c>
      <c r="AF8" s="1304">
        <v>29</v>
      </c>
      <c r="AG8" s="1">
        <v>30</v>
      </c>
      <c r="AH8" s="1">
        <v>30</v>
      </c>
      <c r="AI8" s="1">
        <v>30</v>
      </c>
      <c r="AJ8" s="1">
        <v>30</v>
      </c>
      <c r="AK8">
        <v>31</v>
      </c>
    </row>
    <row r="9" spans="1:38" ht="16" x14ac:dyDescent="0.2">
      <c r="A9" s="167">
        <v>8</v>
      </c>
      <c r="B9" s="167"/>
      <c r="C9" t="s">
        <v>845</v>
      </c>
      <c r="E9" s="1532">
        <v>1479810</v>
      </c>
      <c r="F9" s="907" t="s">
        <v>113</v>
      </c>
      <c r="G9" s="907" t="s">
        <v>141</v>
      </c>
      <c r="H9" s="194" t="s">
        <v>296</v>
      </c>
      <c r="I9" s="821">
        <v>44606</v>
      </c>
      <c r="J9" s="1533">
        <f t="shared" ca="1" si="4"/>
        <v>1.0888888888888888</v>
      </c>
      <c r="K9" s="1534">
        <f t="shared" ca="1" si="5"/>
        <v>395</v>
      </c>
      <c r="L9" s="1534">
        <f t="shared" ca="1" si="6"/>
        <v>13.166666666666666</v>
      </c>
      <c r="M9" s="105" t="s">
        <v>3362</v>
      </c>
      <c r="N9" s="1535">
        <v>44809</v>
      </c>
      <c r="O9" s="105">
        <f t="shared" si="7"/>
        <v>6.7666666666666666</v>
      </c>
      <c r="P9" s="1304">
        <v>31</v>
      </c>
      <c r="Q9" s="1304">
        <v>206</v>
      </c>
      <c r="R9" s="1304">
        <v>31</v>
      </c>
      <c r="S9" s="1304">
        <v>31</v>
      </c>
      <c r="T9" s="1304">
        <v>31</v>
      </c>
      <c r="U9" s="1304">
        <v>31</v>
      </c>
      <c r="V9" s="1304">
        <v>31</v>
      </c>
      <c r="W9" s="1304">
        <v>31</v>
      </c>
      <c r="X9" s="1304">
        <v>31</v>
      </c>
      <c r="Y9" s="1304">
        <v>31</v>
      </c>
      <c r="Z9" s="1304">
        <v>31</v>
      </c>
      <c r="AA9" s="1304">
        <v>31</v>
      </c>
      <c r="AB9" s="1304">
        <v>31</v>
      </c>
      <c r="AC9" s="1304">
        <v>31</v>
      </c>
      <c r="AD9" s="1">
        <v>32</v>
      </c>
      <c r="AE9" s="1">
        <v>32</v>
      </c>
      <c r="AF9" s="1304">
        <v>31</v>
      </c>
      <c r="AG9" s="1">
        <v>32</v>
      </c>
      <c r="AH9" s="1">
        <v>32</v>
      </c>
      <c r="AI9" s="1">
        <v>32</v>
      </c>
      <c r="AJ9" s="1">
        <v>32</v>
      </c>
      <c r="AK9">
        <v>31</v>
      </c>
    </row>
    <row r="10" spans="1:38" s="1385" customFormat="1" ht="16" x14ac:dyDescent="0.2">
      <c r="A10" s="1418">
        <v>9</v>
      </c>
      <c r="B10" s="1418"/>
      <c r="C10" s="1385" t="s">
        <v>847</v>
      </c>
      <c r="D10" s="527"/>
      <c r="E10" s="1461">
        <v>1479810</v>
      </c>
      <c r="F10" s="1454" t="s">
        <v>113</v>
      </c>
      <c r="G10" s="1454" t="s">
        <v>141</v>
      </c>
      <c r="H10" s="528" t="s">
        <v>286</v>
      </c>
      <c r="I10" s="1388">
        <v>44606</v>
      </c>
      <c r="J10" s="1438">
        <f t="shared" ca="1" si="4"/>
        <v>1.0888888888888888</v>
      </c>
      <c r="K10" s="1435">
        <f t="shared" ca="1" si="5"/>
        <v>395</v>
      </c>
      <c r="L10" s="1435">
        <f t="shared" ca="1" si="6"/>
        <v>13.166666666666666</v>
      </c>
      <c r="M10" s="382" t="s">
        <v>3362</v>
      </c>
      <c r="N10" s="1455">
        <v>44809</v>
      </c>
      <c r="O10" s="382">
        <f t="shared" si="7"/>
        <v>6.7666666666666666</v>
      </c>
      <c r="P10" s="1466">
        <v>30</v>
      </c>
      <c r="Q10" s="1466">
        <v>129</v>
      </c>
      <c r="R10" s="1466">
        <v>30</v>
      </c>
      <c r="S10" s="1466">
        <v>30</v>
      </c>
      <c r="T10" s="1466">
        <v>30</v>
      </c>
      <c r="U10" s="1466">
        <v>30</v>
      </c>
      <c r="V10" s="1466">
        <v>30</v>
      </c>
      <c r="W10" s="1466">
        <v>30</v>
      </c>
      <c r="X10" s="1466">
        <v>30</v>
      </c>
      <c r="Y10" s="1466">
        <v>30</v>
      </c>
      <c r="Z10" s="1466">
        <v>30</v>
      </c>
      <c r="AA10" s="1466">
        <v>30</v>
      </c>
      <c r="AB10" s="1466">
        <v>30</v>
      </c>
      <c r="AC10" s="1466">
        <v>30</v>
      </c>
      <c r="AD10" s="527">
        <v>31</v>
      </c>
      <c r="AE10" s="527">
        <v>30</v>
      </c>
      <c r="AF10" s="1466">
        <v>30</v>
      </c>
      <c r="AG10" s="527">
        <v>30</v>
      </c>
      <c r="AH10" s="527">
        <v>30</v>
      </c>
      <c r="AI10" s="527">
        <v>30</v>
      </c>
      <c r="AJ10" s="527">
        <v>30</v>
      </c>
      <c r="AK10" s="1385">
        <v>29</v>
      </c>
    </row>
    <row r="11" spans="1:38" s="738" customFormat="1" ht="16" x14ac:dyDescent="0.2">
      <c r="A11" s="667">
        <v>10</v>
      </c>
      <c r="B11" s="667" t="s">
        <v>3364</v>
      </c>
      <c r="C11" s="738" t="s">
        <v>848</v>
      </c>
      <c r="D11" s="667"/>
      <c r="E11" s="1896">
        <v>1253161</v>
      </c>
      <c r="F11" s="1897" t="s">
        <v>113</v>
      </c>
      <c r="G11" s="1897" t="s">
        <v>150</v>
      </c>
      <c r="H11" s="1898" t="s">
        <v>3013</v>
      </c>
      <c r="I11" s="1899">
        <v>44255</v>
      </c>
      <c r="J11" s="1900">
        <f t="shared" ref="J11" ca="1" si="8">YEARFRAC(I11,TODAY())</f>
        <v>2.0444444444444443</v>
      </c>
      <c r="K11" s="1901">
        <f t="shared" ref="K11" ca="1" si="9">_xlfn.DAYS(TODAY(),I11)</f>
        <v>746</v>
      </c>
      <c r="L11" s="1901">
        <f t="shared" ref="L11" ca="1" si="10">K11/30</f>
        <v>24.866666666666667</v>
      </c>
      <c r="M11" s="1902" t="s">
        <v>3365</v>
      </c>
      <c r="N11" s="1903">
        <v>44809</v>
      </c>
      <c r="O11" s="1904">
        <f t="shared" ref="O11:O13" si="11">_xlfn.DAYS(N11,I11)/30</f>
        <v>18.466666666666665</v>
      </c>
      <c r="P11" s="1905">
        <v>32</v>
      </c>
      <c r="Q11" s="1905">
        <v>163</v>
      </c>
      <c r="R11" s="1905">
        <v>32</v>
      </c>
      <c r="S11" s="1905">
        <v>32</v>
      </c>
      <c r="T11" s="1905">
        <v>32</v>
      </c>
      <c r="U11" s="1905">
        <v>32</v>
      </c>
      <c r="V11" s="1905">
        <v>32</v>
      </c>
      <c r="W11" s="1905">
        <v>32</v>
      </c>
      <c r="X11" s="1905">
        <v>32</v>
      </c>
      <c r="Y11" s="1905">
        <v>32</v>
      </c>
      <c r="Z11" s="1905">
        <v>32</v>
      </c>
      <c r="AA11" s="1905">
        <v>32</v>
      </c>
      <c r="AB11" s="1905">
        <v>32</v>
      </c>
      <c r="AC11" s="1905">
        <v>32</v>
      </c>
      <c r="AD11" s="458">
        <v>32</v>
      </c>
      <c r="AE11" s="458">
        <v>31</v>
      </c>
      <c r="AF11" s="1905">
        <v>32</v>
      </c>
      <c r="AG11" s="458">
        <v>31</v>
      </c>
      <c r="AH11" s="458">
        <v>31</v>
      </c>
      <c r="AI11" s="458">
        <v>31</v>
      </c>
      <c r="AJ11" s="458">
        <v>31</v>
      </c>
      <c r="AK11" s="738">
        <v>32</v>
      </c>
      <c r="AL11" s="738">
        <v>216</v>
      </c>
    </row>
    <row r="12" spans="1:38" s="738" customFormat="1" ht="16" x14ac:dyDescent="0.2">
      <c r="A12" s="667">
        <v>11</v>
      </c>
      <c r="B12" s="667" t="s">
        <v>3366</v>
      </c>
      <c r="C12" s="738" t="s">
        <v>849</v>
      </c>
      <c r="D12" s="667" t="s">
        <v>3367</v>
      </c>
      <c r="E12" s="1896">
        <v>1253161</v>
      </c>
      <c r="F12" s="1897" t="s">
        <v>113</v>
      </c>
      <c r="G12" s="1897" t="s">
        <v>150</v>
      </c>
      <c r="H12" s="1898" t="s">
        <v>296</v>
      </c>
      <c r="I12" s="1899">
        <v>44255</v>
      </c>
      <c r="J12" s="1900">
        <f t="shared" ref="J12:J13" ca="1" si="12">YEARFRAC(I12,TODAY())</f>
        <v>2.0444444444444443</v>
      </c>
      <c r="K12" s="1901">
        <f t="shared" ref="K12:K13" ca="1" si="13">_xlfn.DAYS(TODAY(),I12)</f>
        <v>746</v>
      </c>
      <c r="L12" s="1901">
        <f t="shared" ref="L12:L13" ca="1" si="14">K12/30</f>
        <v>24.866666666666667</v>
      </c>
      <c r="M12" s="1902" t="s">
        <v>3365</v>
      </c>
      <c r="N12" s="1903">
        <v>44809</v>
      </c>
      <c r="O12" s="1904">
        <f t="shared" si="11"/>
        <v>18.466666666666665</v>
      </c>
      <c r="P12" s="1905">
        <v>33</v>
      </c>
      <c r="Q12" s="1905">
        <v>224</v>
      </c>
      <c r="R12" s="1905">
        <v>33</v>
      </c>
      <c r="S12" s="1905">
        <v>33</v>
      </c>
      <c r="T12" s="1905">
        <v>33</v>
      </c>
      <c r="U12" s="1905">
        <v>33</v>
      </c>
      <c r="V12" s="1905">
        <v>33</v>
      </c>
      <c r="W12" s="1905">
        <v>33</v>
      </c>
      <c r="X12" s="1905">
        <v>33</v>
      </c>
      <c r="Y12" s="1905">
        <v>33</v>
      </c>
      <c r="Z12" s="1905">
        <v>33</v>
      </c>
      <c r="AA12" s="1905">
        <v>33</v>
      </c>
      <c r="AB12" s="1905">
        <v>33</v>
      </c>
      <c r="AC12" s="1905">
        <v>33</v>
      </c>
      <c r="AD12" s="458">
        <v>33</v>
      </c>
      <c r="AE12" s="458">
        <v>32</v>
      </c>
      <c r="AF12" s="1905">
        <v>33</v>
      </c>
      <c r="AG12" s="458">
        <v>32</v>
      </c>
      <c r="AH12" s="458">
        <v>32</v>
      </c>
      <c r="AI12" s="458">
        <v>32</v>
      </c>
      <c r="AJ12" s="458">
        <v>32</v>
      </c>
      <c r="AK12" s="738">
        <v>32</v>
      </c>
      <c r="AL12" s="738">
        <v>239</v>
      </c>
    </row>
    <row r="13" spans="1:38" s="1887" customFormat="1" ht="16" x14ac:dyDescent="0.2">
      <c r="A13" s="1886">
        <v>12</v>
      </c>
      <c r="B13" s="667" t="s">
        <v>3368</v>
      </c>
      <c r="C13" s="1887" t="s">
        <v>850</v>
      </c>
      <c r="D13" s="1906"/>
      <c r="E13" s="1907">
        <v>1253161</v>
      </c>
      <c r="F13" s="1908" t="s">
        <v>113</v>
      </c>
      <c r="G13" s="1908" t="s">
        <v>150</v>
      </c>
      <c r="H13" s="1909" t="s">
        <v>286</v>
      </c>
      <c r="I13" s="1910">
        <v>44255</v>
      </c>
      <c r="J13" s="1911">
        <f t="shared" ca="1" si="12"/>
        <v>2.0444444444444443</v>
      </c>
      <c r="K13" s="1912">
        <f t="shared" ca="1" si="13"/>
        <v>746</v>
      </c>
      <c r="L13" s="1912">
        <f t="shared" ca="1" si="14"/>
        <v>24.866666666666667</v>
      </c>
      <c r="M13" s="1913" t="s">
        <v>3365</v>
      </c>
      <c r="N13" s="1914">
        <v>44809</v>
      </c>
      <c r="O13" s="1915">
        <f t="shared" si="11"/>
        <v>18.466666666666665</v>
      </c>
      <c r="P13" s="1916">
        <v>32</v>
      </c>
      <c r="Q13" s="1916">
        <v>185</v>
      </c>
      <c r="R13" s="1916">
        <v>32</v>
      </c>
      <c r="S13" s="1916">
        <v>32</v>
      </c>
      <c r="T13" s="1916">
        <v>32</v>
      </c>
      <c r="U13" s="1916">
        <v>32</v>
      </c>
      <c r="V13" s="1916">
        <v>32</v>
      </c>
      <c r="W13" s="1916">
        <v>32</v>
      </c>
      <c r="X13" s="1916">
        <v>32</v>
      </c>
      <c r="Y13" s="1916">
        <v>32</v>
      </c>
      <c r="Z13" s="1916">
        <v>32</v>
      </c>
      <c r="AA13" s="1916">
        <v>32</v>
      </c>
      <c r="AB13" s="1916">
        <v>32</v>
      </c>
      <c r="AC13" s="1916">
        <v>32</v>
      </c>
      <c r="AD13" s="1906">
        <v>32</v>
      </c>
      <c r="AE13" s="1906">
        <v>31</v>
      </c>
      <c r="AF13" s="1916">
        <v>32</v>
      </c>
      <c r="AG13" s="1906">
        <v>31</v>
      </c>
      <c r="AH13" s="1906">
        <v>31</v>
      </c>
      <c r="AI13" s="1906">
        <v>31</v>
      </c>
      <c r="AJ13" s="1906">
        <v>31</v>
      </c>
      <c r="AK13" s="1887">
        <v>33</v>
      </c>
      <c r="AL13" s="1887">
        <v>221</v>
      </c>
    </row>
    <row r="14" spans="1:38" ht="16" x14ac:dyDescent="0.2">
      <c r="A14" s="167">
        <v>13</v>
      </c>
      <c r="B14" s="167"/>
      <c r="C14" t="s">
        <v>851</v>
      </c>
      <c r="D14" s="167" t="s">
        <v>3369</v>
      </c>
      <c r="E14" s="1512">
        <v>1479804</v>
      </c>
      <c r="F14" s="1511" t="s">
        <v>115</v>
      </c>
      <c r="G14" s="1511" t="s">
        <v>156</v>
      </c>
      <c r="H14" s="75"/>
      <c r="I14" s="1537">
        <v>44622</v>
      </c>
      <c r="J14" s="1538">
        <f t="shared" ref="J14:J21" ca="1" si="15">YEARFRAC(I14,TODAY())</f>
        <v>1.038888888888889</v>
      </c>
      <c r="K14" s="1539">
        <f t="shared" ref="K14:K21" ca="1" si="16">_xlfn.DAYS(TODAY(),I14)</f>
        <v>379</v>
      </c>
      <c r="L14" s="1539">
        <f t="shared" ref="L14:L21" ca="1" si="17">K14/30</f>
        <v>12.633333333333333</v>
      </c>
      <c r="M14" s="1540" t="s">
        <v>3362</v>
      </c>
      <c r="N14" s="1541">
        <v>44809</v>
      </c>
      <c r="O14" s="1540">
        <f t="shared" ref="O14:O30" si="18">_xlfn.DAYS(N14,I14)/30</f>
        <v>6.2333333333333334</v>
      </c>
      <c r="P14" s="1304">
        <v>25</v>
      </c>
      <c r="Q14" s="1304">
        <v>162</v>
      </c>
      <c r="R14" s="1304">
        <v>25</v>
      </c>
      <c r="S14" s="1304">
        <v>25</v>
      </c>
      <c r="T14" s="1304">
        <v>25</v>
      </c>
      <c r="U14" s="1304">
        <v>25</v>
      </c>
      <c r="V14" s="1304">
        <v>25</v>
      </c>
      <c r="W14" s="1304">
        <v>25</v>
      </c>
      <c r="X14" s="1304">
        <v>25</v>
      </c>
      <c r="Y14" s="1304">
        <v>25</v>
      </c>
      <c r="Z14" s="1304">
        <v>25</v>
      </c>
      <c r="AA14" s="1304">
        <v>25</v>
      </c>
      <c r="AB14" s="1304">
        <v>25</v>
      </c>
      <c r="AC14" s="1304">
        <v>25</v>
      </c>
      <c r="AD14" s="1">
        <v>26</v>
      </c>
      <c r="AE14" s="1">
        <v>26</v>
      </c>
      <c r="AF14" s="1304">
        <v>25</v>
      </c>
      <c r="AG14" s="1">
        <v>26</v>
      </c>
      <c r="AH14" s="1">
        <v>26</v>
      </c>
      <c r="AI14" s="1">
        <v>26</v>
      </c>
      <c r="AJ14" s="1">
        <v>26</v>
      </c>
      <c r="AK14" s="1304">
        <v>25</v>
      </c>
    </row>
    <row r="15" spans="1:38" ht="16" x14ac:dyDescent="0.2">
      <c r="A15" s="167">
        <v>14</v>
      </c>
      <c r="B15" s="167"/>
      <c r="C15" t="s">
        <v>852</v>
      </c>
      <c r="E15" s="1512">
        <v>1479804</v>
      </c>
      <c r="F15" s="1511" t="s">
        <v>115</v>
      </c>
      <c r="G15" s="1511" t="s">
        <v>156</v>
      </c>
      <c r="H15" s="75" t="s">
        <v>296</v>
      </c>
      <c r="I15" s="1537">
        <v>44614</v>
      </c>
      <c r="J15" s="1538">
        <f t="shared" ca="1" si="15"/>
        <v>1.0666666666666667</v>
      </c>
      <c r="K15" s="1539">
        <f t="shared" ca="1" si="16"/>
        <v>387</v>
      </c>
      <c r="L15" s="1539">
        <f t="shared" ca="1" si="17"/>
        <v>12.9</v>
      </c>
      <c r="M15" s="1540" t="s">
        <v>3362</v>
      </c>
      <c r="N15" s="1541">
        <v>44809</v>
      </c>
      <c r="O15" s="1540">
        <f t="shared" si="18"/>
        <v>6.5</v>
      </c>
      <c r="P15" s="1304">
        <v>27</v>
      </c>
      <c r="Q15" s="1304">
        <v>186</v>
      </c>
      <c r="R15" s="1304">
        <v>27</v>
      </c>
      <c r="S15" s="1304">
        <v>27</v>
      </c>
      <c r="T15" s="1304">
        <v>27</v>
      </c>
      <c r="U15" s="1304">
        <v>27</v>
      </c>
      <c r="V15" s="1304">
        <v>27</v>
      </c>
      <c r="W15" s="1304">
        <v>27</v>
      </c>
      <c r="X15" s="1304">
        <v>27</v>
      </c>
      <c r="Y15" s="1304">
        <v>27</v>
      </c>
      <c r="Z15" s="1304">
        <v>27</v>
      </c>
      <c r="AA15" s="1304">
        <v>27</v>
      </c>
      <c r="AB15" s="1304">
        <v>27</v>
      </c>
      <c r="AC15" s="1304">
        <v>27</v>
      </c>
      <c r="AD15" s="1">
        <v>25</v>
      </c>
      <c r="AE15" s="1">
        <v>27</v>
      </c>
      <c r="AF15" s="1304">
        <v>27</v>
      </c>
      <c r="AG15" s="1">
        <v>27</v>
      </c>
      <c r="AH15" s="1">
        <v>27</v>
      </c>
      <c r="AI15" s="1">
        <v>27</v>
      </c>
      <c r="AJ15" s="1">
        <v>27</v>
      </c>
      <c r="AK15" s="1304">
        <v>27</v>
      </c>
    </row>
    <row r="16" spans="1:38" ht="16" x14ac:dyDescent="0.2">
      <c r="A16" s="167">
        <v>15</v>
      </c>
      <c r="B16" s="167"/>
      <c r="C16" t="s">
        <v>853</v>
      </c>
      <c r="E16" s="1512">
        <v>1479804</v>
      </c>
      <c r="F16" s="1511" t="s">
        <v>115</v>
      </c>
      <c r="G16" s="1511" t="s">
        <v>156</v>
      </c>
      <c r="H16" s="75" t="s">
        <v>286</v>
      </c>
      <c r="I16" s="1537">
        <v>44614</v>
      </c>
      <c r="J16" s="1538">
        <f t="shared" ca="1" si="15"/>
        <v>1.0666666666666667</v>
      </c>
      <c r="K16" s="1539">
        <f t="shared" ca="1" si="16"/>
        <v>387</v>
      </c>
      <c r="L16" s="1539">
        <f t="shared" ca="1" si="17"/>
        <v>12.9</v>
      </c>
      <c r="M16" s="1540" t="s">
        <v>3362</v>
      </c>
      <c r="N16" s="1541">
        <v>44809</v>
      </c>
      <c r="O16" s="1540">
        <f t="shared" si="18"/>
        <v>6.5</v>
      </c>
      <c r="P16" s="1304">
        <v>27</v>
      </c>
      <c r="Q16" s="1304">
        <v>177</v>
      </c>
      <c r="R16" s="1304">
        <v>27</v>
      </c>
      <c r="S16" s="1304">
        <v>27</v>
      </c>
      <c r="T16" s="1304">
        <v>27</v>
      </c>
      <c r="U16" s="1304">
        <v>27</v>
      </c>
      <c r="V16" s="1304">
        <v>27</v>
      </c>
      <c r="W16" s="1304">
        <v>27</v>
      </c>
      <c r="X16" s="1304">
        <v>27</v>
      </c>
      <c r="Y16" s="1304">
        <v>27</v>
      </c>
      <c r="Z16" s="1304">
        <v>27</v>
      </c>
      <c r="AA16" s="1304">
        <v>27</v>
      </c>
      <c r="AB16" s="1304">
        <v>27</v>
      </c>
      <c r="AC16" s="1304">
        <v>27</v>
      </c>
      <c r="AD16" s="1">
        <v>26</v>
      </c>
      <c r="AE16" s="1">
        <v>28</v>
      </c>
      <c r="AF16" s="1304">
        <v>27</v>
      </c>
      <c r="AG16" s="1">
        <v>28</v>
      </c>
      <c r="AH16" s="1">
        <v>28</v>
      </c>
      <c r="AI16" s="1">
        <v>28</v>
      </c>
      <c r="AJ16" s="1">
        <v>28</v>
      </c>
      <c r="AK16" s="1304">
        <v>27</v>
      </c>
    </row>
    <row r="17" spans="1:37" ht="16" x14ac:dyDescent="0.2">
      <c r="A17" s="167">
        <v>16</v>
      </c>
      <c r="B17" s="167"/>
      <c r="C17" t="s">
        <v>854</v>
      </c>
      <c r="E17" s="1512">
        <v>1479804</v>
      </c>
      <c r="F17" s="1511" t="s">
        <v>115</v>
      </c>
      <c r="G17" s="1511" t="s">
        <v>156</v>
      </c>
      <c r="H17" s="75"/>
      <c r="I17" s="1537">
        <v>44622</v>
      </c>
      <c r="J17" s="1538">
        <f t="shared" ca="1" si="15"/>
        <v>1.038888888888889</v>
      </c>
      <c r="K17" s="1539">
        <f t="shared" ca="1" si="16"/>
        <v>379</v>
      </c>
      <c r="L17" s="1539">
        <f t="shared" ca="1" si="17"/>
        <v>12.633333333333333</v>
      </c>
      <c r="M17" s="1540" t="s">
        <v>3362</v>
      </c>
      <c r="N17" s="1541">
        <v>44809</v>
      </c>
      <c r="O17" s="1540">
        <f t="shared" si="18"/>
        <v>6.2333333333333334</v>
      </c>
      <c r="P17" s="1304">
        <v>25</v>
      </c>
      <c r="Q17" s="1304">
        <v>135</v>
      </c>
      <c r="R17" s="1304">
        <v>25</v>
      </c>
      <c r="S17" s="1304">
        <v>25</v>
      </c>
      <c r="T17" s="1304">
        <v>25</v>
      </c>
      <c r="U17" s="1304">
        <v>25</v>
      </c>
      <c r="V17" s="1304">
        <v>25</v>
      </c>
      <c r="W17" s="1304">
        <v>25</v>
      </c>
      <c r="X17" s="1304">
        <v>25</v>
      </c>
      <c r="Y17" s="1304">
        <v>25</v>
      </c>
      <c r="Z17" s="1304">
        <v>25</v>
      </c>
      <c r="AA17" s="1304">
        <v>25</v>
      </c>
      <c r="AB17" s="1304">
        <v>25</v>
      </c>
      <c r="AC17" s="1304">
        <v>25</v>
      </c>
      <c r="AD17" s="1">
        <v>25</v>
      </c>
      <c r="AE17" s="1">
        <v>28</v>
      </c>
      <c r="AF17" s="1304">
        <v>25</v>
      </c>
      <c r="AG17" s="1">
        <v>28</v>
      </c>
      <c r="AH17" s="1">
        <v>28</v>
      </c>
      <c r="AI17" s="1">
        <v>28</v>
      </c>
      <c r="AJ17" s="1">
        <v>28</v>
      </c>
      <c r="AK17" s="1304">
        <v>25</v>
      </c>
    </row>
    <row r="18" spans="1:37" s="1385" customFormat="1" ht="16" x14ac:dyDescent="0.2">
      <c r="A18" s="1418">
        <v>17</v>
      </c>
      <c r="B18" s="1418"/>
      <c r="C18" s="1385" t="s">
        <v>855</v>
      </c>
      <c r="D18" s="527"/>
      <c r="E18" s="1507">
        <v>1479804</v>
      </c>
      <c r="F18" s="1513" t="s">
        <v>115</v>
      </c>
      <c r="G18" s="1513" t="s">
        <v>156</v>
      </c>
      <c r="H18" s="1521"/>
      <c r="I18" s="1522">
        <v>44622</v>
      </c>
      <c r="J18" s="1523">
        <f t="shared" ca="1" si="15"/>
        <v>1.038888888888889</v>
      </c>
      <c r="K18" s="1524">
        <f t="shared" ca="1" si="16"/>
        <v>379</v>
      </c>
      <c r="L18" s="1524">
        <f t="shared" ca="1" si="17"/>
        <v>12.633333333333333</v>
      </c>
      <c r="M18" s="1525" t="s">
        <v>3362</v>
      </c>
      <c r="N18" s="1526">
        <v>44809</v>
      </c>
      <c r="O18" s="1525">
        <f t="shared" si="18"/>
        <v>6.2333333333333334</v>
      </c>
      <c r="P18" s="1466">
        <v>29</v>
      </c>
      <c r="Q18" s="1466">
        <v>158</v>
      </c>
      <c r="R18" s="1466">
        <v>29</v>
      </c>
      <c r="S18" s="1466">
        <v>29</v>
      </c>
      <c r="T18" s="1466">
        <v>29</v>
      </c>
      <c r="U18" s="1466">
        <v>29</v>
      </c>
      <c r="V18" s="1466">
        <v>29</v>
      </c>
      <c r="W18" s="1466">
        <v>29</v>
      </c>
      <c r="X18" s="1466">
        <v>29</v>
      </c>
      <c r="Y18" s="1466">
        <v>29</v>
      </c>
      <c r="Z18" s="1466">
        <v>29</v>
      </c>
      <c r="AA18" s="1466">
        <v>29</v>
      </c>
      <c r="AB18" s="1466">
        <v>29</v>
      </c>
      <c r="AC18" s="1466">
        <v>29</v>
      </c>
      <c r="AD18" s="527">
        <v>29</v>
      </c>
      <c r="AE18" s="527">
        <v>28</v>
      </c>
      <c r="AF18" s="1466">
        <v>29</v>
      </c>
      <c r="AG18" s="527">
        <v>28</v>
      </c>
      <c r="AH18" s="527">
        <v>28</v>
      </c>
      <c r="AI18" s="527">
        <v>28</v>
      </c>
      <c r="AJ18" s="527">
        <v>28</v>
      </c>
      <c r="AK18" s="1466">
        <v>29</v>
      </c>
    </row>
    <row r="19" spans="1:37" ht="16" x14ac:dyDescent="0.2">
      <c r="A19" s="167">
        <v>18</v>
      </c>
      <c r="B19" s="167"/>
      <c r="C19" t="s">
        <v>3370</v>
      </c>
      <c r="D19" s="167" t="s">
        <v>3371</v>
      </c>
      <c r="E19" s="1555">
        <v>1479807</v>
      </c>
      <c r="F19" s="1543" t="s">
        <v>113</v>
      </c>
      <c r="G19" s="1543" t="s">
        <v>124</v>
      </c>
      <c r="H19" s="1542" t="s">
        <v>3013</v>
      </c>
      <c r="I19" s="957">
        <v>44612</v>
      </c>
      <c r="J19" s="1544">
        <f t="shared" ca="1" si="15"/>
        <v>1.0722222222222222</v>
      </c>
      <c r="K19" s="1545">
        <f t="shared" ca="1" si="16"/>
        <v>389</v>
      </c>
      <c r="L19" s="1545">
        <f t="shared" ca="1" si="17"/>
        <v>12.966666666666667</v>
      </c>
      <c r="M19" s="331" t="s">
        <v>3362</v>
      </c>
      <c r="N19" s="1546">
        <v>44809</v>
      </c>
      <c r="O19" s="331">
        <f t="shared" si="18"/>
        <v>6.5666666666666664</v>
      </c>
      <c r="P19" s="1304">
        <v>28</v>
      </c>
      <c r="Q19" s="1304">
        <v>145</v>
      </c>
      <c r="R19" s="1304">
        <v>28</v>
      </c>
      <c r="S19" s="1304">
        <v>28</v>
      </c>
      <c r="T19" s="1304">
        <v>28</v>
      </c>
      <c r="U19" s="1304">
        <v>28</v>
      </c>
      <c r="V19" s="1304">
        <v>28</v>
      </c>
      <c r="W19" s="1304">
        <v>28</v>
      </c>
      <c r="X19" s="1304">
        <v>28</v>
      </c>
      <c r="Y19" s="1304">
        <v>28</v>
      </c>
      <c r="Z19" s="1304">
        <v>28</v>
      </c>
      <c r="AA19" s="1304">
        <v>28</v>
      </c>
      <c r="AB19" s="1304">
        <v>28</v>
      </c>
      <c r="AC19" s="1304">
        <v>28</v>
      </c>
      <c r="AD19" s="1">
        <v>28</v>
      </c>
      <c r="AE19" s="1">
        <v>28</v>
      </c>
      <c r="AF19" s="1304">
        <v>28</v>
      </c>
      <c r="AG19" s="1">
        <v>28</v>
      </c>
      <c r="AH19" s="1">
        <v>28</v>
      </c>
      <c r="AI19" s="1">
        <v>28</v>
      </c>
      <c r="AJ19" s="1">
        <v>28</v>
      </c>
      <c r="AK19" s="1304">
        <v>28</v>
      </c>
    </row>
    <row r="20" spans="1:37" ht="16" x14ac:dyDescent="0.2">
      <c r="A20" s="167">
        <v>19</v>
      </c>
      <c r="B20" s="167"/>
      <c r="C20" t="s">
        <v>3372</v>
      </c>
      <c r="E20" s="1555">
        <v>1479807</v>
      </c>
      <c r="F20" s="1543" t="s">
        <v>113</v>
      </c>
      <c r="G20" s="1543" t="s">
        <v>124</v>
      </c>
      <c r="H20" s="1542" t="s">
        <v>296</v>
      </c>
      <c r="I20" s="957">
        <v>44612</v>
      </c>
      <c r="J20" s="1544">
        <f t="shared" ca="1" si="15"/>
        <v>1.0722222222222222</v>
      </c>
      <c r="K20" s="1545">
        <f t="shared" ca="1" si="16"/>
        <v>389</v>
      </c>
      <c r="L20" s="1545">
        <f t="shared" ca="1" si="17"/>
        <v>12.966666666666667</v>
      </c>
      <c r="M20" s="331" t="s">
        <v>3362</v>
      </c>
      <c r="N20" s="1546">
        <v>44809</v>
      </c>
      <c r="O20" s="331">
        <f t="shared" si="18"/>
        <v>6.5666666666666664</v>
      </c>
      <c r="P20" s="1304">
        <v>28</v>
      </c>
      <c r="Q20" s="1304">
        <v>126</v>
      </c>
      <c r="R20" s="1304">
        <v>28</v>
      </c>
      <c r="S20" s="1304">
        <v>28</v>
      </c>
      <c r="T20" s="1304">
        <v>28</v>
      </c>
      <c r="U20" s="1304">
        <v>28</v>
      </c>
      <c r="V20" s="1304">
        <v>28</v>
      </c>
      <c r="W20" s="1304">
        <v>28</v>
      </c>
      <c r="X20" s="1304">
        <v>28</v>
      </c>
      <c r="Y20" s="1304">
        <v>28</v>
      </c>
      <c r="Z20" s="1304">
        <v>28</v>
      </c>
      <c r="AA20" s="1304">
        <v>28</v>
      </c>
      <c r="AB20" s="1304">
        <v>28</v>
      </c>
      <c r="AC20" s="1304">
        <v>28</v>
      </c>
      <c r="AD20" s="1">
        <v>28</v>
      </c>
      <c r="AE20" s="1">
        <v>28</v>
      </c>
      <c r="AF20" s="1304">
        <v>28</v>
      </c>
      <c r="AG20" s="1">
        <v>28</v>
      </c>
      <c r="AH20" s="1">
        <v>28</v>
      </c>
      <c r="AI20" s="1">
        <v>28</v>
      </c>
      <c r="AJ20" s="1">
        <v>28</v>
      </c>
      <c r="AK20" s="1304">
        <v>28</v>
      </c>
    </row>
    <row r="21" spans="1:37" s="1385" customFormat="1" ht="16" x14ac:dyDescent="0.2">
      <c r="A21" s="1418">
        <v>20</v>
      </c>
      <c r="B21" s="1418"/>
      <c r="C21" s="1385" t="s">
        <v>3373</v>
      </c>
      <c r="D21" s="527"/>
      <c r="E21" s="1560">
        <v>1479807</v>
      </c>
      <c r="F21" s="1429" t="s">
        <v>113</v>
      </c>
      <c r="G21" s="1429" t="s">
        <v>124</v>
      </c>
      <c r="H21" s="1428" t="s">
        <v>286</v>
      </c>
      <c r="I21" s="1434">
        <v>44614</v>
      </c>
      <c r="J21" s="1430">
        <f t="shared" ca="1" si="15"/>
        <v>1.0666666666666667</v>
      </c>
      <c r="K21" s="1431">
        <f t="shared" ca="1" si="16"/>
        <v>387</v>
      </c>
      <c r="L21" s="1431">
        <f t="shared" ca="1" si="17"/>
        <v>12.9</v>
      </c>
      <c r="M21" s="1432" t="s">
        <v>3362</v>
      </c>
      <c r="N21" s="1433">
        <v>44809</v>
      </c>
      <c r="O21" s="1432">
        <f t="shared" si="18"/>
        <v>6.5</v>
      </c>
      <c r="P21" s="1466">
        <v>25</v>
      </c>
      <c r="Q21" s="1466">
        <v>171</v>
      </c>
      <c r="R21" s="1466">
        <v>25</v>
      </c>
      <c r="S21" s="1466">
        <v>25</v>
      </c>
      <c r="T21" s="1466">
        <v>25</v>
      </c>
      <c r="U21" s="1466">
        <v>25</v>
      </c>
      <c r="V21" s="1466">
        <v>25</v>
      </c>
      <c r="W21" s="1466">
        <v>25</v>
      </c>
      <c r="X21" s="1466">
        <v>25</v>
      </c>
      <c r="Y21" s="1466">
        <v>25</v>
      </c>
      <c r="Z21" s="1466">
        <v>25</v>
      </c>
      <c r="AA21" s="1466">
        <v>25</v>
      </c>
      <c r="AB21" s="1466">
        <v>25</v>
      </c>
      <c r="AC21" s="1466">
        <v>25</v>
      </c>
      <c r="AD21" s="527">
        <v>26</v>
      </c>
      <c r="AE21" s="527">
        <v>26</v>
      </c>
      <c r="AF21" s="1466">
        <v>25</v>
      </c>
      <c r="AG21" s="527">
        <v>26</v>
      </c>
      <c r="AH21" s="527">
        <v>26</v>
      </c>
      <c r="AI21" s="527">
        <v>26</v>
      </c>
      <c r="AJ21" s="527">
        <v>26</v>
      </c>
      <c r="AK21" s="1466">
        <v>25</v>
      </c>
    </row>
    <row r="22" spans="1:37" ht="16" x14ac:dyDescent="0.2">
      <c r="A22" s="167">
        <v>21</v>
      </c>
      <c r="B22" s="167"/>
      <c r="C22" t="s">
        <v>3374</v>
      </c>
      <c r="D22" s="167" t="s">
        <v>3375</v>
      </c>
      <c r="E22" s="1556">
        <v>1479802</v>
      </c>
      <c r="F22" s="902" t="s">
        <v>115</v>
      </c>
      <c r="G22" s="902" t="s">
        <v>154</v>
      </c>
      <c r="H22" s="447"/>
      <c r="I22" s="1528">
        <v>44622</v>
      </c>
      <c r="J22" s="1529">
        <f t="shared" ref="J22:J26" ca="1" si="19">YEARFRAC(I22,TODAY())</f>
        <v>1.038888888888889</v>
      </c>
      <c r="K22" s="1530">
        <f t="shared" ref="K22:K26" ca="1" si="20">_xlfn.DAYS(TODAY(),I22)</f>
        <v>379</v>
      </c>
      <c r="L22" s="1527">
        <f t="shared" ref="L22:L26" ca="1" si="21">K22/30</f>
        <v>12.633333333333333</v>
      </c>
      <c r="M22" s="524" t="s">
        <v>3362</v>
      </c>
      <c r="N22" s="1417">
        <v>44809</v>
      </c>
      <c r="O22" s="524">
        <f t="shared" si="18"/>
        <v>6.2333333333333334</v>
      </c>
      <c r="P22" s="902">
        <v>22</v>
      </c>
      <c r="Q22" s="902">
        <v>138</v>
      </c>
      <c r="R22" s="902">
        <v>22</v>
      </c>
      <c r="S22" s="902">
        <v>22</v>
      </c>
      <c r="T22" s="902">
        <v>22</v>
      </c>
      <c r="U22" s="902">
        <v>22</v>
      </c>
      <c r="V22" s="902">
        <v>22</v>
      </c>
      <c r="W22" s="902">
        <v>22</v>
      </c>
      <c r="X22" s="902">
        <v>22</v>
      </c>
      <c r="Y22" s="902">
        <v>22</v>
      </c>
      <c r="Z22" s="902">
        <v>22</v>
      </c>
      <c r="AA22" s="902">
        <v>22</v>
      </c>
      <c r="AB22" s="902">
        <v>22</v>
      </c>
      <c r="AC22" s="902">
        <v>22</v>
      </c>
      <c r="AD22" s="447">
        <v>22</v>
      </c>
      <c r="AE22" s="447">
        <v>23</v>
      </c>
      <c r="AF22" s="902">
        <v>22</v>
      </c>
      <c r="AG22" s="447">
        <v>23</v>
      </c>
      <c r="AH22" s="447">
        <v>23</v>
      </c>
      <c r="AI22" s="447">
        <v>23</v>
      </c>
      <c r="AJ22" s="447">
        <v>23</v>
      </c>
      <c r="AK22" s="902">
        <v>22</v>
      </c>
    </row>
    <row r="23" spans="1:37" s="1385" customFormat="1" ht="16" x14ac:dyDescent="0.2">
      <c r="A23" s="1418">
        <v>22</v>
      </c>
      <c r="B23" s="1418"/>
      <c r="C23" s="1385" t="s">
        <v>3376</v>
      </c>
      <c r="D23" s="527"/>
      <c r="E23" s="1561">
        <v>1479802</v>
      </c>
      <c r="F23" s="1391" t="s">
        <v>115</v>
      </c>
      <c r="G23" s="1391" t="s">
        <v>154</v>
      </c>
      <c r="H23" s="1410"/>
      <c r="I23" s="1411">
        <v>44622</v>
      </c>
      <c r="J23" s="1412">
        <f t="shared" ca="1" si="19"/>
        <v>1.038888888888889</v>
      </c>
      <c r="K23" s="1413">
        <f t="shared" ca="1" si="20"/>
        <v>379</v>
      </c>
      <c r="L23" s="1409">
        <f t="shared" ca="1" si="21"/>
        <v>12.633333333333333</v>
      </c>
      <c r="M23" s="1395" t="s">
        <v>3362</v>
      </c>
      <c r="N23" s="1414">
        <v>44809</v>
      </c>
      <c r="O23" s="1395">
        <f t="shared" si="18"/>
        <v>6.2333333333333334</v>
      </c>
      <c r="P23" s="1391">
        <v>22</v>
      </c>
      <c r="Q23" s="1391">
        <v>180</v>
      </c>
      <c r="R23" s="1391">
        <v>22</v>
      </c>
      <c r="S23" s="1391">
        <v>22</v>
      </c>
      <c r="T23" s="1391">
        <v>22</v>
      </c>
      <c r="U23" s="1391">
        <v>22</v>
      </c>
      <c r="V23" s="1391">
        <v>22</v>
      </c>
      <c r="W23" s="1391">
        <v>22</v>
      </c>
      <c r="X23" s="1391">
        <v>22</v>
      </c>
      <c r="Y23" s="1391">
        <v>22</v>
      </c>
      <c r="Z23" s="1391">
        <v>22</v>
      </c>
      <c r="AA23" s="1391">
        <v>22</v>
      </c>
      <c r="AB23" s="1391">
        <v>22</v>
      </c>
      <c r="AC23" s="1391">
        <v>22</v>
      </c>
      <c r="AD23" s="1410">
        <v>23</v>
      </c>
      <c r="AE23" s="1410">
        <v>23</v>
      </c>
      <c r="AF23" s="1391">
        <v>22</v>
      </c>
      <c r="AG23" s="1410">
        <v>23</v>
      </c>
      <c r="AH23" s="1410">
        <v>23</v>
      </c>
      <c r="AI23" s="1410">
        <v>23</v>
      </c>
      <c r="AJ23" s="1410">
        <v>23</v>
      </c>
      <c r="AK23" s="1391">
        <v>22</v>
      </c>
    </row>
    <row r="24" spans="1:37" ht="16" x14ac:dyDescent="0.2">
      <c r="A24" s="167">
        <v>23</v>
      </c>
      <c r="B24" s="167"/>
      <c r="C24" t="s">
        <v>3377</v>
      </c>
      <c r="D24" s="167" t="s">
        <v>3378</v>
      </c>
      <c r="E24" s="1556">
        <v>1513065</v>
      </c>
      <c r="F24" s="902" t="s">
        <v>113</v>
      </c>
      <c r="G24" s="902" t="s">
        <v>154</v>
      </c>
      <c r="H24" s="447"/>
      <c r="I24" s="1528">
        <v>44622</v>
      </c>
      <c r="J24" s="1529">
        <f t="shared" ca="1" si="19"/>
        <v>1.038888888888889</v>
      </c>
      <c r="K24" s="1530">
        <f t="shared" ca="1" si="20"/>
        <v>379</v>
      </c>
      <c r="L24" s="1527">
        <f t="shared" ca="1" si="21"/>
        <v>12.633333333333333</v>
      </c>
      <c r="M24" s="524" t="s">
        <v>3362</v>
      </c>
      <c r="N24" s="1417">
        <v>44809</v>
      </c>
      <c r="O24" s="524">
        <f t="shared" si="18"/>
        <v>6.2333333333333334</v>
      </c>
      <c r="P24" s="902">
        <v>29</v>
      </c>
      <c r="Q24" s="902">
        <v>189</v>
      </c>
      <c r="R24" s="902">
        <v>29</v>
      </c>
      <c r="S24" s="902">
        <v>29</v>
      </c>
      <c r="T24" s="902">
        <v>29</v>
      </c>
      <c r="U24" s="902">
        <v>29</v>
      </c>
      <c r="V24" s="902">
        <v>29</v>
      </c>
      <c r="W24" s="902">
        <v>29</v>
      </c>
      <c r="X24" s="902">
        <v>29</v>
      </c>
      <c r="Y24" s="902">
        <v>29</v>
      </c>
      <c r="Z24" s="902">
        <v>29</v>
      </c>
      <c r="AA24" s="902">
        <v>29</v>
      </c>
      <c r="AB24" s="902">
        <v>29</v>
      </c>
      <c r="AC24" s="902">
        <v>29</v>
      </c>
      <c r="AD24" s="447">
        <v>30</v>
      </c>
      <c r="AE24" s="447">
        <v>29</v>
      </c>
      <c r="AF24" s="902">
        <v>29</v>
      </c>
      <c r="AG24" s="447">
        <v>29</v>
      </c>
      <c r="AH24" s="447">
        <v>29</v>
      </c>
      <c r="AI24" s="447">
        <v>29</v>
      </c>
      <c r="AJ24" s="447">
        <v>29</v>
      </c>
      <c r="AK24" s="902">
        <v>29</v>
      </c>
    </row>
    <row r="25" spans="1:37" ht="16" x14ac:dyDescent="0.2">
      <c r="A25" s="167">
        <v>24</v>
      </c>
      <c r="B25" s="167"/>
      <c r="C25" t="s">
        <v>3379</v>
      </c>
      <c r="E25" s="1556">
        <v>1513065</v>
      </c>
      <c r="F25" s="902" t="s">
        <v>113</v>
      </c>
      <c r="G25" s="902" t="s">
        <v>154</v>
      </c>
      <c r="H25" s="447"/>
      <c r="I25" s="1528">
        <v>44622</v>
      </c>
      <c r="J25" s="1529">
        <f t="shared" ca="1" si="19"/>
        <v>1.038888888888889</v>
      </c>
      <c r="K25" s="1530">
        <f t="shared" ca="1" si="20"/>
        <v>379</v>
      </c>
      <c r="L25" s="1527">
        <f t="shared" ca="1" si="21"/>
        <v>12.633333333333333</v>
      </c>
      <c r="M25" s="524" t="s">
        <v>3362</v>
      </c>
      <c r="N25" s="1417">
        <v>44809</v>
      </c>
      <c r="O25" s="524">
        <f t="shared" si="18"/>
        <v>6.2333333333333334</v>
      </c>
      <c r="P25" s="902">
        <v>29</v>
      </c>
      <c r="Q25" s="902">
        <v>216</v>
      </c>
      <c r="R25" s="902">
        <v>29</v>
      </c>
      <c r="S25" s="902">
        <v>29</v>
      </c>
      <c r="T25" s="902">
        <v>29</v>
      </c>
      <c r="U25" s="902">
        <v>29</v>
      </c>
      <c r="V25" s="902">
        <v>29</v>
      </c>
      <c r="W25" s="902">
        <v>29</v>
      </c>
      <c r="X25" s="902">
        <v>29</v>
      </c>
      <c r="Y25" s="902">
        <v>29</v>
      </c>
      <c r="Z25" s="902">
        <v>29</v>
      </c>
      <c r="AA25" s="902">
        <v>29</v>
      </c>
      <c r="AB25" s="902">
        <v>29</v>
      </c>
      <c r="AC25" s="902">
        <v>29</v>
      </c>
      <c r="AD25" s="447">
        <v>30</v>
      </c>
      <c r="AE25" s="447">
        <v>29</v>
      </c>
      <c r="AF25" s="902">
        <v>29</v>
      </c>
      <c r="AG25" s="447">
        <v>29</v>
      </c>
      <c r="AH25" s="447">
        <v>29</v>
      </c>
      <c r="AI25" s="447">
        <v>29</v>
      </c>
      <c r="AJ25" s="447">
        <v>29</v>
      </c>
      <c r="AK25" s="902">
        <v>29</v>
      </c>
    </row>
    <row r="26" spans="1:37" s="1385" customFormat="1" ht="16" x14ac:dyDescent="0.2">
      <c r="A26" s="1418">
        <v>25</v>
      </c>
      <c r="B26" s="1418"/>
      <c r="C26" s="1385" t="s">
        <v>3380</v>
      </c>
      <c r="D26" s="527"/>
      <c r="E26" s="1561">
        <v>1513065</v>
      </c>
      <c r="F26" s="1391" t="s">
        <v>113</v>
      </c>
      <c r="G26" s="1391" t="s">
        <v>154</v>
      </c>
      <c r="H26" s="1410"/>
      <c r="I26" s="1411">
        <v>44622</v>
      </c>
      <c r="J26" s="1412">
        <f t="shared" ca="1" si="19"/>
        <v>1.038888888888889</v>
      </c>
      <c r="K26" s="1413">
        <f t="shared" ca="1" si="20"/>
        <v>379</v>
      </c>
      <c r="L26" s="1409">
        <f t="shared" ca="1" si="21"/>
        <v>12.633333333333333</v>
      </c>
      <c r="M26" s="1395" t="s">
        <v>3362</v>
      </c>
      <c r="N26" s="1414">
        <v>44809</v>
      </c>
      <c r="O26" s="1395">
        <f t="shared" si="18"/>
        <v>6.2333333333333334</v>
      </c>
      <c r="P26" s="1391">
        <v>28</v>
      </c>
      <c r="Q26" s="1391">
        <v>173</v>
      </c>
      <c r="R26" s="1391">
        <v>28</v>
      </c>
      <c r="S26" s="1391">
        <v>28</v>
      </c>
      <c r="T26" s="1391">
        <v>28</v>
      </c>
      <c r="U26" s="1391">
        <v>28</v>
      </c>
      <c r="V26" s="1391">
        <v>28</v>
      </c>
      <c r="W26" s="1391">
        <v>28</v>
      </c>
      <c r="X26" s="1391">
        <v>28</v>
      </c>
      <c r="Y26" s="1391">
        <v>28</v>
      </c>
      <c r="Z26" s="1391">
        <v>28</v>
      </c>
      <c r="AA26" s="1391">
        <v>28</v>
      </c>
      <c r="AB26" s="1391">
        <v>28</v>
      </c>
      <c r="AC26" s="1391">
        <v>28</v>
      </c>
      <c r="AD26" s="1410">
        <v>29</v>
      </c>
      <c r="AE26" s="1410">
        <v>29</v>
      </c>
      <c r="AF26" s="1391">
        <v>28</v>
      </c>
      <c r="AG26" s="1410">
        <v>29</v>
      </c>
      <c r="AH26" s="1410">
        <v>29</v>
      </c>
      <c r="AI26" s="1410">
        <v>29</v>
      </c>
      <c r="AJ26" s="1410">
        <v>29</v>
      </c>
      <c r="AK26" s="1391">
        <v>28</v>
      </c>
    </row>
    <row r="27" spans="1:37" ht="16" x14ac:dyDescent="0.2">
      <c r="A27" s="167">
        <v>26</v>
      </c>
      <c r="B27" s="167"/>
      <c r="C27" t="s">
        <v>3381</v>
      </c>
      <c r="D27" s="167" t="s">
        <v>3382</v>
      </c>
      <c r="E27" s="1557">
        <v>1479812</v>
      </c>
      <c r="F27" s="1547" t="s">
        <v>115</v>
      </c>
      <c r="G27" s="1547" t="s">
        <v>141</v>
      </c>
      <c r="H27" s="193" t="s">
        <v>299</v>
      </c>
      <c r="I27" s="1548">
        <v>44606</v>
      </c>
      <c r="J27" s="1533">
        <f ca="1">YEARFRAC(I27,TODAY())</f>
        <v>1.0888888888888888</v>
      </c>
      <c r="K27" s="1534">
        <f ca="1">_xlfn.DAYS(TODAY(),I27)</f>
        <v>395</v>
      </c>
      <c r="L27" s="1534">
        <f ca="1">K27/30</f>
        <v>13.166666666666666</v>
      </c>
      <c r="M27" s="1549" t="s">
        <v>3362</v>
      </c>
      <c r="N27" s="1550">
        <v>44809</v>
      </c>
      <c r="O27" s="1549">
        <f t="shared" si="18"/>
        <v>6.7666666666666666</v>
      </c>
      <c r="P27" s="1304">
        <v>24</v>
      </c>
      <c r="Q27" s="1304">
        <v>175</v>
      </c>
      <c r="R27" s="1304">
        <v>24</v>
      </c>
      <c r="S27" s="1304">
        <v>24</v>
      </c>
      <c r="T27" s="1304">
        <v>24</v>
      </c>
      <c r="U27" s="1304">
        <v>24</v>
      </c>
      <c r="V27" s="1304">
        <v>24</v>
      </c>
      <c r="W27" s="1304">
        <v>24</v>
      </c>
      <c r="X27" s="1304">
        <v>24</v>
      </c>
      <c r="Y27" s="1304">
        <v>24</v>
      </c>
      <c r="Z27" s="1304">
        <v>24</v>
      </c>
      <c r="AA27" s="1304">
        <v>24</v>
      </c>
      <c r="AB27" s="1304">
        <v>24</v>
      </c>
      <c r="AC27" s="1304">
        <v>24</v>
      </c>
      <c r="AD27" s="1">
        <v>24</v>
      </c>
      <c r="AE27" s="1">
        <v>24</v>
      </c>
      <c r="AF27" s="1304">
        <v>24</v>
      </c>
      <c r="AG27" s="1">
        <v>24</v>
      </c>
      <c r="AH27" s="1">
        <v>24</v>
      </c>
      <c r="AI27" s="1">
        <v>24</v>
      </c>
      <c r="AJ27" s="1">
        <v>24</v>
      </c>
      <c r="AK27" s="1304">
        <v>24</v>
      </c>
    </row>
    <row r="28" spans="1:37" ht="16" x14ac:dyDescent="0.2">
      <c r="A28" s="167">
        <v>27</v>
      </c>
      <c r="B28" s="167"/>
      <c r="C28" t="s">
        <v>3383</v>
      </c>
      <c r="E28" s="1557">
        <v>1479812</v>
      </c>
      <c r="F28" s="1547" t="s">
        <v>115</v>
      </c>
      <c r="G28" s="1547" t="s">
        <v>141</v>
      </c>
      <c r="H28" s="193" t="s">
        <v>296</v>
      </c>
      <c r="I28" s="1548">
        <v>44606</v>
      </c>
      <c r="J28" s="1533">
        <f ca="1">YEARFRAC(I28,TODAY())</f>
        <v>1.0888888888888888</v>
      </c>
      <c r="K28" s="1534">
        <f ca="1">_xlfn.DAYS(TODAY(),I28)</f>
        <v>395</v>
      </c>
      <c r="L28" s="1534">
        <f ca="1">K28/30</f>
        <v>13.166666666666666</v>
      </c>
      <c r="M28" s="1549" t="s">
        <v>3362</v>
      </c>
      <c r="N28" s="1550">
        <v>44809</v>
      </c>
      <c r="O28" s="1549">
        <f t="shared" si="18"/>
        <v>6.7666666666666666</v>
      </c>
      <c r="P28" s="1304">
        <v>25</v>
      </c>
      <c r="Q28" s="1304">
        <v>160</v>
      </c>
      <c r="R28" s="1304">
        <v>25</v>
      </c>
      <c r="S28" s="1304">
        <v>25</v>
      </c>
      <c r="T28" s="1304">
        <v>25</v>
      </c>
      <c r="U28" s="1304">
        <v>25</v>
      </c>
      <c r="V28" s="1304">
        <v>25</v>
      </c>
      <c r="W28" s="1304">
        <v>25</v>
      </c>
      <c r="X28" s="1304">
        <v>25</v>
      </c>
      <c r="Y28" s="1304">
        <v>25</v>
      </c>
      <c r="Z28" s="1304">
        <v>25</v>
      </c>
      <c r="AA28" s="1304">
        <v>25</v>
      </c>
      <c r="AB28" s="1304">
        <v>25</v>
      </c>
      <c r="AC28" s="1304">
        <v>25</v>
      </c>
      <c r="AD28" s="1">
        <v>26</v>
      </c>
      <c r="AE28" s="1">
        <v>26</v>
      </c>
      <c r="AF28" s="1304">
        <v>25</v>
      </c>
      <c r="AG28" s="1">
        <v>26</v>
      </c>
      <c r="AH28" s="1">
        <v>26</v>
      </c>
      <c r="AI28" s="1">
        <v>26</v>
      </c>
      <c r="AJ28" s="1">
        <v>26</v>
      </c>
      <c r="AK28" s="1304">
        <v>25</v>
      </c>
    </row>
    <row r="29" spans="1:37" ht="16" x14ac:dyDescent="0.2">
      <c r="A29" s="167">
        <v>28</v>
      </c>
      <c r="B29" s="167"/>
      <c r="C29" t="s">
        <v>3384</v>
      </c>
      <c r="E29" s="1557">
        <v>1479812</v>
      </c>
      <c r="F29" s="1547" t="s">
        <v>115</v>
      </c>
      <c r="G29" s="1547" t="s">
        <v>141</v>
      </c>
      <c r="H29" s="90" t="s">
        <v>286</v>
      </c>
      <c r="I29" s="1548">
        <v>44606</v>
      </c>
      <c r="J29" s="1533">
        <f ca="1">YEARFRAC(I29,TODAY())</f>
        <v>1.0888888888888888</v>
      </c>
      <c r="K29" s="1534">
        <f ca="1">_xlfn.DAYS(TODAY(),I29)</f>
        <v>395</v>
      </c>
      <c r="L29" s="1534">
        <f ca="1">K29/30</f>
        <v>13.166666666666666</v>
      </c>
      <c r="M29" s="1549" t="s">
        <v>3362</v>
      </c>
      <c r="N29" s="1550">
        <v>44809</v>
      </c>
      <c r="O29" s="1549">
        <f t="shared" si="18"/>
        <v>6.7666666666666666</v>
      </c>
      <c r="P29" s="1304">
        <v>25</v>
      </c>
      <c r="Q29" s="1304">
        <v>196</v>
      </c>
      <c r="R29" s="1304">
        <v>25</v>
      </c>
      <c r="S29" s="1304">
        <v>25</v>
      </c>
      <c r="T29" s="1304">
        <v>25</v>
      </c>
      <c r="U29" s="1304">
        <v>25</v>
      </c>
      <c r="V29" s="1304">
        <v>25</v>
      </c>
      <c r="W29" s="1304">
        <v>25</v>
      </c>
      <c r="X29" s="1304">
        <v>25</v>
      </c>
      <c r="Y29" s="1304">
        <v>25</v>
      </c>
      <c r="Z29" s="1304">
        <v>25</v>
      </c>
      <c r="AA29" s="1304">
        <v>25</v>
      </c>
      <c r="AB29" s="1304">
        <v>25</v>
      </c>
      <c r="AC29" s="1304">
        <v>25</v>
      </c>
      <c r="AD29" s="1">
        <v>26</v>
      </c>
      <c r="AE29" s="1">
        <v>26</v>
      </c>
      <c r="AF29" s="1304">
        <v>25</v>
      </c>
      <c r="AG29" s="1">
        <v>26</v>
      </c>
      <c r="AH29" s="1">
        <v>26</v>
      </c>
      <c r="AI29" s="1">
        <v>26</v>
      </c>
      <c r="AJ29" s="1">
        <v>26</v>
      </c>
      <c r="AK29" s="1304">
        <v>25</v>
      </c>
    </row>
    <row r="30" spans="1:37" s="1385" customFormat="1" ht="16" x14ac:dyDescent="0.2">
      <c r="A30" s="1418">
        <v>29</v>
      </c>
      <c r="B30" s="1418"/>
      <c r="C30" s="1385" t="s">
        <v>3385</v>
      </c>
      <c r="D30" s="527"/>
      <c r="E30" s="1562">
        <v>1479812</v>
      </c>
      <c r="F30" s="1436" t="s">
        <v>115</v>
      </c>
      <c r="G30" s="1436" t="s">
        <v>141</v>
      </c>
      <c r="H30" s="1568" t="s">
        <v>293</v>
      </c>
      <c r="I30" s="1437">
        <v>44606</v>
      </c>
      <c r="J30" s="1438">
        <f ca="1">YEARFRAC(I30,TODAY())</f>
        <v>1.0888888888888888</v>
      </c>
      <c r="K30" s="1435">
        <f ca="1">_xlfn.DAYS(TODAY(),I30)</f>
        <v>395</v>
      </c>
      <c r="L30" s="1435">
        <f ca="1">K30/30</f>
        <v>13.166666666666666</v>
      </c>
      <c r="M30" s="1439" t="s">
        <v>3362</v>
      </c>
      <c r="N30" s="1440">
        <v>44809</v>
      </c>
      <c r="O30" s="1439">
        <f t="shared" si="18"/>
        <v>6.7666666666666666</v>
      </c>
      <c r="P30" s="1466">
        <v>24</v>
      </c>
      <c r="Q30" s="1466">
        <v>151</v>
      </c>
      <c r="R30" s="1466">
        <v>24</v>
      </c>
      <c r="S30" s="1466">
        <v>24</v>
      </c>
      <c r="T30" s="1466">
        <v>24</v>
      </c>
      <c r="U30" s="1466">
        <v>24</v>
      </c>
      <c r="V30" s="1466">
        <v>24</v>
      </c>
      <c r="W30" s="1466">
        <v>24</v>
      </c>
      <c r="X30" s="1466">
        <v>24</v>
      </c>
      <c r="Y30" s="1466">
        <v>24</v>
      </c>
      <c r="Z30" s="1466">
        <v>24</v>
      </c>
      <c r="AA30" s="1466">
        <v>24</v>
      </c>
      <c r="AB30" s="1466">
        <v>24</v>
      </c>
      <c r="AC30" s="1466">
        <v>24</v>
      </c>
      <c r="AD30" s="527">
        <v>26</v>
      </c>
      <c r="AE30" s="527">
        <v>25</v>
      </c>
      <c r="AF30" s="1466">
        <v>24</v>
      </c>
      <c r="AG30" s="527">
        <v>25</v>
      </c>
      <c r="AH30" s="527">
        <v>25</v>
      </c>
      <c r="AI30" s="527">
        <v>25</v>
      </c>
      <c r="AJ30" s="527">
        <v>25</v>
      </c>
      <c r="AK30" s="1466">
        <v>24</v>
      </c>
    </row>
    <row r="31" spans="1:37" s="247" customFormat="1" ht="16" x14ac:dyDescent="0.2">
      <c r="D31" s="14"/>
      <c r="E31" s="1551"/>
      <c r="F31" s="1551"/>
      <c r="G31" s="1551"/>
      <c r="H31" s="14"/>
      <c r="K31" s="14"/>
      <c r="M31" s="1588" t="s">
        <v>3386</v>
      </c>
      <c r="N31" s="14"/>
      <c r="P31" s="247" t="s">
        <v>3387</v>
      </c>
      <c r="Q31" s="1621"/>
      <c r="S31" s="14"/>
      <c r="U31" s="1105"/>
      <c r="W31" s="14"/>
      <c r="AD31" s="14"/>
      <c r="AE31" s="14"/>
    </row>
    <row r="32" spans="1:37" s="247" customFormat="1" ht="16" x14ac:dyDescent="0.2">
      <c r="D32" s="14"/>
      <c r="E32" s="1551"/>
      <c r="F32" s="1551"/>
      <c r="G32" s="1551"/>
      <c r="H32" s="14"/>
      <c r="K32" s="14"/>
      <c r="N32" s="14"/>
      <c r="Q32" s="1621"/>
      <c r="S32" s="14"/>
      <c r="U32" s="1105"/>
      <c r="W32" s="14"/>
      <c r="AD32" s="14"/>
      <c r="AE32" s="14"/>
    </row>
    <row r="33" spans="1:31" s="247" customFormat="1" ht="16" x14ac:dyDescent="0.2">
      <c r="D33" s="14"/>
      <c r="E33" s="1551"/>
      <c r="F33" s="1551"/>
      <c r="G33" s="1551"/>
      <c r="H33" s="14"/>
      <c r="K33" s="14"/>
      <c r="N33" s="14"/>
      <c r="Q33" s="1621"/>
      <c r="S33" s="14"/>
      <c r="U33" s="1105"/>
      <c r="W33" s="14"/>
      <c r="AD33" s="14"/>
      <c r="AE33" s="14"/>
    </row>
    <row r="34" spans="1:31" s="247" customFormat="1" ht="17.25" customHeight="1" x14ac:dyDescent="0.2">
      <c r="D34" s="14"/>
      <c r="E34" s="1551"/>
      <c r="F34" s="1551"/>
      <c r="G34" s="1551"/>
      <c r="H34" s="14"/>
      <c r="K34" s="14"/>
      <c r="N34" s="14"/>
      <c r="Q34" s="1621"/>
      <c r="S34" s="14"/>
      <c r="U34" s="1105"/>
      <c r="W34" s="14"/>
      <c r="AD34" s="14"/>
      <c r="AE34" s="14"/>
    </row>
    <row r="35" spans="1:31" s="247" customFormat="1" ht="17.25" customHeight="1" x14ac:dyDescent="0.2">
      <c r="D35" s="14"/>
      <c r="E35" s="1551"/>
      <c r="F35" s="1551"/>
      <c r="G35" s="1551"/>
      <c r="H35" s="14"/>
      <c r="K35" s="14"/>
      <c r="N35" s="14"/>
      <c r="Q35" s="1621"/>
      <c r="S35" s="14"/>
      <c r="U35" s="1105"/>
      <c r="W35" s="14"/>
      <c r="AD35" s="14"/>
      <c r="AE35" s="14"/>
    </row>
    <row r="36" spans="1:31" s="247" customFormat="1" ht="17.25" customHeight="1" x14ac:dyDescent="0.2">
      <c r="D36" s="14"/>
      <c r="E36" s="1551"/>
      <c r="F36" s="1551"/>
      <c r="G36" s="1551"/>
      <c r="H36" s="14"/>
      <c r="K36" s="14"/>
      <c r="N36" s="14"/>
      <c r="Q36" s="1621"/>
      <c r="S36" s="14"/>
      <c r="U36" s="1105"/>
      <c r="W36" s="14"/>
      <c r="AD36" s="14"/>
      <c r="AE36" s="14"/>
    </row>
    <row r="37" spans="1:31" s="247" customFormat="1" ht="17.25" customHeight="1" x14ac:dyDescent="0.2">
      <c r="D37" s="14"/>
      <c r="E37" s="1551"/>
      <c r="F37" s="1551"/>
      <c r="G37" s="1551"/>
      <c r="H37" s="14"/>
      <c r="K37" s="14"/>
      <c r="N37" s="14"/>
      <c r="Q37" s="1621"/>
      <c r="S37" s="14"/>
      <c r="U37" s="1105"/>
      <c r="W37" s="14"/>
      <c r="AD37" s="14"/>
      <c r="AE37" s="14"/>
    </row>
    <row r="38" spans="1:31" s="247" customFormat="1" ht="17.25" customHeight="1" x14ac:dyDescent="0.2">
      <c r="D38" s="14"/>
      <c r="E38" s="1551"/>
      <c r="F38" s="1551"/>
      <c r="G38" s="1551"/>
      <c r="H38" s="14"/>
      <c r="K38" s="14"/>
      <c r="N38" s="14"/>
      <c r="Q38" s="1621"/>
      <c r="S38" s="14"/>
      <c r="U38" s="1105"/>
      <c r="W38" s="14"/>
      <c r="AD38" s="14"/>
      <c r="AE38" s="14"/>
    </row>
    <row r="39" spans="1:31" s="247" customFormat="1" ht="17.25" customHeight="1" x14ac:dyDescent="0.2">
      <c r="D39" s="14"/>
      <c r="E39" s="1551"/>
      <c r="F39" s="1551"/>
      <c r="G39" s="1551"/>
      <c r="H39" s="14"/>
      <c r="K39" s="14"/>
      <c r="N39" s="14"/>
      <c r="Q39" s="1621"/>
      <c r="S39" s="14"/>
      <c r="U39" s="1105"/>
      <c r="W39" s="14"/>
      <c r="AD39" s="14"/>
      <c r="AE39" s="14"/>
    </row>
    <row r="40" spans="1:31" ht="16" x14ac:dyDescent="0.2">
      <c r="K40" s="1552"/>
      <c r="L40" s="1553"/>
    </row>
    <row r="41" spans="1:31" ht="16" x14ac:dyDescent="0.2">
      <c r="A41" s="1536"/>
      <c r="B41" s="1536"/>
      <c r="C41" s="189"/>
      <c r="D41" s="189"/>
      <c r="E41" s="1558"/>
      <c r="F41" s="1559"/>
      <c r="G41" s="1554"/>
      <c r="H41" s="189"/>
      <c r="I41" s="1536"/>
      <c r="J41" s="14"/>
      <c r="K41" s="1552"/>
      <c r="L41" s="1553"/>
    </row>
    <row r="42" spans="1:31" ht="16" x14ac:dyDescent="0.2">
      <c r="A42" s="1536"/>
      <c r="B42" s="1536"/>
      <c r="C42" s="189"/>
      <c r="D42" s="189"/>
      <c r="E42" s="1558"/>
      <c r="F42" s="1559"/>
      <c r="G42" s="1554"/>
      <c r="H42" s="189"/>
      <c r="I42" s="1536"/>
      <c r="J42" s="14"/>
      <c r="K42" s="1552"/>
      <c r="L42" s="1553"/>
    </row>
    <row r="43" spans="1:31" ht="16" x14ac:dyDescent="0.2">
      <c r="A43" s="1536"/>
      <c r="B43" s="1536"/>
      <c r="C43" s="189"/>
      <c r="D43" s="189"/>
      <c r="E43" s="1558"/>
      <c r="F43" s="1559"/>
      <c r="G43" s="1554"/>
      <c r="H43" s="189"/>
      <c r="I43" s="1536"/>
      <c r="J43" s="14"/>
      <c r="K43" s="1552"/>
      <c r="L43" s="1553"/>
    </row>
    <row r="44" spans="1:31" ht="16" x14ac:dyDescent="0.2">
      <c r="A44" s="1536"/>
      <c r="B44" s="1536"/>
      <c r="C44" s="189"/>
      <c r="D44" s="189"/>
      <c r="E44" s="1558"/>
      <c r="F44" s="1559"/>
      <c r="G44" s="1554"/>
      <c r="H44" s="189"/>
      <c r="I44" s="1536"/>
      <c r="J44" s="14"/>
    </row>
    <row r="45" spans="1:31" ht="16" x14ac:dyDescent="0.2">
      <c r="A45" s="1536"/>
      <c r="B45" s="1536"/>
      <c r="C45" s="189"/>
      <c r="D45" s="189"/>
      <c r="E45" s="1558"/>
      <c r="F45" s="1559"/>
      <c r="G45" s="1554"/>
      <c r="H45" s="189"/>
      <c r="I45" s="1536"/>
      <c r="J45" s="14"/>
    </row>
    <row r="46" spans="1:31" ht="16" x14ac:dyDescent="0.2">
      <c r="A46" s="1536"/>
      <c r="B46" s="1536"/>
      <c r="C46" s="189"/>
      <c r="D46" s="189"/>
      <c r="E46" s="1558"/>
      <c r="F46" s="1559"/>
      <c r="G46" s="1554"/>
      <c r="H46" s="189"/>
      <c r="I46" s="1536"/>
      <c r="J46" s="14"/>
    </row>
    <row r="47" spans="1:31" ht="16" x14ac:dyDescent="0.2">
      <c r="A47" s="1536"/>
      <c r="B47" s="1536"/>
      <c r="C47" s="189"/>
      <c r="D47" s="189"/>
      <c r="E47" s="1558"/>
      <c r="F47" s="1559"/>
      <c r="G47" s="1554"/>
      <c r="H47" s="189"/>
      <c r="I47" s="1536"/>
      <c r="J47" s="14"/>
    </row>
    <row r="48" spans="1:31" ht="16" x14ac:dyDescent="0.2">
      <c r="A48" s="1536"/>
      <c r="B48" s="1536"/>
      <c r="C48" s="189"/>
      <c r="D48" s="189"/>
      <c r="E48" s="1558"/>
      <c r="F48" s="1559"/>
      <c r="G48" s="1554"/>
      <c r="H48" s="189"/>
      <c r="I48" s="1536"/>
      <c r="J48" s="14"/>
    </row>
    <row r="49" spans="1:10" ht="16" x14ac:dyDescent="0.2">
      <c r="A49" s="1536"/>
      <c r="B49" s="1536"/>
      <c r="C49" s="189"/>
      <c r="D49" s="189"/>
      <c r="E49" s="1558"/>
      <c r="F49" s="1559"/>
      <c r="G49" s="1554"/>
      <c r="H49" s="189"/>
      <c r="I49" s="1536"/>
      <c r="J49" s="14"/>
    </row>
    <row r="50" spans="1:10" ht="16" x14ac:dyDescent="0.2">
      <c r="A50" s="1536"/>
      <c r="B50" s="1536"/>
      <c r="C50" s="189"/>
      <c r="D50" s="189"/>
      <c r="E50" s="1558"/>
      <c r="F50" s="1559"/>
      <c r="G50" s="1554"/>
      <c r="H50" s="189"/>
      <c r="I50" s="1536"/>
      <c r="J50" s="14"/>
    </row>
    <row r="51" spans="1:10" ht="16" x14ac:dyDescent="0.2">
      <c r="A51" s="1536"/>
      <c r="B51" s="1536"/>
      <c r="C51" s="189"/>
      <c r="D51" s="189"/>
      <c r="E51" s="1558"/>
      <c r="F51" s="1559"/>
      <c r="G51" s="1554"/>
      <c r="H51" s="189"/>
      <c r="I51" s="1536"/>
      <c r="J51" s="14"/>
    </row>
  </sheetData>
  <autoFilter ref="G1:G51" xr:uid="{CDDEAF48-F698-4202-9625-213DE3CBD365}"/>
  <conditionalFormatting sqref="I41:I51">
    <cfRule type="cellIs" dxfId="2" priority="3" operator="between">
      <formula>2.5</formula>
      <formula>3.5</formula>
    </cfRule>
  </conditionalFormatting>
  <conditionalFormatting sqref="I41:I51">
    <cfRule type="cellIs" dxfId="1" priority="2" operator="between">
      <formula>8.5</formula>
      <formula>9.5</formula>
    </cfRule>
  </conditionalFormatting>
  <conditionalFormatting sqref="I41:I51">
    <cfRule type="cellIs" dxfId="0" priority="1" operator="between">
      <formula>14.5</formula>
      <formula>15.5</formula>
    </cfRule>
  </conditionalFormatting>
  <pageMargins left="0.7" right="0.7" top="0.75" bottom="0.75" header="0.3" footer="0.3"/>
  <pageSetup fitToHeight="0"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DDF3-1E40-4502-AB59-56F211A6EBD9}">
  <sheetPr>
    <tabColor rgb="FFFFD966"/>
    <pageSetUpPr fitToPage="1"/>
  </sheetPr>
  <dimension ref="A1:AK63"/>
  <sheetViews>
    <sheetView topLeftCell="Z1" workbookViewId="0">
      <selection activeCell="AI9" sqref="AI9"/>
    </sheetView>
  </sheetViews>
  <sheetFormatPr baseColWidth="10" defaultColWidth="8.83203125" defaultRowHeight="15" x14ac:dyDescent="0.2"/>
  <cols>
    <col min="1" max="1" width="9.5" customWidth="1"/>
    <col min="2" max="2" width="13.83203125" customWidth="1"/>
    <col min="3" max="3" width="17" bestFit="1" customWidth="1"/>
    <col min="4" max="4" width="16.5" style="1304" customWidth="1"/>
    <col min="5" max="5" width="13.1640625" customWidth="1"/>
    <col min="6" max="6" width="14.83203125" style="1304" customWidth="1"/>
    <col min="7" max="7" width="9.1640625" style="1304"/>
    <col min="8" max="8" width="11.5" customWidth="1"/>
    <col min="9" max="9" width="10.6640625" bestFit="1" customWidth="1"/>
    <col min="10" max="10" width="10" bestFit="1" customWidth="1"/>
    <col min="11" max="11" width="13.6640625" bestFit="1" customWidth="1"/>
    <col min="12" max="12" width="19.33203125" customWidth="1"/>
    <col min="13" max="13" width="16.1640625" customWidth="1"/>
    <col min="14" max="14" width="17" bestFit="1" customWidth="1"/>
    <col min="15" max="15" width="18.5" style="1304" customWidth="1"/>
    <col min="16" max="16" width="20" style="1304" customWidth="1"/>
    <col min="17" max="17" width="15.33203125" style="1304" customWidth="1"/>
    <col min="18" max="21" width="9.1640625" style="1304"/>
    <col min="22" max="24" width="10.5" style="1304" bestFit="1" customWidth="1"/>
    <col min="25" max="26" width="9.1640625" style="1304"/>
    <col min="27" max="27" width="10.5" style="1" bestFit="1" customWidth="1"/>
    <col min="28" max="29" width="10.5" bestFit="1" customWidth="1"/>
    <col min="30" max="31" width="11.5" bestFit="1" customWidth="1"/>
    <col min="32" max="35" width="11.5" customWidth="1"/>
  </cols>
  <sheetData>
    <row r="1" spans="1:37" x14ac:dyDescent="0.2">
      <c r="A1" s="167" t="s">
        <v>97</v>
      </c>
      <c r="B1" s="167" t="s">
        <v>2593</v>
      </c>
      <c r="C1" s="119" t="s">
        <v>239</v>
      </c>
      <c r="D1" s="1402" t="s">
        <v>2435</v>
      </c>
      <c r="E1" s="167" t="s">
        <v>189</v>
      </c>
      <c r="F1" s="1402" t="s">
        <v>192</v>
      </c>
      <c r="G1" s="1402" t="s">
        <v>241</v>
      </c>
      <c r="H1" s="167" t="s">
        <v>188</v>
      </c>
      <c r="I1" s="167" t="s">
        <v>242</v>
      </c>
      <c r="J1" s="167" t="s">
        <v>2895</v>
      </c>
      <c r="K1" s="167" t="s">
        <v>2896</v>
      </c>
      <c r="L1" s="167" t="s">
        <v>2441</v>
      </c>
      <c r="M1" s="368" t="s">
        <v>2886</v>
      </c>
      <c r="N1" s="167" t="s">
        <v>2887</v>
      </c>
      <c r="O1" s="1625" t="s">
        <v>3388</v>
      </c>
      <c r="P1" s="907" t="s">
        <v>3389</v>
      </c>
      <c r="Q1" s="1304" t="s">
        <v>3283</v>
      </c>
      <c r="R1" s="1304" t="s">
        <v>3284</v>
      </c>
      <c r="S1" s="1304" t="s">
        <v>3285</v>
      </c>
      <c r="T1" s="1304" t="s">
        <v>3286</v>
      </c>
      <c r="U1" s="1304" t="s">
        <v>3308</v>
      </c>
      <c r="V1" s="1626">
        <v>44785</v>
      </c>
      <c r="W1" s="1626">
        <v>44792</v>
      </c>
      <c r="X1" s="1626">
        <v>44799</v>
      </c>
      <c r="Y1" s="1626">
        <v>44806</v>
      </c>
      <c r="Z1" s="1626">
        <v>44813</v>
      </c>
      <c r="AA1" s="13">
        <v>44827</v>
      </c>
      <c r="AB1" s="6">
        <v>44834</v>
      </c>
      <c r="AC1" s="6">
        <v>44841</v>
      </c>
      <c r="AD1" s="6">
        <v>44848</v>
      </c>
      <c r="AE1" s="6">
        <v>44855</v>
      </c>
      <c r="AF1" s="6">
        <v>44862</v>
      </c>
      <c r="AG1" s="6">
        <v>44869</v>
      </c>
      <c r="AH1" s="6">
        <v>44876</v>
      </c>
      <c r="AI1" s="6">
        <v>44882</v>
      </c>
      <c r="AJ1" t="s">
        <v>2950</v>
      </c>
    </row>
    <row r="2" spans="1:37" ht="16" x14ac:dyDescent="0.2">
      <c r="A2" s="1">
        <v>1</v>
      </c>
      <c r="B2" t="s">
        <v>857</v>
      </c>
      <c r="C2" t="s">
        <v>3357</v>
      </c>
      <c r="D2" s="1607">
        <v>1441997</v>
      </c>
      <c r="E2" s="150" t="s">
        <v>115</v>
      </c>
      <c r="F2" s="1607" t="s">
        <v>916</v>
      </c>
      <c r="G2" s="1607" t="s">
        <v>299</v>
      </c>
      <c r="H2" s="1608">
        <v>44454</v>
      </c>
      <c r="I2" s="1609">
        <f t="shared" ref="I2:I23" ca="1" si="0">YEARFRAC(H2,TODAY())</f>
        <v>1.5027777777777778</v>
      </c>
      <c r="J2" s="1610">
        <f t="shared" ref="J2:J23" ca="1" si="1">_xlfn.DAYS(TODAY(),H2)</f>
        <v>547</v>
      </c>
      <c r="K2" s="1610">
        <f t="shared" ref="K2:K23" ca="1" si="2">J2/30</f>
        <v>18.233333333333334</v>
      </c>
      <c r="L2" s="1611" t="s">
        <v>112</v>
      </c>
      <c r="M2" s="1612">
        <v>44837</v>
      </c>
      <c r="N2" s="151">
        <f t="shared" ref="N2:N23" si="3">_xlfn.DAYS(M2,H2)/30</f>
        <v>12.766666666666667</v>
      </c>
      <c r="O2" s="1623">
        <v>24</v>
      </c>
      <c r="P2" s="1623">
        <v>219</v>
      </c>
      <c r="Q2" s="1623">
        <v>25</v>
      </c>
      <c r="R2" s="1623">
        <v>24</v>
      </c>
      <c r="S2" s="1623">
        <v>26</v>
      </c>
      <c r="T2" s="1623">
        <v>26</v>
      </c>
      <c r="U2" s="1623">
        <v>26</v>
      </c>
      <c r="V2" s="1623">
        <v>26</v>
      </c>
      <c r="W2" s="1623">
        <v>26</v>
      </c>
      <c r="X2" s="1623">
        <v>26</v>
      </c>
      <c r="Y2" s="1623">
        <v>26</v>
      </c>
      <c r="Z2" s="1623">
        <v>27</v>
      </c>
      <c r="AA2" s="177">
        <v>28</v>
      </c>
      <c r="AB2" s="177">
        <v>29</v>
      </c>
      <c r="AC2" s="177">
        <v>29</v>
      </c>
      <c r="AD2" s="177">
        <v>30</v>
      </c>
      <c r="AE2" s="177">
        <v>30</v>
      </c>
      <c r="AF2" s="177">
        <v>30</v>
      </c>
      <c r="AG2" s="177">
        <v>31</v>
      </c>
      <c r="AH2" s="177">
        <v>31</v>
      </c>
      <c r="AI2" s="177" t="s">
        <v>3390</v>
      </c>
      <c r="AJ2" s="1" t="s">
        <v>3390</v>
      </c>
      <c r="AK2" t="s">
        <v>3391</v>
      </c>
    </row>
    <row r="3" spans="1:37" ht="16" x14ac:dyDescent="0.2">
      <c r="A3" s="1">
        <v>2</v>
      </c>
      <c r="B3" t="s">
        <v>858</v>
      </c>
      <c r="D3" s="1607">
        <v>1441997</v>
      </c>
      <c r="E3" s="150" t="s">
        <v>115</v>
      </c>
      <c r="F3" s="1607" t="s">
        <v>916</v>
      </c>
      <c r="G3" s="1607" t="s">
        <v>296</v>
      </c>
      <c r="H3" s="1608">
        <v>44454</v>
      </c>
      <c r="I3" s="1609">
        <f t="shared" ca="1" si="0"/>
        <v>1.5027777777777778</v>
      </c>
      <c r="J3" s="1610">
        <f t="shared" ca="1" si="1"/>
        <v>547</v>
      </c>
      <c r="K3" s="1610">
        <f t="shared" ca="1" si="2"/>
        <v>18.233333333333334</v>
      </c>
      <c r="L3" s="1611" t="s">
        <v>112</v>
      </c>
      <c r="M3" s="1612">
        <v>44837</v>
      </c>
      <c r="N3" s="151">
        <f t="shared" si="3"/>
        <v>12.766666666666667</v>
      </c>
      <c r="O3" s="1623">
        <v>26</v>
      </c>
      <c r="P3" s="1623">
        <v>210</v>
      </c>
      <c r="Q3" s="1623">
        <v>27</v>
      </c>
      <c r="R3" s="1623">
        <v>28</v>
      </c>
      <c r="S3" s="1623">
        <v>31</v>
      </c>
      <c r="T3" s="1623">
        <v>31</v>
      </c>
      <c r="U3" s="1623">
        <v>35</v>
      </c>
      <c r="V3" s="1623">
        <v>33</v>
      </c>
      <c r="W3" s="1623">
        <v>31</v>
      </c>
      <c r="X3" s="1623">
        <v>31</v>
      </c>
      <c r="Y3" s="1623">
        <v>31</v>
      </c>
      <c r="Z3" s="1623">
        <v>35</v>
      </c>
      <c r="AA3" s="177">
        <v>34</v>
      </c>
      <c r="AB3" s="177">
        <v>35</v>
      </c>
      <c r="AC3" s="177">
        <v>35</v>
      </c>
      <c r="AD3" s="177">
        <v>36</v>
      </c>
      <c r="AE3" s="177">
        <v>36</v>
      </c>
      <c r="AF3" s="177">
        <v>36</v>
      </c>
      <c r="AG3" s="177">
        <v>34</v>
      </c>
      <c r="AH3" s="177">
        <v>34</v>
      </c>
      <c r="AI3" s="177">
        <v>33</v>
      </c>
      <c r="AJ3" s="1">
        <v>211</v>
      </c>
    </row>
    <row r="4" spans="1:37" ht="16" x14ac:dyDescent="0.2">
      <c r="A4" s="1">
        <v>3</v>
      </c>
      <c r="B4" t="s">
        <v>859</v>
      </c>
      <c r="D4" s="1607">
        <v>1441997</v>
      </c>
      <c r="E4" s="150" t="s">
        <v>115</v>
      </c>
      <c r="F4" s="1607" t="s">
        <v>916</v>
      </c>
      <c r="G4" s="1607" t="s">
        <v>286</v>
      </c>
      <c r="H4" s="1608">
        <v>44454</v>
      </c>
      <c r="I4" s="1609">
        <f t="shared" ca="1" si="0"/>
        <v>1.5027777777777778</v>
      </c>
      <c r="J4" s="1610">
        <f t="shared" ca="1" si="1"/>
        <v>547</v>
      </c>
      <c r="K4" s="1610">
        <f t="shared" ca="1" si="2"/>
        <v>18.233333333333334</v>
      </c>
      <c r="L4" s="1611" t="s">
        <v>112</v>
      </c>
      <c r="M4" s="1612">
        <v>44837</v>
      </c>
      <c r="N4" s="151">
        <f t="shared" si="3"/>
        <v>12.766666666666667</v>
      </c>
      <c r="O4" s="1623">
        <v>26</v>
      </c>
      <c r="P4" s="1623">
        <v>232</v>
      </c>
      <c r="Q4" s="1623">
        <v>30</v>
      </c>
      <c r="R4" s="1623">
        <v>30</v>
      </c>
      <c r="S4" s="1623">
        <v>32</v>
      </c>
      <c r="T4" s="1623">
        <v>34</v>
      </c>
      <c r="U4" s="1623">
        <v>35</v>
      </c>
      <c r="V4" s="1623">
        <v>36</v>
      </c>
      <c r="W4" s="1623">
        <v>36</v>
      </c>
      <c r="X4" s="1623">
        <v>36</v>
      </c>
      <c r="Y4" s="1623">
        <v>36</v>
      </c>
      <c r="Z4" s="1623">
        <v>40</v>
      </c>
      <c r="AA4" s="177">
        <v>41</v>
      </c>
      <c r="AB4" s="177">
        <v>42</v>
      </c>
      <c r="AC4" s="177">
        <v>42</v>
      </c>
      <c r="AD4" s="177">
        <v>44</v>
      </c>
      <c r="AE4" s="177">
        <v>44</v>
      </c>
      <c r="AF4" s="177">
        <v>44</v>
      </c>
      <c r="AG4" s="177">
        <v>42</v>
      </c>
      <c r="AH4" s="177">
        <v>42</v>
      </c>
      <c r="AI4" s="177">
        <v>38</v>
      </c>
      <c r="AJ4" s="1">
        <v>207</v>
      </c>
    </row>
    <row r="5" spans="1:37" s="1385" customFormat="1" ht="16" x14ac:dyDescent="0.2">
      <c r="A5" s="527">
        <v>4</v>
      </c>
      <c r="B5" s="1385" t="s">
        <v>860</v>
      </c>
      <c r="D5" s="1442">
        <v>1441997</v>
      </c>
      <c r="E5" s="1441" t="s">
        <v>115</v>
      </c>
      <c r="F5" s="1442" t="s">
        <v>916</v>
      </c>
      <c r="G5" s="1442" t="s">
        <v>293</v>
      </c>
      <c r="H5" s="1443">
        <v>44454</v>
      </c>
      <c r="I5" s="1444">
        <f t="shared" ca="1" si="0"/>
        <v>1.5027777777777778</v>
      </c>
      <c r="J5" s="1445">
        <f t="shared" ca="1" si="1"/>
        <v>547</v>
      </c>
      <c r="K5" s="1445">
        <f t="shared" ca="1" si="2"/>
        <v>18.233333333333334</v>
      </c>
      <c r="L5" s="1446" t="s">
        <v>112</v>
      </c>
      <c r="M5" s="1447">
        <v>44837</v>
      </c>
      <c r="N5" s="1448">
        <f t="shared" si="3"/>
        <v>12.766666666666667</v>
      </c>
      <c r="O5" s="1624">
        <v>25</v>
      </c>
      <c r="P5" s="1624">
        <v>186</v>
      </c>
      <c r="Q5" s="1624">
        <v>28</v>
      </c>
      <c r="R5" s="1624">
        <v>26</v>
      </c>
      <c r="S5" s="1624">
        <v>27</v>
      </c>
      <c r="T5" s="1624">
        <v>28</v>
      </c>
      <c r="U5" s="1624">
        <v>29</v>
      </c>
      <c r="V5" s="1624">
        <v>30</v>
      </c>
      <c r="W5" s="1624">
        <v>29</v>
      </c>
      <c r="X5" s="1624">
        <v>29</v>
      </c>
      <c r="Y5" s="1624">
        <v>29</v>
      </c>
      <c r="Z5" s="1624">
        <v>32</v>
      </c>
      <c r="AA5" s="1662">
        <v>34</v>
      </c>
      <c r="AB5" s="1662">
        <v>35</v>
      </c>
      <c r="AC5" s="1662">
        <v>35</v>
      </c>
      <c r="AD5" s="1662">
        <v>40</v>
      </c>
      <c r="AE5" s="1662">
        <v>40</v>
      </c>
      <c r="AF5" s="1662">
        <v>40</v>
      </c>
      <c r="AG5" s="1662">
        <v>38</v>
      </c>
      <c r="AH5" s="1662">
        <v>38</v>
      </c>
      <c r="AI5" s="1662">
        <v>34</v>
      </c>
      <c r="AJ5" s="527">
        <v>213</v>
      </c>
    </row>
    <row r="6" spans="1:37" ht="16" x14ac:dyDescent="0.2">
      <c r="A6" s="1">
        <v>5</v>
      </c>
      <c r="B6" t="s">
        <v>861</v>
      </c>
      <c r="C6" t="s">
        <v>3360</v>
      </c>
      <c r="D6" s="1607">
        <v>1416085</v>
      </c>
      <c r="E6" s="150" t="s">
        <v>113</v>
      </c>
      <c r="F6" s="1607" t="s">
        <v>916</v>
      </c>
      <c r="G6" s="1607" t="s">
        <v>299</v>
      </c>
      <c r="H6" s="1608">
        <v>44469</v>
      </c>
      <c r="I6" s="1609">
        <f t="shared" ca="1" si="0"/>
        <v>1.461111111111111</v>
      </c>
      <c r="J6" s="1610">
        <f t="shared" ca="1" si="1"/>
        <v>532</v>
      </c>
      <c r="K6" s="1610">
        <f t="shared" ca="1" si="2"/>
        <v>17.733333333333334</v>
      </c>
      <c r="L6" s="1611" t="s">
        <v>112</v>
      </c>
      <c r="M6" s="1612">
        <v>44837</v>
      </c>
      <c r="N6" s="151">
        <f t="shared" si="3"/>
        <v>12.266666666666667</v>
      </c>
      <c r="O6" s="1623">
        <v>32</v>
      </c>
      <c r="P6" s="1623">
        <v>200</v>
      </c>
      <c r="Q6" s="1623">
        <v>36</v>
      </c>
      <c r="R6" s="1623">
        <v>39</v>
      </c>
      <c r="S6" s="1623">
        <v>40</v>
      </c>
      <c r="T6" s="1623">
        <v>42</v>
      </c>
      <c r="U6" s="1623">
        <v>43</v>
      </c>
      <c r="V6" s="1623">
        <v>44</v>
      </c>
      <c r="W6" s="1623">
        <v>47</v>
      </c>
      <c r="X6" s="1623">
        <v>47</v>
      </c>
      <c r="Y6" s="1623">
        <v>47</v>
      </c>
      <c r="Z6" s="1623">
        <v>50</v>
      </c>
      <c r="AA6" s="177">
        <v>51</v>
      </c>
      <c r="AB6" s="177">
        <v>50</v>
      </c>
      <c r="AC6" s="177">
        <v>50</v>
      </c>
      <c r="AD6" s="177">
        <v>51</v>
      </c>
      <c r="AE6" s="177">
        <v>51</v>
      </c>
      <c r="AF6" s="177">
        <v>51</v>
      </c>
      <c r="AG6" s="177">
        <v>50</v>
      </c>
      <c r="AH6" s="177">
        <v>50</v>
      </c>
      <c r="AI6" s="177">
        <v>47</v>
      </c>
      <c r="AJ6" s="1">
        <v>219</v>
      </c>
    </row>
    <row r="7" spans="1:37" s="1385" customFormat="1" ht="16" x14ac:dyDescent="0.2">
      <c r="A7" s="527">
        <v>6</v>
      </c>
      <c r="B7" s="1385" t="s">
        <v>862</v>
      </c>
      <c r="D7" s="1442">
        <v>1416085</v>
      </c>
      <c r="E7" s="1441" t="s">
        <v>113</v>
      </c>
      <c r="F7" s="1442" t="s">
        <v>916</v>
      </c>
      <c r="G7" s="1442" t="s">
        <v>296</v>
      </c>
      <c r="H7" s="1443">
        <v>44469</v>
      </c>
      <c r="I7" s="1444">
        <f t="shared" ca="1" si="0"/>
        <v>1.461111111111111</v>
      </c>
      <c r="J7" s="1445">
        <f t="shared" ca="1" si="1"/>
        <v>532</v>
      </c>
      <c r="K7" s="1445">
        <f t="shared" ca="1" si="2"/>
        <v>17.733333333333334</v>
      </c>
      <c r="L7" s="1446" t="s">
        <v>112</v>
      </c>
      <c r="M7" s="1447">
        <v>44837</v>
      </c>
      <c r="N7" s="1448">
        <f t="shared" si="3"/>
        <v>12.266666666666667</v>
      </c>
      <c r="O7" s="1624">
        <v>32</v>
      </c>
      <c r="P7" s="1624">
        <v>235</v>
      </c>
      <c r="Q7" s="1624">
        <v>36</v>
      </c>
      <c r="R7" s="1624">
        <v>38</v>
      </c>
      <c r="S7" s="1624">
        <v>37</v>
      </c>
      <c r="T7" s="1624">
        <v>38</v>
      </c>
      <c r="U7" s="1624">
        <v>38</v>
      </c>
      <c r="V7" s="1624">
        <v>38</v>
      </c>
      <c r="W7" s="1624">
        <v>40</v>
      </c>
      <c r="X7" s="1624">
        <v>40</v>
      </c>
      <c r="Y7" s="1624">
        <v>40</v>
      </c>
      <c r="Z7" s="1624">
        <v>42</v>
      </c>
      <c r="AA7" s="1662">
        <v>42</v>
      </c>
      <c r="AB7" s="1662">
        <v>43</v>
      </c>
      <c r="AC7" s="1662">
        <v>43</v>
      </c>
      <c r="AD7" s="1662">
        <v>44</v>
      </c>
      <c r="AE7" s="1662">
        <v>44</v>
      </c>
      <c r="AF7" s="1662">
        <v>44</v>
      </c>
      <c r="AG7" s="1662">
        <v>43</v>
      </c>
      <c r="AH7" s="1662">
        <v>43</v>
      </c>
      <c r="AI7" s="1662" t="s">
        <v>3390</v>
      </c>
      <c r="AJ7" s="527">
        <v>97</v>
      </c>
      <c r="AK7" s="1385" t="s">
        <v>3392</v>
      </c>
    </row>
    <row r="8" spans="1:37" s="1385" customFormat="1" ht="16" x14ac:dyDescent="0.2">
      <c r="A8" s="527">
        <v>7</v>
      </c>
      <c r="B8" s="1385" t="s">
        <v>863</v>
      </c>
      <c r="C8" t="s">
        <v>3361</v>
      </c>
      <c r="D8" s="1450">
        <v>1441998</v>
      </c>
      <c r="E8" s="1449" t="s">
        <v>113</v>
      </c>
      <c r="F8" s="1450" t="s">
        <v>916</v>
      </c>
      <c r="G8" s="1450" t="s">
        <v>296</v>
      </c>
      <c r="H8" s="1451">
        <v>44454</v>
      </c>
      <c r="I8" s="1452">
        <f t="shared" ca="1" si="0"/>
        <v>1.5027777777777778</v>
      </c>
      <c r="J8" s="1453">
        <f t="shared" ca="1" si="1"/>
        <v>547</v>
      </c>
      <c r="K8" s="1453">
        <f t="shared" ca="1" si="2"/>
        <v>18.233333333333334</v>
      </c>
      <c r="L8" s="1446" t="s">
        <v>112</v>
      </c>
      <c r="M8" s="1447">
        <v>44837</v>
      </c>
      <c r="N8" s="1448">
        <f t="shared" si="3"/>
        <v>12.766666666666667</v>
      </c>
      <c r="O8" s="1624">
        <v>30</v>
      </c>
      <c r="P8" s="1624">
        <v>184</v>
      </c>
      <c r="Q8" s="1624">
        <v>34</v>
      </c>
      <c r="R8" s="1624">
        <v>37</v>
      </c>
      <c r="S8" s="1624">
        <v>38</v>
      </c>
      <c r="T8" s="1624">
        <v>41</v>
      </c>
      <c r="U8" s="1624">
        <v>41</v>
      </c>
      <c r="V8" s="1624">
        <v>43</v>
      </c>
      <c r="W8" s="1624">
        <v>45</v>
      </c>
      <c r="X8" s="1624">
        <v>45</v>
      </c>
      <c r="Y8" s="1624">
        <v>45</v>
      </c>
      <c r="Z8" s="1624">
        <v>50</v>
      </c>
      <c r="AA8" s="1662">
        <v>49</v>
      </c>
      <c r="AB8" s="1662">
        <v>48</v>
      </c>
      <c r="AC8" s="1662">
        <v>48</v>
      </c>
      <c r="AD8" s="1662">
        <v>50</v>
      </c>
      <c r="AE8" s="1662">
        <v>50</v>
      </c>
      <c r="AF8" s="1662">
        <v>50</v>
      </c>
      <c r="AG8" s="1662">
        <v>49</v>
      </c>
      <c r="AH8" s="1662">
        <v>49</v>
      </c>
      <c r="AI8" s="1662">
        <v>44</v>
      </c>
      <c r="AJ8" s="527">
        <v>213</v>
      </c>
    </row>
    <row r="9" spans="1:37" ht="16" x14ac:dyDescent="0.2">
      <c r="A9" s="1">
        <v>8</v>
      </c>
      <c r="B9" t="s">
        <v>864</v>
      </c>
      <c r="C9" t="s">
        <v>3363</v>
      </c>
      <c r="D9" s="1532">
        <v>1497399</v>
      </c>
      <c r="E9" s="907" t="s">
        <v>113</v>
      </c>
      <c r="F9" s="907" t="s">
        <v>141</v>
      </c>
      <c r="G9" s="907" t="s">
        <v>299</v>
      </c>
      <c r="H9" s="821">
        <v>44633</v>
      </c>
      <c r="I9" s="1533">
        <f t="shared" ca="1" si="0"/>
        <v>1.0083333333333333</v>
      </c>
      <c r="J9" s="1534">
        <f t="shared" ca="1" si="1"/>
        <v>368</v>
      </c>
      <c r="K9" s="1534">
        <f t="shared" ca="1" si="2"/>
        <v>12.266666666666667</v>
      </c>
      <c r="L9" s="105" t="s">
        <v>3362</v>
      </c>
      <c r="M9" s="1535">
        <v>44837</v>
      </c>
      <c r="N9" s="105">
        <f t="shared" si="3"/>
        <v>6.8</v>
      </c>
      <c r="O9" s="907">
        <v>27</v>
      </c>
      <c r="P9" s="907">
        <v>181</v>
      </c>
      <c r="Q9" s="907">
        <v>27</v>
      </c>
      <c r="R9" s="907">
        <v>28</v>
      </c>
      <c r="S9" s="907">
        <v>29</v>
      </c>
      <c r="T9" s="907">
        <v>29</v>
      </c>
      <c r="U9" s="907">
        <v>29</v>
      </c>
      <c r="V9" s="907">
        <v>28</v>
      </c>
      <c r="W9" s="907">
        <v>29</v>
      </c>
      <c r="X9" s="907">
        <v>29</v>
      </c>
      <c r="Y9" s="907">
        <v>29</v>
      </c>
      <c r="Z9" s="907">
        <v>29</v>
      </c>
      <c r="AA9" s="194">
        <v>29</v>
      </c>
      <c r="AB9" s="194">
        <v>29</v>
      </c>
      <c r="AC9" s="194">
        <v>29</v>
      </c>
      <c r="AD9" s="194">
        <v>29</v>
      </c>
      <c r="AE9" s="194">
        <v>29</v>
      </c>
      <c r="AF9" s="194">
        <v>29</v>
      </c>
      <c r="AG9" s="194">
        <v>29</v>
      </c>
      <c r="AH9" s="194">
        <v>29</v>
      </c>
      <c r="AI9" s="194">
        <v>29</v>
      </c>
      <c r="AJ9" s="194"/>
    </row>
    <row r="10" spans="1:37" ht="16" x14ac:dyDescent="0.2">
      <c r="A10" s="1">
        <v>9</v>
      </c>
      <c r="B10" t="s">
        <v>865</v>
      </c>
      <c r="D10" s="1532">
        <v>1497399</v>
      </c>
      <c r="E10" s="907" t="s">
        <v>113</v>
      </c>
      <c r="F10" s="907" t="s">
        <v>141</v>
      </c>
      <c r="G10" s="907" t="s">
        <v>296</v>
      </c>
      <c r="H10" s="821">
        <v>44633</v>
      </c>
      <c r="I10" s="1533">
        <f t="shared" ca="1" si="0"/>
        <v>1.0083333333333333</v>
      </c>
      <c r="J10" s="1534">
        <f t="shared" ca="1" si="1"/>
        <v>368</v>
      </c>
      <c r="K10" s="1534">
        <f t="shared" ca="1" si="2"/>
        <v>12.266666666666667</v>
      </c>
      <c r="L10" s="105" t="s">
        <v>3362</v>
      </c>
      <c r="M10" s="1535">
        <v>44837</v>
      </c>
      <c r="N10" s="105">
        <f t="shared" si="3"/>
        <v>6.8</v>
      </c>
      <c r="O10" s="907">
        <v>29</v>
      </c>
      <c r="P10" s="907">
        <v>169</v>
      </c>
      <c r="Q10" s="907">
        <v>30</v>
      </c>
      <c r="R10" s="907">
        <v>30</v>
      </c>
      <c r="S10" s="907">
        <v>30</v>
      </c>
      <c r="T10" s="907">
        <v>31</v>
      </c>
      <c r="U10" s="907">
        <v>31</v>
      </c>
      <c r="V10" s="907">
        <v>30</v>
      </c>
      <c r="W10" s="907">
        <v>30</v>
      </c>
      <c r="X10" s="907">
        <v>31</v>
      </c>
      <c r="Y10" s="907">
        <v>32</v>
      </c>
      <c r="Z10" s="907">
        <v>31</v>
      </c>
      <c r="AA10" s="194">
        <v>32</v>
      </c>
      <c r="AB10" s="194">
        <v>32</v>
      </c>
      <c r="AC10" s="194">
        <v>32</v>
      </c>
      <c r="AD10" s="194">
        <v>32</v>
      </c>
      <c r="AE10" s="194">
        <v>32</v>
      </c>
      <c r="AF10" s="194">
        <v>32</v>
      </c>
      <c r="AG10" s="194">
        <v>32</v>
      </c>
      <c r="AH10" s="194">
        <v>32</v>
      </c>
      <c r="AI10" s="194">
        <v>32</v>
      </c>
      <c r="AJ10" s="194"/>
    </row>
    <row r="11" spans="1:37" s="1385" customFormat="1" ht="17" thickBot="1" x14ac:dyDescent="0.25">
      <c r="A11" s="527">
        <v>10</v>
      </c>
      <c r="B11" s="1385" t="s">
        <v>866</v>
      </c>
      <c r="D11" s="1461">
        <v>1497399</v>
      </c>
      <c r="E11" s="1454" t="s">
        <v>113</v>
      </c>
      <c r="F11" s="1454" t="s">
        <v>141</v>
      </c>
      <c r="G11" s="1454" t="s">
        <v>286</v>
      </c>
      <c r="H11" s="1388">
        <v>44633</v>
      </c>
      <c r="I11" s="1438">
        <f t="shared" ca="1" si="0"/>
        <v>1.0083333333333333</v>
      </c>
      <c r="J11" s="1435">
        <f t="shared" ca="1" si="1"/>
        <v>368</v>
      </c>
      <c r="K11" s="1435">
        <f t="shared" ca="1" si="2"/>
        <v>12.266666666666667</v>
      </c>
      <c r="L11" s="382" t="s">
        <v>3362</v>
      </c>
      <c r="M11" s="1455">
        <v>44837</v>
      </c>
      <c r="N11" s="382">
        <f t="shared" si="3"/>
        <v>6.8</v>
      </c>
      <c r="O11" s="1454">
        <v>29</v>
      </c>
      <c r="P11" s="1454">
        <v>174</v>
      </c>
      <c r="Q11" s="1454">
        <v>30</v>
      </c>
      <c r="R11" s="1454">
        <v>30</v>
      </c>
      <c r="S11" s="1454">
        <v>30</v>
      </c>
      <c r="T11" s="1454">
        <v>31</v>
      </c>
      <c r="U11" s="1454">
        <v>31</v>
      </c>
      <c r="V11" s="1454">
        <v>31</v>
      </c>
      <c r="W11" s="1454">
        <v>31</v>
      </c>
      <c r="X11" s="1454">
        <v>31</v>
      </c>
      <c r="Y11" s="1454">
        <v>32</v>
      </c>
      <c r="Z11" s="1454">
        <v>32</v>
      </c>
      <c r="AA11" s="528">
        <v>32</v>
      </c>
      <c r="AB11" s="528">
        <v>32</v>
      </c>
      <c r="AC11" s="528">
        <v>32</v>
      </c>
      <c r="AD11" s="528">
        <v>32</v>
      </c>
      <c r="AE11" s="528">
        <v>32</v>
      </c>
      <c r="AF11" s="528">
        <v>32</v>
      </c>
      <c r="AG11" s="528">
        <v>32</v>
      </c>
      <c r="AH11" s="528">
        <v>32</v>
      </c>
      <c r="AI11" s="528">
        <v>32</v>
      </c>
      <c r="AJ11" s="528"/>
    </row>
    <row r="12" spans="1:37" ht="16" x14ac:dyDescent="0.2">
      <c r="A12" s="1">
        <v>11</v>
      </c>
      <c r="B12" t="s">
        <v>867</v>
      </c>
      <c r="C12" t="s">
        <v>3367</v>
      </c>
      <c r="D12" s="1532">
        <v>1497398</v>
      </c>
      <c r="E12" s="907" t="s">
        <v>115</v>
      </c>
      <c r="F12" s="907" t="s">
        <v>141</v>
      </c>
      <c r="G12" s="907" t="s">
        <v>299</v>
      </c>
      <c r="H12" s="821">
        <v>44633</v>
      </c>
      <c r="I12" s="1533">
        <f t="shared" ca="1" si="0"/>
        <v>1.0083333333333333</v>
      </c>
      <c r="J12" s="1534">
        <f t="shared" ca="1" si="1"/>
        <v>368</v>
      </c>
      <c r="K12" s="1534">
        <f t="shared" ca="1" si="2"/>
        <v>12.266666666666667</v>
      </c>
      <c r="L12" s="105" t="s">
        <v>3362</v>
      </c>
      <c r="M12" s="1535">
        <v>44837</v>
      </c>
      <c r="N12" s="105">
        <f t="shared" si="3"/>
        <v>6.8</v>
      </c>
      <c r="O12" s="907">
        <v>20</v>
      </c>
      <c r="P12" s="907">
        <v>161</v>
      </c>
      <c r="Q12" s="907">
        <v>22</v>
      </c>
      <c r="R12" s="907">
        <v>21</v>
      </c>
      <c r="S12" s="907">
        <v>22</v>
      </c>
      <c r="T12" s="907">
        <v>22</v>
      </c>
      <c r="U12" s="907">
        <v>23</v>
      </c>
      <c r="V12" s="907">
        <v>22</v>
      </c>
      <c r="W12" s="907">
        <v>23</v>
      </c>
      <c r="X12" s="907">
        <v>24</v>
      </c>
      <c r="Y12" s="907">
        <v>23</v>
      </c>
      <c r="Z12" s="907">
        <v>24</v>
      </c>
      <c r="AA12" s="194">
        <v>25</v>
      </c>
      <c r="AB12" s="194">
        <v>25</v>
      </c>
      <c r="AC12" s="194">
        <v>25</v>
      </c>
      <c r="AD12" s="194">
        <v>25</v>
      </c>
      <c r="AE12" s="194">
        <v>25</v>
      </c>
      <c r="AF12" s="194">
        <v>25</v>
      </c>
      <c r="AG12" s="194">
        <v>25</v>
      </c>
      <c r="AH12" s="194">
        <v>25</v>
      </c>
      <c r="AI12" s="194">
        <v>25</v>
      </c>
      <c r="AJ12" s="194"/>
    </row>
    <row r="13" spans="1:37" ht="16" x14ac:dyDescent="0.2">
      <c r="A13" s="1">
        <v>12</v>
      </c>
      <c r="B13" t="s">
        <v>868</v>
      </c>
      <c r="D13" s="1532">
        <v>1497398</v>
      </c>
      <c r="E13" s="907" t="s">
        <v>115</v>
      </c>
      <c r="F13" s="907" t="s">
        <v>141</v>
      </c>
      <c r="G13" s="907" t="s">
        <v>296</v>
      </c>
      <c r="H13" s="821">
        <v>44633</v>
      </c>
      <c r="I13" s="1533">
        <f t="shared" ca="1" si="0"/>
        <v>1.0083333333333333</v>
      </c>
      <c r="J13" s="1534">
        <f t="shared" ca="1" si="1"/>
        <v>368</v>
      </c>
      <c r="K13" s="1534">
        <f t="shared" ca="1" si="2"/>
        <v>12.266666666666667</v>
      </c>
      <c r="L13" s="105" t="s">
        <v>3362</v>
      </c>
      <c r="M13" s="1535">
        <v>44837</v>
      </c>
      <c r="N13" s="105">
        <f t="shared" si="3"/>
        <v>6.8</v>
      </c>
      <c r="O13" s="907">
        <v>21</v>
      </c>
      <c r="P13" s="907">
        <v>200</v>
      </c>
      <c r="Q13" s="907">
        <v>21</v>
      </c>
      <c r="R13" s="907">
        <v>22</v>
      </c>
      <c r="S13" s="907">
        <v>22</v>
      </c>
      <c r="T13" s="907">
        <v>23</v>
      </c>
      <c r="U13" s="907">
        <v>24</v>
      </c>
      <c r="V13" s="907">
        <v>23</v>
      </c>
      <c r="W13" s="907">
        <v>24</v>
      </c>
      <c r="X13" s="907">
        <v>23</v>
      </c>
      <c r="Y13" s="907">
        <v>23</v>
      </c>
      <c r="Z13" s="907">
        <v>24</v>
      </c>
      <c r="AA13" s="194">
        <v>25</v>
      </c>
      <c r="AB13" s="194">
        <v>25</v>
      </c>
      <c r="AC13" s="194">
        <v>25</v>
      </c>
      <c r="AD13" s="194">
        <v>25</v>
      </c>
      <c r="AE13" s="194">
        <v>25</v>
      </c>
      <c r="AF13" s="194">
        <v>25</v>
      </c>
      <c r="AG13" s="194">
        <v>25</v>
      </c>
      <c r="AH13" s="194">
        <v>25</v>
      </c>
      <c r="AI13" s="194">
        <v>25</v>
      </c>
      <c r="AJ13" s="194"/>
    </row>
    <row r="14" spans="1:37" ht="16" x14ac:dyDescent="0.2">
      <c r="A14" s="1">
        <v>13</v>
      </c>
      <c r="B14" t="s">
        <v>3393</v>
      </c>
      <c r="D14" s="1532">
        <v>1497398</v>
      </c>
      <c r="E14" s="907" t="s">
        <v>115</v>
      </c>
      <c r="F14" s="907" t="s">
        <v>141</v>
      </c>
      <c r="G14" s="907" t="s">
        <v>286</v>
      </c>
      <c r="H14" s="821">
        <v>44633</v>
      </c>
      <c r="I14" s="1533">
        <f t="shared" ca="1" si="0"/>
        <v>1.0083333333333333</v>
      </c>
      <c r="J14" s="1534">
        <f t="shared" ca="1" si="1"/>
        <v>368</v>
      </c>
      <c r="K14" s="1534">
        <f t="shared" ca="1" si="2"/>
        <v>12.266666666666667</v>
      </c>
      <c r="L14" s="105" t="s">
        <v>3362</v>
      </c>
      <c r="M14" s="1535">
        <v>44837</v>
      </c>
      <c r="N14" s="105">
        <f t="shared" si="3"/>
        <v>6.8</v>
      </c>
      <c r="O14" s="907">
        <v>21</v>
      </c>
      <c r="P14" s="907">
        <v>173</v>
      </c>
      <c r="Q14" s="907">
        <v>22</v>
      </c>
      <c r="R14" s="907">
        <v>23</v>
      </c>
      <c r="S14" s="907">
        <v>23</v>
      </c>
      <c r="T14" s="907">
        <v>23</v>
      </c>
      <c r="U14" s="907">
        <v>25</v>
      </c>
      <c r="V14" s="907">
        <v>23</v>
      </c>
      <c r="W14" s="907">
        <v>25</v>
      </c>
      <c r="X14" s="907">
        <v>24</v>
      </c>
      <c r="Y14" s="907">
        <v>25</v>
      </c>
      <c r="Z14" s="907">
        <v>24</v>
      </c>
      <c r="AA14" s="194">
        <v>25</v>
      </c>
      <c r="AB14" s="194">
        <v>25</v>
      </c>
      <c r="AC14" s="194">
        <v>25</v>
      </c>
      <c r="AD14" s="194">
        <v>25</v>
      </c>
      <c r="AE14" s="194">
        <v>25</v>
      </c>
      <c r="AF14" s="194">
        <v>25</v>
      </c>
      <c r="AG14" s="194">
        <v>25</v>
      </c>
      <c r="AH14" s="194">
        <v>25</v>
      </c>
      <c r="AI14" s="194">
        <v>25</v>
      </c>
      <c r="AJ14" s="194"/>
    </row>
    <row r="15" spans="1:37" s="1385" customFormat="1" ht="17" thickBot="1" x14ac:dyDescent="0.25">
      <c r="A15" s="527">
        <v>14</v>
      </c>
      <c r="B15" s="1385" t="s">
        <v>3394</v>
      </c>
      <c r="D15" s="1461">
        <v>1497398</v>
      </c>
      <c r="E15" s="1454" t="s">
        <v>115</v>
      </c>
      <c r="F15" s="1454" t="s">
        <v>141</v>
      </c>
      <c r="G15" s="1454" t="s">
        <v>293</v>
      </c>
      <c r="H15" s="1388">
        <v>44633</v>
      </c>
      <c r="I15" s="1438">
        <f t="shared" ca="1" si="0"/>
        <v>1.0083333333333333</v>
      </c>
      <c r="J15" s="1435">
        <f t="shared" ca="1" si="1"/>
        <v>368</v>
      </c>
      <c r="K15" s="1435">
        <f t="shared" ca="1" si="2"/>
        <v>12.266666666666667</v>
      </c>
      <c r="L15" s="382" t="s">
        <v>3362</v>
      </c>
      <c r="M15" s="1455">
        <v>44837</v>
      </c>
      <c r="N15" s="382">
        <f t="shared" si="3"/>
        <v>6.8</v>
      </c>
      <c r="O15" s="1454">
        <v>21</v>
      </c>
      <c r="P15" s="1454">
        <v>152</v>
      </c>
      <c r="Q15" s="1454">
        <v>22</v>
      </c>
      <c r="R15" s="1454">
        <v>23</v>
      </c>
      <c r="S15" s="1454">
        <v>23</v>
      </c>
      <c r="T15" s="1454">
        <v>24</v>
      </c>
      <c r="U15" s="1454">
        <v>24</v>
      </c>
      <c r="V15" s="1454">
        <v>23</v>
      </c>
      <c r="W15" s="1454">
        <v>24</v>
      </c>
      <c r="X15" s="1454">
        <v>24</v>
      </c>
      <c r="Y15" s="1454">
        <v>26</v>
      </c>
      <c r="Z15" s="1454">
        <v>24</v>
      </c>
      <c r="AA15" s="528">
        <v>25</v>
      </c>
      <c r="AB15" s="528">
        <v>25</v>
      </c>
      <c r="AC15" s="528">
        <v>25</v>
      </c>
      <c r="AD15" s="528">
        <v>25</v>
      </c>
      <c r="AE15" s="528">
        <v>25</v>
      </c>
      <c r="AF15" s="528">
        <v>25</v>
      </c>
      <c r="AG15" s="528">
        <v>25</v>
      </c>
      <c r="AH15" s="528">
        <v>25</v>
      </c>
      <c r="AI15" s="528">
        <v>25</v>
      </c>
      <c r="AJ15" s="528"/>
    </row>
    <row r="16" spans="1:37" ht="16" x14ac:dyDescent="0.2">
      <c r="A16" s="1">
        <v>15</v>
      </c>
      <c r="B16" t="s">
        <v>3395</v>
      </c>
      <c r="C16" t="s">
        <v>3369</v>
      </c>
      <c r="D16" s="1597">
        <v>1459509</v>
      </c>
      <c r="E16" s="1964" t="s">
        <v>113</v>
      </c>
      <c r="F16" s="903" t="s">
        <v>150</v>
      </c>
      <c r="G16" s="903" t="s">
        <v>299</v>
      </c>
      <c r="H16" s="789">
        <v>44626</v>
      </c>
      <c r="I16" s="790">
        <f t="shared" ca="1" si="0"/>
        <v>1.0277777777777777</v>
      </c>
      <c r="J16" s="788">
        <f t="shared" ca="1" si="1"/>
        <v>375</v>
      </c>
      <c r="K16" s="788">
        <f t="shared" ca="1" si="2"/>
        <v>12.5</v>
      </c>
      <c r="L16" s="335" t="s">
        <v>3362</v>
      </c>
      <c r="M16" s="1601">
        <v>44837</v>
      </c>
      <c r="N16" s="335">
        <f t="shared" si="3"/>
        <v>7.0333333333333332</v>
      </c>
      <c r="O16" s="903">
        <v>27</v>
      </c>
      <c r="P16" s="903">
        <v>217</v>
      </c>
      <c r="Q16" s="903">
        <v>28</v>
      </c>
      <c r="R16" s="903">
        <v>28</v>
      </c>
      <c r="S16" s="903">
        <v>29</v>
      </c>
      <c r="T16" s="903">
        <v>29</v>
      </c>
      <c r="U16" s="903">
        <v>29</v>
      </c>
      <c r="V16" s="903">
        <v>29</v>
      </c>
      <c r="W16" s="903">
        <v>29</v>
      </c>
      <c r="X16" s="903">
        <v>29</v>
      </c>
      <c r="Y16" s="903">
        <v>29</v>
      </c>
      <c r="Z16" s="903">
        <v>29</v>
      </c>
      <c r="AA16" s="274">
        <v>30</v>
      </c>
      <c r="AB16" s="274">
        <v>30</v>
      </c>
      <c r="AC16" s="274">
        <v>30</v>
      </c>
      <c r="AD16" s="274">
        <v>30</v>
      </c>
      <c r="AE16" s="274">
        <v>30</v>
      </c>
      <c r="AF16" s="274">
        <v>30</v>
      </c>
      <c r="AG16" s="274">
        <v>30</v>
      </c>
      <c r="AH16" s="274">
        <v>30</v>
      </c>
      <c r="AI16" s="274">
        <v>30</v>
      </c>
      <c r="AJ16" s="274"/>
    </row>
    <row r="17" spans="1:36" ht="16" x14ac:dyDescent="0.2">
      <c r="A17" s="1">
        <v>16</v>
      </c>
      <c r="B17" t="s">
        <v>3396</v>
      </c>
      <c r="D17" s="1597">
        <v>1459509</v>
      </c>
      <c r="E17" s="1964" t="s">
        <v>842</v>
      </c>
      <c r="F17" s="903" t="s">
        <v>150</v>
      </c>
      <c r="G17" s="903" t="s">
        <v>296</v>
      </c>
      <c r="H17" s="789">
        <v>44626</v>
      </c>
      <c r="I17" s="790">
        <f t="shared" ca="1" si="0"/>
        <v>1.0277777777777777</v>
      </c>
      <c r="J17" s="788">
        <f t="shared" ca="1" si="1"/>
        <v>375</v>
      </c>
      <c r="K17" s="788">
        <f t="shared" ca="1" si="2"/>
        <v>12.5</v>
      </c>
      <c r="L17" s="335" t="s">
        <v>3362</v>
      </c>
      <c r="M17" s="1601">
        <v>44837</v>
      </c>
      <c r="N17" s="335">
        <f t="shared" si="3"/>
        <v>7.0333333333333332</v>
      </c>
      <c r="O17" s="903">
        <v>27</v>
      </c>
      <c r="P17" s="903">
        <v>217</v>
      </c>
      <c r="Q17" s="903">
        <v>30</v>
      </c>
      <c r="R17" s="903">
        <v>30</v>
      </c>
      <c r="S17" s="903">
        <v>30</v>
      </c>
      <c r="T17" s="903">
        <v>30</v>
      </c>
      <c r="U17" s="903">
        <v>31</v>
      </c>
      <c r="V17" s="903">
        <v>31</v>
      </c>
      <c r="W17" s="903">
        <v>31</v>
      </c>
      <c r="X17" s="903">
        <v>31</v>
      </c>
      <c r="Y17" s="903">
        <v>31</v>
      </c>
      <c r="Z17" s="903">
        <v>32</v>
      </c>
      <c r="AA17" s="274">
        <v>33</v>
      </c>
      <c r="AB17" s="274">
        <v>33</v>
      </c>
      <c r="AC17" s="274">
        <v>33</v>
      </c>
      <c r="AD17" s="274">
        <v>33</v>
      </c>
      <c r="AE17" s="274">
        <v>33</v>
      </c>
      <c r="AF17" s="274">
        <v>33</v>
      </c>
      <c r="AG17" s="274">
        <v>33</v>
      </c>
      <c r="AH17" s="274">
        <v>33</v>
      </c>
      <c r="AI17" s="274">
        <v>33</v>
      </c>
      <c r="AJ17" s="274"/>
    </row>
    <row r="18" spans="1:36" ht="16" x14ac:dyDescent="0.2">
      <c r="A18" s="1">
        <v>17</v>
      </c>
      <c r="B18" t="s">
        <v>3397</v>
      </c>
      <c r="D18" s="1597">
        <v>1459509</v>
      </c>
      <c r="E18" s="1964" t="s">
        <v>842</v>
      </c>
      <c r="F18" s="903" t="s">
        <v>150</v>
      </c>
      <c r="G18" s="903" t="s">
        <v>286</v>
      </c>
      <c r="H18" s="789">
        <v>44626</v>
      </c>
      <c r="I18" s="790">
        <f t="shared" ca="1" si="0"/>
        <v>1.0277777777777777</v>
      </c>
      <c r="J18" s="788">
        <f t="shared" ca="1" si="1"/>
        <v>375</v>
      </c>
      <c r="K18" s="788">
        <f t="shared" ca="1" si="2"/>
        <v>12.5</v>
      </c>
      <c r="L18" s="335" t="s">
        <v>3362</v>
      </c>
      <c r="M18" s="1601">
        <v>44837</v>
      </c>
      <c r="N18" s="335">
        <f t="shared" si="3"/>
        <v>7.0333333333333332</v>
      </c>
      <c r="O18" s="903">
        <v>27</v>
      </c>
      <c r="P18" s="903">
        <v>235</v>
      </c>
      <c r="Q18" s="903">
        <v>27</v>
      </c>
      <c r="R18" s="903">
        <v>28</v>
      </c>
      <c r="S18" s="903">
        <v>28</v>
      </c>
      <c r="T18" s="903">
        <v>28</v>
      </c>
      <c r="U18" s="903">
        <v>28</v>
      </c>
      <c r="V18" s="903">
        <v>28</v>
      </c>
      <c r="W18" s="903">
        <v>28</v>
      </c>
      <c r="X18" s="903">
        <v>28</v>
      </c>
      <c r="Y18" s="903">
        <v>28</v>
      </c>
      <c r="Z18" s="903">
        <v>30</v>
      </c>
      <c r="AA18" s="274">
        <v>30</v>
      </c>
      <c r="AB18" s="274">
        <v>30</v>
      </c>
      <c r="AC18" s="274">
        <v>30</v>
      </c>
      <c r="AD18" s="274">
        <v>30</v>
      </c>
      <c r="AE18" s="274">
        <v>30</v>
      </c>
      <c r="AF18" s="274">
        <v>30</v>
      </c>
      <c r="AG18" s="274">
        <v>30</v>
      </c>
      <c r="AH18" s="274">
        <v>30</v>
      </c>
      <c r="AI18" s="274">
        <v>30</v>
      </c>
      <c r="AJ18" s="274"/>
    </row>
    <row r="19" spans="1:36" s="1385" customFormat="1" ht="16" x14ac:dyDescent="0.2">
      <c r="A19" s="527">
        <v>18</v>
      </c>
      <c r="B19" s="1385" t="s">
        <v>3398</v>
      </c>
      <c r="D19" s="1474">
        <v>1459509</v>
      </c>
      <c r="E19" s="1986" t="s">
        <v>842</v>
      </c>
      <c r="F19" s="1422" t="s">
        <v>150</v>
      </c>
      <c r="G19" s="1422" t="s">
        <v>293</v>
      </c>
      <c r="H19" s="1424">
        <v>44626</v>
      </c>
      <c r="I19" s="1425">
        <f t="shared" ca="1" si="0"/>
        <v>1.0277777777777777</v>
      </c>
      <c r="J19" s="1421">
        <f t="shared" ca="1" si="1"/>
        <v>375</v>
      </c>
      <c r="K19" s="1421">
        <f t="shared" ca="1" si="2"/>
        <v>12.5</v>
      </c>
      <c r="L19" s="1426" t="s">
        <v>3362</v>
      </c>
      <c r="M19" s="1427">
        <v>44837</v>
      </c>
      <c r="N19" s="1426">
        <f t="shared" si="3"/>
        <v>7.0333333333333332</v>
      </c>
      <c r="O19" s="1422">
        <v>26</v>
      </c>
      <c r="P19" s="1422">
        <v>202</v>
      </c>
      <c r="Q19" s="1422">
        <v>28</v>
      </c>
      <c r="R19" s="1422">
        <v>29</v>
      </c>
      <c r="S19" s="1422">
        <v>29</v>
      </c>
      <c r="T19" s="1422">
        <v>29</v>
      </c>
      <c r="U19" s="1422">
        <v>29</v>
      </c>
      <c r="V19" s="1422">
        <v>28</v>
      </c>
      <c r="W19" s="1422">
        <v>29</v>
      </c>
      <c r="X19" s="1422">
        <v>29</v>
      </c>
      <c r="Y19" s="1422">
        <v>30</v>
      </c>
      <c r="Z19" s="1422">
        <v>30</v>
      </c>
      <c r="AA19" s="1423">
        <v>31</v>
      </c>
      <c r="AB19" s="1423">
        <v>31</v>
      </c>
      <c r="AC19" s="1423">
        <v>31</v>
      </c>
      <c r="AD19" s="1423">
        <v>31</v>
      </c>
      <c r="AE19" s="1423">
        <v>31</v>
      </c>
      <c r="AF19" s="1423">
        <v>31</v>
      </c>
      <c r="AG19" s="1423">
        <v>31</v>
      </c>
      <c r="AH19" s="1423">
        <v>31</v>
      </c>
      <c r="AI19" s="1423">
        <v>31</v>
      </c>
      <c r="AJ19" s="1423"/>
    </row>
    <row r="20" spans="1:36" ht="16" x14ac:dyDescent="0.2">
      <c r="A20" s="1">
        <v>19</v>
      </c>
      <c r="B20" t="s">
        <v>3399</v>
      </c>
      <c r="C20" t="s">
        <v>3371</v>
      </c>
      <c r="D20" s="1597">
        <v>1479801</v>
      </c>
      <c r="E20" s="1964" t="s">
        <v>846</v>
      </c>
      <c r="F20" s="903" t="s">
        <v>150</v>
      </c>
      <c r="G20" s="903" t="s">
        <v>299</v>
      </c>
      <c r="H20" s="789">
        <v>44626</v>
      </c>
      <c r="I20" s="790">
        <f t="shared" ca="1" si="0"/>
        <v>1.0277777777777777</v>
      </c>
      <c r="J20" s="788">
        <f t="shared" ca="1" si="1"/>
        <v>375</v>
      </c>
      <c r="K20" s="788">
        <f t="shared" ca="1" si="2"/>
        <v>12.5</v>
      </c>
      <c r="L20" s="335" t="s">
        <v>3362</v>
      </c>
      <c r="M20" s="1601">
        <v>44837</v>
      </c>
      <c r="N20" s="335">
        <f t="shared" si="3"/>
        <v>7.0333333333333332</v>
      </c>
      <c r="O20" s="903">
        <v>21</v>
      </c>
      <c r="P20" s="903">
        <v>143</v>
      </c>
      <c r="Q20" s="903">
        <v>23</v>
      </c>
      <c r="R20" s="903">
        <v>23</v>
      </c>
      <c r="S20" s="903">
        <v>22</v>
      </c>
      <c r="T20" s="903">
        <v>23</v>
      </c>
      <c r="U20" s="903">
        <v>23</v>
      </c>
      <c r="V20" s="903">
        <v>23</v>
      </c>
      <c r="W20" s="903">
        <v>23</v>
      </c>
      <c r="X20" s="903">
        <v>24</v>
      </c>
      <c r="Y20" s="903">
        <v>24</v>
      </c>
      <c r="Z20" s="903">
        <v>24</v>
      </c>
      <c r="AA20" s="274">
        <v>25</v>
      </c>
      <c r="AB20" s="274">
        <v>25</v>
      </c>
      <c r="AC20" s="274">
        <v>25</v>
      </c>
      <c r="AD20" s="274">
        <v>25</v>
      </c>
      <c r="AE20" s="274">
        <v>25</v>
      </c>
      <c r="AF20" s="274">
        <v>25</v>
      </c>
      <c r="AG20" s="274">
        <v>25</v>
      </c>
      <c r="AH20" s="274">
        <v>25</v>
      </c>
      <c r="AI20" s="274">
        <v>25</v>
      </c>
      <c r="AJ20" s="274"/>
    </row>
    <row r="21" spans="1:36" ht="16" x14ac:dyDescent="0.2">
      <c r="A21" s="1">
        <v>20</v>
      </c>
      <c r="B21" t="s">
        <v>3400</v>
      </c>
      <c r="D21" s="1597">
        <v>1479801</v>
      </c>
      <c r="E21" s="1964" t="s">
        <v>846</v>
      </c>
      <c r="F21" s="903" t="s">
        <v>150</v>
      </c>
      <c r="G21" s="903" t="s">
        <v>296</v>
      </c>
      <c r="H21" s="789">
        <v>44626</v>
      </c>
      <c r="I21" s="790">
        <f t="shared" ca="1" si="0"/>
        <v>1.0277777777777777</v>
      </c>
      <c r="J21" s="788">
        <f t="shared" ca="1" si="1"/>
        <v>375</v>
      </c>
      <c r="K21" s="788">
        <f t="shared" ca="1" si="2"/>
        <v>12.5</v>
      </c>
      <c r="L21" s="335" t="s">
        <v>3362</v>
      </c>
      <c r="M21" s="1601">
        <v>44837</v>
      </c>
      <c r="N21" s="335">
        <f t="shared" si="3"/>
        <v>7.0333333333333332</v>
      </c>
      <c r="O21" s="903">
        <v>22</v>
      </c>
      <c r="P21" s="903">
        <v>162</v>
      </c>
      <c r="Q21" s="903">
        <v>23</v>
      </c>
      <c r="R21" s="903">
        <v>24</v>
      </c>
      <c r="S21" s="903">
        <v>24</v>
      </c>
      <c r="T21" s="903">
        <v>23</v>
      </c>
      <c r="U21" s="903">
        <v>24</v>
      </c>
      <c r="V21" s="903">
        <v>23</v>
      </c>
      <c r="W21" s="903">
        <v>23</v>
      </c>
      <c r="X21" s="903">
        <v>24</v>
      </c>
      <c r="Y21" s="903">
        <v>24</v>
      </c>
      <c r="Z21" s="903">
        <v>25</v>
      </c>
      <c r="AA21" s="274">
        <v>26</v>
      </c>
      <c r="AB21" s="274">
        <v>26</v>
      </c>
      <c r="AC21" s="274">
        <v>26</v>
      </c>
      <c r="AD21" s="274">
        <v>26</v>
      </c>
      <c r="AE21" s="274">
        <v>26</v>
      </c>
      <c r="AF21" s="274">
        <v>26</v>
      </c>
      <c r="AG21" s="274">
        <v>26</v>
      </c>
      <c r="AH21" s="274">
        <v>26</v>
      </c>
      <c r="AI21" s="274">
        <v>26</v>
      </c>
      <c r="AJ21" s="274"/>
    </row>
    <row r="22" spans="1:36" s="1385" customFormat="1" ht="16" x14ac:dyDescent="0.2">
      <c r="A22" s="527">
        <v>21</v>
      </c>
      <c r="B22" s="1385" t="s">
        <v>3401</v>
      </c>
      <c r="D22" s="1474">
        <v>1479801</v>
      </c>
      <c r="E22" s="1986" t="s">
        <v>846</v>
      </c>
      <c r="F22" s="1422" t="s">
        <v>150</v>
      </c>
      <c r="G22" s="1422" t="s">
        <v>286</v>
      </c>
      <c r="H22" s="1424">
        <v>44626</v>
      </c>
      <c r="I22" s="1425">
        <f t="shared" ca="1" si="0"/>
        <v>1.0277777777777777</v>
      </c>
      <c r="J22" s="1421">
        <f t="shared" ca="1" si="1"/>
        <v>375</v>
      </c>
      <c r="K22" s="1421">
        <f t="shared" ca="1" si="2"/>
        <v>12.5</v>
      </c>
      <c r="L22" s="1426" t="s">
        <v>3362</v>
      </c>
      <c r="M22" s="1427">
        <v>44837</v>
      </c>
      <c r="N22" s="1426">
        <f t="shared" si="3"/>
        <v>7.0333333333333332</v>
      </c>
      <c r="O22" s="1422">
        <v>22</v>
      </c>
      <c r="P22" s="1422">
        <v>207</v>
      </c>
      <c r="Q22" s="1422">
        <v>22</v>
      </c>
      <c r="R22" s="1422">
        <v>23</v>
      </c>
      <c r="S22" s="1422">
        <v>22</v>
      </c>
      <c r="T22" s="1422">
        <v>23</v>
      </c>
      <c r="U22" s="1422">
        <v>23</v>
      </c>
      <c r="V22" s="1422">
        <v>22</v>
      </c>
      <c r="W22" s="1422">
        <v>22</v>
      </c>
      <c r="X22" s="1422">
        <v>23</v>
      </c>
      <c r="Y22" s="1422">
        <v>23</v>
      </c>
      <c r="Z22" s="1422">
        <v>24</v>
      </c>
      <c r="AA22" s="1423">
        <v>25</v>
      </c>
      <c r="AB22" s="1423">
        <v>25</v>
      </c>
      <c r="AC22" s="1423">
        <v>25</v>
      </c>
      <c r="AD22" s="1423">
        <v>25</v>
      </c>
      <c r="AE22" s="1423">
        <v>25</v>
      </c>
      <c r="AF22" s="1423">
        <v>25</v>
      </c>
      <c r="AG22" s="1423">
        <v>25</v>
      </c>
      <c r="AH22" s="1423">
        <v>25</v>
      </c>
      <c r="AI22" s="1423">
        <v>25</v>
      </c>
      <c r="AJ22" s="1423"/>
    </row>
    <row r="23" spans="1:36" s="1385" customFormat="1" ht="16" x14ac:dyDescent="0.2">
      <c r="A23" s="1613">
        <v>22</v>
      </c>
      <c r="B23" s="1385" t="s">
        <v>3402</v>
      </c>
      <c r="C23" s="1385" t="s">
        <v>3375</v>
      </c>
      <c r="D23" s="1507">
        <v>1479805</v>
      </c>
      <c r="E23" s="1521" t="s">
        <v>113</v>
      </c>
      <c r="F23" s="1513" t="s">
        <v>156</v>
      </c>
      <c r="G23" s="1513" t="s">
        <v>299</v>
      </c>
      <c r="H23" s="1522">
        <v>44614</v>
      </c>
      <c r="I23" s="1523">
        <f t="shared" ca="1" si="0"/>
        <v>1.0666666666666667</v>
      </c>
      <c r="J23" s="1524">
        <f t="shared" ca="1" si="1"/>
        <v>387</v>
      </c>
      <c r="K23" s="1524">
        <f t="shared" ca="1" si="2"/>
        <v>12.9</v>
      </c>
      <c r="L23" s="1525" t="s">
        <v>3362</v>
      </c>
      <c r="M23" s="1526">
        <v>44837</v>
      </c>
      <c r="N23" s="1525">
        <f t="shared" si="3"/>
        <v>7.4333333333333336</v>
      </c>
      <c r="O23" s="1466">
        <v>35</v>
      </c>
      <c r="P23" s="1466">
        <v>184</v>
      </c>
      <c r="Q23" s="1466">
        <v>36</v>
      </c>
      <c r="R23" s="1466">
        <v>35</v>
      </c>
      <c r="S23" s="1466">
        <v>34</v>
      </c>
      <c r="T23" s="1466">
        <v>35</v>
      </c>
      <c r="U23" s="1466">
        <v>35</v>
      </c>
      <c r="V23" s="1466">
        <v>35</v>
      </c>
      <c r="W23" s="1466">
        <v>35</v>
      </c>
      <c r="X23" s="1466">
        <v>36</v>
      </c>
      <c r="Y23" s="1466">
        <v>35</v>
      </c>
      <c r="Z23" s="1466">
        <v>35</v>
      </c>
      <c r="AA23" s="527">
        <v>35</v>
      </c>
      <c r="AB23" s="527">
        <v>35</v>
      </c>
      <c r="AC23" s="527">
        <v>35</v>
      </c>
      <c r="AD23" s="527">
        <v>35</v>
      </c>
      <c r="AE23" s="527">
        <v>35</v>
      </c>
      <c r="AF23" s="527">
        <v>35</v>
      </c>
      <c r="AG23" s="527">
        <v>35</v>
      </c>
      <c r="AH23" s="527">
        <v>35</v>
      </c>
      <c r="AI23" s="527">
        <v>35</v>
      </c>
      <c r="AJ23" s="527"/>
    </row>
    <row r="24" spans="1:36" ht="16" x14ac:dyDescent="0.2">
      <c r="A24" s="1">
        <v>23</v>
      </c>
      <c r="B24" t="s">
        <v>3403</v>
      </c>
      <c r="C24" t="s">
        <v>3378</v>
      </c>
      <c r="D24" s="1462">
        <v>1479800</v>
      </c>
      <c r="E24" s="1456" t="s">
        <v>113</v>
      </c>
      <c r="F24" s="1456" t="s">
        <v>124</v>
      </c>
      <c r="G24" s="1456" t="s">
        <v>3013</v>
      </c>
      <c r="H24" s="1140">
        <v>44628</v>
      </c>
      <c r="I24" s="1141">
        <f t="shared" ref="I24:I31" ca="1" si="4">YEARFRAC(H24,TODAY())</f>
        <v>1.0222222222222221</v>
      </c>
      <c r="J24" s="1139">
        <f t="shared" ref="J24:J31" ca="1" si="5">_xlfn.DAYS(TODAY(),H24)</f>
        <v>373</v>
      </c>
      <c r="K24" s="1139">
        <f t="shared" ref="K24:K31" ca="1" si="6">J24/30</f>
        <v>12.433333333333334</v>
      </c>
      <c r="L24" s="332" t="s">
        <v>3362</v>
      </c>
      <c r="M24" s="1594">
        <v>44837</v>
      </c>
      <c r="N24" s="332">
        <f t="shared" ref="N24:N31" si="7">_xlfn.DAYS(M24,H24)/30</f>
        <v>6.9666666666666668</v>
      </c>
      <c r="O24" s="1304">
        <v>30</v>
      </c>
      <c r="P24" s="1304">
        <v>146</v>
      </c>
      <c r="Q24" s="1304">
        <v>30</v>
      </c>
      <c r="R24" s="1304">
        <v>30</v>
      </c>
      <c r="S24" s="1304">
        <v>32</v>
      </c>
      <c r="T24" s="1304">
        <v>31</v>
      </c>
      <c r="U24" s="1304">
        <v>32</v>
      </c>
      <c r="V24" s="1304">
        <v>31</v>
      </c>
      <c r="W24" s="1304">
        <v>31</v>
      </c>
      <c r="X24" s="1304">
        <v>31</v>
      </c>
      <c r="Y24" s="1304">
        <v>31</v>
      </c>
      <c r="Z24" s="1304">
        <v>30</v>
      </c>
      <c r="AA24" s="1">
        <v>31</v>
      </c>
      <c r="AB24" s="1">
        <v>31</v>
      </c>
      <c r="AC24" s="1">
        <v>31</v>
      </c>
      <c r="AD24" s="1">
        <v>31</v>
      </c>
      <c r="AE24" s="1">
        <v>31</v>
      </c>
      <c r="AF24" s="1">
        <v>31</v>
      </c>
      <c r="AG24" s="1">
        <v>31</v>
      </c>
      <c r="AH24" s="1">
        <v>31</v>
      </c>
      <c r="AI24" s="1">
        <v>31</v>
      </c>
      <c r="AJ24" s="1"/>
    </row>
    <row r="25" spans="1:36" ht="16" x14ac:dyDescent="0.2">
      <c r="A25" s="1">
        <v>24</v>
      </c>
      <c r="B25" t="s">
        <v>3404</v>
      </c>
      <c r="D25" s="1462">
        <v>1479800</v>
      </c>
      <c r="E25" s="1456" t="s">
        <v>113</v>
      </c>
      <c r="F25" s="1456" t="s">
        <v>124</v>
      </c>
      <c r="G25" s="1456" t="s">
        <v>3016</v>
      </c>
      <c r="H25" s="1140">
        <v>44628</v>
      </c>
      <c r="I25" s="1141">
        <f t="shared" ca="1" si="4"/>
        <v>1.0222222222222221</v>
      </c>
      <c r="J25" s="1139">
        <f t="shared" ca="1" si="5"/>
        <v>373</v>
      </c>
      <c r="K25" s="1139">
        <f t="shared" ca="1" si="6"/>
        <v>12.433333333333334</v>
      </c>
      <c r="L25" s="332" t="s">
        <v>3362</v>
      </c>
      <c r="M25" s="1594">
        <v>44837</v>
      </c>
      <c r="N25" s="332">
        <f t="shared" si="7"/>
        <v>6.9666666666666668</v>
      </c>
      <c r="O25" s="1304">
        <v>29</v>
      </c>
      <c r="P25" s="1304">
        <v>178</v>
      </c>
      <c r="Q25" s="1304">
        <v>29</v>
      </c>
      <c r="R25" s="1304">
        <v>29</v>
      </c>
      <c r="S25" s="1304">
        <v>28</v>
      </c>
      <c r="T25" s="1304">
        <v>29</v>
      </c>
      <c r="U25" s="1304">
        <v>28</v>
      </c>
      <c r="V25" s="1304">
        <v>29</v>
      </c>
      <c r="W25" s="1304">
        <v>29</v>
      </c>
      <c r="X25" s="1304">
        <v>29</v>
      </c>
      <c r="Y25" s="1304">
        <v>29</v>
      </c>
      <c r="Z25" s="1304">
        <v>29</v>
      </c>
      <c r="AA25" s="1">
        <v>29</v>
      </c>
      <c r="AB25" s="1">
        <v>29</v>
      </c>
      <c r="AC25" s="1">
        <v>29</v>
      </c>
      <c r="AD25" s="1">
        <v>29</v>
      </c>
      <c r="AE25" s="1">
        <v>29</v>
      </c>
      <c r="AF25" s="1">
        <v>29</v>
      </c>
      <c r="AG25" s="1">
        <v>29</v>
      </c>
      <c r="AH25" s="1">
        <v>29</v>
      </c>
      <c r="AI25" s="1">
        <v>29</v>
      </c>
      <c r="AJ25" s="1"/>
    </row>
    <row r="26" spans="1:36" s="1385" customFormat="1" ht="16" x14ac:dyDescent="0.2">
      <c r="A26" s="527">
        <v>25</v>
      </c>
      <c r="B26" s="1385" t="s">
        <v>3405</v>
      </c>
      <c r="D26" s="1463">
        <v>1479800</v>
      </c>
      <c r="E26" s="1399" t="s">
        <v>113</v>
      </c>
      <c r="F26" s="1399" t="s">
        <v>124</v>
      </c>
      <c r="G26" s="1399" t="s">
        <v>290</v>
      </c>
      <c r="H26" s="1458">
        <v>44631</v>
      </c>
      <c r="I26" s="1459">
        <f t="shared" ca="1" si="4"/>
        <v>1.0138888888888888</v>
      </c>
      <c r="J26" s="1457">
        <f t="shared" ca="1" si="5"/>
        <v>370</v>
      </c>
      <c r="K26" s="1457">
        <f t="shared" ca="1" si="6"/>
        <v>12.333333333333334</v>
      </c>
      <c r="L26" s="1408" t="s">
        <v>3362</v>
      </c>
      <c r="M26" s="1460">
        <v>44837</v>
      </c>
      <c r="N26" s="1408">
        <f t="shared" si="7"/>
        <v>6.8666666666666663</v>
      </c>
      <c r="O26" s="1466">
        <v>29</v>
      </c>
      <c r="P26" s="1466">
        <v>142</v>
      </c>
      <c r="Q26" s="1466">
        <v>29</v>
      </c>
      <c r="R26" s="1466">
        <v>29</v>
      </c>
      <c r="S26" s="1466">
        <v>30</v>
      </c>
      <c r="T26" s="1466">
        <v>29</v>
      </c>
      <c r="U26" s="1466">
        <v>30</v>
      </c>
      <c r="V26" s="1466">
        <v>29</v>
      </c>
      <c r="W26" s="1466">
        <v>29</v>
      </c>
      <c r="X26" s="1466">
        <v>29</v>
      </c>
      <c r="Y26" s="1466">
        <v>29</v>
      </c>
      <c r="Z26" s="1466">
        <v>29</v>
      </c>
      <c r="AA26" s="527">
        <v>28</v>
      </c>
      <c r="AB26" s="527">
        <v>28</v>
      </c>
      <c r="AC26" s="527">
        <v>28</v>
      </c>
      <c r="AD26" s="527">
        <v>28</v>
      </c>
      <c r="AE26" s="527">
        <v>28</v>
      </c>
      <c r="AF26" s="527">
        <v>28</v>
      </c>
      <c r="AG26" s="527">
        <v>28</v>
      </c>
      <c r="AH26" s="527">
        <v>28</v>
      </c>
      <c r="AI26" s="527">
        <v>28</v>
      </c>
      <c r="AJ26" s="527"/>
    </row>
    <row r="27" spans="1:36" ht="16" x14ac:dyDescent="0.2">
      <c r="A27" s="1">
        <v>26</v>
      </c>
      <c r="B27" t="s">
        <v>3406</v>
      </c>
      <c r="C27" t="s">
        <v>3382</v>
      </c>
      <c r="D27" s="1462">
        <v>1513063</v>
      </c>
      <c r="E27" s="1456" t="s">
        <v>115</v>
      </c>
      <c r="F27" s="1456" t="s">
        <v>124</v>
      </c>
      <c r="G27" s="1456" t="s">
        <v>3013</v>
      </c>
      <c r="H27" s="1140">
        <v>44628</v>
      </c>
      <c r="I27" s="1141">
        <f t="shared" ca="1" si="4"/>
        <v>1.0222222222222221</v>
      </c>
      <c r="J27" s="1139">
        <f t="shared" ca="1" si="5"/>
        <v>373</v>
      </c>
      <c r="K27" s="1139">
        <f t="shared" ca="1" si="6"/>
        <v>12.433333333333334</v>
      </c>
      <c r="L27" s="332" t="s">
        <v>3362</v>
      </c>
      <c r="M27" s="1594">
        <v>44837</v>
      </c>
      <c r="N27" s="332">
        <f t="shared" si="7"/>
        <v>6.9666666666666668</v>
      </c>
      <c r="O27" s="1304">
        <v>16</v>
      </c>
      <c r="P27" s="1304">
        <v>152</v>
      </c>
      <c r="Q27" s="1304">
        <v>16</v>
      </c>
      <c r="R27" s="1304">
        <v>16</v>
      </c>
      <c r="S27" s="1304">
        <v>17</v>
      </c>
      <c r="T27" s="1304">
        <v>17</v>
      </c>
      <c r="U27" s="1304">
        <v>17</v>
      </c>
      <c r="V27" s="1304">
        <v>17</v>
      </c>
      <c r="W27" s="1304">
        <v>17</v>
      </c>
      <c r="X27" s="1304">
        <v>17</v>
      </c>
      <c r="Y27" s="1304">
        <v>17</v>
      </c>
      <c r="Z27" s="1304">
        <v>16</v>
      </c>
      <c r="AA27" s="1">
        <v>16</v>
      </c>
      <c r="AB27" s="1">
        <v>16</v>
      </c>
      <c r="AC27" s="1">
        <v>16</v>
      </c>
      <c r="AD27" s="1">
        <v>16</v>
      </c>
      <c r="AE27" s="1">
        <v>16</v>
      </c>
      <c r="AF27" s="1">
        <v>16</v>
      </c>
      <c r="AG27" s="1">
        <v>16</v>
      </c>
      <c r="AH27" s="1">
        <v>16</v>
      </c>
      <c r="AI27" s="1">
        <v>16</v>
      </c>
      <c r="AJ27" s="1"/>
    </row>
    <row r="28" spans="1:36" ht="16" x14ac:dyDescent="0.2">
      <c r="A28" s="1">
        <v>27</v>
      </c>
      <c r="B28" t="s">
        <v>3407</v>
      </c>
      <c r="D28" s="1462">
        <v>1513063</v>
      </c>
      <c r="E28" s="1456" t="s">
        <v>115</v>
      </c>
      <c r="F28" s="1456" t="s">
        <v>124</v>
      </c>
      <c r="G28" s="1456" t="s">
        <v>3016</v>
      </c>
      <c r="H28" s="1140">
        <v>44628</v>
      </c>
      <c r="I28" s="1141">
        <f t="shared" ca="1" si="4"/>
        <v>1.0222222222222221</v>
      </c>
      <c r="J28" s="1139">
        <f t="shared" ca="1" si="5"/>
        <v>373</v>
      </c>
      <c r="K28" s="1139">
        <f t="shared" ca="1" si="6"/>
        <v>12.433333333333334</v>
      </c>
      <c r="L28" s="332" t="s">
        <v>3362</v>
      </c>
      <c r="M28" s="1594">
        <v>44837</v>
      </c>
      <c r="N28" s="332">
        <f t="shared" si="7"/>
        <v>6.9666666666666668</v>
      </c>
      <c r="O28" s="1304">
        <v>24</v>
      </c>
      <c r="P28" s="1304">
        <v>132</v>
      </c>
      <c r="Q28" s="1304">
        <v>24</v>
      </c>
      <c r="R28" s="1304">
        <v>24</v>
      </c>
      <c r="S28" s="1304">
        <v>23</v>
      </c>
      <c r="T28" s="1304">
        <v>23</v>
      </c>
      <c r="U28" s="1304">
        <v>23</v>
      </c>
      <c r="V28" s="1304">
        <v>23</v>
      </c>
      <c r="W28" s="1304">
        <v>23</v>
      </c>
      <c r="X28" s="1304">
        <v>23</v>
      </c>
      <c r="Y28" s="1304">
        <v>23</v>
      </c>
      <c r="Z28" s="1304">
        <v>24</v>
      </c>
      <c r="AA28" s="1">
        <v>25</v>
      </c>
      <c r="AB28" s="1">
        <v>25</v>
      </c>
      <c r="AC28" s="1">
        <v>25</v>
      </c>
      <c r="AD28" s="1">
        <v>25</v>
      </c>
      <c r="AE28" s="1">
        <v>25</v>
      </c>
      <c r="AF28" s="1">
        <v>25</v>
      </c>
      <c r="AG28" s="1">
        <v>25</v>
      </c>
      <c r="AH28" s="1">
        <v>25</v>
      </c>
      <c r="AI28" s="1">
        <v>25</v>
      </c>
      <c r="AJ28" s="1"/>
    </row>
    <row r="29" spans="1:36" ht="16" x14ac:dyDescent="0.2">
      <c r="A29" s="1">
        <v>28</v>
      </c>
      <c r="B29" t="s">
        <v>3408</v>
      </c>
      <c r="D29" s="1462">
        <v>1513063</v>
      </c>
      <c r="E29" s="1456" t="s">
        <v>115</v>
      </c>
      <c r="F29" s="1456" t="s">
        <v>124</v>
      </c>
      <c r="G29" s="1456" t="s">
        <v>286</v>
      </c>
      <c r="H29" s="1140">
        <v>44631</v>
      </c>
      <c r="I29" s="1141">
        <f t="shared" ca="1" si="4"/>
        <v>1.0138888888888888</v>
      </c>
      <c r="J29" s="1139">
        <f t="shared" ca="1" si="5"/>
        <v>370</v>
      </c>
      <c r="K29" s="1139">
        <f t="shared" ca="1" si="6"/>
        <v>12.333333333333334</v>
      </c>
      <c r="L29" s="332" t="s">
        <v>3362</v>
      </c>
      <c r="M29" s="1594">
        <v>44837</v>
      </c>
      <c r="N29" s="332">
        <f t="shared" si="7"/>
        <v>6.8666666666666663</v>
      </c>
      <c r="O29" s="1304">
        <v>24</v>
      </c>
      <c r="P29" s="1304">
        <v>112</v>
      </c>
      <c r="Q29" s="1304">
        <v>24</v>
      </c>
      <c r="R29" s="1304">
        <v>24</v>
      </c>
      <c r="S29" s="1304">
        <v>24</v>
      </c>
      <c r="T29" s="1304">
        <v>24</v>
      </c>
      <c r="U29" s="1304">
        <v>24</v>
      </c>
      <c r="V29" s="1304">
        <v>24</v>
      </c>
      <c r="W29" s="1304">
        <v>24</v>
      </c>
      <c r="X29" s="1304">
        <v>24</v>
      </c>
      <c r="Y29" s="1304">
        <v>24</v>
      </c>
      <c r="Z29" s="1304">
        <v>24</v>
      </c>
      <c r="AA29" s="1">
        <v>24</v>
      </c>
      <c r="AB29" s="1">
        <v>24</v>
      </c>
      <c r="AC29" s="1">
        <v>24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24</v>
      </c>
      <c r="AJ29" s="1"/>
    </row>
    <row r="30" spans="1:36" ht="16" x14ac:dyDescent="0.2">
      <c r="A30" s="1">
        <v>29</v>
      </c>
      <c r="B30" t="s">
        <v>3409</v>
      </c>
      <c r="D30" s="1462">
        <v>1513063</v>
      </c>
      <c r="E30" s="1456" t="s">
        <v>115</v>
      </c>
      <c r="F30" s="1456" t="s">
        <v>124</v>
      </c>
      <c r="G30" s="1456" t="s">
        <v>293</v>
      </c>
      <c r="H30" s="1140">
        <v>44631</v>
      </c>
      <c r="I30" s="1141">
        <f t="shared" ca="1" si="4"/>
        <v>1.0138888888888888</v>
      </c>
      <c r="J30" s="1139">
        <f t="shared" ca="1" si="5"/>
        <v>370</v>
      </c>
      <c r="K30" s="1139">
        <f t="shared" ca="1" si="6"/>
        <v>12.333333333333334</v>
      </c>
      <c r="L30" s="332" t="s">
        <v>3362</v>
      </c>
      <c r="M30" s="1594">
        <v>44837</v>
      </c>
      <c r="N30" s="332">
        <f t="shared" si="7"/>
        <v>6.8666666666666663</v>
      </c>
      <c r="O30" s="1304">
        <v>25</v>
      </c>
      <c r="P30" s="1304">
        <v>148</v>
      </c>
      <c r="Q30" s="1304">
        <v>25</v>
      </c>
      <c r="R30" s="1304">
        <v>25</v>
      </c>
      <c r="S30" s="1304">
        <v>24</v>
      </c>
      <c r="T30" s="1304">
        <v>24</v>
      </c>
      <c r="U30" s="1304">
        <v>24</v>
      </c>
      <c r="V30" s="1304">
        <v>24</v>
      </c>
      <c r="W30" s="1304">
        <v>24</v>
      </c>
      <c r="X30" s="1304">
        <v>24</v>
      </c>
      <c r="Y30" s="1304">
        <v>24</v>
      </c>
      <c r="Z30" s="1304">
        <v>25</v>
      </c>
      <c r="AA30" s="1">
        <v>25</v>
      </c>
      <c r="AB30" s="1">
        <v>25</v>
      </c>
      <c r="AC30" s="1">
        <v>25</v>
      </c>
      <c r="AD30" s="1">
        <v>25</v>
      </c>
      <c r="AE30" s="1">
        <v>25</v>
      </c>
      <c r="AF30" s="1">
        <v>25</v>
      </c>
      <c r="AG30" s="1">
        <v>25</v>
      </c>
      <c r="AH30" s="1">
        <v>25</v>
      </c>
      <c r="AI30" s="1">
        <v>25</v>
      </c>
      <c r="AJ30" s="1"/>
    </row>
    <row r="31" spans="1:36" s="1385" customFormat="1" ht="17" thickBot="1" x14ac:dyDescent="0.25">
      <c r="A31" s="527">
        <v>30</v>
      </c>
      <c r="B31" s="1385" t="s">
        <v>3410</v>
      </c>
      <c r="D31" s="1463">
        <v>1513063</v>
      </c>
      <c r="E31" s="1399" t="s">
        <v>115</v>
      </c>
      <c r="F31" s="1399" t="s">
        <v>124</v>
      </c>
      <c r="G31" s="1399" t="s">
        <v>382</v>
      </c>
      <c r="H31" s="1458">
        <v>44631</v>
      </c>
      <c r="I31" s="1459">
        <f t="shared" ca="1" si="4"/>
        <v>1.0138888888888888</v>
      </c>
      <c r="J31" s="1457">
        <f t="shared" ca="1" si="5"/>
        <v>370</v>
      </c>
      <c r="K31" s="1457">
        <f t="shared" ca="1" si="6"/>
        <v>12.333333333333334</v>
      </c>
      <c r="L31" s="1408" t="s">
        <v>3362</v>
      </c>
      <c r="M31" s="1460">
        <v>44837</v>
      </c>
      <c r="N31" s="1408">
        <f t="shared" si="7"/>
        <v>6.8666666666666663</v>
      </c>
      <c r="O31" s="1466">
        <v>20</v>
      </c>
      <c r="P31" s="1466">
        <v>137</v>
      </c>
      <c r="Q31" s="1466">
        <v>20</v>
      </c>
      <c r="R31" s="1466">
        <v>20</v>
      </c>
      <c r="S31" s="1466">
        <v>21</v>
      </c>
      <c r="T31" s="1466">
        <v>21</v>
      </c>
      <c r="U31" s="1466">
        <v>21</v>
      </c>
      <c r="V31" s="1466">
        <v>21</v>
      </c>
      <c r="W31" s="1466">
        <v>21</v>
      </c>
      <c r="X31" s="1466">
        <v>21</v>
      </c>
      <c r="Y31" s="1466">
        <v>21</v>
      </c>
      <c r="Z31" s="1466">
        <v>20</v>
      </c>
      <c r="AA31" s="527">
        <v>19</v>
      </c>
      <c r="AB31" s="527">
        <v>19</v>
      </c>
      <c r="AC31" s="527">
        <v>19</v>
      </c>
      <c r="AD31" s="527">
        <v>19</v>
      </c>
      <c r="AE31" s="527">
        <v>19</v>
      </c>
      <c r="AF31" s="527">
        <v>19</v>
      </c>
      <c r="AG31" s="527">
        <v>19</v>
      </c>
      <c r="AH31" s="527">
        <v>19</v>
      </c>
      <c r="AI31" s="527">
        <v>19</v>
      </c>
      <c r="AJ31" s="527"/>
    </row>
    <row r="32" spans="1:36" ht="16" x14ac:dyDescent="0.2">
      <c r="L32" s="1588" t="s">
        <v>3411</v>
      </c>
    </row>
    <row r="55" spans="1:1" ht="16" x14ac:dyDescent="0.2">
      <c r="A55" s="14" t="s">
        <v>155</v>
      </c>
    </row>
    <row r="56" spans="1:1" ht="16" x14ac:dyDescent="0.2">
      <c r="A56" s="877" t="s">
        <v>124</v>
      </c>
    </row>
    <row r="57" spans="1:1" x14ac:dyDescent="0.2">
      <c r="A57" s="105" t="s">
        <v>141</v>
      </c>
    </row>
    <row r="58" spans="1:1" ht="16" x14ac:dyDescent="0.2">
      <c r="A58" s="124" t="s">
        <v>150</v>
      </c>
    </row>
    <row r="59" spans="1:1" ht="16" x14ac:dyDescent="0.2">
      <c r="A59" s="3" t="s">
        <v>156</v>
      </c>
    </row>
    <row r="60" spans="1:1" ht="16" x14ac:dyDescent="0.2">
      <c r="A60" s="92" t="s">
        <v>154</v>
      </c>
    </row>
    <row r="61" spans="1:1" x14ac:dyDescent="0.2">
      <c r="A61" s="151" t="s">
        <v>157</v>
      </c>
    </row>
    <row r="62" spans="1:1" ht="17" x14ac:dyDescent="0.2">
      <c r="A62" s="878" t="s">
        <v>158</v>
      </c>
    </row>
    <row r="63" spans="1:1" ht="17" x14ac:dyDescent="0.2">
      <c r="A63" s="879" t="s">
        <v>159</v>
      </c>
    </row>
  </sheetData>
  <pageMargins left="0.25" right="0.25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72FE-A5BD-4626-A732-6364121BDC32}">
  <dimension ref="A1:N40"/>
  <sheetViews>
    <sheetView workbookViewId="0"/>
  </sheetViews>
  <sheetFormatPr baseColWidth="10" defaultColWidth="8.83203125" defaultRowHeight="15" x14ac:dyDescent="0.2"/>
  <cols>
    <col min="1" max="1" width="12.83203125" bestFit="1" customWidth="1"/>
    <col min="2" max="3" width="20.83203125" customWidth="1"/>
  </cols>
  <sheetData>
    <row r="1" spans="1:14" ht="16" x14ac:dyDescent="0.2">
      <c r="A1" s="1924" t="s">
        <v>186</v>
      </c>
      <c r="B1" s="1924" t="s">
        <v>187</v>
      </c>
      <c r="C1" s="1924" t="s">
        <v>188</v>
      </c>
      <c r="D1" s="1924" t="s">
        <v>189</v>
      </c>
      <c r="E1" s="1924" t="s">
        <v>100</v>
      </c>
      <c r="F1" s="1924" t="s">
        <v>190</v>
      </c>
      <c r="G1" s="1924" t="s">
        <v>191</v>
      </c>
      <c r="H1" s="1924" t="s">
        <v>192</v>
      </c>
      <c r="I1" s="1924" t="s">
        <v>193</v>
      </c>
      <c r="J1" s="1924" t="s">
        <v>194</v>
      </c>
      <c r="K1" s="1924" t="s">
        <v>195</v>
      </c>
      <c r="L1" s="1924" t="s">
        <v>196</v>
      </c>
      <c r="M1" s="1924" t="s">
        <v>197</v>
      </c>
      <c r="N1" s="1924" t="s">
        <v>198</v>
      </c>
    </row>
    <row r="2" spans="1:14" ht="16" x14ac:dyDescent="0.2">
      <c r="A2" s="1924" t="s">
        <v>199</v>
      </c>
      <c r="B2" s="1925">
        <v>44396</v>
      </c>
      <c r="C2" s="1925">
        <v>44180</v>
      </c>
      <c r="D2" s="1924" t="s">
        <v>200</v>
      </c>
      <c r="E2" s="1924">
        <v>216</v>
      </c>
      <c r="F2" s="1924">
        <v>27.1</v>
      </c>
      <c r="G2" s="1924" t="s">
        <v>112</v>
      </c>
      <c r="H2" s="1924" t="s">
        <v>201</v>
      </c>
      <c r="I2" s="1924">
        <v>31.572265600000001</v>
      </c>
      <c r="J2" s="1924">
        <v>8.3066406300000004</v>
      </c>
      <c r="K2" s="1924">
        <v>23.265625</v>
      </c>
      <c r="L2" s="1924">
        <v>73.690071099999997</v>
      </c>
      <c r="M2" s="1924">
        <v>462</v>
      </c>
      <c r="N2" s="1924">
        <v>10.748718800000001</v>
      </c>
    </row>
    <row r="3" spans="1:14" ht="16" x14ac:dyDescent="0.2">
      <c r="A3" s="1924" t="s">
        <v>202</v>
      </c>
      <c r="B3" s="1925">
        <v>44396</v>
      </c>
      <c r="C3" s="1925">
        <v>44062</v>
      </c>
      <c r="D3" s="1924" t="s">
        <v>200</v>
      </c>
      <c r="E3" s="1924">
        <v>334</v>
      </c>
      <c r="F3" s="1924">
        <v>32.4</v>
      </c>
      <c r="G3" s="1924" t="s">
        <v>112</v>
      </c>
      <c r="H3" s="1924" t="s">
        <v>201</v>
      </c>
      <c r="I3" s="1924">
        <v>21.46875</v>
      </c>
      <c r="J3" s="1924">
        <v>8.15625</v>
      </c>
      <c r="K3" s="1924">
        <v>13.3125</v>
      </c>
      <c r="L3" s="1924">
        <v>62.008733599999999</v>
      </c>
      <c r="M3" s="1924">
        <v>450</v>
      </c>
      <c r="N3" s="1924">
        <v>5.9906249999999996</v>
      </c>
    </row>
    <row r="4" spans="1:14" ht="16" x14ac:dyDescent="0.2">
      <c r="A4" s="1924" t="s">
        <v>203</v>
      </c>
      <c r="B4" s="1925">
        <v>44396</v>
      </c>
      <c r="C4" s="1925">
        <v>44062</v>
      </c>
      <c r="D4" s="1924" t="s">
        <v>200</v>
      </c>
      <c r="E4" s="1924">
        <v>334</v>
      </c>
      <c r="F4" s="1924">
        <v>28.7</v>
      </c>
      <c r="G4" s="1924" t="s">
        <v>112</v>
      </c>
      <c r="H4" s="1924" t="s">
        <v>201</v>
      </c>
      <c r="I4" s="1924">
        <v>23.71875</v>
      </c>
      <c r="J4" s="1924">
        <v>11.230468800000001</v>
      </c>
      <c r="K4" s="1924">
        <v>12.488281300000001</v>
      </c>
      <c r="L4" s="1924">
        <v>52.651515199999999</v>
      </c>
      <c r="M4" s="1924">
        <v>551.14300000000003</v>
      </c>
      <c r="N4" s="1924">
        <v>6.8828287899999996</v>
      </c>
    </row>
    <row r="5" spans="1:14" ht="16" x14ac:dyDescent="0.2">
      <c r="A5" s="1924" t="s">
        <v>204</v>
      </c>
      <c r="B5" s="1925">
        <v>44369</v>
      </c>
      <c r="C5" s="1925">
        <v>44157</v>
      </c>
      <c r="D5" s="1924" t="s">
        <v>205</v>
      </c>
      <c r="E5" s="1924">
        <v>212</v>
      </c>
      <c r="F5" s="1924">
        <v>41</v>
      </c>
      <c r="G5" s="1924" t="s">
        <v>112</v>
      </c>
      <c r="H5" s="1924" t="s">
        <v>201</v>
      </c>
      <c r="I5" s="1924">
        <v>53.4921875</v>
      </c>
      <c r="J5" s="1924">
        <v>18.988281300000001</v>
      </c>
      <c r="K5" s="1924">
        <v>34.503906299999997</v>
      </c>
      <c r="L5" s="1924">
        <v>64.502701900000005</v>
      </c>
      <c r="M5" s="1924">
        <v>442.286</v>
      </c>
      <c r="N5" s="1924">
        <v>15.2605947</v>
      </c>
    </row>
    <row r="6" spans="1:14" ht="16" x14ac:dyDescent="0.2">
      <c r="A6" s="1924" t="s">
        <v>204</v>
      </c>
      <c r="B6" s="1925">
        <v>44396</v>
      </c>
      <c r="C6" s="1925">
        <v>44157</v>
      </c>
      <c r="D6" s="1924" t="s">
        <v>205</v>
      </c>
      <c r="E6" s="1924">
        <v>239</v>
      </c>
      <c r="F6" s="1924">
        <v>40.9</v>
      </c>
      <c r="G6" s="1924" t="s">
        <v>112</v>
      </c>
      <c r="H6" s="1924" t="s">
        <v>201</v>
      </c>
      <c r="I6" s="1924">
        <v>34.816406299999997</v>
      </c>
      <c r="J6" s="1924">
        <v>13.078125</v>
      </c>
      <c r="K6" s="1924">
        <v>21.738281300000001</v>
      </c>
      <c r="L6" s="1924">
        <v>62.436889899999997</v>
      </c>
      <c r="M6" s="1924">
        <v>442.286</v>
      </c>
      <c r="N6" s="1924">
        <v>9.6145374599999993</v>
      </c>
    </row>
    <row r="7" spans="1:14" ht="16" x14ac:dyDescent="0.2">
      <c r="A7" s="1924" t="s">
        <v>206</v>
      </c>
      <c r="B7" s="1925">
        <v>44396</v>
      </c>
      <c r="C7" s="1925">
        <v>44157</v>
      </c>
      <c r="D7" s="1924" t="s">
        <v>205</v>
      </c>
      <c r="E7" s="1924">
        <v>239</v>
      </c>
      <c r="F7" s="1924">
        <v>40.1</v>
      </c>
      <c r="G7" s="1924" t="s">
        <v>112</v>
      </c>
      <c r="H7" s="1924" t="s">
        <v>201</v>
      </c>
      <c r="I7" s="1924">
        <v>39.544921899999999</v>
      </c>
      <c r="J7" s="1924">
        <v>11.3261719</v>
      </c>
      <c r="K7" s="1924">
        <v>28.21875</v>
      </c>
      <c r="L7" s="1924">
        <v>71.358719800000003</v>
      </c>
      <c r="M7" s="1924">
        <v>465.42899999999997</v>
      </c>
      <c r="N7" s="1924">
        <v>13.133824600000001</v>
      </c>
    </row>
    <row r="8" spans="1:14" ht="16" x14ac:dyDescent="0.2">
      <c r="A8" s="1924" t="s">
        <v>207</v>
      </c>
      <c r="B8" s="1925">
        <v>44407</v>
      </c>
      <c r="C8" s="1925">
        <v>44011</v>
      </c>
      <c r="D8" s="1924" t="s">
        <v>200</v>
      </c>
      <c r="E8" s="1924">
        <v>396</v>
      </c>
      <c r="F8" s="1924">
        <v>39</v>
      </c>
      <c r="G8" s="1924" t="s">
        <v>112</v>
      </c>
      <c r="H8" s="1924" t="s">
        <v>150</v>
      </c>
      <c r="I8" s="1924">
        <v>40.511718799999997</v>
      </c>
      <c r="J8" s="1924">
        <v>20.873046899999999</v>
      </c>
      <c r="K8" s="1924">
        <v>19.638671899999999</v>
      </c>
      <c r="L8" s="1924">
        <v>48.476521099999999</v>
      </c>
      <c r="M8" s="1924">
        <v>462</v>
      </c>
      <c r="N8" s="1924">
        <v>9.0730664099999991</v>
      </c>
    </row>
    <row r="9" spans="1:14" ht="16" x14ac:dyDescent="0.2">
      <c r="A9" s="1924" t="s">
        <v>208</v>
      </c>
      <c r="B9" s="1925">
        <v>44407</v>
      </c>
      <c r="C9" s="1925">
        <v>44011</v>
      </c>
      <c r="D9" s="1924" t="s">
        <v>205</v>
      </c>
      <c r="E9" s="1924">
        <v>396</v>
      </c>
      <c r="F9" s="1924">
        <v>39</v>
      </c>
      <c r="G9" s="1924" t="s">
        <v>112</v>
      </c>
      <c r="H9" s="1924" t="s">
        <v>150</v>
      </c>
      <c r="I9" s="1924">
        <v>61.785156299999997</v>
      </c>
      <c r="J9" s="1924">
        <v>33.699218799999997</v>
      </c>
      <c r="K9" s="1924">
        <v>28.0859375</v>
      </c>
      <c r="L9" s="1924">
        <v>45.457419199999997</v>
      </c>
      <c r="M9" s="1924">
        <v>412.286</v>
      </c>
      <c r="N9" s="1924">
        <v>11.5794388</v>
      </c>
    </row>
    <row r="10" spans="1:14" ht="16" x14ac:dyDescent="0.2">
      <c r="A10" s="1924" t="s">
        <v>209</v>
      </c>
      <c r="B10" s="1925">
        <v>44249</v>
      </c>
      <c r="C10" s="1925">
        <v>43831</v>
      </c>
      <c r="D10" s="1924" t="s">
        <v>200</v>
      </c>
      <c r="E10" s="1924">
        <v>418</v>
      </c>
      <c r="F10" s="1924">
        <v>53.6</v>
      </c>
      <c r="G10" s="1924" t="s">
        <v>112</v>
      </c>
      <c r="H10" s="1924" t="s">
        <v>156</v>
      </c>
      <c r="I10" s="1924">
        <v>56.091796899999999</v>
      </c>
      <c r="J10" s="1924">
        <v>34.619140600000001</v>
      </c>
      <c r="K10" s="1924">
        <v>21.472656300000001</v>
      </c>
      <c r="L10" s="1924">
        <v>38.281277199999998</v>
      </c>
      <c r="M10" s="1924">
        <v>378</v>
      </c>
      <c r="N10" s="1924">
        <v>8.1166640599999997</v>
      </c>
    </row>
    <row r="11" spans="1:14" ht="16" x14ac:dyDescent="0.2">
      <c r="A11" s="1924" t="s">
        <v>209</v>
      </c>
      <c r="B11" s="1925">
        <v>44251</v>
      </c>
      <c r="C11" s="1925">
        <v>43831</v>
      </c>
      <c r="D11" s="1924" t="s">
        <v>200</v>
      </c>
      <c r="E11" s="1924">
        <v>420</v>
      </c>
      <c r="F11" s="1924">
        <v>52.6</v>
      </c>
      <c r="G11" s="1924" t="s">
        <v>112</v>
      </c>
      <c r="H11" s="1924" t="s">
        <v>156</v>
      </c>
      <c r="I11" s="1924">
        <v>39.207031299999997</v>
      </c>
      <c r="J11" s="1924">
        <v>16.542968800000001</v>
      </c>
      <c r="K11" s="1924">
        <v>22.6640625</v>
      </c>
      <c r="L11" s="1924">
        <v>57.806117399999998</v>
      </c>
      <c r="M11" s="1924">
        <v>450.85700000000003</v>
      </c>
      <c r="N11" s="1924">
        <v>10.218251199999999</v>
      </c>
    </row>
    <row r="12" spans="1:14" ht="16" x14ac:dyDescent="0.2">
      <c r="A12" s="1924" t="s">
        <v>210</v>
      </c>
      <c r="B12" s="1925">
        <v>44249</v>
      </c>
      <c r="C12" s="1925">
        <v>43832</v>
      </c>
      <c r="D12" s="1924" t="s">
        <v>205</v>
      </c>
      <c r="E12" s="1924">
        <v>417</v>
      </c>
      <c r="F12" s="1924">
        <v>56.4</v>
      </c>
      <c r="G12" s="1924" t="s">
        <v>112</v>
      </c>
      <c r="H12" s="1924" t="s">
        <v>156</v>
      </c>
      <c r="I12" s="1924">
        <v>46.917968799999997</v>
      </c>
      <c r="J12" s="1924">
        <v>18.859375</v>
      </c>
      <c r="K12" s="1924">
        <v>28.058593800000001</v>
      </c>
      <c r="L12" s="1924">
        <v>59.803513500000001</v>
      </c>
      <c r="M12" s="1924">
        <v>394.286</v>
      </c>
      <c r="N12" s="1924">
        <v>11.063110699999999</v>
      </c>
    </row>
    <row r="13" spans="1:14" ht="16" x14ac:dyDescent="0.2">
      <c r="A13" s="1924" t="s">
        <v>211</v>
      </c>
      <c r="B13" s="1925">
        <v>44249</v>
      </c>
      <c r="C13" s="1925">
        <v>43832</v>
      </c>
      <c r="D13" s="1924" t="s">
        <v>205</v>
      </c>
      <c r="E13" s="1924">
        <v>417</v>
      </c>
      <c r="F13" s="1924">
        <v>51.8</v>
      </c>
      <c r="G13" s="1924" t="s">
        <v>112</v>
      </c>
      <c r="H13" s="1924" t="s">
        <v>156</v>
      </c>
      <c r="I13" s="1924">
        <v>46.798828100000001</v>
      </c>
      <c r="J13" s="1924">
        <v>24.7578125</v>
      </c>
      <c r="K13" s="1924">
        <v>22.041015600000001</v>
      </c>
      <c r="L13" s="1924">
        <v>47.097366600000001</v>
      </c>
      <c r="M13" s="1924">
        <v>384.85700000000003</v>
      </c>
      <c r="N13" s="1924">
        <v>8.4826391500000007</v>
      </c>
    </row>
    <row r="14" spans="1:14" ht="16" x14ac:dyDescent="0.2">
      <c r="A14" s="1924" t="s">
        <v>212</v>
      </c>
      <c r="B14" s="1925">
        <v>44249</v>
      </c>
      <c r="C14" s="1925">
        <v>43831</v>
      </c>
      <c r="D14" s="1924" t="s">
        <v>205</v>
      </c>
      <c r="E14" s="1924">
        <v>418</v>
      </c>
      <c r="F14" s="1924">
        <v>51.7</v>
      </c>
      <c r="G14" s="1924" t="s">
        <v>112</v>
      </c>
      <c r="H14" s="1924" t="s">
        <v>156</v>
      </c>
      <c r="I14" s="1924">
        <v>41.2109375</v>
      </c>
      <c r="J14" s="1924">
        <v>21.050781300000001</v>
      </c>
      <c r="K14" s="1924">
        <v>20.160156300000001</v>
      </c>
      <c r="L14" s="1924">
        <v>48.919431299999999</v>
      </c>
      <c r="M14" s="1924">
        <v>423.42899999999997</v>
      </c>
      <c r="N14" s="1924">
        <v>8.5363948000000001</v>
      </c>
    </row>
    <row r="15" spans="1:14" ht="16" x14ac:dyDescent="0.2">
      <c r="A15" s="1924" t="s">
        <v>210</v>
      </c>
      <c r="B15" s="1925">
        <v>44251</v>
      </c>
      <c r="C15" s="1925">
        <v>43832</v>
      </c>
      <c r="D15" s="1924" t="s">
        <v>205</v>
      </c>
      <c r="E15" s="1924">
        <v>419</v>
      </c>
      <c r="F15" s="1924">
        <v>55</v>
      </c>
      <c r="G15" s="1924" t="s">
        <v>112</v>
      </c>
      <c r="H15" s="1924" t="s">
        <v>156</v>
      </c>
      <c r="I15" s="1924">
        <v>45.441406299999997</v>
      </c>
      <c r="J15" s="1924">
        <v>20.412109399999999</v>
      </c>
      <c r="K15" s="1924">
        <v>25.029296899999999</v>
      </c>
      <c r="L15" s="1924">
        <v>55.080374800000001</v>
      </c>
      <c r="M15" s="1924">
        <v>425.14299999999997</v>
      </c>
      <c r="N15" s="1924">
        <v>10.6410304</v>
      </c>
    </row>
    <row r="16" spans="1:14" ht="16" x14ac:dyDescent="0.2">
      <c r="A16" s="1924" t="s">
        <v>211</v>
      </c>
      <c r="B16" s="1925">
        <v>44251</v>
      </c>
      <c r="C16" s="1925">
        <v>43831</v>
      </c>
      <c r="D16" s="1924" t="s">
        <v>205</v>
      </c>
      <c r="E16" s="1924">
        <v>420</v>
      </c>
      <c r="F16" s="1924">
        <v>49.6</v>
      </c>
      <c r="G16" s="1924" t="s">
        <v>112</v>
      </c>
      <c r="H16" s="1924" t="s">
        <v>156</v>
      </c>
      <c r="I16" s="1924">
        <v>42.060546899999999</v>
      </c>
      <c r="J16" s="1924">
        <v>23.208984399999999</v>
      </c>
      <c r="K16" s="1924">
        <v>18.8515625</v>
      </c>
      <c r="L16" s="1924">
        <v>44.820060400000003</v>
      </c>
      <c r="M16" s="1924">
        <v>408.85700000000003</v>
      </c>
      <c r="N16" s="1924">
        <v>7.7075932900000002</v>
      </c>
    </row>
    <row r="17" spans="1:14" ht="16" x14ac:dyDescent="0.2">
      <c r="A17" s="1924" t="s">
        <v>212</v>
      </c>
      <c r="B17" s="1925">
        <v>44251</v>
      </c>
      <c r="C17" s="1925">
        <v>43831</v>
      </c>
      <c r="D17" s="1924" t="s">
        <v>205</v>
      </c>
      <c r="E17" s="1924">
        <v>420</v>
      </c>
      <c r="F17" s="1924">
        <v>49.9</v>
      </c>
      <c r="G17" s="1924" t="s">
        <v>112</v>
      </c>
      <c r="H17" s="1924" t="s">
        <v>156</v>
      </c>
      <c r="I17" s="1924">
        <v>41.048828100000001</v>
      </c>
      <c r="J17" s="1924">
        <v>18.048828100000001</v>
      </c>
      <c r="K17" s="1924">
        <v>23</v>
      </c>
      <c r="L17" s="1924">
        <v>56.030832199999999</v>
      </c>
      <c r="M17" s="1924">
        <v>450.85700000000003</v>
      </c>
      <c r="N17" s="1924">
        <v>10.369711000000001</v>
      </c>
    </row>
    <row r="18" spans="1:14" ht="16" x14ac:dyDescent="0.2">
      <c r="A18" s="1924" t="s">
        <v>213</v>
      </c>
      <c r="B18" s="1925">
        <v>44473</v>
      </c>
      <c r="C18" s="1925">
        <v>44002</v>
      </c>
      <c r="D18" s="1924" t="s">
        <v>205</v>
      </c>
      <c r="E18" s="1924">
        <v>471</v>
      </c>
      <c r="F18" s="1924">
        <v>35.6</v>
      </c>
      <c r="G18" s="1924" t="s">
        <v>107</v>
      </c>
      <c r="H18" s="1924" t="s">
        <v>141</v>
      </c>
      <c r="I18" s="1924">
        <v>58.537109399999999</v>
      </c>
      <c r="J18" s="1924">
        <v>33.074218799999997</v>
      </c>
      <c r="K18" s="1924">
        <v>25.462890600000001</v>
      </c>
      <c r="L18" s="1924">
        <v>43.498715400000002</v>
      </c>
      <c r="M18" s="1924">
        <v>411.42899999999997</v>
      </c>
      <c r="N18" s="1924">
        <v>10.476171600000001</v>
      </c>
    </row>
    <row r="19" spans="1:14" ht="16" x14ac:dyDescent="0.2">
      <c r="A19" s="1924" t="s">
        <v>214</v>
      </c>
      <c r="B19" s="1925">
        <v>44473</v>
      </c>
      <c r="C19" s="1925">
        <v>44002</v>
      </c>
      <c r="D19" s="1924" t="s">
        <v>205</v>
      </c>
      <c r="E19" s="1924">
        <v>471</v>
      </c>
      <c r="F19" s="1924">
        <v>33.9</v>
      </c>
      <c r="G19" s="1924" t="s">
        <v>107</v>
      </c>
      <c r="H19" s="1924" t="s">
        <v>141</v>
      </c>
      <c r="I19" s="1924">
        <v>51.173828100000001</v>
      </c>
      <c r="J19" s="1924">
        <v>25.751953100000001</v>
      </c>
      <c r="K19" s="1924">
        <v>25.421875</v>
      </c>
      <c r="L19" s="1924">
        <v>49.677493200000001</v>
      </c>
      <c r="M19" s="1924">
        <v>451.714</v>
      </c>
      <c r="N19" s="1924">
        <v>11.483416800000001</v>
      </c>
    </row>
    <row r="20" spans="1:14" ht="16" x14ac:dyDescent="0.2">
      <c r="A20" s="1924" t="s">
        <v>215</v>
      </c>
      <c r="B20" s="1925">
        <v>44473</v>
      </c>
      <c r="C20" s="1925">
        <v>44002</v>
      </c>
      <c r="D20" s="1924" t="s">
        <v>205</v>
      </c>
      <c r="E20" s="1924">
        <v>471</v>
      </c>
      <c r="F20" s="1924">
        <v>33.299999999999997</v>
      </c>
      <c r="G20" s="1924" t="s">
        <v>107</v>
      </c>
      <c r="H20" s="1924" t="s">
        <v>141</v>
      </c>
      <c r="I20" s="1924">
        <v>34.857421899999999</v>
      </c>
      <c r="J20" s="1924">
        <v>28.568359399999999</v>
      </c>
      <c r="K20" s="1924">
        <v>6.2890625</v>
      </c>
      <c r="L20" s="1924">
        <v>18.042248000000001</v>
      </c>
      <c r="M20" s="1924">
        <v>438</v>
      </c>
      <c r="N20" s="1924">
        <v>2.7546093800000002</v>
      </c>
    </row>
    <row r="21" spans="1:14" ht="16" x14ac:dyDescent="0.2">
      <c r="A21" s="1924" t="s">
        <v>216</v>
      </c>
      <c r="B21" s="1925">
        <v>44305</v>
      </c>
      <c r="C21" s="1925">
        <v>43900</v>
      </c>
      <c r="D21" s="1924" t="s">
        <v>200</v>
      </c>
      <c r="E21" s="1924">
        <v>405</v>
      </c>
      <c r="F21" s="1924">
        <v>50.4</v>
      </c>
      <c r="G21" s="1924" t="s">
        <v>112</v>
      </c>
      <c r="H21" s="1924" t="s">
        <v>141</v>
      </c>
      <c r="I21" s="1924">
        <v>53.171875</v>
      </c>
      <c r="J21" s="1924">
        <v>31.330078100000001</v>
      </c>
      <c r="K21" s="1924">
        <v>21.841796899999999</v>
      </c>
      <c r="L21" s="1924">
        <v>41.0777255</v>
      </c>
      <c r="M21" s="1924">
        <v>444.85700000000003</v>
      </c>
      <c r="N21" s="1924">
        <v>9.7164762299999996</v>
      </c>
    </row>
    <row r="22" spans="1:14" ht="16" x14ac:dyDescent="0.2">
      <c r="A22" s="1924" t="s">
        <v>217</v>
      </c>
      <c r="B22" s="1925">
        <v>44236</v>
      </c>
      <c r="C22" s="1925">
        <v>43789</v>
      </c>
      <c r="D22" s="1924" t="s">
        <v>200</v>
      </c>
      <c r="E22" s="1924">
        <v>447</v>
      </c>
      <c r="F22" s="1924">
        <v>47.6</v>
      </c>
      <c r="G22" s="1924" t="s">
        <v>112</v>
      </c>
      <c r="H22" s="1924" t="s">
        <v>141</v>
      </c>
      <c r="I22" s="1924">
        <v>48.162109399999999</v>
      </c>
      <c r="J22" s="1924">
        <v>13.3808594</v>
      </c>
      <c r="K22" s="1924">
        <v>34.78125</v>
      </c>
      <c r="L22" s="1924">
        <v>72.217040400000002</v>
      </c>
      <c r="M22" s="1924">
        <v>449.14299999999997</v>
      </c>
      <c r="N22" s="1924">
        <v>15.621755</v>
      </c>
    </row>
    <row r="23" spans="1:14" ht="16" x14ac:dyDescent="0.2">
      <c r="A23" s="1924" t="s">
        <v>218</v>
      </c>
      <c r="B23" s="1925">
        <v>44407</v>
      </c>
      <c r="C23" s="1925">
        <v>43949</v>
      </c>
      <c r="D23" s="1924" t="s">
        <v>200</v>
      </c>
      <c r="E23" s="1924">
        <v>458</v>
      </c>
      <c r="F23" s="1924">
        <v>59</v>
      </c>
      <c r="G23" s="1924" t="s">
        <v>112</v>
      </c>
      <c r="H23" s="1924" t="s">
        <v>141</v>
      </c>
      <c r="I23" s="1924">
        <v>74.4765625</v>
      </c>
      <c r="J23" s="1924">
        <v>42.705078100000001</v>
      </c>
      <c r="K23" s="1924">
        <v>31.771484399999999</v>
      </c>
      <c r="L23" s="1924">
        <v>42.6597084</v>
      </c>
      <c r="M23" s="1924">
        <v>433.714</v>
      </c>
      <c r="N23" s="1924">
        <v>13.779737600000001</v>
      </c>
    </row>
    <row r="24" spans="1:14" ht="16" x14ac:dyDescent="0.2">
      <c r="A24" s="1924" t="s">
        <v>219</v>
      </c>
      <c r="B24" s="1925">
        <v>44473</v>
      </c>
      <c r="C24" s="1925">
        <v>44002</v>
      </c>
      <c r="D24" s="1924" t="s">
        <v>200</v>
      </c>
      <c r="E24" s="1924">
        <v>471</v>
      </c>
      <c r="F24" s="1924">
        <v>48.8</v>
      </c>
      <c r="G24" s="1924" t="s">
        <v>112</v>
      </c>
      <c r="H24" s="1924" t="s">
        <v>141</v>
      </c>
      <c r="I24" s="1924">
        <v>51.626953100000001</v>
      </c>
      <c r="J24" s="1924">
        <v>29.123046899999999</v>
      </c>
      <c r="K24" s="1924">
        <v>22.503906300000001</v>
      </c>
      <c r="L24" s="1924">
        <v>43.589452600000001</v>
      </c>
      <c r="M24" s="1924">
        <v>425.14299999999997</v>
      </c>
      <c r="N24" s="1924">
        <v>9.5673782200000002</v>
      </c>
    </row>
    <row r="25" spans="1:14" ht="16" x14ac:dyDescent="0.2">
      <c r="A25" s="1924" t="s">
        <v>220</v>
      </c>
      <c r="B25" s="1925">
        <v>44236</v>
      </c>
      <c r="C25" s="1925">
        <v>43871</v>
      </c>
      <c r="D25" s="1924" t="s">
        <v>205</v>
      </c>
      <c r="E25" s="1924">
        <v>365</v>
      </c>
      <c r="F25" s="1924">
        <v>32.4</v>
      </c>
      <c r="G25" s="1924" t="s">
        <v>112</v>
      </c>
      <c r="H25" s="1924" t="s">
        <v>141</v>
      </c>
      <c r="I25" s="1924">
        <v>32.443359399999999</v>
      </c>
      <c r="J25" s="1924">
        <v>15.4785156</v>
      </c>
      <c r="K25" s="1924">
        <v>16.964843800000001</v>
      </c>
      <c r="L25" s="1924">
        <v>52.290650800000002</v>
      </c>
      <c r="M25" s="1924">
        <v>371.14299999999997</v>
      </c>
      <c r="N25" s="1924">
        <v>6.2963829999999996</v>
      </c>
    </row>
    <row r="26" spans="1:14" ht="16" x14ac:dyDescent="0.2">
      <c r="A26" s="1924" t="s">
        <v>221</v>
      </c>
      <c r="B26" s="1925">
        <v>44407</v>
      </c>
      <c r="C26" s="1925">
        <v>43949</v>
      </c>
      <c r="D26" s="1924" t="s">
        <v>205</v>
      </c>
      <c r="E26" s="1924">
        <v>458</v>
      </c>
      <c r="F26" s="1924">
        <v>55</v>
      </c>
      <c r="G26" s="1924" t="s">
        <v>112</v>
      </c>
      <c r="H26" s="1924" t="s">
        <v>141</v>
      </c>
      <c r="I26" s="1924">
        <v>64.675781299999997</v>
      </c>
      <c r="J26" s="1924">
        <v>35.519531299999997</v>
      </c>
      <c r="K26" s="1924">
        <v>29.15625</v>
      </c>
      <c r="L26" s="1924">
        <v>45.080630599999999</v>
      </c>
      <c r="M26" s="1924">
        <v>467.14299999999997</v>
      </c>
      <c r="N26" s="1924">
        <v>13.6201381</v>
      </c>
    </row>
    <row r="27" spans="1:14" ht="16" x14ac:dyDescent="0.2">
      <c r="A27" s="1924" t="s">
        <v>222</v>
      </c>
      <c r="B27" s="1925">
        <v>44473</v>
      </c>
      <c r="C27" s="1925">
        <v>44002</v>
      </c>
      <c r="D27" s="1924" t="s">
        <v>205</v>
      </c>
      <c r="E27" s="1924">
        <v>471</v>
      </c>
      <c r="F27" s="1924">
        <v>52.9</v>
      </c>
      <c r="G27" s="1924" t="s">
        <v>112</v>
      </c>
      <c r="H27" s="1924" t="s">
        <v>141</v>
      </c>
      <c r="I27" s="1924">
        <v>44.453125</v>
      </c>
      <c r="J27" s="1924">
        <v>24.693359399999999</v>
      </c>
      <c r="K27" s="1924">
        <v>19.759765600000001</v>
      </c>
      <c r="L27" s="1924">
        <v>44.450790900000001</v>
      </c>
      <c r="M27" s="1924">
        <v>444</v>
      </c>
      <c r="N27" s="1924">
        <v>8.7733359400000008</v>
      </c>
    </row>
    <row r="28" spans="1:14" ht="16" x14ac:dyDescent="0.2">
      <c r="A28" s="1924" t="s">
        <v>223</v>
      </c>
      <c r="B28" s="1925">
        <v>44407</v>
      </c>
      <c r="C28" s="1925">
        <v>43927</v>
      </c>
      <c r="D28" s="1924" t="s">
        <v>205</v>
      </c>
      <c r="E28" s="1924">
        <v>480</v>
      </c>
      <c r="F28" s="1924">
        <v>51</v>
      </c>
      <c r="G28" s="1924" t="s">
        <v>112</v>
      </c>
      <c r="H28" s="1924" t="s">
        <v>154</v>
      </c>
      <c r="I28" s="1924">
        <v>53.283203100000001</v>
      </c>
      <c r="J28" s="1924">
        <v>32.896484399999999</v>
      </c>
      <c r="K28" s="1924">
        <v>20.386718800000001</v>
      </c>
      <c r="L28" s="1924">
        <v>38.261060800000003</v>
      </c>
      <c r="M28" s="1924">
        <v>446.57100000000003</v>
      </c>
      <c r="N28" s="1924">
        <v>9.1041173799999999</v>
      </c>
    </row>
    <row r="29" spans="1:14" ht="16" x14ac:dyDescent="0.2">
      <c r="A29" s="1924" t="s">
        <v>224</v>
      </c>
      <c r="B29" s="1925">
        <v>44209</v>
      </c>
      <c r="C29" s="1925">
        <v>43689</v>
      </c>
      <c r="D29" s="1924" t="s">
        <v>200</v>
      </c>
      <c r="E29" s="1924">
        <v>520</v>
      </c>
      <c r="F29" s="1924">
        <v>32.6</v>
      </c>
      <c r="G29" s="1924" t="s">
        <v>107</v>
      </c>
      <c r="H29" s="1924" t="s">
        <v>124</v>
      </c>
      <c r="I29" s="1924">
        <v>27.519531300000001</v>
      </c>
      <c r="J29" s="1924">
        <v>10.5722656</v>
      </c>
      <c r="K29" s="1924">
        <v>16.947265600000001</v>
      </c>
      <c r="L29" s="1924">
        <v>61.582682800000001</v>
      </c>
      <c r="M29" s="1924">
        <v>470.57100000000003</v>
      </c>
      <c r="N29" s="1924">
        <v>7.9748917300000004</v>
      </c>
    </row>
    <row r="30" spans="1:14" ht="16" x14ac:dyDescent="0.2">
      <c r="A30" s="1924" t="s">
        <v>225</v>
      </c>
      <c r="B30" s="1925">
        <v>44305</v>
      </c>
      <c r="C30" s="1925">
        <v>43950</v>
      </c>
      <c r="D30" s="1924" t="s">
        <v>200</v>
      </c>
      <c r="E30" s="1924">
        <v>355</v>
      </c>
      <c r="F30" s="1924">
        <v>40.299999999999997</v>
      </c>
      <c r="G30" s="1924" t="s">
        <v>112</v>
      </c>
      <c r="H30" s="1924" t="s">
        <v>124</v>
      </c>
      <c r="I30" s="1924">
        <v>46.355468799999997</v>
      </c>
      <c r="J30" s="1924">
        <v>20.253906300000001</v>
      </c>
      <c r="K30" s="1924">
        <v>26.1015625</v>
      </c>
      <c r="L30" s="1924">
        <v>56.307407099999999</v>
      </c>
      <c r="M30" s="1924">
        <v>390.85700000000003</v>
      </c>
      <c r="N30" s="1924">
        <v>10.2019784</v>
      </c>
    </row>
    <row r="31" spans="1:14" ht="16" x14ac:dyDescent="0.2">
      <c r="A31" s="1924" t="s">
        <v>226</v>
      </c>
      <c r="B31" s="1925">
        <v>44235</v>
      </c>
      <c r="C31" s="1925">
        <v>43824</v>
      </c>
      <c r="D31" s="1924" t="s">
        <v>200</v>
      </c>
      <c r="E31" s="1924">
        <v>411</v>
      </c>
      <c r="F31" s="1924">
        <v>38.4</v>
      </c>
      <c r="G31" s="1924" t="s">
        <v>112</v>
      </c>
      <c r="H31" s="1924" t="s">
        <v>124</v>
      </c>
      <c r="I31" s="1924">
        <v>49.919921899999999</v>
      </c>
      <c r="J31" s="1924">
        <v>26.777343800000001</v>
      </c>
      <c r="K31" s="1924">
        <v>23.142578100000001</v>
      </c>
      <c r="L31" s="1924">
        <v>46.359403700000001</v>
      </c>
      <c r="M31" s="1924">
        <v>387.42899999999997</v>
      </c>
      <c r="N31" s="1924">
        <v>8.9661059000000005</v>
      </c>
    </row>
    <row r="32" spans="1:14" ht="16" x14ac:dyDescent="0.2">
      <c r="A32" s="1924" t="s">
        <v>227</v>
      </c>
      <c r="B32" s="1925">
        <v>44235</v>
      </c>
      <c r="C32" s="1925">
        <v>43824</v>
      </c>
      <c r="D32" s="1924" t="s">
        <v>200</v>
      </c>
      <c r="E32" s="1924">
        <v>411</v>
      </c>
      <c r="F32" s="1924">
        <v>50.9</v>
      </c>
      <c r="G32" s="1924" t="s">
        <v>112</v>
      </c>
      <c r="H32" s="1924" t="s">
        <v>124</v>
      </c>
      <c r="I32" s="1924">
        <v>45.212890600000001</v>
      </c>
      <c r="J32" s="1924">
        <v>17.185546899999999</v>
      </c>
      <c r="K32" s="1924">
        <v>28.027343800000001</v>
      </c>
      <c r="L32" s="1924">
        <v>61.989718799999999</v>
      </c>
      <c r="M32" s="1924">
        <v>415.714</v>
      </c>
      <c r="N32" s="1924">
        <v>11.6513592</v>
      </c>
    </row>
    <row r="33" spans="1:14" ht="16" x14ac:dyDescent="0.2">
      <c r="A33" s="1924" t="s">
        <v>228</v>
      </c>
      <c r="B33" s="1925">
        <v>44251</v>
      </c>
      <c r="C33" s="1925">
        <v>43824</v>
      </c>
      <c r="D33" s="1924" t="s">
        <v>200</v>
      </c>
      <c r="E33" s="1924">
        <v>427</v>
      </c>
      <c r="F33" s="1924">
        <v>37.4</v>
      </c>
      <c r="G33" s="1924" t="s">
        <v>112</v>
      </c>
      <c r="H33" s="1924" t="s">
        <v>124</v>
      </c>
      <c r="I33" s="1924">
        <v>29.3046875</v>
      </c>
      <c r="J33" s="1924">
        <v>8.4921875</v>
      </c>
      <c r="K33" s="1924">
        <v>20.8125</v>
      </c>
      <c r="L33" s="1924">
        <v>71.021061099999997</v>
      </c>
      <c r="M33" s="1924">
        <v>402.85700000000003</v>
      </c>
      <c r="N33" s="1924">
        <v>8.3844613100000007</v>
      </c>
    </row>
    <row r="34" spans="1:14" ht="16" x14ac:dyDescent="0.2">
      <c r="A34" s="1924" t="s">
        <v>229</v>
      </c>
      <c r="B34" s="1925">
        <v>44407</v>
      </c>
      <c r="C34" s="1925">
        <v>43942</v>
      </c>
      <c r="D34" s="1924" t="s">
        <v>200</v>
      </c>
      <c r="E34" s="1924">
        <v>465</v>
      </c>
      <c r="F34" s="1924">
        <v>59</v>
      </c>
      <c r="G34" s="1924" t="s">
        <v>112</v>
      </c>
      <c r="H34" s="1924" t="s">
        <v>124</v>
      </c>
      <c r="I34" s="1924">
        <v>39.919921899999999</v>
      </c>
      <c r="J34" s="1924">
        <v>24.0078125</v>
      </c>
      <c r="K34" s="1924">
        <v>15.9121094</v>
      </c>
      <c r="L34" s="1924">
        <v>39.860071400000002</v>
      </c>
      <c r="M34" s="1924">
        <v>439.714</v>
      </c>
      <c r="N34" s="1924">
        <v>6.99677726</v>
      </c>
    </row>
    <row r="35" spans="1:14" ht="16" x14ac:dyDescent="0.2">
      <c r="A35" s="1924" t="s">
        <v>230</v>
      </c>
      <c r="B35" s="1925">
        <v>44235</v>
      </c>
      <c r="C35" s="1925">
        <v>43851</v>
      </c>
      <c r="D35" s="1924" t="s">
        <v>205</v>
      </c>
      <c r="E35" s="1924">
        <v>384</v>
      </c>
      <c r="F35" s="1924">
        <v>50.5</v>
      </c>
      <c r="G35" s="1924" t="s">
        <v>112</v>
      </c>
      <c r="H35" s="1924" t="s">
        <v>124</v>
      </c>
      <c r="I35" s="1924">
        <v>38.769531299999997</v>
      </c>
      <c r="J35" s="1924">
        <v>19.962890600000001</v>
      </c>
      <c r="K35" s="1924">
        <v>18.806640600000001</v>
      </c>
      <c r="L35" s="1924">
        <v>48.508816099999997</v>
      </c>
      <c r="M35" s="1924">
        <v>358.286</v>
      </c>
      <c r="N35" s="1924">
        <v>6.7381560399999998</v>
      </c>
    </row>
    <row r="36" spans="1:14" ht="16" x14ac:dyDescent="0.2">
      <c r="A36" s="1924" t="s">
        <v>231</v>
      </c>
      <c r="B36" s="1925">
        <v>44235</v>
      </c>
      <c r="C36" s="1925">
        <v>43845</v>
      </c>
      <c r="D36" s="1924" t="s">
        <v>205</v>
      </c>
      <c r="E36" s="1924">
        <v>390</v>
      </c>
      <c r="F36" s="1924">
        <v>37.4</v>
      </c>
      <c r="G36" s="1924" t="s">
        <v>112</v>
      </c>
      <c r="H36" s="1924" t="s">
        <v>124</v>
      </c>
      <c r="I36" s="1924">
        <v>30.121093800000001</v>
      </c>
      <c r="J36" s="1924">
        <v>7.09375</v>
      </c>
      <c r="K36" s="1924">
        <v>23.027343800000001</v>
      </c>
      <c r="L36" s="1924">
        <v>76.449228399999996</v>
      </c>
      <c r="M36" s="1924">
        <v>438</v>
      </c>
      <c r="N36" s="1924">
        <v>10.0859766</v>
      </c>
    </row>
    <row r="37" spans="1:14" ht="16" x14ac:dyDescent="0.2">
      <c r="A37" s="1924" t="s">
        <v>232</v>
      </c>
      <c r="B37" s="1925">
        <v>44407</v>
      </c>
      <c r="C37" s="1925">
        <v>43942</v>
      </c>
      <c r="D37" s="1924" t="s">
        <v>205</v>
      </c>
      <c r="E37" s="1924">
        <v>465</v>
      </c>
      <c r="F37" s="1924">
        <v>56</v>
      </c>
      <c r="G37" s="1924" t="s">
        <v>112</v>
      </c>
      <c r="H37" s="1924" t="s">
        <v>124</v>
      </c>
      <c r="I37" s="1924">
        <v>59.091796899999999</v>
      </c>
      <c r="J37" s="1924">
        <v>30.037109399999999</v>
      </c>
      <c r="K37" s="1924">
        <v>29.0546875</v>
      </c>
      <c r="L37" s="1924">
        <v>49.168732400000003</v>
      </c>
      <c r="M37" s="1924">
        <v>474</v>
      </c>
      <c r="N37" s="1924">
        <v>13.771921900000001</v>
      </c>
    </row>
    <row r="38" spans="1:14" ht="16" x14ac:dyDescent="0.2">
      <c r="A38" s="1924" t="s">
        <v>233</v>
      </c>
      <c r="B38" s="1925">
        <v>44735</v>
      </c>
      <c r="C38" s="1925">
        <v>44303</v>
      </c>
      <c r="D38" s="1924" t="s">
        <v>205</v>
      </c>
      <c r="E38" s="1924">
        <v>432</v>
      </c>
      <c r="F38" s="1924">
        <v>41.2</v>
      </c>
      <c r="G38" s="1924" t="s">
        <v>112</v>
      </c>
      <c r="H38" s="1924" t="s">
        <v>157</v>
      </c>
      <c r="I38" s="1924">
        <v>77.810546900000006</v>
      </c>
      <c r="J38" s="1924">
        <v>63.994140600000001</v>
      </c>
      <c r="K38" s="1924">
        <v>13.816406300000001</v>
      </c>
      <c r="L38" s="1924">
        <v>17.756469800000001</v>
      </c>
      <c r="M38" s="1924">
        <v>312</v>
      </c>
      <c r="N38" s="1924">
        <v>4.3107187500000004</v>
      </c>
    </row>
    <row r="39" spans="1:14" ht="16" x14ac:dyDescent="0.2">
      <c r="A39" s="1924" t="s">
        <v>234</v>
      </c>
      <c r="B39" s="1925">
        <v>44735</v>
      </c>
      <c r="C39" s="1925">
        <v>44303</v>
      </c>
      <c r="D39" s="1924" t="s">
        <v>205</v>
      </c>
      <c r="E39" s="1924">
        <v>432</v>
      </c>
      <c r="F39" s="1924">
        <v>47.4</v>
      </c>
      <c r="G39" s="1924" t="s">
        <v>112</v>
      </c>
      <c r="H39" s="1924" t="s">
        <v>157</v>
      </c>
      <c r="I39" s="1924">
        <v>88.275390599999994</v>
      </c>
      <c r="J39" s="1924">
        <v>49.4296875</v>
      </c>
      <c r="K39" s="1924">
        <v>38.845703100000001</v>
      </c>
      <c r="L39" s="1924">
        <v>44.005133100000002</v>
      </c>
      <c r="M39" s="1924">
        <v>448.286</v>
      </c>
      <c r="N39" s="1924">
        <v>17.413984899999999</v>
      </c>
    </row>
    <row r="40" spans="1:14" ht="16" x14ac:dyDescent="0.2">
      <c r="A40" s="1924" t="s">
        <v>235</v>
      </c>
      <c r="B40" s="1925">
        <v>44735</v>
      </c>
      <c r="C40" s="1925">
        <v>44303</v>
      </c>
      <c r="D40" s="1924" t="s">
        <v>205</v>
      </c>
      <c r="E40" s="1924">
        <v>432</v>
      </c>
      <c r="F40" s="1924">
        <v>39.1</v>
      </c>
      <c r="G40" s="1924" t="s">
        <v>112</v>
      </c>
      <c r="H40" s="1924" t="s">
        <v>157</v>
      </c>
      <c r="I40" s="1924">
        <v>105.783203</v>
      </c>
      <c r="J40" s="1924">
        <v>67.400390599999994</v>
      </c>
      <c r="K40" s="1924">
        <v>38.3828125</v>
      </c>
      <c r="L40" s="1924">
        <v>36.284411300000002</v>
      </c>
      <c r="M40" s="1924">
        <v>439.714</v>
      </c>
      <c r="N40" s="1924">
        <v>16.877459999999999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01DB-25B6-45BA-828F-14608CE87C8F}">
  <sheetPr>
    <tabColor rgb="FFFFC000"/>
    <pageSetUpPr fitToPage="1"/>
  </sheetPr>
  <dimension ref="A1:AK51"/>
  <sheetViews>
    <sheetView topLeftCell="O1" workbookViewId="0">
      <selection activeCell="AG6" sqref="AG6"/>
    </sheetView>
  </sheetViews>
  <sheetFormatPr baseColWidth="10" defaultColWidth="8.83203125" defaultRowHeight="15" x14ac:dyDescent="0.2"/>
  <cols>
    <col min="1" max="1" width="6.1640625" bestFit="1" customWidth="1"/>
    <col min="2" max="2" width="10.5" bestFit="1" customWidth="1"/>
    <col min="3" max="3" width="17" bestFit="1" customWidth="1"/>
    <col min="4" max="4" width="14.5" style="1304" bestFit="1" customWidth="1"/>
    <col min="5" max="5" width="4.33203125" style="1304" bestFit="1" customWidth="1"/>
    <col min="6" max="6" width="9.83203125" style="1304" bestFit="1" customWidth="1"/>
    <col min="7" max="7" width="8.5" style="1304" bestFit="1" customWidth="1"/>
    <col min="8" max="8" width="12.5" bestFit="1" customWidth="1"/>
    <col min="9" max="9" width="10.6640625" bestFit="1" customWidth="1"/>
    <col min="10" max="10" width="10" bestFit="1" customWidth="1"/>
    <col min="11" max="11" width="12.83203125" bestFit="1" customWidth="1"/>
    <col min="12" max="12" width="19" style="1304" bestFit="1" customWidth="1"/>
    <col min="13" max="13" width="15.5" bestFit="1" customWidth="1"/>
    <col min="14" max="14" width="17" bestFit="1" customWidth="1"/>
    <col min="15" max="15" width="19.5" style="1304" bestFit="1" customWidth="1"/>
    <col min="16" max="16" width="20.1640625" style="1304" bestFit="1" customWidth="1"/>
    <col min="17" max="17" width="13.6640625" style="1304" bestFit="1" customWidth="1"/>
    <col min="18" max="18" width="10.5" style="1304" bestFit="1" customWidth="1"/>
    <col min="19" max="20" width="9.1640625" style="1304"/>
    <col min="21" max="23" width="10.5" bestFit="1" customWidth="1"/>
    <col min="24" max="26" width="11.5" bestFit="1" customWidth="1"/>
    <col min="27" max="27" width="11.5" customWidth="1"/>
    <col min="28" max="28" width="11.5" bestFit="1" customWidth="1"/>
    <col min="29" max="29" width="11.1640625" customWidth="1"/>
    <col min="30" max="30" width="11" customWidth="1"/>
    <col min="31" max="32" width="10.5" bestFit="1" customWidth="1"/>
    <col min="33" max="33" width="11.5" bestFit="1" customWidth="1"/>
  </cols>
  <sheetData>
    <row r="1" spans="1:37" x14ac:dyDescent="0.2">
      <c r="A1" s="167" t="s">
        <v>97</v>
      </c>
      <c r="B1" s="167" t="s">
        <v>2593</v>
      </c>
      <c r="C1" s="119" t="s">
        <v>239</v>
      </c>
      <c r="D1" s="1402" t="s">
        <v>2435</v>
      </c>
      <c r="E1" s="1402" t="s">
        <v>189</v>
      </c>
      <c r="F1" s="1402" t="s">
        <v>192</v>
      </c>
      <c r="G1" s="1402" t="s">
        <v>241</v>
      </c>
      <c r="H1" s="167" t="s">
        <v>188</v>
      </c>
      <c r="I1" s="167" t="s">
        <v>242</v>
      </c>
      <c r="J1" s="167" t="s">
        <v>2895</v>
      </c>
      <c r="K1" s="167" t="s">
        <v>2896</v>
      </c>
      <c r="L1" s="1402" t="s">
        <v>2441</v>
      </c>
      <c r="M1" s="368" t="s">
        <v>2886</v>
      </c>
      <c r="N1" s="167" t="s">
        <v>2887</v>
      </c>
      <c r="O1" s="1625" t="s">
        <v>3412</v>
      </c>
      <c r="P1" s="907" t="s">
        <v>3413</v>
      </c>
      <c r="Q1" s="1626">
        <v>44792</v>
      </c>
      <c r="R1" s="1626">
        <v>44799</v>
      </c>
      <c r="S1" s="1626">
        <v>44806</v>
      </c>
      <c r="T1" s="1626">
        <v>44813</v>
      </c>
      <c r="U1" s="6">
        <v>44827</v>
      </c>
      <c r="V1" s="6">
        <v>44834</v>
      </c>
      <c r="W1" s="6">
        <v>44841</v>
      </c>
      <c r="X1" s="6">
        <v>44848</v>
      </c>
      <c r="Y1" s="6">
        <v>44855</v>
      </c>
      <c r="Z1" s="6">
        <v>44862</v>
      </c>
      <c r="AA1" s="6">
        <v>44869</v>
      </c>
      <c r="AB1" s="6">
        <v>44876</v>
      </c>
      <c r="AC1" s="6">
        <v>44883</v>
      </c>
      <c r="AD1" s="6">
        <v>44890</v>
      </c>
      <c r="AE1" s="6">
        <v>44897</v>
      </c>
      <c r="AF1" s="6">
        <v>44904</v>
      </c>
      <c r="AG1" s="6">
        <v>44910</v>
      </c>
      <c r="AH1" t="s">
        <v>2950</v>
      </c>
    </row>
    <row r="2" spans="1:37" ht="16" x14ac:dyDescent="0.2">
      <c r="A2" s="1235">
        <v>1</v>
      </c>
      <c r="B2" t="s">
        <v>1843</v>
      </c>
      <c r="C2" s="1304" t="s">
        <v>3414</v>
      </c>
      <c r="D2" s="1565">
        <v>1459511</v>
      </c>
      <c r="E2" s="1415" t="s">
        <v>113</v>
      </c>
      <c r="F2" s="1415" t="s">
        <v>154</v>
      </c>
      <c r="G2" s="1565" t="s">
        <v>299</v>
      </c>
      <c r="H2" s="1566">
        <v>44516</v>
      </c>
      <c r="I2" s="1563">
        <f ca="1">YEARFRAC(H2,TODAY())</f>
        <v>1.3333333333333333</v>
      </c>
      <c r="J2" s="1564">
        <f ca="1">_xlfn.DAYS(TODAY(),H2)</f>
        <v>485</v>
      </c>
      <c r="K2" s="1564">
        <f t="shared" ref="K2:K25" ca="1" si="0">J2/30</f>
        <v>16.166666666666668</v>
      </c>
      <c r="L2" s="1589" t="s">
        <v>112</v>
      </c>
      <c r="M2" s="1417">
        <v>44866</v>
      </c>
      <c r="N2" s="524">
        <f t="shared" ref="N2:N25" si="1">_xlfn.DAYS(M2,H2)/30</f>
        <v>11.666666666666666</v>
      </c>
      <c r="O2" s="902">
        <v>33</v>
      </c>
      <c r="P2" s="902">
        <v>198</v>
      </c>
      <c r="Q2" s="902">
        <v>37</v>
      </c>
      <c r="T2" s="1304">
        <v>42</v>
      </c>
      <c r="U2" s="1304">
        <v>45</v>
      </c>
      <c r="V2" s="1304"/>
      <c r="W2" s="1304"/>
      <c r="X2" s="1304"/>
      <c r="Y2" s="1304">
        <v>48</v>
      </c>
      <c r="Z2" s="1304"/>
      <c r="AB2" s="1304"/>
      <c r="AC2" s="1304"/>
      <c r="AD2" s="1304"/>
      <c r="AE2" s="1304"/>
      <c r="AF2" s="1304"/>
      <c r="AG2" s="1304">
        <v>44</v>
      </c>
      <c r="AH2" s="1304">
        <v>176</v>
      </c>
      <c r="AI2" s="1304"/>
      <c r="AJ2" s="1304"/>
      <c r="AK2" s="1304"/>
    </row>
    <row r="3" spans="1:37" s="1385" customFormat="1" ht="16" x14ac:dyDescent="0.2">
      <c r="A3" s="1235">
        <v>2</v>
      </c>
      <c r="B3" t="s">
        <v>1844</v>
      </c>
      <c r="C3" s="1466"/>
      <c r="D3" s="1469">
        <v>1459511</v>
      </c>
      <c r="E3" s="1390" t="s">
        <v>113</v>
      </c>
      <c r="F3" s="1390" t="s">
        <v>154</v>
      </c>
      <c r="G3" s="1469" t="s">
        <v>296</v>
      </c>
      <c r="H3" s="1470">
        <v>44516</v>
      </c>
      <c r="I3" s="1467">
        <f ca="1">YEARFRAC(H3,TODAY())</f>
        <v>1.3333333333333333</v>
      </c>
      <c r="J3" s="1468">
        <f ca="1">_xlfn.DAYS(TODAY(),H3)</f>
        <v>485</v>
      </c>
      <c r="K3" s="1468">
        <f t="shared" ca="1" si="0"/>
        <v>16.166666666666668</v>
      </c>
      <c r="L3" s="1471" t="s">
        <v>112</v>
      </c>
      <c r="M3" s="1414">
        <v>44866</v>
      </c>
      <c r="N3" s="1395">
        <f t="shared" si="1"/>
        <v>11.666666666666666</v>
      </c>
      <c r="O3" s="1391">
        <v>31</v>
      </c>
      <c r="P3" s="1391">
        <v>181</v>
      </c>
      <c r="Q3" s="1391">
        <v>36</v>
      </c>
      <c r="R3" s="1466"/>
      <c r="S3" s="1466"/>
      <c r="T3" s="1466">
        <v>43</v>
      </c>
      <c r="U3" s="1466">
        <v>44</v>
      </c>
      <c r="V3" s="1466"/>
      <c r="W3" s="1466"/>
      <c r="X3" s="1466"/>
      <c r="Y3" s="1466">
        <v>46</v>
      </c>
      <c r="Z3" s="1466"/>
      <c r="AA3" s="1466"/>
      <c r="AB3" s="1466"/>
      <c r="AC3" s="1466"/>
      <c r="AD3" s="1466"/>
      <c r="AE3" s="1466"/>
      <c r="AF3" s="1466"/>
      <c r="AG3" s="1466">
        <v>41</v>
      </c>
      <c r="AH3" s="1466">
        <v>163</v>
      </c>
      <c r="AI3" s="1466"/>
      <c r="AJ3" s="1466"/>
      <c r="AK3" s="1466"/>
    </row>
    <row r="4" spans="1:37" s="661" customFormat="1" ht="16" x14ac:dyDescent="0.2">
      <c r="A4" s="1138">
        <v>3</v>
      </c>
      <c r="B4" s="661" t="s">
        <v>1845</v>
      </c>
      <c r="C4" s="906" t="s">
        <v>3360</v>
      </c>
      <c r="D4" s="1614">
        <v>1416084</v>
      </c>
      <c r="E4" s="1614" t="s">
        <v>113</v>
      </c>
      <c r="F4" s="1614" t="s">
        <v>124</v>
      </c>
      <c r="G4" s="1614"/>
      <c r="H4" s="1791">
        <v>44165</v>
      </c>
      <c r="I4" s="1652">
        <f t="shared" ref="I4:I5" ca="1" si="2">YEARFRAC(H4,TODAY())</f>
        <v>2.2944444444444443</v>
      </c>
      <c r="J4" s="1653">
        <f t="shared" ref="J4:J5" ca="1" si="3">_xlfn.DAYS(TODAY(),H4)</f>
        <v>836</v>
      </c>
      <c r="K4" s="1653">
        <f t="shared" ca="1" si="0"/>
        <v>27.866666666666667</v>
      </c>
      <c r="L4" s="1792" t="s">
        <v>3039</v>
      </c>
      <c r="M4" s="1606">
        <v>44866</v>
      </c>
      <c r="N4" s="368">
        <f t="shared" si="1"/>
        <v>23.366666666666667</v>
      </c>
      <c r="O4" s="906">
        <v>32</v>
      </c>
      <c r="P4" s="906">
        <v>177</v>
      </c>
      <c r="Q4" s="906">
        <v>41</v>
      </c>
      <c r="R4" s="906"/>
      <c r="S4" s="906"/>
      <c r="T4" s="906">
        <v>45</v>
      </c>
      <c r="U4" s="906">
        <v>49</v>
      </c>
      <c r="V4" s="906"/>
      <c r="W4" s="906"/>
      <c r="X4" s="906"/>
      <c r="Y4" s="906">
        <v>46</v>
      </c>
      <c r="Z4" s="906"/>
      <c r="AA4" s="906" t="s">
        <v>3415</v>
      </c>
      <c r="AB4" s="906"/>
      <c r="AC4" s="906"/>
      <c r="AD4" s="906"/>
      <c r="AE4" s="906"/>
      <c r="AF4" s="906"/>
      <c r="AG4" s="906"/>
      <c r="AH4" s="906"/>
      <c r="AI4" s="906"/>
      <c r="AJ4" s="906"/>
      <c r="AK4" s="906"/>
    </row>
    <row r="5" spans="1:37" s="1385" customFormat="1" ht="16" x14ac:dyDescent="0.2">
      <c r="A5" s="1235">
        <v>4</v>
      </c>
      <c r="B5" t="s">
        <v>1847</v>
      </c>
      <c r="C5" s="1466"/>
      <c r="D5" s="1472">
        <v>1416084</v>
      </c>
      <c r="E5" s="1472" t="s">
        <v>115</v>
      </c>
      <c r="F5" s="1472" t="s">
        <v>124</v>
      </c>
      <c r="G5" s="1472"/>
      <c r="H5" s="1404">
        <v>44165</v>
      </c>
      <c r="I5" s="1405">
        <f t="shared" ca="1" si="2"/>
        <v>2.2944444444444443</v>
      </c>
      <c r="J5" s="1406">
        <f t="shared" ca="1" si="3"/>
        <v>836</v>
      </c>
      <c r="K5" s="1406">
        <f t="shared" ca="1" si="0"/>
        <v>27.866666666666667</v>
      </c>
      <c r="L5" s="1473" t="s">
        <v>3039</v>
      </c>
      <c r="M5" s="1460">
        <v>44866</v>
      </c>
      <c r="N5" s="1408">
        <f t="shared" si="1"/>
        <v>23.366666666666667</v>
      </c>
      <c r="O5" s="1399">
        <v>31</v>
      </c>
      <c r="P5" s="1399">
        <v>148</v>
      </c>
      <c r="Q5" s="1399">
        <v>40</v>
      </c>
      <c r="R5" s="1466"/>
      <c r="S5" s="1466"/>
      <c r="T5" s="1466">
        <v>38</v>
      </c>
      <c r="U5" s="1466">
        <v>40</v>
      </c>
      <c r="V5" s="1466"/>
      <c r="W5" s="1466"/>
      <c r="X5" s="1466"/>
      <c r="Y5" s="1466">
        <v>41</v>
      </c>
      <c r="Z5" s="1466"/>
      <c r="AA5" s="1466"/>
      <c r="AB5" s="1466"/>
      <c r="AC5" s="1466"/>
      <c r="AD5" s="1466"/>
      <c r="AE5" s="1466"/>
      <c r="AF5" s="1466"/>
      <c r="AG5" s="1466">
        <v>38</v>
      </c>
      <c r="AH5" s="1466">
        <v>202</v>
      </c>
      <c r="AI5" s="1466"/>
      <c r="AJ5" s="1466"/>
      <c r="AK5" s="1466"/>
    </row>
    <row r="6" spans="1:37" ht="16" x14ac:dyDescent="0.2">
      <c r="A6" s="1235">
        <v>5</v>
      </c>
      <c r="B6" t="s">
        <v>3416</v>
      </c>
      <c r="C6" s="1304" t="s">
        <v>3361</v>
      </c>
      <c r="D6" s="1462">
        <v>1497412</v>
      </c>
      <c r="E6" s="1456" t="s">
        <v>113</v>
      </c>
      <c r="F6" s="1456" t="s">
        <v>124</v>
      </c>
      <c r="G6" s="1456" t="s">
        <v>299</v>
      </c>
      <c r="H6" s="1140">
        <v>44656</v>
      </c>
      <c r="I6" s="1141">
        <f t="shared" ref="I6:I25" ca="1" si="4">YEARFRAC(H6,TODAY())</f>
        <v>0.94722222222222219</v>
      </c>
      <c r="J6" s="1139">
        <f t="shared" ref="J6:J25" ca="1" si="5">_xlfn.DAYS(TODAY(),H6)</f>
        <v>345</v>
      </c>
      <c r="K6" s="1139">
        <f t="shared" ca="1" si="0"/>
        <v>11.5</v>
      </c>
      <c r="L6" s="332" t="s">
        <v>3362</v>
      </c>
      <c r="M6" s="1594">
        <v>44866</v>
      </c>
      <c r="N6" s="332">
        <f t="shared" si="1"/>
        <v>7</v>
      </c>
      <c r="O6" s="1456">
        <v>28</v>
      </c>
      <c r="P6" s="1456">
        <v>163</v>
      </c>
      <c r="Q6" s="1456">
        <v>28</v>
      </c>
      <c r="R6" s="1456">
        <v>29</v>
      </c>
      <c r="S6" s="1456">
        <v>28</v>
      </c>
      <c r="T6" s="1456">
        <v>30</v>
      </c>
      <c r="U6" s="1456">
        <v>30</v>
      </c>
      <c r="V6" s="1456"/>
      <c r="W6" s="1456"/>
      <c r="X6" s="1456"/>
      <c r="Y6" s="1456"/>
      <c r="Z6" s="1456"/>
      <c r="AA6" s="1456"/>
      <c r="AB6" s="1456"/>
      <c r="AC6" s="1456"/>
      <c r="AD6" s="1456"/>
      <c r="AE6" s="1456"/>
      <c r="AF6" s="1304"/>
      <c r="AG6" s="1304"/>
      <c r="AH6" s="1304"/>
      <c r="AI6" s="1304"/>
      <c r="AJ6" s="1304"/>
      <c r="AK6" s="1304"/>
    </row>
    <row r="7" spans="1:37" s="1385" customFormat="1" ht="16" x14ac:dyDescent="0.2">
      <c r="A7" s="1235">
        <v>6</v>
      </c>
      <c r="B7" t="s">
        <v>3417</v>
      </c>
      <c r="D7" s="1463">
        <v>1497412</v>
      </c>
      <c r="E7" s="1399" t="s">
        <v>113</v>
      </c>
      <c r="F7" s="1399" t="s">
        <v>124</v>
      </c>
      <c r="G7" s="1399" t="s">
        <v>296</v>
      </c>
      <c r="H7" s="1458">
        <v>44656</v>
      </c>
      <c r="I7" s="1459">
        <f t="shared" ca="1" si="4"/>
        <v>0.94722222222222219</v>
      </c>
      <c r="J7" s="1457">
        <f t="shared" ca="1" si="5"/>
        <v>345</v>
      </c>
      <c r="K7" s="1457">
        <f t="shared" ca="1" si="0"/>
        <v>11.5</v>
      </c>
      <c r="L7" s="1408" t="s">
        <v>3362</v>
      </c>
      <c r="M7" s="1460">
        <v>44866</v>
      </c>
      <c r="N7" s="1408">
        <f t="shared" si="1"/>
        <v>7</v>
      </c>
      <c r="O7" s="1399">
        <v>25</v>
      </c>
      <c r="P7" s="1399">
        <v>149</v>
      </c>
      <c r="Q7" s="1399">
        <v>25</v>
      </c>
      <c r="R7" s="1399">
        <v>27</v>
      </c>
      <c r="S7" s="1399">
        <v>27</v>
      </c>
      <c r="T7" s="1399">
        <v>28</v>
      </c>
      <c r="U7" s="1399">
        <v>28</v>
      </c>
      <c r="V7" s="1399"/>
      <c r="W7" s="1399"/>
      <c r="X7" s="1399"/>
      <c r="Y7" s="1399"/>
      <c r="Z7" s="1399"/>
      <c r="AA7" s="1399"/>
      <c r="AB7" s="1399"/>
      <c r="AC7" s="1399"/>
      <c r="AD7" s="1399"/>
      <c r="AE7" s="1399"/>
      <c r="AF7" s="1466"/>
      <c r="AG7" s="1466"/>
      <c r="AH7" s="1466"/>
      <c r="AI7" s="1466"/>
      <c r="AJ7" s="1466"/>
      <c r="AK7" s="1466"/>
    </row>
    <row r="8" spans="1:37" ht="16" x14ac:dyDescent="0.2">
      <c r="A8" s="1235">
        <v>7</v>
      </c>
      <c r="B8" t="s">
        <v>3418</v>
      </c>
      <c r="C8" s="1304" t="s">
        <v>3363</v>
      </c>
      <c r="D8" s="1415">
        <v>1497415</v>
      </c>
      <c r="E8" s="1415" t="s">
        <v>115</v>
      </c>
      <c r="F8" s="902" t="s">
        <v>154</v>
      </c>
      <c r="G8" s="902"/>
      <c r="H8" s="1416">
        <v>44649</v>
      </c>
      <c r="I8" s="1595">
        <f t="shared" ca="1" si="4"/>
        <v>0.96388888888888891</v>
      </c>
      <c r="J8" s="1596">
        <f t="shared" ca="1" si="5"/>
        <v>352</v>
      </c>
      <c r="K8" s="1596">
        <f t="shared" ca="1" si="0"/>
        <v>11.733333333333333</v>
      </c>
      <c r="L8" s="524" t="s">
        <v>3362</v>
      </c>
      <c r="M8" s="1417">
        <v>44866</v>
      </c>
      <c r="N8" s="524">
        <f t="shared" si="1"/>
        <v>7.2333333333333334</v>
      </c>
      <c r="O8" s="1304">
        <v>23</v>
      </c>
      <c r="P8" s="1304">
        <v>138</v>
      </c>
      <c r="T8" s="1304">
        <v>23</v>
      </c>
      <c r="U8" s="1304">
        <v>23</v>
      </c>
      <c r="V8" s="1304"/>
      <c r="W8" s="1304"/>
      <c r="X8" s="1304"/>
      <c r="Y8" s="1304"/>
      <c r="Z8" s="1304"/>
      <c r="AA8" s="1304"/>
      <c r="AB8" s="1304"/>
      <c r="AC8" s="1304"/>
      <c r="AD8" s="1304"/>
      <c r="AE8" s="1304"/>
      <c r="AF8" s="1304"/>
      <c r="AG8" s="1304"/>
      <c r="AH8" s="1304"/>
      <c r="AI8" s="1304"/>
      <c r="AJ8" s="1304"/>
      <c r="AK8" s="1304"/>
    </row>
    <row r="9" spans="1:37" ht="16" x14ac:dyDescent="0.2">
      <c r="A9" s="1235">
        <v>8</v>
      </c>
      <c r="B9" t="s">
        <v>3419</v>
      </c>
      <c r="C9" s="965"/>
      <c r="D9" s="1415">
        <v>1497415</v>
      </c>
      <c r="E9" s="1415" t="s">
        <v>115</v>
      </c>
      <c r="F9" s="902" t="s">
        <v>154</v>
      </c>
      <c r="G9" s="902"/>
      <c r="H9" s="1416">
        <v>44649</v>
      </c>
      <c r="I9" s="1595">
        <f t="shared" ca="1" si="4"/>
        <v>0.96388888888888891</v>
      </c>
      <c r="J9" s="1596">
        <f t="shared" ca="1" si="5"/>
        <v>352</v>
      </c>
      <c r="K9" s="1596">
        <f t="shared" ca="1" si="0"/>
        <v>11.733333333333333</v>
      </c>
      <c r="L9" s="524" t="s">
        <v>3362</v>
      </c>
      <c r="M9" s="1417">
        <v>44866</v>
      </c>
      <c r="N9" s="524">
        <f t="shared" si="1"/>
        <v>7.2333333333333334</v>
      </c>
      <c r="O9" s="1304">
        <v>22</v>
      </c>
      <c r="P9" s="1304">
        <v>146</v>
      </c>
      <c r="T9" s="1304">
        <v>22</v>
      </c>
      <c r="U9" s="1304">
        <v>23</v>
      </c>
      <c r="V9" s="1304"/>
      <c r="W9" s="1304"/>
      <c r="X9" s="1304"/>
      <c r="Y9" s="1304"/>
      <c r="Z9" s="1304"/>
      <c r="AA9" s="1304"/>
      <c r="AB9" s="1304"/>
      <c r="AC9" s="1304"/>
      <c r="AD9" s="1304"/>
      <c r="AE9" s="1304"/>
      <c r="AF9" s="1304"/>
      <c r="AG9" s="1304"/>
      <c r="AH9" s="1304"/>
      <c r="AI9" s="1304"/>
      <c r="AJ9" s="1304"/>
      <c r="AK9" s="1304"/>
    </row>
    <row r="10" spans="1:37" s="1385" customFormat="1" ht="16" x14ac:dyDescent="0.2">
      <c r="A10" s="1235">
        <v>9</v>
      </c>
      <c r="B10" t="s">
        <v>3420</v>
      </c>
      <c r="C10" s="1389"/>
      <c r="D10" s="1390">
        <v>1497415</v>
      </c>
      <c r="E10" s="1390" t="s">
        <v>115</v>
      </c>
      <c r="F10" s="1391" t="s">
        <v>154</v>
      </c>
      <c r="G10" s="1391"/>
      <c r="H10" s="1392">
        <v>44649</v>
      </c>
      <c r="I10" s="1393">
        <f t="shared" ca="1" si="4"/>
        <v>0.96388888888888891</v>
      </c>
      <c r="J10" s="1394">
        <f t="shared" ca="1" si="5"/>
        <v>352</v>
      </c>
      <c r="K10" s="1394">
        <f t="shared" ca="1" si="0"/>
        <v>11.733333333333333</v>
      </c>
      <c r="L10" s="1395" t="s">
        <v>3362</v>
      </c>
      <c r="M10" s="1414">
        <v>44866</v>
      </c>
      <c r="N10" s="1395">
        <f t="shared" si="1"/>
        <v>7.2333333333333334</v>
      </c>
      <c r="O10" s="1466">
        <v>24</v>
      </c>
      <c r="P10" s="1466">
        <v>127</v>
      </c>
      <c r="Q10" s="1466"/>
      <c r="R10" s="1466"/>
      <c r="S10" s="1466"/>
      <c r="T10" s="1466">
        <v>24</v>
      </c>
      <c r="U10" s="1466">
        <v>24</v>
      </c>
      <c r="V10" s="1466"/>
      <c r="W10" s="1466"/>
      <c r="X10" s="1466"/>
      <c r="Y10" s="1466"/>
      <c r="Z10" s="1466"/>
      <c r="AA10" s="1466"/>
      <c r="AB10" s="1466"/>
      <c r="AC10" s="1466"/>
      <c r="AD10" s="1466"/>
      <c r="AE10" s="1466"/>
      <c r="AF10" s="1466"/>
      <c r="AG10" s="1466"/>
      <c r="AH10" s="1466"/>
      <c r="AI10" s="1466"/>
      <c r="AJ10" s="1466"/>
      <c r="AK10" s="1466"/>
    </row>
    <row r="11" spans="1:37" ht="16" x14ac:dyDescent="0.2">
      <c r="A11" s="1235">
        <v>10</v>
      </c>
      <c r="B11" t="s">
        <v>3421</v>
      </c>
      <c r="C11" s="1304" t="s">
        <v>3367</v>
      </c>
      <c r="D11" s="1415">
        <v>1497414</v>
      </c>
      <c r="E11" s="1415" t="s">
        <v>113</v>
      </c>
      <c r="F11" s="902" t="s">
        <v>154</v>
      </c>
      <c r="G11" s="902"/>
      <c r="H11" s="1416">
        <v>44649</v>
      </c>
      <c r="I11" s="1595">
        <f t="shared" ca="1" si="4"/>
        <v>0.96388888888888891</v>
      </c>
      <c r="J11" s="1596">
        <f t="shared" ca="1" si="5"/>
        <v>352</v>
      </c>
      <c r="K11" s="1596">
        <f t="shared" ca="1" si="0"/>
        <v>11.733333333333333</v>
      </c>
      <c r="L11" s="524" t="s">
        <v>3362</v>
      </c>
      <c r="M11" s="1417">
        <v>44866</v>
      </c>
      <c r="N11" s="524">
        <f t="shared" si="1"/>
        <v>7.2333333333333334</v>
      </c>
      <c r="O11" s="1304">
        <v>29</v>
      </c>
      <c r="P11" s="1304">
        <v>176</v>
      </c>
      <c r="T11" s="1304">
        <v>29</v>
      </c>
      <c r="U11" s="1304">
        <v>30</v>
      </c>
      <c r="V11" s="1304"/>
      <c r="W11" s="1304"/>
      <c r="X11" s="1304"/>
      <c r="Y11" s="1304"/>
      <c r="Z11" s="1304"/>
      <c r="AA11" s="1304"/>
      <c r="AB11" s="1304"/>
      <c r="AC11" s="1304"/>
      <c r="AD11" s="1304"/>
      <c r="AE11" s="1304"/>
      <c r="AF11" s="1304"/>
      <c r="AG11" s="1304"/>
      <c r="AH11" s="1304"/>
      <c r="AI11" s="1304"/>
      <c r="AJ11" s="1304"/>
      <c r="AK11" s="1304"/>
    </row>
    <row r="12" spans="1:37" ht="16" x14ac:dyDescent="0.2">
      <c r="A12" s="1235">
        <v>11</v>
      </c>
      <c r="B12" t="s">
        <v>3422</v>
      </c>
      <c r="C12" s="965"/>
      <c r="D12" s="1415">
        <v>1497414</v>
      </c>
      <c r="E12" s="1415" t="s">
        <v>113</v>
      </c>
      <c r="F12" s="902" t="s">
        <v>154</v>
      </c>
      <c r="G12" s="902"/>
      <c r="H12" s="1416">
        <v>44649</v>
      </c>
      <c r="I12" s="1595">
        <f t="shared" ca="1" si="4"/>
        <v>0.96388888888888891</v>
      </c>
      <c r="J12" s="1596">
        <f t="shared" ca="1" si="5"/>
        <v>352</v>
      </c>
      <c r="K12" s="1596">
        <f t="shared" ca="1" si="0"/>
        <v>11.733333333333333</v>
      </c>
      <c r="L12" s="524" t="s">
        <v>3362</v>
      </c>
      <c r="M12" s="1417">
        <v>44866</v>
      </c>
      <c r="N12" s="524">
        <f t="shared" si="1"/>
        <v>7.2333333333333334</v>
      </c>
      <c r="O12" s="1304">
        <v>30</v>
      </c>
      <c r="P12" s="1304">
        <v>165</v>
      </c>
      <c r="T12" s="1304">
        <v>30</v>
      </c>
      <c r="U12" s="1304">
        <v>30</v>
      </c>
      <c r="V12" s="1304"/>
      <c r="W12" s="1304"/>
      <c r="X12" s="1304"/>
      <c r="Y12" s="1304"/>
      <c r="Z12" s="1304"/>
      <c r="AA12" s="1304"/>
      <c r="AB12" s="1304"/>
      <c r="AC12" s="1304"/>
      <c r="AD12" s="1304"/>
      <c r="AE12" s="1304"/>
      <c r="AF12" s="1304"/>
      <c r="AG12" s="1304"/>
      <c r="AH12" s="1304"/>
      <c r="AI12" s="1304"/>
      <c r="AJ12" s="1304"/>
      <c r="AK12" s="1304"/>
    </row>
    <row r="13" spans="1:37" s="1385" customFormat="1" ht="16" x14ac:dyDescent="0.2">
      <c r="A13" s="1235">
        <v>12</v>
      </c>
      <c r="B13" t="s">
        <v>3423</v>
      </c>
      <c r="C13" s="1389"/>
      <c r="D13" s="1390">
        <v>1497414</v>
      </c>
      <c r="E13" s="1390" t="s">
        <v>113</v>
      </c>
      <c r="F13" s="1391" t="s">
        <v>154</v>
      </c>
      <c r="G13" s="1391"/>
      <c r="H13" s="1392">
        <v>44649</v>
      </c>
      <c r="I13" s="1393">
        <f t="shared" ca="1" si="4"/>
        <v>0.96388888888888891</v>
      </c>
      <c r="J13" s="1394">
        <f t="shared" ca="1" si="5"/>
        <v>352</v>
      </c>
      <c r="K13" s="1394">
        <f t="shared" ca="1" si="0"/>
        <v>11.733333333333333</v>
      </c>
      <c r="L13" s="1395" t="s">
        <v>3362</v>
      </c>
      <c r="M13" s="1414">
        <v>44866</v>
      </c>
      <c r="N13" s="1395">
        <f t="shared" si="1"/>
        <v>7.2333333333333334</v>
      </c>
      <c r="O13" s="1466">
        <v>32</v>
      </c>
      <c r="P13" s="1466">
        <v>142</v>
      </c>
      <c r="Q13" s="1466"/>
      <c r="R13" s="1466"/>
      <c r="S13" s="1466"/>
      <c r="T13" s="1466">
        <v>32</v>
      </c>
      <c r="U13" s="1466">
        <v>32</v>
      </c>
      <c r="V13" s="1466"/>
      <c r="W13" s="1466"/>
      <c r="X13" s="1466"/>
      <c r="Y13" s="1466"/>
      <c r="Z13" s="1466"/>
      <c r="AA13" s="1466"/>
      <c r="AB13" s="1466"/>
      <c r="AC13" s="1466"/>
      <c r="AD13" s="1466"/>
      <c r="AE13" s="1466"/>
      <c r="AF13" s="1466"/>
      <c r="AG13" s="1466"/>
      <c r="AH13" s="1466"/>
      <c r="AI13" s="1466"/>
      <c r="AJ13" s="1466"/>
      <c r="AK13" s="1466"/>
    </row>
    <row r="14" spans="1:37" ht="16" x14ac:dyDescent="0.2">
      <c r="A14" s="1235">
        <v>13</v>
      </c>
      <c r="B14" t="s">
        <v>3424</v>
      </c>
      <c r="C14" s="1304" t="s">
        <v>3369</v>
      </c>
      <c r="D14" s="1597">
        <v>1497410</v>
      </c>
      <c r="E14" s="1598" t="s">
        <v>115</v>
      </c>
      <c r="F14" s="903" t="s">
        <v>150</v>
      </c>
      <c r="G14" s="903" t="s">
        <v>299</v>
      </c>
      <c r="H14" s="789">
        <v>44669</v>
      </c>
      <c r="I14" s="1599">
        <f t="shared" ca="1" si="4"/>
        <v>0.91111111111111109</v>
      </c>
      <c r="J14" s="1600">
        <f t="shared" ca="1" si="5"/>
        <v>332</v>
      </c>
      <c r="K14" s="1600">
        <f t="shared" ca="1" si="0"/>
        <v>11.066666666666666</v>
      </c>
      <c r="L14" s="335" t="s">
        <v>3362</v>
      </c>
      <c r="M14" s="1601">
        <v>44866</v>
      </c>
      <c r="N14" s="335">
        <f t="shared" si="1"/>
        <v>6.5666666666666664</v>
      </c>
      <c r="O14" s="1304">
        <v>24</v>
      </c>
      <c r="P14" s="1304">
        <v>176</v>
      </c>
      <c r="T14" s="1304">
        <v>24</v>
      </c>
      <c r="U14" s="1304">
        <v>24</v>
      </c>
      <c r="V14" s="1304"/>
      <c r="W14" s="1304"/>
      <c r="X14" s="1304"/>
      <c r="Y14" s="1304"/>
      <c r="Z14" s="1304"/>
      <c r="AA14" s="1304"/>
      <c r="AB14" s="1304"/>
      <c r="AC14" s="1304"/>
      <c r="AD14" s="1304"/>
      <c r="AE14" s="1304"/>
      <c r="AF14" s="1304"/>
      <c r="AG14" s="1304"/>
      <c r="AH14" s="1304"/>
      <c r="AI14" s="1304"/>
      <c r="AJ14" s="1304"/>
      <c r="AK14" s="1304"/>
    </row>
    <row r="15" spans="1:37" s="1385" customFormat="1" ht="16" x14ac:dyDescent="0.2">
      <c r="A15" s="1235">
        <v>14</v>
      </c>
      <c r="B15" t="s">
        <v>3425</v>
      </c>
      <c r="D15" s="1474">
        <v>1497410</v>
      </c>
      <c r="E15" s="1475" t="s">
        <v>115</v>
      </c>
      <c r="F15" s="1422" t="s">
        <v>150</v>
      </c>
      <c r="G15" s="1422" t="s">
        <v>296</v>
      </c>
      <c r="H15" s="1424">
        <v>44669</v>
      </c>
      <c r="I15" s="1476">
        <f t="shared" ca="1" si="4"/>
        <v>0.91111111111111109</v>
      </c>
      <c r="J15" s="1477">
        <f t="shared" ca="1" si="5"/>
        <v>332</v>
      </c>
      <c r="K15" s="1477">
        <f t="shared" ca="1" si="0"/>
        <v>11.066666666666666</v>
      </c>
      <c r="L15" s="1426" t="s">
        <v>3362</v>
      </c>
      <c r="M15" s="1427">
        <v>44866</v>
      </c>
      <c r="N15" s="1426">
        <f t="shared" si="1"/>
        <v>6.5666666666666664</v>
      </c>
      <c r="O15" s="1466">
        <v>24</v>
      </c>
      <c r="P15" s="1466">
        <v>115</v>
      </c>
      <c r="Q15" s="1466"/>
      <c r="R15" s="1466"/>
      <c r="S15" s="1466"/>
      <c r="T15" s="1466">
        <v>24</v>
      </c>
      <c r="U15" s="1466">
        <v>25</v>
      </c>
      <c r="V15" s="1466"/>
      <c r="W15" s="1466"/>
      <c r="X15" s="1466"/>
      <c r="Y15" s="1466"/>
      <c r="Z15" s="1466"/>
      <c r="AA15" s="1466"/>
      <c r="AB15" s="1466"/>
      <c r="AC15" s="1466"/>
      <c r="AD15" s="1466"/>
      <c r="AE15" s="1466"/>
      <c r="AF15" s="1466"/>
      <c r="AG15" s="1466"/>
      <c r="AH15" s="1466"/>
      <c r="AI15" s="1466"/>
      <c r="AJ15" s="1466"/>
      <c r="AK15" s="1466"/>
    </row>
    <row r="16" spans="1:37" ht="16" x14ac:dyDescent="0.2">
      <c r="A16" s="1235">
        <v>15</v>
      </c>
      <c r="B16" t="s">
        <v>3426</v>
      </c>
      <c r="C16" s="1304" t="s">
        <v>3371</v>
      </c>
      <c r="D16" s="1597">
        <v>1497409</v>
      </c>
      <c r="E16" s="1597" t="s">
        <v>113</v>
      </c>
      <c r="F16" s="903" t="s">
        <v>150</v>
      </c>
      <c r="G16" s="903" t="s">
        <v>3427</v>
      </c>
      <c r="H16" s="789">
        <v>44669</v>
      </c>
      <c r="I16" s="1599">
        <f t="shared" ca="1" si="4"/>
        <v>0.91111111111111109</v>
      </c>
      <c r="J16" s="1600">
        <f t="shared" ca="1" si="5"/>
        <v>332</v>
      </c>
      <c r="K16" s="1600">
        <f t="shared" ca="1" si="0"/>
        <v>11.066666666666666</v>
      </c>
      <c r="L16" s="335" t="s">
        <v>3362</v>
      </c>
      <c r="M16" s="1601">
        <v>44866</v>
      </c>
      <c r="N16" s="335">
        <f t="shared" si="1"/>
        <v>6.5666666666666664</v>
      </c>
      <c r="O16" s="1304">
        <v>29</v>
      </c>
      <c r="P16" s="1304">
        <v>186</v>
      </c>
      <c r="T16" s="1304">
        <v>29</v>
      </c>
      <c r="U16" s="1304">
        <v>29</v>
      </c>
      <c r="V16" s="1304"/>
      <c r="W16" s="1304"/>
      <c r="X16" s="1304"/>
      <c r="Y16" s="1304"/>
      <c r="Z16" s="1304"/>
      <c r="AA16" s="1304"/>
      <c r="AB16" s="1304"/>
      <c r="AC16" s="1304"/>
      <c r="AD16" s="1304"/>
      <c r="AE16" s="1304"/>
      <c r="AF16" s="1304"/>
      <c r="AG16" s="1304"/>
      <c r="AH16" s="1304"/>
      <c r="AI16" s="1304"/>
      <c r="AJ16" s="1304"/>
      <c r="AK16" s="1304"/>
    </row>
    <row r="17" spans="1:37" ht="16" x14ac:dyDescent="0.2">
      <c r="A17" s="1235">
        <v>16</v>
      </c>
      <c r="B17" t="s">
        <v>3428</v>
      </c>
      <c r="D17" s="1597">
        <v>1497409</v>
      </c>
      <c r="E17" s="1597" t="s">
        <v>113</v>
      </c>
      <c r="F17" s="903" t="s">
        <v>150</v>
      </c>
      <c r="G17" s="903" t="s">
        <v>296</v>
      </c>
      <c r="H17" s="789">
        <v>44669</v>
      </c>
      <c r="I17" s="1599">
        <f t="shared" ca="1" si="4"/>
        <v>0.91111111111111109</v>
      </c>
      <c r="J17" s="1600">
        <f t="shared" ca="1" si="5"/>
        <v>332</v>
      </c>
      <c r="K17" s="1600">
        <f t="shared" ca="1" si="0"/>
        <v>11.066666666666666</v>
      </c>
      <c r="L17" s="335" t="s">
        <v>3362</v>
      </c>
      <c r="M17" s="1601">
        <v>44866</v>
      </c>
      <c r="N17" s="335">
        <f t="shared" si="1"/>
        <v>6.5666666666666664</v>
      </c>
      <c r="O17" s="1304">
        <v>32</v>
      </c>
      <c r="P17" s="1304">
        <v>165</v>
      </c>
      <c r="T17" s="1304">
        <v>32</v>
      </c>
      <c r="U17" s="1304">
        <v>33</v>
      </c>
      <c r="V17" s="1304"/>
      <c r="W17" s="1304"/>
      <c r="X17" s="1304"/>
      <c r="Y17" s="1304"/>
      <c r="Z17" s="1304"/>
      <c r="AA17" s="1304"/>
      <c r="AB17" s="1304"/>
      <c r="AC17" s="1304"/>
      <c r="AD17" s="1304"/>
      <c r="AE17" s="1304"/>
      <c r="AF17" s="1304"/>
      <c r="AG17" s="1304"/>
      <c r="AH17" s="1304"/>
      <c r="AI17" s="1304"/>
      <c r="AJ17" s="1304"/>
      <c r="AK17" s="1304"/>
    </row>
    <row r="18" spans="1:37" ht="16" x14ac:dyDescent="0.2">
      <c r="A18" s="1235">
        <v>17</v>
      </c>
      <c r="B18" t="s">
        <v>3429</v>
      </c>
      <c r="D18" s="1597">
        <v>1497409</v>
      </c>
      <c r="E18" s="1597" t="s">
        <v>113</v>
      </c>
      <c r="F18" s="903" t="s">
        <v>150</v>
      </c>
      <c r="G18" s="903" t="s">
        <v>286</v>
      </c>
      <c r="H18" s="789">
        <v>44669</v>
      </c>
      <c r="I18" s="1599">
        <f t="shared" ca="1" si="4"/>
        <v>0.91111111111111109</v>
      </c>
      <c r="J18" s="1600">
        <f t="shared" ca="1" si="5"/>
        <v>332</v>
      </c>
      <c r="K18" s="1600">
        <f t="shared" ca="1" si="0"/>
        <v>11.066666666666666</v>
      </c>
      <c r="L18" s="335" t="s">
        <v>3362</v>
      </c>
      <c r="M18" s="1601">
        <v>44866</v>
      </c>
      <c r="N18" s="335">
        <f t="shared" si="1"/>
        <v>6.5666666666666664</v>
      </c>
      <c r="O18" s="1304">
        <v>30</v>
      </c>
      <c r="P18" s="1304">
        <v>138</v>
      </c>
      <c r="T18" s="1304">
        <v>30</v>
      </c>
      <c r="U18" s="1304">
        <v>31</v>
      </c>
      <c r="V18" s="1304"/>
      <c r="W18" s="1304"/>
      <c r="X18" s="1304"/>
      <c r="Y18" s="1304"/>
      <c r="Z18" s="1304"/>
      <c r="AA18" s="1304"/>
      <c r="AB18" s="1304"/>
      <c r="AC18" s="1304"/>
      <c r="AD18" s="1304"/>
      <c r="AE18" s="1304"/>
      <c r="AF18" s="1304"/>
      <c r="AG18" s="1304"/>
      <c r="AH18" s="1304"/>
      <c r="AI18" s="1304"/>
      <c r="AJ18" s="1304"/>
      <c r="AK18" s="1304"/>
    </row>
    <row r="19" spans="1:37" ht="16" x14ac:dyDescent="0.2">
      <c r="A19" s="1235">
        <v>18</v>
      </c>
      <c r="B19" t="s">
        <v>3430</v>
      </c>
      <c r="D19" s="1597">
        <v>1497409</v>
      </c>
      <c r="E19" s="1597" t="s">
        <v>113</v>
      </c>
      <c r="F19" s="903" t="s">
        <v>150</v>
      </c>
      <c r="G19" s="903" t="s">
        <v>293</v>
      </c>
      <c r="H19" s="789">
        <v>44669</v>
      </c>
      <c r="I19" s="1599">
        <f t="shared" ca="1" si="4"/>
        <v>0.91111111111111109</v>
      </c>
      <c r="J19" s="1600">
        <f t="shared" ca="1" si="5"/>
        <v>332</v>
      </c>
      <c r="K19" s="1600">
        <f t="shared" ca="1" si="0"/>
        <v>11.066666666666666</v>
      </c>
      <c r="L19" s="335" t="s">
        <v>3362</v>
      </c>
      <c r="M19" s="1601">
        <v>44866</v>
      </c>
      <c r="N19" s="335">
        <f t="shared" si="1"/>
        <v>6.5666666666666664</v>
      </c>
      <c r="O19" s="1304">
        <v>28</v>
      </c>
      <c r="P19" s="1304">
        <v>143</v>
      </c>
      <c r="T19" s="1304">
        <v>28</v>
      </c>
      <c r="U19" s="1304">
        <v>30</v>
      </c>
      <c r="V19" s="1304"/>
      <c r="W19" s="1304"/>
      <c r="X19" s="1304"/>
      <c r="Y19" s="1304"/>
      <c r="Z19" s="1304"/>
      <c r="AA19" s="1304"/>
      <c r="AB19" s="1304"/>
      <c r="AC19" s="1304"/>
      <c r="AD19" s="1304"/>
      <c r="AE19" s="1304"/>
      <c r="AF19" s="1304"/>
      <c r="AG19" s="1304"/>
      <c r="AH19" s="1304"/>
      <c r="AI19" s="1304"/>
      <c r="AJ19" s="1304"/>
      <c r="AK19" s="1304"/>
    </row>
    <row r="20" spans="1:37" s="1385" customFormat="1" ht="16" x14ac:dyDescent="0.2">
      <c r="A20" s="1235">
        <v>19</v>
      </c>
      <c r="B20" t="s">
        <v>3431</v>
      </c>
      <c r="D20" s="1474">
        <v>1497409</v>
      </c>
      <c r="E20" s="1474" t="s">
        <v>113</v>
      </c>
      <c r="F20" s="1422" t="s">
        <v>150</v>
      </c>
      <c r="G20" s="1422" t="s">
        <v>290</v>
      </c>
      <c r="H20" s="1424">
        <v>44669</v>
      </c>
      <c r="I20" s="1476">
        <f t="shared" ca="1" si="4"/>
        <v>0.91111111111111109</v>
      </c>
      <c r="J20" s="1477">
        <f t="shared" ca="1" si="5"/>
        <v>332</v>
      </c>
      <c r="K20" s="1477">
        <f t="shared" ca="1" si="0"/>
        <v>11.066666666666666</v>
      </c>
      <c r="L20" s="1426" t="s">
        <v>3362</v>
      </c>
      <c r="M20" s="1427">
        <v>44866</v>
      </c>
      <c r="N20" s="1426">
        <f t="shared" si="1"/>
        <v>6.5666666666666664</v>
      </c>
      <c r="O20" s="1466">
        <v>32</v>
      </c>
      <c r="P20" s="1466">
        <v>165</v>
      </c>
      <c r="Q20" s="1466"/>
      <c r="R20" s="1466"/>
      <c r="S20" s="1466"/>
      <c r="T20" s="1466">
        <v>32</v>
      </c>
      <c r="U20" s="1466">
        <v>33</v>
      </c>
      <c r="V20" s="1466"/>
      <c r="W20" s="1466"/>
      <c r="X20" s="1466"/>
      <c r="Y20" s="1466"/>
      <c r="Z20" s="1466"/>
      <c r="AA20" s="1466"/>
      <c r="AB20" s="1466"/>
      <c r="AC20" s="1466"/>
      <c r="AD20" s="1466"/>
      <c r="AE20" s="1466"/>
      <c r="AF20" s="1466"/>
      <c r="AG20" s="1466"/>
      <c r="AH20" s="1466"/>
      <c r="AI20" s="1466"/>
      <c r="AJ20" s="1466"/>
      <c r="AK20" s="1466"/>
    </row>
    <row r="21" spans="1:37" ht="16" x14ac:dyDescent="0.2">
      <c r="A21" s="1235">
        <v>20</v>
      </c>
      <c r="B21" t="s">
        <v>3432</v>
      </c>
      <c r="C21" s="1304" t="s">
        <v>3375</v>
      </c>
      <c r="D21" s="197">
        <v>1497406</v>
      </c>
      <c r="E21" s="197" t="s">
        <v>115</v>
      </c>
      <c r="F21" s="197" t="s">
        <v>124</v>
      </c>
      <c r="G21" s="1456" t="s">
        <v>3427</v>
      </c>
      <c r="H21" s="1602">
        <v>44683</v>
      </c>
      <c r="I21" s="494">
        <f t="shared" ca="1" si="4"/>
        <v>0.87222222222222223</v>
      </c>
      <c r="J21" s="189">
        <f t="shared" ca="1" si="5"/>
        <v>318</v>
      </c>
      <c r="K21" s="189">
        <f t="shared" ca="1" si="0"/>
        <v>10.6</v>
      </c>
      <c r="L21" s="1603" t="s">
        <v>3433</v>
      </c>
      <c r="M21" s="1492">
        <v>44866</v>
      </c>
      <c r="N21" s="332">
        <f t="shared" si="1"/>
        <v>6.1</v>
      </c>
      <c r="O21" s="1456">
        <v>23</v>
      </c>
      <c r="P21" s="1456">
        <v>211</v>
      </c>
      <c r="Q21" s="1456">
        <v>24</v>
      </c>
      <c r="T21" s="1304">
        <v>24</v>
      </c>
      <c r="U21" s="1304">
        <v>26</v>
      </c>
      <c r="V21" s="1304"/>
      <c r="W21" s="1304"/>
      <c r="X21" s="1304"/>
      <c r="Y21" s="1304"/>
      <c r="Z21" s="1304"/>
      <c r="AA21" s="1304"/>
      <c r="AB21" s="1304"/>
      <c r="AC21" s="1304"/>
      <c r="AD21" s="1304"/>
      <c r="AE21" s="1304"/>
      <c r="AF21" s="1304"/>
      <c r="AG21" s="1304"/>
      <c r="AH21" s="1304"/>
      <c r="AI21" s="1304"/>
      <c r="AJ21" s="1304"/>
      <c r="AK21" s="1304"/>
    </row>
    <row r="22" spans="1:37" ht="16" x14ac:dyDescent="0.2">
      <c r="A22" s="1235">
        <v>21</v>
      </c>
      <c r="B22" t="s">
        <v>3434</v>
      </c>
      <c r="C22" s="1304"/>
      <c r="D22" s="197">
        <v>1497406</v>
      </c>
      <c r="E22" s="197" t="s">
        <v>115</v>
      </c>
      <c r="F22" s="197" t="s">
        <v>124</v>
      </c>
      <c r="G22" s="1456" t="s">
        <v>296</v>
      </c>
      <c r="H22" s="1602">
        <v>44683</v>
      </c>
      <c r="I22" s="494">
        <f t="shared" ca="1" si="4"/>
        <v>0.87222222222222223</v>
      </c>
      <c r="J22" s="189">
        <f t="shared" ca="1" si="5"/>
        <v>318</v>
      </c>
      <c r="K22" s="189">
        <f t="shared" ca="1" si="0"/>
        <v>10.6</v>
      </c>
      <c r="L22" s="1603" t="s">
        <v>3433</v>
      </c>
      <c r="M22" s="1492">
        <v>44866</v>
      </c>
      <c r="N22" s="332">
        <f t="shared" si="1"/>
        <v>6.1</v>
      </c>
      <c r="O22" s="1456">
        <v>22</v>
      </c>
      <c r="P22" s="1456">
        <v>198</v>
      </c>
      <c r="Q22" s="1456">
        <v>23</v>
      </c>
      <c r="T22" s="1304">
        <v>23</v>
      </c>
      <c r="U22">
        <v>23</v>
      </c>
    </row>
    <row r="23" spans="1:37" ht="16" x14ac:dyDescent="0.2">
      <c r="A23" s="1235">
        <v>22</v>
      </c>
      <c r="B23" t="s">
        <v>3435</v>
      </c>
      <c r="C23" s="1304"/>
      <c r="D23" s="197">
        <v>1497406</v>
      </c>
      <c r="E23" s="197" t="s">
        <v>115</v>
      </c>
      <c r="F23" s="197" t="s">
        <v>124</v>
      </c>
      <c r="G23" s="1456" t="s">
        <v>286</v>
      </c>
      <c r="H23" s="1602">
        <v>44683</v>
      </c>
      <c r="I23" s="494">
        <f t="shared" ca="1" si="4"/>
        <v>0.87222222222222223</v>
      </c>
      <c r="J23" s="189">
        <f t="shared" ca="1" si="5"/>
        <v>318</v>
      </c>
      <c r="K23" s="189">
        <f t="shared" ca="1" si="0"/>
        <v>10.6</v>
      </c>
      <c r="L23" s="1603" t="s">
        <v>3433</v>
      </c>
      <c r="M23" s="1492">
        <v>44866</v>
      </c>
      <c r="N23" s="332">
        <f t="shared" si="1"/>
        <v>6.1</v>
      </c>
      <c r="O23" s="1456">
        <v>14</v>
      </c>
      <c r="P23" s="1456">
        <v>151</v>
      </c>
      <c r="Q23" s="1456">
        <v>15</v>
      </c>
      <c r="T23" s="1304">
        <v>15</v>
      </c>
      <c r="U23">
        <v>15</v>
      </c>
    </row>
    <row r="24" spans="1:37" ht="16" x14ac:dyDescent="0.2">
      <c r="A24" s="1235">
        <v>23</v>
      </c>
      <c r="B24" t="s">
        <v>3436</v>
      </c>
      <c r="C24" s="1304"/>
      <c r="D24" s="197">
        <v>1497406</v>
      </c>
      <c r="E24" s="197" t="s">
        <v>115</v>
      </c>
      <c r="F24" s="197" t="s">
        <v>124</v>
      </c>
      <c r="G24" s="1456" t="s">
        <v>293</v>
      </c>
      <c r="H24" s="1602">
        <v>44683</v>
      </c>
      <c r="I24" s="494">
        <f t="shared" ca="1" si="4"/>
        <v>0.87222222222222223</v>
      </c>
      <c r="J24" s="189">
        <f t="shared" ca="1" si="5"/>
        <v>318</v>
      </c>
      <c r="K24" s="189">
        <f t="shared" ca="1" si="0"/>
        <v>10.6</v>
      </c>
      <c r="L24" s="1603" t="s">
        <v>3433</v>
      </c>
      <c r="M24" s="1492">
        <v>44866</v>
      </c>
      <c r="N24" s="332">
        <f t="shared" si="1"/>
        <v>6.1</v>
      </c>
      <c r="O24" s="1456">
        <v>21</v>
      </c>
      <c r="P24" s="1456">
        <v>134</v>
      </c>
      <c r="Q24" s="1456">
        <v>22</v>
      </c>
      <c r="T24" s="1304">
        <v>21</v>
      </c>
      <c r="U24">
        <v>22</v>
      </c>
    </row>
    <row r="25" spans="1:37" s="1385" customFormat="1" ht="16" x14ac:dyDescent="0.2">
      <c r="A25" s="1235">
        <v>24</v>
      </c>
      <c r="B25" t="s">
        <v>3437</v>
      </c>
      <c r="C25" s="527"/>
      <c r="D25" s="1517">
        <v>1497406</v>
      </c>
      <c r="E25" s="1517" t="s">
        <v>115</v>
      </c>
      <c r="F25" s="1517" t="s">
        <v>124</v>
      </c>
      <c r="G25" s="1399" t="s">
        <v>290</v>
      </c>
      <c r="H25" s="1518">
        <v>44683</v>
      </c>
      <c r="I25" s="1519">
        <f t="shared" ca="1" si="4"/>
        <v>0.87222222222222223</v>
      </c>
      <c r="J25" s="1520">
        <f t="shared" ca="1" si="5"/>
        <v>318</v>
      </c>
      <c r="K25" s="1520">
        <f t="shared" ca="1" si="0"/>
        <v>10.6</v>
      </c>
      <c r="L25" s="1407" t="s">
        <v>3438</v>
      </c>
      <c r="M25" s="1493">
        <v>44866</v>
      </c>
      <c r="N25" s="1408">
        <f t="shared" si="1"/>
        <v>6.1</v>
      </c>
      <c r="O25" s="1399">
        <v>19</v>
      </c>
      <c r="P25" s="1399">
        <v>168</v>
      </c>
      <c r="Q25" s="1399">
        <v>20</v>
      </c>
      <c r="R25" s="1466"/>
      <c r="S25" s="1466"/>
      <c r="T25" s="1466">
        <v>20</v>
      </c>
      <c r="U25" s="1385">
        <v>20</v>
      </c>
    </row>
    <row r="26" spans="1:37" ht="16" x14ac:dyDescent="0.2">
      <c r="L26" s="1588" t="s">
        <v>3439</v>
      </c>
    </row>
    <row r="29" spans="1:37" x14ac:dyDescent="0.2">
      <c r="A29" s="1235"/>
      <c r="C29" s="1304"/>
      <c r="W29" s="1304"/>
      <c r="X29" s="1304"/>
      <c r="Y29" s="1304"/>
      <c r="Z29" s="1304"/>
      <c r="AA29" s="1304"/>
      <c r="AB29" s="1304"/>
      <c r="AC29" s="1304"/>
      <c r="AD29" s="1304"/>
      <c r="AE29" s="1304"/>
      <c r="AF29" s="1304"/>
      <c r="AG29" s="1304"/>
      <c r="AH29" s="1304"/>
      <c r="AI29" s="1304"/>
      <c r="AJ29" s="1304"/>
      <c r="AK29" s="1304"/>
    </row>
    <row r="30" spans="1:37" s="1385" customFormat="1" x14ac:dyDescent="0.2">
      <c r="A30" s="1465"/>
      <c r="C30" s="1466"/>
      <c r="W30" s="1466"/>
      <c r="X30" s="1466"/>
      <c r="Y30" s="1466"/>
      <c r="Z30" s="1466"/>
      <c r="AA30" s="1466"/>
      <c r="AB30" s="1466"/>
      <c r="AC30" s="1466"/>
      <c r="AD30" s="1466"/>
      <c r="AE30" s="1466"/>
      <c r="AF30" s="1466"/>
      <c r="AG30" s="1466"/>
      <c r="AH30" s="1466"/>
      <c r="AI30" s="1466"/>
      <c r="AJ30" s="1466"/>
      <c r="AK30" s="1466"/>
    </row>
    <row r="34" spans="1:23" s="661" customFormat="1" ht="16" x14ac:dyDescent="0.2">
      <c r="A34" s="1138">
        <v>13</v>
      </c>
      <c r="B34" s="661" t="s">
        <v>3424</v>
      </c>
      <c r="D34" s="1604">
        <v>1497413</v>
      </c>
      <c r="E34" s="906" t="s">
        <v>115</v>
      </c>
      <c r="F34" s="906" t="s">
        <v>124</v>
      </c>
      <c r="G34" s="906" t="s">
        <v>299</v>
      </c>
      <c r="H34" s="953">
        <v>44656</v>
      </c>
      <c r="I34" s="1605">
        <f ca="1">YEARFRAC(H34,TODAY())</f>
        <v>0.94722222222222219</v>
      </c>
      <c r="J34" s="955">
        <f ca="1">_xlfn.DAYS(TODAY(),H34)</f>
        <v>345</v>
      </c>
      <c r="K34" s="955">
        <f ca="1">J34/30</f>
        <v>11.5</v>
      </c>
      <c r="L34" s="368" t="s">
        <v>3362</v>
      </c>
      <c r="M34" s="1606">
        <v>44866</v>
      </c>
      <c r="N34" s="368">
        <f>_xlfn.DAYS(M34,H34)/30</f>
        <v>7</v>
      </c>
      <c r="O34" s="906">
        <v>19</v>
      </c>
      <c r="P34" s="906">
        <v>155</v>
      </c>
      <c r="Q34" s="906">
        <v>20</v>
      </c>
      <c r="R34" s="906">
        <v>21</v>
      </c>
      <c r="S34" s="906">
        <v>21</v>
      </c>
      <c r="T34" s="906">
        <v>21</v>
      </c>
      <c r="U34" s="661">
        <v>22</v>
      </c>
      <c r="V34" s="661">
        <v>22</v>
      </c>
      <c r="W34" s="661">
        <v>22</v>
      </c>
    </row>
    <row r="35" spans="1:23" s="661" customFormat="1" ht="16" x14ac:dyDescent="0.2">
      <c r="A35" s="1138">
        <v>14</v>
      </c>
      <c r="B35" s="661" t="s">
        <v>3425</v>
      </c>
      <c r="D35" s="1604">
        <v>1497413</v>
      </c>
      <c r="E35" s="906" t="s">
        <v>115</v>
      </c>
      <c r="F35" s="906" t="s">
        <v>124</v>
      </c>
      <c r="G35" s="906" t="s">
        <v>296</v>
      </c>
      <c r="H35" s="953">
        <v>44656</v>
      </c>
      <c r="I35" s="1605">
        <f ca="1">YEARFRAC(H35,TODAY())</f>
        <v>0.94722222222222219</v>
      </c>
      <c r="J35" s="955">
        <f ca="1">_xlfn.DAYS(TODAY(),H35)</f>
        <v>345</v>
      </c>
      <c r="K35" s="955">
        <f ca="1">J35/30</f>
        <v>11.5</v>
      </c>
      <c r="L35" s="368" t="s">
        <v>3362</v>
      </c>
      <c r="M35" s="1606">
        <v>44866</v>
      </c>
      <c r="N35" s="368">
        <f>_xlfn.DAYS(M35,H35)/30</f>
        <v>7</v>
      </c>
      <c r="O35" s="906">
        <v>21</v>
      </c>
      <c r="P35" s="906">
        <v>162</v>
      </c>
      <c r="Q35" s="906">
        <v>21</v>
      </c>
      <c r="R35" s="906">
        <v>22</v>
      </c>
      <c r="S35" s="906">
        <v>22</v>
      </c>
      <c r="T35" s="906">
        <v>23</v>
      </c>
      <c r="U35" s="661">
        <v>23</v>
      </c>
      <c r="V35" s="661">
        <v>24</v>
      </c>
      <c r="W35" s="661">
        <v>24</v>
      </c>
    </row>
    <row r="36" spans="1:23" s="661" customFormat="1" ht="16" x14ac:dyDescent="0.2">
      <c r="A36" s="1138">
        <v>15</v>
      </c>
      <c r="B36" s="661" t="s">
        <v>3426</v>
      </c>
      <c r="D36" s="1604">
        <v>1497413</v>
      </c>
      <c r="E36" s="906" t="s">
        <v>115</v>
      </c>
      <c r="F36" s="906" t="s">
        <v>124</v>
      </c>
      <c r="G36" s="906" t="s">
        <v>286</v>
      </c>
      <c r="H36" s="953">
        <v>44656</v>
      </c>
      <c r="I36" s="1605">
        <f ca="1">YEARFRAC(H36,TODAY())</f>
        <v>0.94722222222222219</v>
      </c>
      <c r="J36" s="955">
        <f ca="1">_xlfn.DAYS(TODAY(),H36)</f>
        <v>345</v>
      </c>
      <c r="K36" s="955">
        <f ca="1">J36/30</f>
        <v>11.5</v>
      </c>
      <c r="L36" s="368" t="s">
        <v>3362</v>
      </c>
      <c r="M36" s="1606">
        <v>44866</v>
      </c>
      <c r="N36" s="368">
        <f>_xlfn.DAYS(M36,H36)/30</f>
        <v>7</v>
      </c>
      <c r="O36" s="906">
        <v>22</v>
      </c>
      <c r="P36" s="906">
        <v>123</v>
      </c>
      <c r="Q36" s="906">
        <v>23</v>
      </c>
      <c r="R36" s="906">
        <v>24</v>
      </c>
      <c r="S36" s="906">
        <v>23</v>
      </c>
      <c r="T36" s="906">
        <v>24</v>
      </c>
      <c r="U36" s="661">
        <v>24</v>
      </c>
      <c r="V36" s="661">
        <v>25</v>
      </c>
      <c r="W36" s="661">
        <v>25</v>
      </c>
    </row>
    <row r="43" spans="1:23" ht="16" x14ac:dyDescent="0.2">
      <c r="A43" s="14" t="s">
        <v>155</v>
      </c>
    </row>
    <row r="44" spans="1:23" ht="16" x14ac:dyDescent="0.2">
      <c r="A44" s="877" t="s">
        <v>124</v>
      </c>
    </row>
    <row r="45" spans="1:23" x14ac:dyDescent="0.2">
      <c r="A45" s="105" t="s">
        <v>141</v>
      </c>
    </row>
    <row r="46" spans="1:23" ht="16" x14ac:dyDescent="0.2">
      <c r="A46" s="124" t="s">
        <v>150</v>
      </c>
    </row>
    <row r="47" spans="1:23" ht="16" x14ac:dyDescent="0.2">
      <c r="A47" s="3" t="s">
        <v>156</v>
      </c>
    </row>
    <row r="48" spans="1:23" ht="16" x14ac:dyDescent="0.2">
      <c r="A48" s="92" t="s">
        <v>154</v>
      </c>
    </row>
    <row r="49" spans="1:1" x14ac:dyDescent="0.2">
      <c r="A49" s="151" t="s">
        <v>157</v>
      </c>
    </row>
    <row r="50" spans="1:1" ht="17" x14ac:dyDescent="0.2">
      <c r="A50" s="878" t="s">
        <v>158</v>
      </c>
    </row>
    <row r="51" spans="1:1" ht="17" x14ac:dyDescent="0.2">
      <c r="A51" s="879" t="s">
        <v>159</v>
      </c>
    </row>
  </sheetData>
  <pageMargins left="0.7" right="0.7" top="0.75" bottom="0.75" header="0.3" footer="0.3"/>
  <pageSetup fitToHeight="0"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F595-501B-451C-BA2D-9B1AB224B3AF}">
  <sheetPr>
    <pageSetUpPr fitToPage="1"/>
  </sheetPr>
  <dimension ref="A1:AW43"/>
  <sheetViews>
    <sheetView workbookViewId="0">
      <selection activeCell="AJ15" sqref="AJ15"/>
    </sheetView>
  </sheetViews>
  <sheetFormatPr baseColWidth="10" defaultColWidth="9.1640625" defaultRowHeight="15" x14ac:dyDescent="0.2"/>
  <cols>
    <col min="1" max="1" width="9.1640625" style="1306"/>
    <col min="2" max="2" width="11" style="1306" bestFit="1" customWidth="1"/>
    <col min="3" max="3" width="13.33203125" style="1306" customWidth="1"/>
    <col min="4" max="5" width="15.83203125" style="1304" customWidth="1"/>
    <col min="6" max="8" width="9.1640625" style="1304"/>
    <col min="9" max="9" width="15.5" style="1304" customWidth="1"/>
    <col min="10" max="10" width="13.1640625" style="1304" customWidth="1"/>
    <col min="11" max="11" width="12.83203125" style="1304" customWidth="1"/>
    <col min="12" max="12" width="17.6640625" style="1304" customWidth="1"/>
    <col min="13" max="13" width="21.83203125" style="1304" customWidth="1"/>
    <col min="14" max="14" width="15.5" style="1304" customWidth="1"/>
    <col min="15" max="15" width="17.1640625" style="1304" customWidth="1"/>
    <col min="16" max="16" width="21.83203125" style="1304" bestFit="1" customWidth="1"/>
    <col min="17" max="17" width="22.5" style="1304" bestFit="1" customWidth="1"/>
    <col min="18" max="18" width="9.33203125" style="1304" bestFit="1" customWidth="1"/>
    <col min="19" max="19" width="10.5" style="1304" bestFit="1" customWidth="1"/>
    <col min="20" max="20" width="10.5" style="1304" customWidth="1"/>
    <col min="21" max="21" width="23.83203125" style="1306" bestFit="1" customWidth="1"/>
    <col min="22" max="23" width="11.5" style="1306" bestFit="1" customWidth="1"/>
    <col min="24" max="24" width="11.5" style="1306" customWidth="1"/>
    <col min="25" max="25" width="10.5" style="1306" bestFit="1" customWidth="1"/>
    <col min="26" max="28" width="11.5" style="1306" bestFit="1" customWidth="1"/>
    <col min="29" max="30" width="10.5" style="1306" bestFit="1" customWidth="1"/>
    <col min="31" max="33" width="11.5" style="1306" bestFit="1" customWidth="1"/>
    <col min="34" max="34" width="9.33203125" style="1306" bestFit="1" customWidth="1"/>
    <col min="35" max="35" width="10.5" style="1306" bestFit="1" customWidth="1"/>
    <col min="36" max="16384" width="9.1640625" style="1306"/>
  </cols>
  <sheetData>
    <row r="1" spans="1:49" x14ac:dyDescent="0.2">
      <c r="A1" s="1781" t="s">
        <v>97</v>
      </c>
      <c r="B1" s="1464" t="s">
        <v>874</v>
      </c>
      <c r="C1" s="1464" t="s">
        <v>2593</v>
      </c>
      <c r="D1" s="1402" t="s">
        <v>239</v>
      </c>
      <c r="E1" s="1402" t="s">
        <v>2435</v>
      </c>
      <c r="F1" s="1402" t="s">
        <v>189</v>
      </c>
      <c r="G1" s="1402" t="s">
        <v>192</v>
      </c>
      <c r="H1" s="1402" t="s">
        <v>241</v>
      </c>
      <c r="I1" s="1402" t="s">
        <v>188</v>
      </c>
      <c r="J1" s="1402" t="s">
        <v>242</v>
      </c>
      <c r="K1" s="1402" t="s">
        <v>2895</v>
      </c>
      <c r="L1" s="1402" t="s">
        <v>2896</v>
      </c>
      <c r="M1" s="1402" t="s">
        <v>2441</v>
      </c>
      <c r="N1" s="1491" t="s">
        <v>2886</v>
      </c>
      <c r="O1" s="1402" t="s">
        <v>2887</v>
      </c>
      <c r="P1" s="429" t="s">
        <v>3440</v>
      </c>
      <c r="Q1" s="326" t="s">
        <v>3441</v>
      </c>
      <c r="R1" s="1626">
        <v>44813</v>
      </c>
      <c r="S1" s="1626">
        <v>44827</v>
      </c>
      <c r="T1" s="1626">
        <v>44834</v>
      </c>
      <c r="U1" s="6">
        <v>44841</v>
      </c>
      <c r="V1" s="6">
        <v>44848</v>
      </c>
      <c r="W1" s="6">
        <v>44855</v>
      </c>
      <c r="X1" s="6">
        <v>44862</v>
      </c>
      <c r="Y1" s="1379">
        <v>44869</v>
      </c>
      <c r="Z1" s="1379">
        <v>44876</v>
      </c>
      <c r="AA1" s="1379">
        <v>44883</v>
      </c>
      <c r="AB1" s="1379">
        <v>44890</v>
      </c>
      <c r="AC1" s="1379">
        <v>44897</v>
      </c>
      <c r="AD1" s="1379">
        <v>44904</v>
      </c>
      <c r="AE1" s="1379">
        <v>44911</v>
      </c>
      <c r="AF1" s="1379">
        <v>44918</v>
      </c>
      <c r="AG1" s="1379">
        <v>44925</v>
      </c>
      <c r="AH1" s="1379">
        <v>44932</v>
      </c>
      <c r="AI1" s="1379">
        <v>44939</v>
      </c>
      <c r="AJ1" s="1306" t="s">
        <v>2950</v>
      </c>
    </row>
    <row r="2" spans="1:49" s="1639" customFormat="1" ht="16" x14ac:dyDescent="0.2">
      <c r="A2" s="1782">
        <v>1</v>
      </c>
      <c r="B2" s="1922" t="s">
        <v>3442</v>
      </c>
      <c r="C2" s="1639" t="s">
        <v>1849</v>
      </c>
      <c r="D2" s="1640" t="s">
        <v>3357</v>
      </c>
      <c r="E2" s="1735">
        <v>1459516</v>
      </c>
      <c r="F2" s="1735" t="s">
        <v>113</v>
      </c>
      <c r="G2" s="1735" t="s">
        <v>154</v>
      </c>
      <c r="H2" s="1735" t="s">
        <v>3443</v>
      </c>
      <c r="I2" s="1736">
        <v>44512</v>
      </c>
      <c r="J2" s="1737">
        <f ca="1">YEARFRAC(I2,TODAY())</f>
        <v>1.3444444444444446</v>
      </c>
      <c r="K2" s="1738">
        <f ca="1">_xlfn.DAYS(TODAY(),I2)</f>
        <v>489</v>
      </c>
      <c r="L2" s="1738">
        <f ca="1">K2/30</f>
        <v>16.3</v>
      </c>
      <c r="M2" s="1739" t="s">
        <v>357</v>
      </c>
      <c r="N2" s="1740">
        <v>44893</v>
      </c>
      <c r="O2" s="1741">
        <f>_xlfn.DAYS(N2,I2)/30</f>
        <v>12.7</v>
      </c>
      <c r="P2" s="1742">
        <v>31</v>
      </c>
      <c r="Q2" s="1742">
        <v>205</v>
      </c>
      <c r="R2" s="1742">
        <v>30</v>
      </c>
      <c r="S2" s="1640">
        <v>32</v>
      </c>
      <c r="T2" s="1640"/>
      <c r="U2" s="1640"/>
      <c r="V2" s="1640"/>
      <c r="W2" s="1640"/>
      <c r="X2" s="1640"/>
      <c r="Y2" s="1640">
        <v>32</v>
      </c>
      <c r="Z2" s="1640"/>
      <c r="AA2" s="1640"/>
      <c r="AB2" s="1640"/>
      <c r="AC2" s="1640"/>
      <c r="AD2" s="1640"/>
      <c r="AE2" s="1640"/>
      <c r="AF2" s="1640"/>
      <c r="AG2" s="1640"/>
      <c r="AH2" s="1640">
        <v>30</v>
      </c>
      <c r="AI2" s="1640"/>
      <c r="AJ2" s="1640">
        <v>162</v>
      </c>
      <c r="AK2" s="1640"/>
      <c r="AL2" s="1640"/>
      <c r="AM2" s="1640"/>
      <c r="AN2" s="1640"/>
      <c r="AO2" s="1917"/>
      <c r="AP2" s="1917"/>
      <c r="AQ2" s="1917"/>
      <c r="AR2" s="1917"/>
      <c r="AS2" s="1917"/>
      <c r="AT2" s="1917"/>
      <c r="AU2" s="1917"/>
      <c r="AV2" s="1917"/>
      <c r="AW2" s="1917"/>
    </row>
    <row r="3" spans="1:49" customFormat="1" ht="16" x14ac:dyDescent="0.2">
      <c r="A3" s="1782">
        <v>2</v>
      </c>
      <c r="B3" s="1923" t="s">
        <v>3444</v>
      </c>
      <c r="C3" t="s">
        <v>1851</v>
      </c>
      <c r="D3" s="1304"/>
      <c r="E3" s="1565">
        <v>1459510</v>
      </c>
      <c r="F3" s="1565" t="s">
        <v>115</v>
      </c>
      <c r="G3" s="1415" t="s">
        <v>154</v>
      </c>
      <c r="H3" s="1565" t="s">
        <v>299</v>
      </c>
      <c r="I3" s="1566">
        <v>44516</v>
      </c>
      <c r="J3" s="1563">
        <f ca="1">YEARFRAC(I3,TODAY())</f>
        <v>1.3333333333333333</v>
      </c>
      <c r="K3" s="1564">
        <f ca="1">_xlfn.DAYS(TODAY(),I3)</f>
        <v>485</v>
      </c>
      <c r="L3" s="1564">
        <f ca="1">K3/30</f>
        <v>16.166666666666668</v>
      </c>
      <c r="M3" s="1713" t="s">
        <v>357</v>
      </c>
      <c r="N3" s="1417">
        <v>44893</v>
      </c>
      <c r="O3" s="524">
        <f>_xlfn.DAYS(N3,I3)/30</f>
        <v>12.566666666666666</v>
      </c>
      <c r="P3" s="902">
        <v>25</v>
      </c>
      <c r="Q3" s="902">
        <v>154</v>
      </c>
      <c r="R3" s="902">
        <v>25</v>
      </c>
      <c r="S3" s="1304">
        <v>25</v>
      </c>
      <c r="T3" s="1304"/>
      <c r="U3" s="1304"/>
      <c r="V3" s="1304"/>
      <c r="W3" s="1304"/>
      <c r="X3" s="1304"/>
      <c r="Y3" s="1304">
        <v>25</v>
      </c>
      <c r="Z3" s="1304"/>
      <c r="AA3" s="1304"/>
      <c r="AB3" s="1304"/>
      <c r="AC3" s="1304"/>
      <c r="AD3" s="1304"/>
      <c r="AE3" s="1304"/>
      <c r="AF3" s="1304"/>
      <c r="AG3" s="1304"/>
      <c r="AH3" s="1304">
        <v>27</v>
      </c>
      <c r="AI3" s="1304"/>
      <c r="AJ3" s="1304">
        <v>164</v>
      </c>
      <c r="AK3" s="1304"/>
      <c r="AL3" s="1304"/>
      <c r="AM3" s="1304"/>
      <c r="AN3" s="1304"/>
      <c r="AO3" s="1"/>
      <c r="AP3" s="1"/>
      <c r="AQ3" s="1"/>
      <c r="AR3" s="1"/>
      <c r="AS3" s="1"/>
      <c r="AT3" s="1"/>
      <c r="AU3" s="1"/>
      <c r="AV3" s="1"/>
      <c r="AW3" s="1"/>
    </row>
    <row r="4" spans="1:49" s="1385" customFormat="1" ht="16" x14ac:dyDescent="0.2">
      <c r="A4" s="1782">
        <v>3</v>
      </c>
      <c r="B4" s="1923" t="s">
        <v>3445</v>
      </c>
      <c r="C4" s="1385" t="s">
        <v>1853</v>
      </c>
      <c r="D4" s="1466" t="s">
        <v>3360</v>
      </c>
      <c r="E4" s="1565">
        <v>1459510</v>
      </c>
      <c r="F4" s="1565" t="s">
        <v>115</v>
      </c>
      <c r="G4" s="1415" t="s">
        <v>154</v>
      </c>
      <c r="H4" s="1565" t="s">
        <v>296</v>
      </c>
      <c r="I4" s="1566">
        <v>44516</v>
      </c>
      <c r="J4" s="1563">
        <f ca="1">YEARFRAC(I4,TODAY())</f>
        <v>1.3333333333333333</v>
      </c>
      <c r="K4" s="1564">
        <f ca="1">_xlfn.DAYS(TODAY(),I4)</f>
        <v>485</v>
      </c>
      <c r="L4" s="1564">
        <f ca="1">K4/30</f>
        <v>16.166666666666668</v>
      </c>
      <c r="M4" s="1713" t="s">
        <v>357</v>
      </c>
      <c r="N4" s="1417">
        <v>44893</v>
      </c>
      <c r="O4" s="524">
        <f>_xlfn.DAYS(N4,I4)/30</f>
        <v>12.566666666666666</v>
      </c>
      <c r="P4" s="902">
        <v>25</v>
      </c>
      <c r="Q4" s="902">
        <v>136</v>
      </c>
      <c r="R4" s="902">
        <v>25</v>
      </c>
      <c r="S4" s="1304">
        <v>26</v>
      </c>
      <c r="T4" s="1304"/>
      <c r="U4" s="1466"/>
      <c r="V4" s="1466"/>
      <c r="W4" s="1466"/>
      <c r="X4" s="1466"/>
      <c r="Y4" s="1466">
        <v>28</v>
      </c>
      <c r="Z4" s="1466"/>
      <c r="AA4" s="1466"/>
      <c r="AB4" s="1466"/>
      <c r="AC4" s="1466"/>
      <c r="AD4" s="1466"/>
      <c r="AE4" s="1466"/>
      <c r="AF4" s="1466"/>
      <c r="AG4" s="1466"/>
      <c r="AH4" s="1466">
        <v>27</v>
      </c>
      <c r="AI4" s="1466"/>
      <c r="AJ4" s="1466">
        <v>185</v>
      </c>
      <c r="AK4" s="1466"/>
      <c r="AL4" s="1466"/>
      <c r="AM4" s="1466"/>
      <c r="AN4" s="1466"/>
      <c r="AO4" s="527"/>
      <c r="AP4" s="527"/>
      <c r="AQ4" s="527"/>
      <c r="AR4" s="527"/>
      <c r="AS4" s="527"/>
      <c r="AT4" s="527"/>
      <c r="AU4" s="527"/>
      <c r="AV4" s="527"/>
      <c r="AW4" s="527"/>
    </row>
    <row r="5" spans="1:49" customFormat="1" ht="16" x14ac:dyDescent="0.2">
      <c r="A5" s="1782">
        <v>4</v>
      </c>
      <c r="B5" s="1923"/>
      <c r="C5" t="s">
        <v>3446</v>
      </c>
      <c r="D5" s="1304"/>
      <c r="E5" s="1714">
        <v>1497405</v>
      </c>
      <c r="F5" s="1714" t="s">
        <v>115</v>
      </c>
      <c r="G5" s="1714" t="s">
        <v>916</v>
      </c>
      <c r="H5" s="1714" t="s">
        <v>299</v>
      </c>
      <c r="I5" s="1715">
        <v>44686</v>
      </c>
      <c r="J5" s="1716">
        <f ca="1">YEARFRAC(I5,TODAY())</f>
        <v>0.86388888888888893</v>
      </c>
      <c r="K5" s="1717">
        <f ca="1">_xlfn.DAYS(TODAY(),I5)</f>
        <v>315</v>
      </c>
      <c r="L5" s="1717">
        <f ca="1">K5/30</f>
        <v>10.5</v>
      </c>
      <c r="M5" s="1718" t="s">
        <v>3447</v>
      </c>
      <c r="N5" s="1719">
        <v>44893</v>
      </c>
      <c r="O5" s="1720">
        <f>_xlfn.DAYS(N5,I5)/30</f>
        <v>6.9</v>
      </c>
      <c r="P5" s="1721">
        <v>22</v>
      </c>
      <c r="Q5" s="1721">
        <v>152</v>
      </c>
      <c r="R5" s="1721">
        <v>22</v>
      </c>
      <c r="S5" s="1304">
        <v>23</v>
      </c>
      <c r="T5" s="1304"/>
      <c r="U5" s="1304"/>
      <c r="V5" s="1304"/>
      <c r="W5" s="1304"/>
      <c r="X5" s="1304"/>
      <c r="Y5" s="1304">
        <v>26</v>
      </c>
      <c r="Z5" s="1304"/>
      <c r="AA5" s="1304"/>
      <c r="AB5" s="1304"/>
      <c r="AC5" s="1304"/>
      <c r="AD5" s="1304"/>
      <c r="AE5" s="1304"/>
      <c r="AF5" s="1304"/>
      <c r="AG5" s="1304"/>
      <c r="AH5" s="1304"/>
      <c r="AI5" s="1304"/>
      <c r="AJ5" s="1304"/>
      <c r="AK5" s="1304"/>
      <c r="AL5" s="1304"/>
      <c r="AM5" s="1304"/>
      <c r="AN5" s="1304"/>
      <c r="AO5" s="1"/>
      <c r="AP5" s="1"/>
      <c r="AQ5" s="1"/>
      <c r="AR5" s="1"/>
      <c r="AS5" s="1"/>
      <c r="AT5" s="1"/>
      <c r="AU5" s="1"/>
      <c r="AV5" s="1"/>
      <c r="AW5" s="1"/>
    </row>
    <row r="6" spans="1:49" customFormat="1" ht="16" x14ac:dyDescent="0.2">
      <c r="A6" s="1782">
        <v>5</v>
      </c>
      <c r="B6" s="1923"/>
      <c r="C6" t="s">
        <v>3448</v>
      </c>
      <c r="D6" s="1304"/>
      <c r="E6" s="1714">
        <v>1497405</v>
      </c>
      <c r="F6" s="1714" t="s">
        <v>115</v>
      </c>
      <c r="G6" s="1714" t="s">
        <v>916</v>
      </c>
      <c r="H6" s="1714" t="s">
        <v>3016</v>
      </c>
      <c r="I6" s="1779">
        <v>44707</v>
      </c>
      <c r="J6" s="1716">
        <f t="shared" ref="J6:J8" ca="1" si="0">YEARFRAC(I6,TODAY())</f>
        <v>0.80555555555555558</v>
      </c>
      <c r="K6" s="1717">
        <f t="shared" ref="K6:K8" ca="1" si="1">_xlfn.DAYS(TODAY(),I6)</f>
        <v>294</v>
      </c>
      <c r="L6" s="1717">
        <f t="shared" ref="L6:L8" ca="1" si="2">K6/30</f>
        <v>9.8000000000000007</v>
      </c>
      <c r="M6" s="1718" t="s">
        <v>3447</v>
      </c>
      <c r="N6" s="1719">
        <v>44893</v>
      </c>
      <c r="O6" s="1720">
        <f t="shared" ref="O6:O8" si="3">_xlfn.DAYS(N6,I6)/30</f>
        <v>6.2</v>
      </c>
      <c r="P6" s="1721"/>
      <c r="Q6" s="1721"/>
      <c r="R6" s="1721"/>
      <c r="S6" s="1304"/>
      <c r="T6" s="1304"/>
      <c r="U6" s="1304"/>
      <c r="V6" s="1304"/>
      <c r="W6" s="1304"/>
      <c r="X6" s="1304"/>
      <c r="Y6" s="1304"/>
      <c r="Z6" s="1304"/>
      <c r="AA6" s="1304"/>
      <c r="AB6" s="1304"/>
      <c r="AC6" s="1304"/>
      <c r="AD6" s="1304"/>
      <c r="AE6" s="1304"/>
      <c r="AF6" s="1304"/>
      <c r="AG6" s="1304"/>
      <c r="AH6" s="1304"/>
      <c r="AI6" s="1304"/>
      <c r="AJ6" s="1304"/>
      <c r="AK6" s="1304"/>
      <c r="AL6" s="1304"/>
      <c r="AM6" s="1304"/>
      <c r="AN6" s="1304"/>
      <c r="AO6" s="1"/>
      <c r="AP6" s="1"/>
      <c r="AQ6" s="1"/>
      <c r="AR6" s="1"/>
      <c r="AS6" s="1"/>
      <c r="AT6" s="1"/>
      <c r="AU6" s="1"/>
      <c r="AV6" s="1"/>
      <c r="AW6" s="1"/>
    </row>
    <row r="7" spans="1:49" ht="16" x14ac:dyDescent="0.2">
      <c r="A7" s="1782">
        <v>6</v>
      </c>
      <c r="B7" s="1923"/>
      <c r="C7" t="s">
        <v>3449</v>
      </c>
      <c r="D7" s="1304" t="s">
        <v>3361</v>
      </c>
      <c r="E7" s="1714">
        <v>1497405</v>
      </c>
      <c r="F7" s="1714" t="s">
        <v>115</v>
      </c>
      <c r="G7" s="1714" t="s">
        <v>916</v>
      </c>
      <c r="H7" s="1714" t="s">
        <v>286</v>
      </c>
      <c r="I7" s="1715">
        <v>44686</v>
      </c>
      <c r="J7" s="1716">
        <f t="shared" ca="1" si="0"/>
        <v>0.86388888888888893</v>
      </c>
      <c r="K7" s="1717">
        <f t="shared" ca="1" si="1"/>
        <v>315</v>
      </c>
      <c r="L7" s="1717">
        <f t="shared" ca="1" si="2"/>
        <v>10.5</v>
      </c>
      <c r="M7" s="1718" t="s">
        <v>3447</v>
      </c>
      <c r="N7" s="1719">
        <v>44893</v>
      </c>
      <c r="O7" s="1720">
        <f t="shared" si="3"/>
        <v>6.9</v>
      </c>
      <c r="P7" s="1721">
        <v>20</v>
      </c>
      <c r="Q7" s="1721">
        <v>205</v>
      </c>
      <c r="R7" s="1721">
        <v>20</v>
      </c>
      <c r="S7" s="1304">
        <v>21</v>
      </c>
      <c r="U7" s="1304"/>
      <c r="V7" s="1304"/>
      <c r="W7" s="1304"/>
      <c r="X7" s="1304"/>
      <c r="Y7" s="1304">
        <v>22</v>
      </c>
      <c r="Z7" s="1304"/>
      <c r="AA7" s="1304"/>
      <c r="AB7" s="1304"/>
      <c r="AC7" s="1304"/>
      <c r="AD7" s="1304"/>
      <c r="AE7" s="1304"/>
      <c r="AF7" s="1304"/>
      <c r="AG7" s="1304"/>
      <c r="AH7" s="1304"/>
      <c r="AI7" s="1304"/>
      <c r="AJ7" s="1304"/>
      <c r="AK7" s="1304"/>
      <c r="AL7" s="1304"/>
      <c r="AM7" s="1304"/>
      <c r="AN7" s="1304"/>
      <c r="AO7" s="1304"/>
      <c r="AP7" s="1304"/>
      <c r="AQ7" s="1304"/>
      <c r="AR7" s="1304"/>
      <c r="AS7" s="1304"/>
      <c r="AT7" s="1304"/>
      <c r="AU7" s="1304"/>
      <c r="AV7" s="1304"/>
      <c r="AW7" s="1304"/>
    </row>
    <row r="8" spans="1:49" s="1398" customFormat="1" ht="16" x14ac:dyDescent="0.2">
      <c r="A8" s="1782">
        <v>7</v>
      </c>
      <c r="B8" s="1923"/>
      <c r="C8" s="1385" t="s">
        <v>3450</v>
      </c>
      <c r="E8" s="1401">
        <v>1497405</v>
      </c>
      <c r="F8" s="1401" t="s">
        <v>115</v>
      </c>
      <c r="G8" s="1401" t="s">
        <v>916</v>
      </c>
      <c r="H8" s="1400" t="s">
        <v>293</v>
      </c>
      <c r="I8" s="1780">
        <v>44707</v>
      </c>
      <c r="J8" s="1494">
        <f t="shared" ca="1" si="0"/>
        <v>0.80555555555555558</v>
      </c>
      <c r="K8" s="1495">
        <f t="shared" ca="1" si="1"/>
        <v>294</v>
      </c>
      <c r="L8" s="1495">
        <f t="shared" ca="1" si="2"/>
        <v>9.8000000000000007</v>
      </c>
      <c r="M8" s="1499" t="s">
        <v>3447</v>
      </c>
      <c r="N8" s="1496">
        <v>44893</v>
      </c>
      <c r="O8" s="1497">
        <f t="shared" si="3"/>
        <v>6.2</v>
      </c>
      <c r="P8" s="1400"/>
      <c r="Q8" s="1400"/>
      <c r="R8" s="1400"/>
      <c r="S8" s="1466"/>
      <c r="T8" s="1466"/>
      <c r="U8" s="1466"/>
      <c r="V8" s="1466"/>
      <c r="W8" s="1466"/>
      <c r="X8" s="1466"/>
      <c r="Y8" s="1466"/>
      <c r="Z8" s="1466"/>
      <c r="AA8" s="1466"/>
      <c r="AB8" s="1466"/>
      <c r="AC8" s="1466"/>
      <c r="AD8" s="1466"/>
      <c r="AE8" s="1466"/>
      <c r="AF8" s="1466"/>
      <c r="AG8" s="1466"/>
      <c r="AH8" s="1466"/>
      <c r="AI8" s="1466"/>
      <c r="AJ8" s="1466"/>
      <c r="AK8" s="1466"/>
      <c r="AL8" s="1466"/>
      <c r="AM8" s="1466"/>
      <c r="AN8" s="1466"/>
      <c r="AO8" s="1466"/>
      <c r="AP8" s="1466"/>
      <c r="AQ8" s="1466"/>
      <c r="AR8" s="1466"/>
      <c r="AS8" s="1466"/>
      <c r="AT8" s="1466"/>
      <c r="AU8" s="1466"/>
      <c r="AV8" s="1466"/>
      <c r="AW8" s="1466"/>
    </row>
    <row r="9" spans="1:49" ht="16" x14ac:dyDescent="0.2">
      <c r="A9" s="1782">
        <v>8</v>
      </c>
      <c r="B9" s="1923"/>
      <c r="C9" t="s">
        <v>3451</v>
      </c>
      <c r="E9" s="1714">
        <v>1497404</v>
      </c>
      <c r="F9" s="1714" t="s">
        <v>113</v>
      </c>
      <c r="G9" s="1714" t="s">
        <v>916</v>
      </c>
      <c r="H9" s="1714" t="s">
        <v>3013</v>
      </c>
      <c r="I9" s="1715">
        <v>44686</v>
      </c>
      <c r="J9" s="1716">
        <f t="shared" ref="J9:J10" ca="1" si="4">YEARFRAC(I9,TODAY())</f>
        <v>0.86388888888888893</v>
      </c>
      <c r="K9" s="1717">
        <f t="shared" ref="K9:K10" ca="1" si="5">_xlfn.DAYS(TODAY(),I9)</f>
        <v>315</v>
      </c>
      <c r="L9" s="1717">
        <f t="shared" ref="L9:L10" ca="1" si="6">K9/30</f>
        <v>10.5</v>
      </c>
      <c r="M9" s="1718" t="s">
        <v>3447</v>
      </c>
      <c r="N9" s="1719">
        <v>44893</v>
      </c>
      <c r="O9" s="1720">
        <f>_xlfn.DAYS(N9,I9)/30</f>
        <v>6.9</v>
      </c>
      <c r="P9" s="1721">
        <v>28</v>
      </c>
      <c r="Q9" s="1721">
        <v>204</v>
      </c>
      <c r="R9" s="1721">
        <v>28</v>
      </c>
      <c r="S9" s="1304">
        <v>29</v>
      </c>
      <c r="U9" s="1304"/>
      <c r="V9" s="1304"/>
      <c r="W9" s="1304"/>
      <c r="X9" s="1304"/>
      <c r="Y9" s="1304">
        <v>30</v>
      </c>
      <c r="Z9" s="1304"/>
      <c r="AA9" s="1304"/>
      <c r="AB9" s="1304"/>
      <c r="AC9" s="1304"/>
      <c r="AD9" s="1304"/>
      <c r="AE9" s="1304"/>
      <c r="AF9" s="1304"/>
      <c r="AG9" s="1304"/>
      <c r="AH9" s="1304"/>
      <c r="AI9" s="1304"/>
      <c r="AJ9" s="1304"/>
      <c r="AK9" s="1304"/>
      <c r="AL9" s="1304"/>
      <c r="AM9" s="1304"/>
      <c r="AN9" s="1304"/>
      <c r="AO9" s="1304"/>
      <c r="AP9" s="1304"/>
      <c r="AQ9" s="1304"/>
      <c r="AR9" s="1304"/>
      <c r="AS9" s="1304"/>
      <c r="AT9" s="1304"/>
      <c r="AU9" s="1304"/>
      <c r="AV9" s="1304"/>
      <c r="AW9" s="1304"/>
    </row>
    <row r="10" spans="1:49" s="1398" customFormat="1" ht="16" x14ac:dyDescent="0.2">
      <c r="A10" s="1782">
        <v>9</v>
      </c>
      <c r="B10" s="1923"/>
      <c r="C10" s="1385" t="s">
        <v>3452</v>
      </c>
      <c r="D10" s="1466" t="s">
        <v>3363</v>
      </c>
      <c r="E10" s="1401">
        <v>1497404</v>
      </c>
      <c r="F10" s="1401" t="s">
        <v>113</v>
      </c>
      <c r="G10" s="1401" t="s">
        <v>916</v>
      </c>
      <c r="H10" s="1401" t="s">
        <v>286</v>
      </c>
      <c r="I10" s="1498">
        <v>44686</v>
      </c>
      <c r="J10" s="1494">
        <f t="shared" ca="1" si="4"/>
        <v>0.86388888888888893</v>
      </c>
      <c r="K10" s="1495">
        <f t="shared" ca="1" si="5"/>
        <v>315</v>
      </c>
      <c r="L10" s="1495">
        <f t="shared" ca="1" si="6"/>
        <v>10.5</v>
      </c>
      <c r="M10" s="1499" t="s">
        <v>3447</v>
      </c>
      <c r="N10" s="1496">
        <v>44893</v>
      </c>
      <c r="O10" s="1497">
        <f>_xlfn.DAYS(N10,I10)/30</f>
        <v>6.9</v>
      </c>
      <c r="P10" s="1400">
        <v>26</v>
      </c>
      <c r="Q10" s="1400">
        <v>226</v>
      </c>
      <c r="R10" s="1400">
        <v>27</v>
      </c>
      <c r="S10" s="1466">
        <v>29</v>
      </c>
      <c r="T10" s="1466"/>
      <c r="U10" s="1466"/>
      <c r="V10" s="1466"/>
      <c r="W10" s="1466"/>
      <c r="X10" s="1466"/>
      <c r="Y10" s="1466">
        <v>30</v>
      </c>
      <c r="Z10" s="1466"/>
      <c r="AA10" s="1466"/>
      <c r="AB10" s="1466"/>
      <c r="AC10" s="1466"/>
      <c r="AD10" s="1466"/>
      <c r="AE10" s="1466"/>
      <c r="AF10" s="1466"/>
      <c r="AG10" s="1466"/>
      <c r="AH10" s="1466"/>
      <c r="AI10" s="1466"/>
      <c r="AJ10" s="1466"/>
      <c r="AK10" s="1466"/>
      <c r="AL10" s="1466"/>
      <c r="AM10" s="1466"/>
      <c r="AN10" s="1466"/>
      <c r="AO10" s="1466"/>
      <c r="AP10" s="1466"/>
      <c r="AQ10" s="1466"/>
      <c r="AR10" s="1466"/>
      <c r="AS10" s="1466"/>
      <c r="AT10" s="1466"/>
      <c r="AU10" s="1466"/>
      <c r="AV10" s="1466"/>
      <c r="AW10" s="1466"/>
    </row>
    <row r="11" spans="1:49" ht="16" x14ac:dyDescent="0.2">
      <c r="A11" s="1782">
        <v>10</v>
      </c>
      <c r="B11" s="1923" t="s">
        <v>3453</v>
      </c>
      <c r="C11" t="s">
        <v>1855</v>
      </c>
      <c r="E11" s="10">
        <v>1459514</v>
      </c>
      <c r="F11" s="1565" t="s">
        <v>113</v>
      </c>
      <c r="G11" s="1565" t="s">
        <v>154</v>
      </c>
      <c r="H11" s="1565" t="s">
        <v>3013</v>
      </c>
      <c r="I11" s="11">
        <v>44512</v>
      </c>
      <c r="J11" s="1722">
        <f ca="1">YEARFRAC(I11,TODAY())</f>
        <v>1.3444444444444446</v>
      </c>
      <c r="K11" s="1723">
        <f t="shared" ref="K11:K14" ca="1" si="7">_xlfn.DAYS(TODAY(),I11)</f>
        <v>489</v>
      </c>
      <c r="L11" s="1723">
        <f t="shared" ref="L11:L14" ca="1" si="8">K11/30</f>
        <v>16.3</v>
      </c>
      <c r="M11" s="1724" t="s">
        <v>3454</v>
      </c>
      <c r="N11" s="1725">
        <v>44893</v>
      </c>
      <c r="O11" s="1726">
        <f t="shared" ref="O11:O19" si="9">_xlfn.DAYS(N11,I11)/30</f>
        <v>12.7</v>
      </c>
      <c r="P11" s="1727">
        <v>34</v>
      </c>
      <c r="Q11" s="1727">
        <v>114</v>
      </c>
      <c r="R11" s="1727">
        <v>34</v>
      </c>
      <c r="S11" s="1304">
        <v>37</v>
      </c>
      <c r="U11" s="1304"/>
      <c r="V11" s="1304"/>
      <c r="W11" s="1304"/>
      <c r="X11" s="1304"/>
      <c r="Y11" s="1304">
        <v>42</v>
      </c>
      <c r="Z11" s="1304"/>
      <c r="AA11" s="1304"/>
      <c r="AB11" s="1304"/>
      <c r="AC11" s="1304"/>
      <c r="AD11" s="1304"/>
      <c r="AE11" s="1304"/>
      <c r="AF11" s="1304"/>
      <c r="AG11" s="1304"/>
      <c r="AH11" s="1304">
        <v>48</v>
      </c>
      <c r="AI11" s="1304"/>
      <c r="AJ11" s="1304">
        <v>168</v>
      </c>
      <c r="AK11" s="1304"/>
      <c r="AL11" s="1304"/>
      <c r="AM11" s="1304"/>
      <c r="AN11" s="1304"/>
      <c r="AO11" s="1304"/>
      <c r="AP11" s="1304"/>
      <c r="AQ11" s="1304"/>
      <c r="AR11" s="1304"/>
      <c r="AS11" s="1304"/>
      <c r="AT11" s="1304"/>
      <c r="AU11" s="1304"/>
      <c r="AV11" s="1304"/>
      <c r="AW11" s="1304"/>
    </row>
    <row r="12" spans="1:49" ht="16" x14ac:dyDescent="0.2">
      <c r="A12" s="1782">
        <v>11</v>
      </c>
      <c r="B12" s="1923" t="s">
        <v>3455</v>
      </c>
      <c r="C12" t="s">
        <v>1857</v>
      </c>
      <c r="D12" s="1304" t="s">
        <v>3367</v>
      </c>
      <c r="E12" s="10">
        <v>1459514</v>
      </c>
      <c r="F12" s="1565" t="s">
        <v>113</v>
      </c>
      <c r="G12" s="1565" t="s">
        <v>154</v>
      </c>
      <c r="H12" s="1565" t="s">
        <v>3016</v>
      </c>
      <c r="I12" s="11">
        <v>44512</v>
      </c>
      <c r="J12" s="1722">
        <f t="shared" ref="J12:J14" ca="1" si="10">YEARFRAC(I12,TODAY())</f>
        <v>1.3444444444444446</v>
      </c>
      <c r="K12" s="1723">
        <f t="shared" ca="1" si="7"/>
        <v>489</v>
      </c>
      <c r="L12" s="1723">
        <f t="shared" ca="1" si="8"/>
        <v>16.3</v>
      </c>
      <c r="M12" s="1724" t="s">
        <v>3454</v>
      </c>
      <c r="N12" s="1725">
        <v>44893</v>
      </c>
      <c r="O12" s="1726">
        <f t="shared" si="9"/>
        <v>12.7</v>
      </c>
      <c r="P12" s="1727">
        <v>41</v>
      </c>
      <c r="Q12" s="1727">
        <v>176</v>
      </c>
      <c r="R12" s="1727">
        <v>41</v>
      </c>
      <c r="S12" s="1304">
        <v>47</v>
      </c>
      <c r="U12" s="1304"/>
      <c r="V12" s="1304"/>
      <c r="W12" s="1304"/>
      <c r="X12" s="1304"/>
      <c r="Y12" s="1304">
        <v>49</v>
      </c>
      <c r="Z12" s="1304"/>
      <c r="AA12" s="1304"/>
      <c r="AB12" s="1304"/>
      <c r="AC12" s="1304"/>
      <c r="AD12" s="1304"/>
      <c r="AE12" s="1304"/>
      <c r="AF12" s="1304"/>
      <c r="AG12" s="1304"/>
      <c r="AH12" s="1304">
        <v>54</v>
      </c>
      <c r="AI12" s="1304"/>
      <c r="AJ12" s="1304">
        <v>176</v>
      </c>
      <c r="AK12" s="1304"/>
      <c r="AL12" s="1304"/>
      <c r="AM12" s="1304"/>
      <c r="AN12" s="1304"/>
      <c r="AO12" s="1304"/>
      <c r="AP12" s="1304"/>
      <c r="AQ12" s="1304"/>
      <c r="AR12" s="1304"/>
      <c r="AS12" s="1304"/>
      <c r="AT12" s="1304"/>
      <c r="AU12" s="1304"/>
      <c r="AV12" s="1304"/>
      <c r="AW12" s="1304"/>
    </row>
    <row r="13" spans="1:49" s="1398" customFormat="1" ht="16" x14ac:dyDescent="0.2">
      <c r="A13" s="1782">
        <v>12</v>
      </c>
      <c r="B13" s="1923" t="s">
        <v>3456</v>
      </c>
      <c r="C13" s="1385" t="s">
        <v>1859</v>
      </c>
      <c r="D13" s="1466"/>
      <c r="E13" s="1419">
        <v>1459514</v>
      </c>
      <c r="F13" s="1469" t="s">
        <v>113</v>
      </c>
      <c r="G13" s="1469" t="s">
        <v>154</v>
      </c>
      <c r="H13" s="1469" t="s">
        <v>286</v>
      </c>
      <c r="I13" s="1500">
        <v>44512</v>
      </c>
      <c r="J13" s="1501">
        <f t="shared" ca="1" si="10"/>
        <v>1.3444444444444446</v>
      </c>
      <c r="K13" s="1502">
        <f t="shared" ca="1" si="7"/>
        <v>489</v>
      </c>
      <c r="L13" s="1502">
        <f t="shared" ca="1" si="8"/>
        <v>16.3</v>
      </c>
      <c r="M13" s="1503" t="s">
        <v>3454</v>
      </c>
      <c r="N13" s="1504">
        <v>44893</v>
      </c>
      <c r="O13" s="1505">
        <f t="shared" si="9"/>
        <v>12.7</v>
      </c>
      <c r="P13" s="1487">
        <v>37</v>
      </c>
      <c r="Q13" s="1487">
        <v>186</v>
      </c>
      <c r="R13" s="1487">
        <v>37</v>
      </c>
      <c r="S13" s="1466">
        <v>40</v>
      </c>
      <c r="T13" s="1466"/>
      <c r="U13" s="1466"/>
      <c r="V13" s="1466"/>
      <c r="W13" s="1466"/>
      <c r="X13" s="1466"/>
      <c r="Y13" s="1466">
        <v>43</v>
      </c>
      <c r="Z13" s="1466"/>
      <c r="AA13" s="1466"/>
      <c r="AB13" s="1466"/>
      <c r="AC13" s="1466"/>
      <c r="AD13" s="1466"/>
      <c r="AE13" s="1466"/>
      <c r="AF13" s="1466"/>
      <c r="AG13" s="1466"/>
      <c r="AH13" s="1466">
        <v>46</v>
      </c>
      <c r="AI13" s="1466"/>
      <c r="AJ13" s="1466">
        <v>190</v>
      </c>
      <c r="AK13" s="1466"/>
      <c r="AL13" s="1466"/>
      <c r="AM13" s="1466"/>
      <c r="AN13" s="1466"/>
      <c r="AO13" s="1466"/>
      <c r="AP13" s="1466"/>
      <c r="AQ13" s="1466"/>
      <c r="AR13" s="1466"/>
      <c r="AS13" s="1466"/>
      <c r="AT13" s="1466"/>
      <c r="AU13" s="1466"/>
      <c r="AV13" s="1466"/>
      <c r="AW13" s="1466"/>
    </row>
    <row r="14" spans="1:49" s="1398" customFormat="1" ht="16" x14ac:dyDescent="0.2">
      <c r="A14" s="1782">
        <v>13</v>
      </c>
      <c r="B14" s="1923" t="s">
        <v>3457</v>
      </c>
      <c r="C14" s="1385" t="s">
        <v>1861</v>
      </c>
      <c r="D14" s="1466" t="s">
        <v>3369</v>
      </c>
      <c r="E14" s="1488">
        <v>1459512</v>
      </c>
      <c r="F14" s="1489" t="s">
        <v>113</v>
      </c>
      <c r="G14" s="1489" t="s">
        <v>156</v>
      </c>
      <c r="H14" s="1489"/>
      <c r="I14" s="1490">
        <v>44515</v>
      </c>
      <c r="J14" s="1506">
        <f t="shared" ca="1" si="10"/>
        <v>1.336111111111111</v>
      </c>
      <c r="K14" s="1507">
        <f t="shared" ca="1" si="7"/>
        <v>486</v>
      </c>
      <c r="L14" s="1507">
        <f t="shared" ca="1" si="8"/>
        <v>16.2</v>
      </c>
      <c r="M14" s="1508" t="s">
        <v>3458</v>
      </c>
      <c r="N14" s="1509">
        <v>44893</v>
      </c>
      <c r="O14" s="1510">
        <f t="shared" si="9"/>
        <v>12.6</v>
      </c>
      <c r="P14" s="1487">
        <v>24</v>
      </c>
      <c r="Q14" s="1487">
        <v>189</v>
      </c>
      <c r="R14" s="1487">
        <v>24</v>
      </c>
      <c r="S14" s="1466">
        <v>24</v>
      </c>
      <c r="T14" s="1466"/>
      <c r="U14" s="1466"/>
      <c r="V14" s="1466"/>
      <c r="W14" s="1466"/>
      <c r="X14" s="1466"/>
      <c r="Y14" s="1466">
        <v>26</v>
      </c>
      <c r="Z14" s="1466"/>
      <c r="AA14" s="1466"/>
      <c r="AB14" s="1466"/>
      <c r="AC14" s="1466"/>
      <c r="AD14" s="1466"/>
      <c r="AE14" s="1466"/>
      <c r="AF14" s="1466"/>
      <c r="AG14" s="1466"/>
      <c r="AH14" s="1466">
        <v>24</v>
      </c>
      <c r="AI14" s="1466"/>
      <c r="AJ14" s="1466">
        <v>152</v>
      </c>
      <c r="AK14" s="1466"/>
      <c r="AL14" s="1466"/>
      <c r="AM14" s="1466"/>
      <c r="AN14" s="1466"/>
      <c r="AO14" s="1466"/>
      <c r="AP14" s="1466"/>
      <c r="AQ14" s="1466"/>
      <c r="AR14" s="1466"/>
      <c r="AS14" s="1466"/>
      <c r="AT14" s="1466"/>
      <c r="AU14" s="1466"/>
      <c r="AV14" s="1466"/>
      <c r="AW14" s="1466"/>
    </row>
    <row r="15" spans="1:49" ht="16" x14ac:dyDescent="0.2">
      <c r="A15" s="1782">
        <v>14</v>
      </c>
      <c r="B15" s="1923"/>
      <c r="C15" t="s">
        <v>3459</v>
      </c>
      <c r="E15" s="1728">
        <v>1513064</v>
      </c>
      <c r="F15" s="1511" t="s">
        <v>115</v>
      </c>
      <c r="G15" s="1729" t="s">
        <v>156</v>
      </c>
      <c r="H15" s="1729" t="s">
        <v>3013</v>
      </c>
      <c r="I15" s="1730">
        <v>44669</v>
      </c>
      <c r="J15" s="1731">
        <f t="shared" ref="J15:J19" ca="1" si="11">YEARFRAC(I15,TODAY())</f>
        <v>0.91111111111111109</v>
      </c>
      <c r="K15" s="1512">
        <f t="shared" ref="K15:K19" ca="1" si="12">_xlfn.DAYS(TODAY(),I15)</f>
        <v>332</v>
      </c>
      <c r="L15" s="1512">
        <f t="shared" ref="L15:L19" ca="1" si="13">K15/30</f>
        <v>11.066666666666666</v>
      </c>
      <c r="M15" s="1732" t="s">
        <v>3447</v>
      </c>
      <c r="N15" s="1733">
        <v>44893</v>
      </c>
      <c r="O15" s="1734">
        <f t="shared" si="9"/>
        <v>7.4666666666666668</v>
      </c>
      <c r="P15" s="1727">
        <v>22</v>
      </c>
      <c r="Q15" s="1727">
        <v>208</v>
      </c>
      <c r="R15" s="1727">
        <v>22</v>
      </c>
      <c r="S15" s="1304">
        <v>22</v>
      </c>
      <c r="U15" s="1304"/>
      <c r="V15" s="1304"/>
      <c r="W15" s="1304"/>
      <c r="X15" s="1304"/>
      <c r="Y15" s="1304">
        <v>24</v>
      </c>
      <c r="Z15" s="1304"/>
      <c r="AA15" s="1304"/>
      <c r="AB15" s="1304"/>
      <c r="AC15" s="1304"/>
      <c r="AD15" s="1304"/>
      <c r="AE15" s="1304"/>
      <c r="AF15" s="1304"/>
      <c r="AG15" s="1304"/>
      <c r="AH15" s="1304"/>
      <c r="AI15" s="1304"/>
      <c r="AJ15" s="1304"/>
      <c r="AK15" s="1304"/>
      <c r="AL15" s="1304"/>
      <c r="AM15" s="1304"/>
      <c r="AN15" s="1304"/>
      <c r="AO15" s="1304"/>
      <c r="AP15" s="1304"/>
      <c r="AQ15" s="1304"/>
      <c r="AR15" s="1304"/>
      <c r="AS15" s="1304"/>
      <c r="AT15" s="1304"/>
      <c r="AU15" s="1304"/>
      <c r="AV15" s="1304"/>
      <c r="AW15" s="1304"/>
    </row>
    <row r="16" spans="1:49" ht="16" x14ac:dyDescent="0.2">
      <c r="A16" s="1782">
        <v>15</v>
      </c>
      <c r="B16" s="1923"/>
      <c r="C16" t="s">
        <v>3460</v>
      </c>
      <c r="D16" s="1304" t="s">
        <v>3371</v>
      </c>
      <c r="E16" s="1728">
        <v>1513064</v>
      </c>
      <c r="F16" s="1511" t="s">
        <v>115</v>
      </c>
      <c r="G16" s="1729" t="s">
        <v>156</v>
      </c>
      <c r="H16" s="1511" t="s">
        <v>3016</v>
      </c>
      <c r="I16" s="1730">
        <v>44690</v>
      </c>
      <c r="J16" s="1731">
        <f t="shared" ca="1" si="11"/>
        <v>0.85277777777777775</v>
      </c>
      <c r="K16" s="1512">
        <f t="shared" ca="1" si="12"/>
        <v>311</v>
      </c>
      <c r="L16" s="1512">
        <f t="shared" ca="1" si="13"/>
        <v>10.366666666666667</v>
      </c>
      <c r="M16" s="1732" t="s">
        <v>3447</v>
      </c>
      <c r="N16" s="1733">
        <v>44893</v>
      </c>
      <c r="O16" s="1734">
        <f t="shared" si="9"/>
        <v>6.7666666666666666</v>
      </c>
      <c r="P16" s="1304">
        <v>28</v>
      </c>
      <c r="Q16" s="1304">
        <v>143</v>
      </c>
      <c r="R16" s="1304">
        <v>28</v>
      </c>
      <c r="S16" s="1304">
        <v>28</v>
      </c>
      <c r="U16" s="1304"/>
      <c r="V16" s="1304"/>
      <c r="W16" s="1304"/>
      <c r="X16" s="1304"/>
      <c r="Y16" s="1304">
        <v>34</v>
      </c>
      <c r="Z16" s="1304"/>
      <c r="AA16" s="1304"/>
      <c r="AB16" s="1304"/>
      <c r="AC16" s="1304"/>
      <c r="AD16" s="1304"/>
      <c r="AE16" s="1304"/>
      <c r="AF16" s="1304"/>
      <c r="AG16" s="1304"/>
      <c r="AH16" s="1304"/>
      <c r="AI16" s="1304"/>
      <c r="AJ16" s="1304"/>
      <c r="AK16" s="1304"/>
      <c r="AL16" s="1304"/>
      <c r="AM16" s="1304"/>
      <c r="AN16" s="1304"/>
      <c r="AO16" s="1304"/>
      <c r="AP16" s="1304"/>
      <c r="AQ16" s="1304"/>
      <c r="AR16" s="1304"/>
      <c r="AS16" s="1304"/>
      <c r="AT16" s="1304"/>
      <c r="AU16" s="1304"/>
      <c r="AV16" s="1304"/>
      <c r="AW16" s="1304"/>
    </row>
    <row r="17" spans="1:49" ht="16" x14ac:dyDescent="0.2">
      <c r="A17" s="1782">
        <v>16</v>
      </c>
      <c r="B17" s="1923"/>
      <c r="C17" t="s">
        <v>3461</v>
      </c>
      <c r="E17" s="1728">
        <v>1513064</v>
      </c>
      <c r="F17" s="1511" t="s">
        <v>115</v>
      </c>
      <c r="G17" s="1729" t="s">
        <v>156</v>
      </c>
      <c r="H17" s="1511" t="s">
        <v>286</v>
      </c>
      <c r="I17" s="1730">
        <v>44707</v>
      </c>
      <c r="J17" s="1731">
        <f t="shared" ca="1" si="11"/>
        <v>0.80555555555555558</v>
      </c>
      <c r="K17" s="1512">
        <f t="shared" ca="1" si="12"/>
        <v>294</v>
      </c>
      <c r="L17" s="1512">
        <f t="shared" ca="1" si="13"/>
        <v>9.8000000000000007</v>
      </c>
      <c r="M17" s="1732" t="s">
        <v>3447</v>
      </c>
      <c r="N17" s="1733">
        <v>44893</v>
      </c>
      <c r="O17" s="1734">
        <f t="shared" si="9"/>
        <v>6.2</v>
      </c>
      <c r="P17" s="1304">
        <v>21</v>
      </c>
      <c r="Q17" s="1304">
        <v>122</v>
      </c>
      <c r="R17" s="1304">
        <v>21</v>
      </c>
      <c r="S17" s="1304">
        <v>22</v>
      </c>
      <c r="U17" s="1304"/>
      <c r="V17" s="1304"/>
      <c r="W17" s="1304"/>
      <c r="X17" s="1304"/>
      <c r="Y17" s="1304">
        <v>25</v>
      </c>
      <c r="Z17" s="1304"/>
      <c r="AA17" s="1304"/>
      <c r="AB17" s="1304"/>
      <c r="AC17" s="1304"/>
      <c r="AD17" s="1304"/>
      <c r="AE17" s="1304"/>
      <c r="AF17" s="1304"/>
      <c r="AG17" s="1304"/>
      <c r="AH17" s="1304"/>
      <c r="AI17" s="1304"/>
      <c r="AJ17" s="1304"/>
      <c r="AK17" s="1304"/>
      <c r="AL17" s="1304"/>
      <c r="AM17" s="1304"/>
      <c r="AN17" s="1304"/>
      <c r="AO17" s="1304"/>
      <c r="AP17" s="1304"/>
      <c r="AQ17" s="1304"/>
      <c r="AR17" s="1304"/>
      <c r="AS17" s="1304"/>
      <c r="AT17" s="1304"/>
      <c r="AU17" s="1304"/>
      <c r="AV17" s="1304"/>
      <c r="AW17" s="1304"/>
    </row>
    <row r="18" spans="1:49" ht="16" x14ac:dyDescent="0.2">
      <c r="A18" s="1782">
        <v>17</v>
      </c>
      <c r="B18" s="1923"/>
      <c r="C18" t="s">
        <v>3462</v>
      </c>
      <c r="D18" s="1304" t="s">
        <v>3375</v>
      </c>
      <c r="E18" s="1728">
        <v>1513067</v>
      </c>
      <c r="F18" s="1511" t="s">
        <v>113</v>
      </c>
      <c r="G18" s="1729" t="s">
        <v>156</v>
      </c>
      <c r="H18" s="1511" t="s">
        <v>3013</v>
      </c>
      <c r="I18" s="1730">
        <v>44707</v>
      </c>
      <c r="J18" s="1731">
        <f t="shared" ca="1" si="11"/>
        <v>0.80555555555555558</v>
      </c>
      <c r="K18" s="1512">
        <f t="shared" ca="1" si="12"/>
        <v>294</v>
      </c>
      <c r="L18" s="1512">
        <f t="shared" ca="1" si="13"/>
        <v>9.8000000000000007</v>
      </c>
      <c r="M18" s="1732" t="s">
        <v>3447</v>
      </c>
      <c r="N18" s="1733">
        <v>44893</v>
      </c>
      <c r="O18" s="1734">
        <f t="shared" si="9"/>
        <v>6.2</v>
      </c>
      <c r="P18" s="1304">
        <v>29</v>
      </c>
      <c r="Q18" s="1304">
        <v>180</v>
      </c>
      <c r="R18" s="1304">
        <v>29</v>
      </c>
      <c r="S18" s="1304">
        <v>30</v>
      </c>
      <c r="U18" s="1304"/>
      <c r="V18" s="1304"/>
      <c r="W18" s="1304"/>
      <c r="X18" s="1304"/>
      <c r="Y18" s="1304">
        <v>32</v>
      </c>
      <c r="Z18" s="1304"/>
      <c r="AA18" s="1304"/>
      <c r="AB18" s="1304"/>
      <c r="AC18" s="1304"/>
      <c r="AD18" s="1304"/>
      <c r="AE18" s="1304"/>
      <c r="AF18" s="1304"/>
      <c r="AG18" s="1304"/>
      <c r="AH18" s="1304"/>
      <c r="AI18" s="1304"/>
      <c r="AJ18" s="1304"/>
      <c r="AK18" s="1304"/>
      <c r="AL18" s="1304"/>
      <c r="AM18" s="1304"/>
      <c r="AN18" s="1304"/>
      <c r="AO18" s="1304"/>
      <c r="AP18" s="1304"/>
      <c r="AQ18" s="1304"/>
      <c r="AR18" s="1304"/>
      <c r="AS18" s="1304"/>
      <c r="AT18" s="1304"/>
      <c r="AU18" s="1304"/>
      <c r="AV18" s="1304"/>
      <c r="AW18" s="1304"/>
    </row>
    <row r="19" spans="1:49" s="1398" customFormat="1" ht="16" x14ac:dyDescent="0.2">
      <c r="A19" s="1782">
        <v>18</v>
      </c>
      <c r="B19" s="1923"/>
      <c r="C19" s="1385" t="s">
        <v>3463</v>
      </c>
      <c r="D19" s="1466"/>
      <c r="E19" s="1488">
        <v>1513067</v>
      </c>
      <c r="F19" s="1513" t="s">
        <v>113</v>
      </c>
      <c r="G19" s="1489" t="s">
        <v>156</v>
      </c>
      <c r="H19" s="1513"/>
      <c r="I19" s="1490">
        <v>44707</v>
      </c>
      <c r="J19" s="1506">
        <f t="shared" ca="1" si="11"/>
        <v>0.80555555555555558</v>
      </c>
      <c r="K19" s="1507">
        <f t="shared" ca="1" si="12"/>
        <v>294</v>
      </c>
      <c r="L19" s="1507">
        <f t="shared" ca="1" si="13"/>
        <v>9.8000000000000007</v>
      </c>
      <c r="M19" s="1508" t="s">
        <v>3447</v>
      </c>
      <c r="N19" s="1509">
        <v>44893</v>
      </c>
      <c r="O19" s="1510">
        <f t="shared" si="9"/>
        <v>6.2</v>
      </c>
      <c r="P19" s="1466">
        <v>31</v>
      </c>
      <c r="Q19" s="1466">
        <v>198</v>
      </c>
      <c r="R19" s="1466">
        <v>31</v>
      </c>
      <c r="S19" s="1466">
        <v>31</v>
      </c>
      <c r="T19" s="1466"/>
      <c r="U19" s="1466"/>
      <c r="V19" s="1466"/>
      <c r="W19" s="1466"/>
      <c r="X19" s="1466"/>
      <c r="Y19" s="1466">
        <v>33</v>
      </c>
      <c r="Z19" s="1466"/>
      <c r="AA19" s="1466"/>
      <c r="AB19" s="1466"/>
      <c r="AC19" s="1466"/>
      <c r="AD19" s="1466"/>
      <c r="AE19" s="1466"/>
      <c r="AF19" s="1466"/>
      <c r="AG19" s="1466"/>
      <c r="AH19" s="1466"/>
      <c r="AI19" s="1466"/>
      <c r="AJ19" s="1466"/>
      <c r="AK19" s="1466"/>
      <c r="AL19" s="1466"/>
      <c r="AM19" s="1466"/>
      <c r="AN19" s="1466"/>
      <c r="AO19" s="1466"/>
      <c r="AP19" s="1466"/>
      <c r="AQ19" s="1466"/>
      <c r="AR19" s="1466"/>
      <c r="AS19" s="1466"/>
      <c r="AT19" s="1466"/>
      <c r="AU19" s="1466"/>
      <c r="AV19" s="1466"/>
      <c r="AW19" s="1466"/>
    </row>
    <row r="20" spans="1:49" ht="16" x14ac:dyDescent="0.2">
      <c r="A20" s="1782">
        <v>19</v>
      </c>
      <c r="B20" s="1923"/>
      <c r="C20" t="s">
        <v>3464</v>
      </c>
      <c r="D20" s="1304" t="s">
        <v>3378</v>
      </c>
      <c r="E20" s="1590">
        <v>1497407</v>
      </c>
      <c r="F20" s="1590" t="s">
        <v>113</v>
      </c>
      <c r="G20" s="1590" t="s">
        <v>124</v>
      </c>
      <c r="H20" s="1590" t="s">
        <v>3427</v>
      </c>
      <c r="I20" s="1591">
        <v>44683</v>
      </c>
      <c r="J20" s="1592">
        <f ca="1">YEARFRAC(I20,TODAY())</f>
        <v>0.87222222222222223</v>
      </c>
      <c r="K20" s="1593">
        <f ca="1">_xlfn.DAYS(TODAY(),I20)</f>
        <v>318</v>
      </c>
      <c r="L20" s="1593">
        <f ca="1">K20/30</f>
        <v>10.6</v>
      </c>
      <c r="M20" s="332" t="s">
        <v>3362</v>
      </c>
      <c r="N20" s="1594">
        <v>44893</v>
      </c>
      <c r="O20" s="332">
        <f>_xlfn.DAYS(N20,I20)/30</f>
        <v>7</v>
      </c>
      <c r="P20" s="1456">
        <v>30</v>
      </c>
      <c r="Q20" s="1456">
        <v>176</v>
      </c>
      <c r="R20" s="1456">
        <v>31</v>
      </c>
      <c r="S20" s="1304">
        <v>31</v>
      </c>
      <c r="U20" s="1304"/>
      <c r="V20" s="1304">
        <v>31</v>
      </c>
      <c r="W20" s="1304">
        <v>31</v>
      </c>
      <c r="X20" s="1304"/>
      <c r="Y20" s="1304">
        <v>31</v>
      </c>
      <c r="Z20" s="1304"/>
      <c r="AA20" s="1304"/>
      <c r="AB20" s="1304"/>
      <c r="AC20" s="1304"/>
      <c r="AD20" s="1304"/>
      <c r="AE20" s="1304"/>
      <c r="AF20" s="1304"/>
      <c r="AG20" s="1304"/>
      <c r="AH20" s="1304"/>
      <c r="AI20" s="1304"/>
      <c r="AJ20" s="1304"/>
      <c r="AK20" s="1304"/>
      <c r="AL20" s="1304"/>
      <c r="AM20" s="1304"/>
      <c r="AN20" s="1304"/>
      <c r="AO20" s="1304"/>
      <c r="AP20" s="1304"/>
      <c r="AQ20" s="1304"/>
      <c r="AR20" s="1304"/>
      <c r="AS20" s="1304"/>
      <c r="AT20" s="1304"/>
      <c r="AU20" s="1304"/>
      <c r="AV20" s="1304"/>
      <c r="AW20" s="1304"/>
    </row>
    <row r="21" spans="1:49" s="1398" customFormat="1" ht="16" x14ac:dyDescent="0.2">
      <c r="A21" s="1782">
        <v>20</v>
      </c>
      <c r="B21" s="1923"/>
      <c r="C21" s="1385" t="s">
        <v>3465</v>
      </c>
      <c r="D21" s="1466"/>
      <c r="E21" s="1472">
        <v>1497407</v>
      </c>
      <c r="F21" s="1472" t="s">
        <v>113</v>
      </c>
      <c r="G21" s="1472" t="s">
        <v>124</v>
      </c>
      <c r="H21" s="1472" t="s">
        <v>296</v>
      </c>
      <c r="I21" s="1404">
        <v>44683</v>
      </c>
      <c r="J21" s="1405">
        <f ca="1">YEARFRAC(I21,TODAY())</f>
        <v>0.87222222222222223</v>
      </c>
      <c r="K21" s="1406">
        <f ca="1">_xlfn.DAYS(TODAY(),I21)</f>
        <v>318</v>
      </c>
      <c r="L21" s="1406">
        <f ca="1">K21/30</f>
        <v>10.6</v>
      </c>
      <c r="M21" s="1408" t="s">
        <v>3362</v>
      </c>
      <c r="N21" s="1460">
        <v>44893</v>
      </c>
      <c r="O21" s="1408">
        <f>_xlfn.DAYS(N21,I21)/30</f>
        <v>7</v>
      </c>
      <c r="P21" s="1399">
        <v>29</v>
      </c>
      <c r="Q21" s="1399">
        <v>209</v>
      </c>
      <c r="R21" s="1399">
        <v>29</v>
      </c>
      <c r="S21" s="1466">
        <v>29</v>
      </c>
      <c r="T21" s="1466"/>
      <c r="U21" s="1466"/>
      <c r="V21" s="1466">
        <v>29</v>
      </c>
      <c r="W21" s="1466">
        <v>30</v>
      </c>
      <c r="X21" s="1466"/>
      <c r="Y21" s="1466">
        <v>30</v>
      </c>
      <c r="Z21" s="1466"/>
      <c r="AA21" s="1466"/>
      <c r="AB21" s="1466"/>
      <c r="AC21" s="1466"/>
      <c r="AD21" s="1466"/>
      <c r="AE21" s="1466"/>
      <c r="AF21" s="1466"/>
      <c r="AG21" s="1466"/>
      <c r="AH21" s="1466"/>
      <c r="AI21" s="1466"/>
      <c r="AJ21" s="1466"/>
      <c r="AK21" s="1466"/>
      <c r="AL21" s="1466"/>
      <c r="AM21" s="1466"/>
      <c r="AN21" s="1466"/>
      <c r="AO21" s="1466"/>
      <c r="AP21" s="1466"/>
      <c r="AQ21" s="1466"/>
      <c r="AR21" s="1466"/>
      <c r="AS21" s="1466"/>
      <c r="AT21" s="1466"/>
      <c r="AU21" s="1466"/>
      <c r="AV21" s="1466"/>
      <c r="AW21" s="1466"/>
    </row>
    <row r="22" spans="1:49" ht="16" x14ac:dyDescent="0.2">
      <c r="A22" s="1763"/>
      <c r="B22" s="1763"/>
      <c r="M22" s="1588" t="s">
        <v>3466</v>
      </c>
    </row>
    <row r="24" spans="1:49" s="1514" customFormat="1" x14ac:dyDescent="0.2">
      <c r="D24" s="1403"/>
      <c r="E24" s="1403"/>
      <c r="F24" s="1403"/>
      <c r="G24" s="1403"/>
      <c r="H24" s="1403"/>
      <c r="I24" s="1403"/>
      <c r="J24" s="1403"/>
      <c r="K24" s="1403"/>
      <c r="L24" s="1403"/>
      <c r="M24" s="1403"/>
      <c r="N24" s="1403"/>
      <c r="O24" s="1403"/>
      <c r="P24" s="1403"/>
      <c r="Q24" s="1403"/>
      <c r="R24" s="1403"/>
      <c r="S24" s="1403"/>
      <c r="T24" s="1403"/>
    </row>
    <row r="25" spans="1:49" s="1618" customFormat="1" ht="16" x14ac:dyDescent="0.2">
      <c r="A25" s="1138">
        <v>6</v>
      </c>
      <c r="B25" s="1138"/>
      <c r="C25" s="661" t="s">
        <v>3449</v>
      </c>
      <c r="D25" s="906"/>
      <c r="E25" s="1614">
        <v>1497405</v>
      </c>
      <c r="F25" s="1614" t="s">
        <v>115</v>
      </c>
      <c r="G25" s="1614" t="s">
        <v>916</v>
      </c>
      <c r="H25" s="1614"/>
      <c r="I25" s="1615">
        <v>44686</v>
      </c>
      <c r="J25" s="1616">
        <f ca="1">YEARFRAC(I25,TODAY())</f>
        <v>0.86388888888888893</v>
      </c>
      <c r="K25" s="1604">
        <f ca="1">_xlfn.DAYS(TODAY(),I25)</f>
        <v>315</v>
      </c>
      <c r="L25" s="1604">
        <f ca="1">K25/30</f>
        <v>10.5</v>
      </c>
      <c r="M25" s="1131" t="s">
        <v>3447</v>
      </c>
      <c r="N25" s="1617">
        <v>44893</v>
      </c>
      <c r="O25" s="1491">
        <f>_xlfn.DAYS(N25,I25)/30</f>
        <v>6.9</v>
      </c>
      <c r="P25" s="906">
        <v>14</v>
      </c>
      <c r="Q25" s="906">
        <v>84</v>
      </c>
      <c r="R25" s="906">
        <v>12</v>
      </c>
      <c r="S25" s="1619" t="s">
        <v>3467</v>
      </c>
      <c r="T25" s="1619"/>
    </row>
    <row r="26" spans="1:49" s="1398" customFormat="1" ht="16" x14ac:dyDescent="0.2">
      <c r="A26" s="1138">
        <v>17</v>
      </c>
      <c r="B26" s="1138"/>
      <c r="C26" s="661" t="s">
        <v>3462</v>
      </c>
      <c r="D26" s="1630" t="s">
        <v>3375</v>
      </c>
      <c r="E26" s="1631">
        <v>1513062</v>
      </c>
      <c r="F26" s="1630" t="s">
        <v>113</v>
      </c>
      <c r="G26" s="1632" t="s">
        <v>156</v>
      </c>
      <c r="H26" s="1630" t="s">
        <v>3013</v>
      </c>
      <c r="I26" s="1633">
        <v>44690</v>
      </c>
      <c r="J26" s="1634">
        <f ca="1">YEARFRAC(I26,TODAY())</f>
        <v>0.85277777777777775</v>
      </c>
      <c r="K26" s="1635">
        <f ca="1">_xlfn.DAYS(TODAY(),I26)</f>
        <v>311</v>
      </c>
      <c r="L26" s="1635">
        <f ca="1">K26/30</f>
        <v>10.366666666666667</v>
      </c>
      <c r="M26" s="1636" t="s">
        <v>3447</v>
      </c>
      <c r="N26" s="1637">
        <v>44893</v>
      </c>
      <c r="O26" s="1638">
        <f>_xlfn.DAYS(N26,I26)/30</f>
        <v>6.7666666666666666</v>
      </c>
      <c r="P26" s="1630">
        <v>25</v>
      </c>
      <c r="Q26" s="1630"/>
      <c r="R26" s="1630">
        <v>25</v>
      </c>
      <c r="S26" s="1630">
        <v>25</v>
      </c>
      <c r="T26" s="1630"/>
      <c r="U26" s="1398" t="s">
        <v>3468</v>
      </c>
    </row>
    <row r="27" spans="1:49" customFormat="1" ht="16" x14ac:dyDescent="0.2">
      <c r="A27" s="1138">
        <v>1</v>
      </c>
      <c r="B27" s="1138"/>
      <c r="C27" s="661" t="s">
        <v>1849</v>
      </c>
      <c r="D27" s="906" t="s">
        <v>3357</v>
      </c>
      <c r="E27" s="1650">
        <v>1459516</v>
      </c>
      <c r="F27" s="1650" t="s">
        <v>113</v>
      </c>
      <c r="G27" s="1650" t="s">
        <v>154</v>
      </c>
      <c r="H27" s="1650" t="s">
        <v>299</v>
      </c>
      <c r="I27" s="1651">
        <v>44512</v>
      </c>
      <c r="J27" s="1652">
        <f ca="1">YEARFRAC(I27,TODAY())</f>
        <v>1.3444444444444446</v>
      </c>
      <c r="K27" s="1653">
        <f ca="1">_xlfn.DAYS(TODAY(),I27)</f>
        <v>489</v>
      </c>
      <c r="L27" s="1653">
        <f ca="1">K27/30</f>
        <v>16.3</v>
      </c>
      <c r="M27" s="1131" t="s">
        <v>357</v>
      </c>
      <c r="N27" s="1606">
        <v>44893</v>
      </c>
      <c r="O27" s="368">
        <f>_xlfn.DAYS(N27,I27)/30</f>
        <v>12.7</v>
      </c>
      <c r="P27" s="906">
        <v>32</v>
      </c>
      <c r="Q27" s="906">
        <v>213</v>
      </c>
      <c r="R27" s="906">
        <v>30</v>
      </c>
      <c r="S27" s="906">
        <v>29</v>
      </c>
      <c r="T27" s="906"/>
      <c r="U27" s="1654" t="s">
        <v>3469</v>
      </c>
      <c r="V27" s="1304"/>
      <c r="W27" s="1304"/>
      <c r="X27" s="1304"/>
      <c r="Y27" s="1304"/>
      <c r="Z27" s="1304"/>
      <c r="AA27" s="1304"/>
      <c r="AB27" s="1304"/>
      <c r="AC27" s="1304"/>
      <c r="AD27" s="1304"/>
      <c r="AE27" s="1304"/>
      <c r="AF27" s="1304"/>
      <c r="AG27" s="1304"/>
      <c r="AH27" s="1304"/>
      <c r="AI27" s="1304"/>
      <c r="AJ27" s="1304"/>
      <c r="AK27" s="1304"/>
      <c r="AL27" s="1304"/>
      <c r="AM27" s="1304"/>
      <c r="AN27" s="1304"/>
    </row>
    <row r="28" spans="1:49" s="1398" customFormat="1" ht="16" x14ac:dyDescent="0.2">
      <c r="A28" s="1465">
        <v>15</v>
      </c>
      <c r="B28" s="1465"/>
      <c r="C28" s="1385" t="s">
        <v>3460</v>
      </c>
      <c r="D28" s="1466"/>
      <c r="E28" s="1488">
        <v>1513064</v>
      </c>
      <c r="F28" s="1513" t="s">
        <v>115</v>
      </c>
      <c r="G28" s="1489" t="s">
        <v>156</v>
      </c>
      <c r="H28" s="1513" t="s">
        <v>293</v>
      </c>
      <c r="I28" s="1490">
        <v>44707</v>
      </c>
      <c r="J28" s="1506">
        <f ca="1">YEARFRAC(I28,TODAY())</f>
        <v>0.80555555555555558</v>
      </c>
      <c r="K28" s="1507">
        <f ca="1">_xlfn.DAYS(TODAY(),I28)</f>
        <v>294</v>
      </c>
      <c r="L28" s="1507">
        <f ca="1">K28/30</f>
        <v>9.8000000000000007</v>
      </c>
      <c r="M28" s="1508" t="s">
        <v>3447</v>
      </c>
      <c r="N28" s="1509">
        <v>44893</v>
      </c>
      <c r="O28" s="1510">
        <f>_xlfn.DAYS(N28,I28)/30</f>
        <v>6.2</v>
      </c>
      <c r="P28" s="1466">
        <v>23</v>
      </c>
      <c r="Q28" s="1466">
        <v>164</v>
      </c>
      <c r="R28" s="1466">
        <v>23</v>
      </c>
      <c r="S28" s="1466">
        <v>24</v>
      </c>
      <c r="T28" s="1466"/>
      <c r="U28" s="1398" t="s">
        <v>3470</v>
      </c>
      <c r="Y28" s="1398">
        <v>26</v>
      </c>
    </row>
    <row r="29" spans="1:49" s="1515" customFormat="1" x14ac:dyDescent="0.2">
      <c r="D29" s="1567"/>
      <c r="S29" s="1516"/>
      <c r="T29" s="1516"/>
    </row>
    <row r="30" spans="1:49" s="1514" customFormat="1" x14ac:dyDescent="0.2">
      <c r="D30" s="1403"/>
      <c r="E30" s="1403"/>
      <c r="F30" s="1403"/>
      <c r="G30" s="1403"/>
      <c r="H30" s="1403"/>
      <c r="I30" s="1403"/>
      <c r="J30" s="1403"/>
      <c r="K30" s="1403"/>
      <c r="L30" s="1403"/>
      <c r="M30" s="1403"/>
      <c r="N30" s="1403"/>
      <c r="O30" s="1403"/>
      <c r="P30" s="1403"/>
      <c r="Q30" s="1403"/>
      <c r="R30" s="1403"/>
      <c r="S30" s="1403"/>
      <c r="T30" s="1403"/>
    </row>
    <row r="35" spans="1:2" ht="16" x14ac:dyDescent="0.2">
      <c r="A35" s="1478" t="s">
        <v>155</v>
      </c>
      <c r="B35" s="1478"/>
    </row>
    <row r="36" spans="1:2" ht="16" x14ac:dyDescent="0.2">
      <c r="A36" s="1479" t="s">
        <v>124</v>
      </c>
      <c r="B36" s="1479"/>
    </row>
    <row r="37" spans="1:2" x14ac:dyDescent="0.2">
      <c r="A37" s="1480" t="s">
        <v>141</v>
      </c>
      <c r="B37" s="1480"/>
    </row>
    <row r="38" spans="1:2" ht="16" x14ac:dyDescent="0.2">
      <c r="A38" s="1481" t="s">
        <v>150</v>
      </c>
      <c r="B38" s="1481"/>
    </row>
    <row r="39" spans="1:2" ht="16" x14ac:dyDescent="0.2">
      <c r="A39" s="1482" t="s">
        <v>156</v>
      </c>
      <c r="B39" s="1482"/>
    </row>
    <row r="40" spans="1:2" ht="16" x14ac:dyDescent="0.2">
      <c r="A40" s="1483" t="s">
        <v>154</v>
      </c>
      <c r="B40" s="1483"/>
    </row>
    <row r="41" spans="1:2" x14ac:dyDescent="0.2">
      <c r="A41" s="1484" t="s">
        <v>157</v>
      </c>
      <c r="B41" s="1484"/>
    </row>
    <row r="42" spans="1:2" ht="17" x14ac:dyDescent="0.2">
      <c r="A42" s="1485" t="s">
        <v>158</v>
      </c>
      <c r="B42" s="1485"/>
    </row>
    <row r="43" spans="1:2" ht="17" x14ac:dyDescent="0.2">
      <c r="A43" s="1486" t="s">
        <v>159</v>
      </c>
      <c r="B43" s="1486"/>
    </row>
  </sheetData>
  <pageMargins left="0.7" right="0.7" top="0.75" bottom="0.75" header="0.3" footer="0.3"/>
  <pageSetup fitToHeight="0"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C9ED-AB56-4DBB-BA2D-50C78F394F56}">
  <sheetPr>
    <pageSetUpPr fitToPage="1"/>
  </sheetPr>
  <dimension ref="A1:AC24"/>
  <sheetViews>
    <sheetView topLeftCell="G1" workbookViewId="0">
      <selection activeCell="Q21" sqref="Q21"/>
    </sheetView>
  </sheetViews>
  <sheetFormatPr baseColWidth="10" defaultColWidth="8.83203125" defaultRowHeight="15" x14ac:dyDescent="0.2"/>
  <cols>
    <col min="1" max="1" width="6.1640625" bestFit="1" customWidth="1"/>
    <col min="2" max="2" width="10.5" bestFit="1" customWidth="1"/>
    <col min="3" max="3" width="17" bestFit="1" customWidth="1"/>
    <col min="4" max="4" width="14.5" style="1306" bestFit="1" customWidth="1"/>
    <col min="5" max="5" width="4.33203125" style="1306" bestFit="1" customWidth="1"/>
    <col min="6" max="6" width="9.83203125" style="1306" bestFit="1" customWidth="1"/>
    <col min="7" max="7" width="8.5" style="1306" bestFit="1" customWidth="1"/>
    <col min="8" max="8" width="13" style="1306" customWidth="1"/>
    <col min="9" max="9" width="10.6640625" style="1306" bestFit="1" customWidth="1"/>
    <col min="10" max="10" width="10" style="1306" bestFit="1" customWidth="1"/>
    <col min="11" max="11" width="13.6640625" style="1306" bestFit="1" customWidth="1"/>
    <col min="12" max="12" width="19" style="1306" bestFit="1" customWidth="1"/>
    <col min="13" max="13" width="15.5" style="1306" bestFit="1" customWidth="1"/>
    <col min="14" max="14" width="17" style="1306" bestFit="1" customWidth="1"/>
    <col min="15" max="15" width="12.5" style="1306" bestFit="1" customWidth="1"/>
    <col min="16" max="16" width="13.5" style="1306" bestFit="1" customWidth="1"/>
    <col min="17" max="17" width="11.5" style="1306" bestFit="1" customWidth="1"/>
    <col min="18" max="18" width="11.5" style="1306" customWidth="1"/>
    <col min="19" max="19" width="14" bestFit="1" customWidth="1"/>
    <col min="20" max="22" width="11.5" bestFit="1" customWidth="1"/>
    <col min="23" max="24" width="10.5" bestFit="1" customWidth="1"/>
    <col min="25" max="27" width="11.5" bestFit="1" customWidth="1"/>
    <col min="28" max="28" width="9.33203125" bestFit="1" customWidth="1"/>
    <col min="29" max="29" width="10.5" bestFit="1" customWidth="1"/>
  </cols>
  <sheetData>
    <row r="1" spans="1:29" x14ac:dyDescent="0.2">
      <c r="A1" s="1464" t="s">
        <v>97</v>
      </c>
      <c r="B1" s="1464" t="s">
        <v>2593</v>
      </c>
      <c r="C1" s="1464" t="s">
        <v>239</v>
      </c>
      <c r="D1" s="1464" t="s">
        <v>2435</v>
      </c>
      <c r="E1" s="1464" t="s">
        <v>189</v>
      </c>
      <c r="F1" s="1464" t="s">
        <v>192</v>
      </c>
      <c r="G1" s="1464" t="s">
        <v>241</v>
      </c>
      <c r="H1" s="1464" t="s">
        <v>188</v>
      </c>
      <c r="I1" s="1464" t="s">
        <v>242</v>
      </c>
      <c r="J1" s="1464" t="s">
        <v>2895</v>
      </c>
      <c r="K1" s="1464" t="s">
        <v>2896</v>
      </c>
      <c r="L1" s="1464" t="s">
        <v>2441</v>
      </c>
      <c r="M1" s="1685" t="s">
        <v>2886</v>
      </c>
      <c r="N1" s="1464" t="s">
        <v>2887</v>
      </c>
      <c r="O1" s="1306" t="s">
        <v>3471</v>
      </c>
      <c r="P1" s="1306" t="s">
        <v>3472</v>
      </c>
      <c r="Q1" s="1379">
        <v>44855</v>
      </c>
      <c r="R1" s="1379">
        <v>44862</v>
      </c>
      <c r="S1" s="1379">
        <v>44869</v>
      </c>
      <c r="T1" s="1379">
        <v>44876</v>
      </c>
      <c r="U1" s="1379">
        <v>44883</v>
      </c>
      <c r="V1" s="1379">
        <v>44890</v>
      </c>
      <c r="W1" s="1379">
        <v>44897</v>
      </c>
      <c r="X1" s="1379">
        <v>44904</v>
      </c>
      <c r="Y1" s="1379">
        <v>44911</v>
      </c>
      <c r="Z1" s="1379">
        <v>44918</v>
      </c>
      <c r="AA1" s="1379">
        <v>44925</v>
      </c>
      <c r="AB1" s="1379">
        <v>44932</v>
      </c>
      <c r="AC1" s="1379">
        <v>44939</v>
      </c>
    </row>
    <row r="2" spans="1:29" s="1643" customFormat="1" ht="16" x14ac:dyDescent="0.2">
      <c r="A2" s="1643">
        <v>1</v>
      </c>
      <c r="B2" s="1643" t="s">
        <v>3473</v>
      </c>
      <c r="C2" s="1643" t="s">
        <v>3357</v>
      </c>
      <c r="D2" s="1686">
        <v>1312552</v>
      </c>
      <c r="E2" s="1687" t="s">
        <v>113</v>
      </c>
      <c r="F2" s="1687" t="s">
        <v>124</v>
      </c>
      <c r="G2" s="1687" t="s">
        <v>299</v>
      </c>
      <c r="H2" s="1688">
        <v>44341</v>
      </c>
      <c r="I2" s="1689">
        <f t="shared" ref="I2:I11" ca="1" si="0">YEARFRAC(H2,TODAY())</f>
        <v>1.8083333333333333</v>
      </c>
      <c r="J2" s="1686">
        <f t="shared" ref="J2:J11" ca="1" si="1">_xlfn.DAYS(TODAY(),H2)</f>
        <v>660</v>
      </c>
      <c r="K2" s="1686">
        <f t="shared" ref="K2:K11" ca="1" si="2">J2/30</f>
        <v>22</v>
      </c>
      <c r="L2" s="1690" t="s">
        <v>3039</v>
      </c>
      <c r="M2" s="1691">
        <v>44943</v>
      </c>
      <c r="N2" s="1692">
        <f t="shared" ref="N2:N11" si="3">_xlfn.DAYS(M2,H2)/30</f>
        <v>20.066666666666666</v>
      </c>
      <c r="O2" s="1643">
        <v>34</v>
      </c>
      <c r="P2" s="1643">
        <v>153</v>
      </c>
      <c r="Q2" s="1643">
        <v>39</v>
      </c>
      <c r="S2" s="1643">
        <v>43</v>
      </c>
      <c r="AB2" s="1643">
        <v>53</v>
      </c>
    </row>
    <row r="3" spans="1:29" s="1306" customFormat="1" ht="16" x14ac:dyDescent="0.2">
      <c r="A3" s="1306">
        <v>2</v>
      </c>
      <c r="B3" s="1306" t="s">
        <v>3474</v>
      </c>
      <c r="D3" s="1313">
        <v>1312552</v>
      </c>
      <c r="E3" s="1750" t="s">
        <v>113</v>
      </c>
      <c r="F3" s="1750" t="s">
        <v>124</v>
      </c>
      <c r="G3" s="1750" t="s">
        <v>296</v>
      </c>
      <c r="H3" s="1751">
        <v>44341</v>
      </c>
      <c r="I3" s="1752">
        <f t="shared" ca="1" si="0"/>
        <v>1.8083333333333333</v>
      </c>
      <c r="J3" s="1313">
        <f t="shared" ca="1" si="1"/>
        <v>660</v>
      </c>
      <c r="K3" s="1313">
        <f t="shared" ca="1" si="2"/>
        <v>22</v>
      </c>
      <c r="L3" s="1753" t="s">
        <v>3039</v>
      </c>
      <c r="M3" s="1691">
        <v>44943</v>
      </c>
      <c r="N3" s="1754">
        <f t="shared" si="3"/>
        <v>20.066666666666666</v>
      </c>
      <c r="O3" s="1306">
        <v>35</v>
      </c>
      <c r="P3" s="1306">
        <v>149</v>
      </c>
      <c r="Q3" s="1306">
        <v>41</v>
      </c>
      <c r="S3" s="1306">
        <v>47</v>
      </c>
      <c r="AB3" s="1306">
        <v>55</v>
      </c>
    </row>
    <row r="4" spans="1:29" s="1306" customFormat="1" ht="16" x14ac:dyDescent="0.2">
      <c r="A4" s="1306">
        <v>3</v>
      </c>
      <c r="B4" s="1643" t="s">
        <v>3475</v>
      </c>
      <c r="D4" s="1313">
        <v>1312552</v>
      </c>
      <c r="E4" s="1750" t="s">
        <v>113</v>
      </c>
      <c r="F4" s="1750" t="s">
        <v>124</v>
      </c>
      <c r="G4" s="1750" t="s">
        <v>286</v>
      </c>
      <c r="H4" s="1751">
        <v>44341</v>
      </c>
      <c r="I4" s="1752">
        <f t="shared" ca="1" si="0"/>
        <v>1.8083333333333333</v>
      </c>
      <c r="J4" s="1313">
        <f t="shared" ca="1" si="1"/>
        <v>660</v>
      </c>
      <c r="K4" s="1313">
        <f t="shared" ca="1" si="2"/>
        <v>22</v>
      </c>
      <c r="L4" s="1753" t="s">
        <v>3039</v>
      </c>
      <c r="M4" s="1691">
        <v>44943</v>
      </c>
      <c r="N4" s="1754">
        <f t="shared" si="3"/>
        <v>20.066666666666666</v>
      </c>
      <c r="O4" s="1306">
        <v>33</v>
      </c>
      <c r="P4" s="1306">
        <v>161</v>
      </c>
      <c r="Q4" s="1306">
        <v>37</v>
      </c>
      <c r="S4" s="1306">
        <v>41</v>
      </c>
      <c r="AB4" s="1306">
        <v>45</v>
      </c>
    </row>
    <row r="5" spans="1:29" s="1398" customFormat="1" ht="16" x14ac:dyDescent="0.2">
      <c r="A5" s="1398">
        <v>4</v>
      </c>
      <c r="B5" s="1306" t="s">
        <v>3476</v>
      </c>
      <c r="D5" s="1693">
        <v>1312552</v>
      </c>
      <c r="E5" s="1694" t="s">
        <v>113</v>
      </c>
      <c r="F5" s="1694" t="s">
        <v>124</v>
      </c>
      <c r="G5" s="1694" t="s">
        <v>293</v>
      </c>
      <c r="H5" s="1695">
        <v>44341</v>
      </c>
      <c r="I5" s="1696">
        <f t="shared" ca="1" si="0"/>
        <v>1.8083333333333333</v>
      </c>
      <c r="J5" s="1693">
        <f t="shared" ca="1" si="1"/>
        <v>660</v>
      </c>
      <c r="K5" s="1693">
        <f t="shared" ca="1" si="2"/>
        <v>22</v>
      </c>
      <c r="L5" s="1697" t="s">
        <v>3039</v>
      </c>
      <c r="M5" s="1691">
        <v>44943</v>
      </c>
      <c r="N5" s="1698">
        <f t="shared" si="3"/>
        <v>20.066666666666666</v>
      </c>
      <c r="O5" s="1398">
        <v>33</v>
      </c>
      <c r="P5" s="1398">
        <v>132</v>
      </c>
      <c r="Q5" s="1398">
        <v>38</v>
      </c>
      <c r="S5" s="1398">
        <v>40</v>
      </c>
      <c r="AB5" s="1398">
        <v>42</v>
      </c>
    </row>
    <row r="6" spans="1:29" s="1306" customFormat="1" ht="16" x14ac:dyDescent="0.2">
      <c r="A6" s="1306">
        <v>5</v>
      </c>
      <c r="B6" s="1643" t="s">
        <v>3477</v>
      </c>
      <c r="C6" s="1306" t="s">
        <v>3360</v>
      </c>
      <c r="D6" s="1313">
        <v>1388387</v>
      </c>
      <c r="E6" s="1750" t="s">
        <v>115</v>
      </c>
      <c r="F6" s="1750" t="s">
        <v>124</v>
      </c>
      <c r="G6" s="1750" t="s">
        <v>299</v>
      </c>
      <c r="H6" s="1751">
        <v>44341</v>
      </c>
      <c r="I6" s="1752">
        <f t="shared" ca="1" si="0"/>
        <v>1.8083333333333333</v>
      </c>
      <c r="J6" s="1313">
        <f t="shared" ca="1" si="1"/>
        <v>660</v>
      </c>
      <c r="K6" s="1313">
        <f t="shared" ca="1" si="2"/>
        <v>22</v>
      </c>
      <c r="L6" s="1753" t="s">
        <v>3039</v>
      </c>
      <c r="M6" s="1691">
        <v>44943</v>
      </c>
      <c r="N6" s="1754">
        <f t="shared" si="3"/>
        <v>20.066666666666666</v>
      </c>
      <c r="O6" s="1306">
        <v>26</v>
      </c>
      <c r="P6" s="1306">
        <v>159</v>
      </c>
      <c r="Q6" s="1306">
        <v>30</v>
      </c>
      <c r="S6" s="1306">
        <v>36</v>
      </c>
      <c r="AB6" s="1306">
        <v>49</v>
      </c>
    </row>
    <row r="7" spans="1:29" s="1398" customFormat="1" ht="16" x14ac:dyDescent="0.2">
      <c r="A7" s="1398">
        <v>6</v>
      </c>
      <c r="B7" s="1306" t="s">
        <v>3478</v>
      </c>
      <c r="D7" s="1693">
        <v>1388387</v>
      </c>
      <c r="E7" s="1694" t="s">
        <v>115</v>
      </c>
      <c r="F7" s="1694" t="s">
        <v>124</v>
      </c>
      <c r="G7" s="1694" t="s">
        <v>296</v>
      </c>
      <c r="H7" s="1695">
        <v>44341</v>
      </c>
      <c r="I7" s="1696">
        <f t="shared" ca="1" si="0"/>
        <v>1.8083333333333333</v>
      </c>
      <c r="J7" s="1693">
        <f t="shared" ca="1" si="1"/>
        <v>660</v>
      </c>
      <c r="K7" s="1693">
        <f t="shared" ca="1" si="2"/>
        <v>22</v>
      </c>
      <c r="L7" s="1697" t="s">
        <v>3039</v>
      </c>
      <c r="M7" s="1691">
        <v>44943</v>
      </c>
      <c r="N7" s="1698">
        <f t="shared" si="3"/>
        <v>20.066666666666666</v>
      </c>
      <c r="O7" s="1398">
        <v>27</v>
      </c>
      <c r="P7" s="1398">
        <v>138</v>
      </c>
      <c r="Q7" s="1398">
        <v>33</v>
      </c>
      <c r="S7" s="1398">
        <v>40</v>
      </c>
      <c r="AB7" s="1398">
        <v>56</v>
      </c>
    </row>
    <row r="8" spans="1:29" s="1306" customFormat="1" ht="16" x14ac:dyDescent="0.2">
      <c r="A8" s="1306">
        <v>7</v>
      </c>
      <c r="B8" s="1643" t="s">
        <v>3479</v>
      </c>
      <c r="C8" s="1306" t="s">
        <v>3361</v>
      </c>
      <c r="D8" s="1755">
        <v>1416089</v>
      </c>
      <c r="E8" s="1756" t="s">
        <v>113</v>
      </c>
      <c r="F8" s="1757" t="s">
        <v>916</v>
      </c>
      <c r="G8" s="1756" t="s">
        <v>299</v>
      </c>
      <c r="H8" s="1758">
        <v>44349</v>
      </c>
      <c r="I8" s="1759">
        <f t="shared" ca="1" si="0"/>
        <v>1.788888888888889</v>
      </c>
      <c r="J8" s="1760">
        <f t="shared" ca="1" si="1"/>
        <v>652</v>
      </c>
      <c r="K8" s="1760">
        <f t="shared" ca="1" si="2"/>
        <v>21.733333333333334</v>
      </c>
      <c r="L8" s="1761" t="s">
        <v>3039</v>
      </c>
      <c r="M8" s="1798">
        <v>44943</v>
      </c>
      <c r="N8" s="1762">
        <f t="shared" si="3"/>
        <v>19.8</v>
      </c>
      <c r="O8" s="1763">
        <v>31</v>
      </c>
      <c r="P8" s="1763">
        <v>136</v>
      </c>
      <c r="Q8" s="1306">
        <v>35</v>
      </c>
      <c r="S8" s="1306">
        <v>35</v>
      </c>
      <c r="AB8" s="1306">
        <v>43</v>
      </c>
    </row>
    <row r="9" spans="1:29" s="1306" customFormat="1" ht="16" x14ac:dyDescent="0.2">
      <c r="A9" s="1306">
        <v>8</v>
      </c>
      <c r="B9" s="1306" t="s">
        <v>3480</v>
      </c>
      <c r="D9" s="1755">
        <v>1416089</v>
      </c>
      <c r="E9" s="1756" t="s">
        <v>113</v>
      </c>
      <c r="F9" s="1757" t="s">
        <v>916</v>
      </c>
      <c r="G9" s="1756" t="s">
        <v>3016</v>
      </c>
      <c r="H9" s="1758">
        <v>44349</v>
      </c>
      <c r="I9" s="1759">
        <f t="shared" ca="1" si="0"/>
        <v>1.788888888888889</v>
      </c>
      <c r="J9" s="1760">
        <f t="shared" ca="1" si="1"/>
        <v>652</v>
      </c>
      <c r="K9" s="1760">
        <f t="shared" ca="1" si="2"/>
        <v>21.733333333333334</v>
      </c>
      <c r="L9" s="1761" t="s">
        <v>3039</v>
      </c>
      <c r="M9" s="1798">
        <v>44943</v>
      </c>
      <c r="N9" s="1762">
        <f t="shared" si="3"/>
        <v>19.8</v>
      </c>
      <c r="O9" s="1763">
        <v>34</v>
      </c>
      <c r="P9" s="1763">
        <v>188</v>
      </c>
      <c r="Q9" s="1306">
        <v>40</v>
      </c>
      <c r="S9" s="1306">
        <v>42</v>
      </c>
      <c r="AB9" s="1306">
        <v>50</v>
      </c>
    </row>
    <row r="10" spans="1:29" s="1306" customFormat="1" ht="16" x14ac:dyDescent="0.2">
      <c r="A10" s="1306">
        <v>9</v>
      </c>
      <c r="B10" s="1643" t="s">
        <v>3481</v>
      </c>
      <c r="D10" s="1755">
        <v>1416089</v>
      </c>
      <c r="E10" s="1756" t="s">
        <v>113</v>
      </c>
      <c r="F10" s="1757" t="s">
        <v>916</v>
      </c>
      <c r="G10" s="1756" t="s">
        <v>286</v>
      </c>
      <c r="H10" s="1758">
        <v>44349</v>
      </c>
      <c r="I10" s="1759">
        <f t="shared" ca="1" si="0"/>
        <v>1.788888888888889</v>
      </c>
      <c r="J10" s="1760">
        <f t="shared" ca="1" si="1"/>
        <v>652</v>
      </c>
      <c r="K10" s="1760">
        <f t="shared" ca="1" si="2"/>
        <v>21.733333333333334</v>
      </c>
      <c r="L10" s="1761" t="s">
        <v>3039</v>
      </c>
      <c r="M10" s="1798">
        <v>44943</v>
      </c>
      <c r="N10" s="1762">
        <f t="shared" si="3"/>
        <v>19.8</v>
      </c>
      <c r="O10" s="1763">
        <v>34</v>
      </c>
      <c r="P10" s="1763">
        <v>157</v>
      </c>
      <c r="Q10" s="1306">
        <v>35</v>
      </c>
      <c r="S10" s="1306">
        <v>35</v>
      </c>
      <c r="AB10" s="1306">
        <v>37</v>
      </c>
    </row>
    <row r="11" spans="1:29" s="1398" customFormat="1" ht="16" x14ac:dyDescent="0.2">
      <c r="A11" s="1398">
        <v>10</v>
      </c>
      <c r="B11" s="1306" t="s">
        <v>3482</v>
      </c>
      <c r="D11" s="1699">
        <v>1416089</v>
      </c>
      <c r="E11" s="1700" t="s">
        <v>113</v>
      </c>
      <c r="F11" s="1701" t="s">
        <v>916</v>
      </c>
      <c r="G11" s="1700" t="s">
        <v>293</v>
      </c>
      <c r="H11" s="1702">
        <v>44349</v>
      </c>
      <c r="I11" s="1703">
        <f t="shared" ca="1" si="0"/>
        <v>1.788888888888889</v>
      </c>
      <c r="J11" s="1704">
        <f t="shared" ca="1" si="1"/>
        <v>652</v>
      </c>
      <c r="K11" s="1704">
        <f t="shared" ca="1" si="2"/>
        <v>21.733333333333334</v>
      </c>
      <c r="L11" s="1705" t="s">
        <v>3039</v>
      </c>
      <c r="M11" s="1798">
        <v>44943</v>
      </c>
      <c r="N11" s="1706">
        <f t="shared" si="3"/>
        <v>19.8</v>
      </c>
      <c r="O11" s="1707">
        <v>34</v>
      </c>
      <c r="P11" s="1707">
        <v>150</v>
      </c>
      <c r="Q11" s="1398">
        <v>36</v>
      </c>
      <c r="S11" s="1398">
        <v>35</v>
      </c>
      <c r="AB11" s="1398">
        <v>36</v>
      </c>
    </row>
    <row r="12" spans="1:29" ht="16" x14ac:dyDescent="0.2">
      <c r="A12" s="1306">
        <v>11</v>
      </c>
      <c r="B12" s="1643" t="s">
        <v>3483</v>
      </c>
      <c r="C12" t="s">
        <v>3484</v>
      </c>
      <c r="D12" s="1764">
        <v>1513079</v>
      </c>
      <c r="E12" s="1764" t="s">
        <v>113</v>
      </c>
      <c r="F12" s="1764" t="s">
        <v>154</v>
      </c>
      <c r="G12" s="1764" t="s">
        <v>3013</v>
      </c>
      <c r="H12" s="1765">
        <v>44716</v>
      </c>
      <c r="I12" s="1766">
        <f t="shared" ref="I12:I19" ca="1" si="4">YEARFRAC(H12,TODAY())</f>
        <v>0.78333333333333333</v>
      </c>
      <c r="J12" s="1767">
        <f t="shared" ref="J12:J19" ca="1" si="5">_xlfn.DAYS(TODAY(),H12)</f>
        <v>285</v>
      </c>
      <c r="K12" s="1767">
        <f t="shared" ref="K12:K19" ca="1" si="6">J12/30</f>
        <v>9.5</v>
      </c>
      <c r="L12" s="1764" t="s">
        <v>3447</v>
      </c>
      <c r="M12" s="1799">
        <v>44943</v>
      </c>
      <c r="N12" s="1768">
        <f t="shared" ref="N12:N19" si="7">_xlfn.DAYS(M12,H12)/30</f>
        <v>7.5666666666666664</v>
      </c>
      <c r="O12" s="1306">
        <v>30</v>
      </c>
      <c r="P12" s="1306">
        <v>208</v>
      </c>
      <c r="Q12" s="1306">
        <v>30</v>
      </c>
      <c r="S12">
        <v>30</v>
      </c>
      <c r="AB12">
        <v>31</v>
      </c>
    </row>
    <row r="13" spans="1:29" ht="16" x14ac:dyDescent="0.2">
      <c r="A13" s="1306">
        <v>12</v>
      </c>
      <c r="B13" s="1306" t="s">
        <v>3485</v>
      </c>
      <c r="D13" s="1764">
        <v>1513079</v>
      </c>
      <c r="E13" s="1764" t="s">
        <v>113</v>
      </c>
      <c r="F13" s="1764" t="s">
        <v>154</v>
      </c>
      <c r="G13" s="1764" t="s">
        <v>3016</v>
      </c>
      <c r="H13" s="1765">
        <v>44716</v>
      </c>
      <c r="I13" s="1766">
        <f t="shared" ca="1" si="4"/>
        <v>0.78333333333333333</v>
      </c>
      <c r="J13" s="1767">
        <f t="shared" ca="1" si="5"/>
        <v>285</v>
      </c>
      <c r="K13" s="1767">
        <f t="shared" ca="1" si="6"/>
        <v>9.5</v>
      </c>
      <c r="L13" s="1764" t="s">
        <v>3447</v>
      </c>
      <c r="M13" s="1799">
        <v>44943</v>
      </c>
      <c r="N13" s="1768">
        <f t="shared" si="7"/>
        <v>7.5666666666666664</v>
      </c>
      <c r="O13" s="1306">
        <v>33</v>
      </c>
      <c r="P13" s="1306">
        <v>178</v>
      </c>
      <c r="Q13" s="1306">
        <v>33</v>
      </c>
      <c r="S13">
        <v>32</v>
      </c>
      <c r="AB13">
        <v>33</v>
      </c>
    </row>
    <row r="14" spans="1:29" s="1385" customFormat="1" ht="16" x14ac:dyDescent="0.2">
      <c r="A14" s="1398">
        <v>13</v>
      </c>
      <c r="B14" s="1643" t="s">
        <v>3486</v>
      </c>
      <c r="D14" s="1708">
        <v>1513079</v>
      </c>
      <c r="E14" s="1708" t="s">
        <v>113</v>
      </c>
      <c r="F14" s="1708" t="s">
        <v>154</v>
      </c>
      <c r="G14" s="1708" t="s">
        <v>286</v>
      </c>
      <c r="H14" s="1709">
        <v>44716</v>
      </c>
      <c r="I14" s="1710">
        <f t="shared" ca="1" si="4"/>
        <v>0.78333333333333333</v>
      </c>
      <c r="J14" s="1711">
        <f t="shared" ca="1" si="5"/>
        <v>285</v>
      </c>
      <c r="K14" s="1711">
        <f t="shared" ca="1" si="6"/>
        <v>9.5</v>
      </c>
      <c r="L14" s="1708" t="s">
        <v>3447</v>
      </c>
      <c r="M14" s="1799">
        <v>44943</v>
      </c>
      <c r="N14" s="1712">
        <f t="shared" si="7"/>
        <v>7.5666666666666664</v>
      </c>
      <c r="O14" s="1398">
        <v>29</v>
      </c>
      <c r="P14" s="1398">
        <v>167</v>
      </c>
      <c r="Q14" s="1398">
        <v>29</v>
      </c>
      <c r="R14" s="1398"/>
      <c r="S14" s="1385">
        <v>30</v>
      </c>
      <c r="AB14" s="1385">
        <v>30</v>
      </c>
    </row>
    <row r="15" spans="1:29" ht="16" x14ac:dyDescent="0.2">
      <c r="A15" s="1306">
        <v>14</v>
      </c>
      <c r="B15" s="1306" t="s">
        <v>3487</v>
      </c>
      <c r="C15" t="s">
        <v>3367</v>
      </c>
      <c r="D15" s="1764">
        <v>1513080</v>
      </c>
      <c r="E15" s="1764" t="s">
        <v>115</v>
      </c>
      <c r="F15" s="1764" t="s">
        <v>154</v>
      </c>
      <c r="G15" s="1764" t="s">
        <v>3013</v>
      </c>
      <c r="H15" s="1765">
        <v>44716</v>
      </c>
      <c r="I15" s="1766">
        <f t="shared" ca="1" si="4"/>
        <v>0.78333333333333333</v>
      </c>
      <c r="J15" s="1767">
        <f t="shared" ca="1" si="5"/>
        <v>285</v>
      </c>
      <c r="K15" s="1767">
        <f t="shared" ca="1" si="6"/>
        <v>9.5</v>
      </c>
      <c r="L15" s="1764" t="s">
        <v>3447</v>
      </c>
      <c r="M15" s="1799">
        <v>44943</v>
      </c>
      <c r="N15" s="1768">
        <f t="shared" si="7"/>
        <v>7.5666666666666664</v>
      </c>
      <c r="O15" s="1306">
        <v>22</v>
      </c>
      <c r="P15" s="1306">
        <v>170</v>
      </c>
      <c r="Q15" s="1306">
        <v>22</v>
      </c>
      <c r="S15">
        <v>22</v>
      </c>
      <c r="AB15">
        <v>24</v>
      </c>
    </row>
    <row r="16" spans="1:29" ht="16" x14ac:dyDescent="0.2">
      <c r="A16" s="1306">
        <v>15</v>
      </c>
      <c r="B16" s="1643" t="s">
        <v>3488</v>
      </c>
      <c r="D16" s="1764">
        <v>1513080</v>
      </c>
      <c r="E16" s="1764" t="s">
        <v>115</v>
      </c>
      <c r="F16" s="1764" t="s">
        <v>154</v>
      </c>
      <c r="G16" s="1764" t="s">
        <v>296</v>
      </c>
      <c r="H16" s="1765">
        <v>44716</v>
      </c>
      <c r="I16" s="1766">
        <f t="shared" ca="1" si="4"/>
        <v>0.78333333333333333</v>
      </c>
      <c r="J16" s="1767">
        <f t="shared" ca="1" si="5"/>
        <v>285</v>
      </c>
      <c r="K16" s="1767">
        <f t="shared" ca="1" si="6"/>
        <v>9.5</v>
      </c>
      <c r="L16" s="1764" t="s">
        <v>3447</v>
      </c>
      <c r="M16" s="1799">
        <v>44943</v>
      </c>
      <c r="N16" s="1768">
        <f t="shared" si="7"/>
        <v>7.5666666666666664</v>
      </c>
      <c r="O16" s="1306">
        <v>21</v>
      </c>
      <c r="P16" s="1306">
        <v>171</v>
      </c>
      <c r="Q16" s="1306">
        <v>21</v>
      </c>
      <c r="S16">
        <v>21</v>
      </c>
      <c r="AB16">
        <v>22</v>
      </c>
    </row>
    <row r="17" spans="1:28" ht="16" x14ac:dyDescent="0.2">
      <c r="A17" s="1306">
        <v>16</v>
      </c>
      <c r="B17" s="1306" t="s">
        <v>3489</v>
      </c>
      <c r="D17" s="1764">
        <v>1513080</v>
      </c>
      <c r="E17" s="1764" t="s">
        <v>115</v>
      </c>
      <c r="F17" s="1764" t="s">
        <v>154</v>
      </c>
      <c r="G17" s="1764" t="s">
        <v>286</v>
      </c>
      <c r="H17" s="1765">
        <v>44716</v>
      </c>
      <c r="I17" s="1766">
        <f t="shared" ca="1" si="4"/>
        <v>0.78333333333333333</v>
      </c>
      <c r="J17" s="1767">
        <f t="shared" ca="1" si="5"/>
        <v>285</v>
      </c>
      <c r="K17" s="1767">
        <f t="shared" ca="1" si="6"/>
        <v>9.5</v>
      </c>
      <c r="L17" s="1764" t="s">
        <v>3447</v>
      </c>
      <c r="M17" s="1799">
        <v>44943</v>
      </c>
      <c r="N17" s="1768">
        <f t="shared" si="7"/>
        <v>7.5666666666666664</v>
      </c>
      <c r="O17" s="1306">
        <v>23</v>
      </c>
      <c r="P17" s="1306">
        <v>166</v>
      </c>
      <c r="Q17" s="1306">
        <v>23</v>
      </c>
      <c r="S17">
        <v>24</v>
      </c>
      <c r="AB17">
        <v>24</v>
      </c>
    </row>
    <row r="18" spans="1:28" ht="16" x14ac:dyDescent="0.2">
      <c r="A18" s="1306">
        <v>17</v>
      </c>
      <c r="B18" s="1643" t="s">
        <v>3490</v>
      </c>
      <c r="D18" s="1764">
        <v>1513080</v>
      </c>
      <c r="E18" s="1764" t="s">
        <v>115</v>
      </c>
      <c r="F18" s="1764" t="s">
        <v>154</v>
      </c>
      <c r="G18" s="1764" t="s">
        <v>293</v>
      </c>
      <c r="H18" s="1765">
        <v>44716</v>
      </c>
      <c r="I18" s="1766">
        <f t="shared" ca="1" si="4"/>
        <v>0.78333333333333333</v>
      </c>
      <c r="J18" s="1767">
        <f t="shared" ca="1" si="5"/>
        <v>285</v>
      </c>
      <c r="K18" s="1767">
        <f t="shared" ca="1" si="6"/>
        <v>9.5</v>
      </c>
      <c r="L18" s="1764" t="s">
        <v>3447</v>
      </c>
      <c r="M18" s="1799">
        <v>44943</v>
      </c>
      <c r="N18" s="1768">
        <f t="shared" si="7"/>
        <v>7.5666666666666664</v>
      </c>
      <c r="O18" s="1306">
        <v>23</v>
      </c>
      <c r="P18" s="1306">
        <v>198</v>
      </c>
      <c r="Q18" s="1306">
        <v>23</v>
      </c>
      <c r="S18">
        <v>24</v>
      </c>
      <c r="AB18">
        <v>23</v>
      </c>
    </row>
    <row r="19" spans="1:28" s="1385" customFormat="1" ht="16" x14ac:dyDescent="0.2">
      <c r="A19" s="1398">
        <v>18</v>
      </c>
      <c r="B19" s="1306" t="s">
        <v>3491</v>
      </c>
      <c r="D19" s="1708">
        <v>1513080</v>
      </c>
      <c r="E19" s="1708" t="s">
        <v>115</v>
      </c>
      <c r="F19" s="1708" t="s">
        <v>154</v>
      </c>
      <c r="G19" s="1708" t="s">
        <v>286</v>
      </c>
      <c r="H19" s="1709">
        <v>44716</v>
      </c>
      <c r="I19" s="1710">
        <f t="shared" ca="1" si="4"/>
        <v>0.78333333333333333</v>
      </c>
      <c r="J19" s="1711">
        <f t="shared" ca="1" si="5"/>
        <v>285</v>
      </c>
      <c r="K19" s="1711">
        <f t="shared" ca="1" si="6"/>
        <v>9.5</v>
      </c>
      <c r="L19" s="1708" t="s">
        <v>3447</v>
      </c>
      <c r="M19" s="1799">
        <v>44943</v>
      </c>
      <c r="N19" s="1712">
        <f t="shared" si="7"/>
        <v>7.5666666666666664</v>
      </c>
      <c r="O19" s="1398">
        <v>23</v>
      </c>
      <c r="P19" s="1398">
        <v>196</v>
      </c>
      <c r="Q19" s="1398">
        <v>23</v>
      </c>
      <c r="R19" s="1398"/>
      <c r="S19" s="1385">
        <v>23</v>
      </c>
      <c r="AB19" s="1385">
        <v>23</v>
      </c>
    </row>
    <row r="20" spans="1:28" ht="16" x14ac:dyDescent="0.2">
      <c r="A20">
        <v>19</v>
      </c>
      <c r="B20" s="1643" t="s">
        <v>3492</v>
      </c>
      <c r="D20" s="914">
        <v>1479816</v>
      </c>
      <c r="E20" s="1708" t="s">
        <v>113</v>
      </c>
      <c r="F20" s="1708" t="s">
        <v>154</v>
      </c>
      <c r="G20" s="1764"/>
      <c r="H20" s="915">
        <v>44512</v>
      </c>
      <c r="I20" s="1710">
        <f t="shared" ref="I20:I21" ca="1" si="8">YEARFRAC(H20,TODAY())</f>
        <v>1.3444444444444446</v>
      </c>
      <c r="J20" s="1711">
        <f t="shared" ref="J20:J21" ca="1" si="9">_xlfn.DAYS(TODAY(),H20)</f>
        <v>489</v>
      </c>
      <c r="K20" s="1711">
        <f t="shared" ref="K20:K21" ca="1" si="10">J20/30</f>
        <v>16.3</v>
      </c>
      <c r="L20" s="1764" t="s">
        <v>3493</v>
      </c>
      <c r="M20" s="1799">
        <v>44943</v>
      </c>
      <c r="N20" s="1712">
        <f t="shared" ref="N20:N21" si="11">_xlfn.DAYS(M20,H20)/30</f>
        <v>14.366666666666667</v>
      </c>
      <c r="O20" s="1306">
        <v>32</v>
      </c>
      <c r="P20" s="1306">
        <v>168</v>
      </c>
      <c r="AB20">
        <v>32</v>
      </c>
    </row>
    <row r="21" spans="1:28" s="1385" customFormat="1" ht="16" x14ac:dyDescent="0.2">
      <c r="A21" s="1385">
        <v>20</v>
      </c>
      <c r="B21" s="1306" t="s">
        <v>3494</v>
      </c>
      <c r="D21" s="1796">
        <v>1479816</v>
      </c>
      <c r="E21" s="1708" t="s">
        <v>115</v>
      </c>
      <c r="F21" s="1708" t="s">
        <v>154</v>
      </c>
      <c r="G21" s="1708"/>
      <c r="H21" s="1797">
        <v>44512</v>
      </c>
      <c r="I21" s="1710">
        <f t="shared" ca="1" si="8"/>
        <v>1.3444444444444446</v>
      </c>
      <c r="J21" s="1711">
        <f t="shared" ca="1" si="9"/>
        <v>489</v>
      </c>
      <c r="K21" s="1711">
        <f t="shared" ca="1" si="10"/>
        <v>16.3</v>
      </c>
      <c r="L21" s="1708" t="s">
        <v>3493</v>
      </c>
      <c r="M21" s="1799">
        <v>44943</v>
      </c>
      <c r="N21" s="1712">
        <f t="shared" si="11"/>
        <v>14.366666666666667</v>
      </c>
      <c r="O21" s="1398">
        <v>32</v>
      </c>
      <c r="P21" s="1398">
        <v>175</v>
      </c>
      <c r="Q21" s="1398"/>
      <c r="R21" s="1398"/>
      <c r="AB21" s="1385">
        <v>32</v>
      </c>
    </row>
    <row r="22" spans="1:28" x14ac:dyDescent="0.2">
      <c r="L22" s="1306" t="s">
        <v>3495</v>
      </c>
    </row>
    <row r="24" spans="1:28" s="1743" customFormat="1" ht="16" x14ac:dyDescent="0.2">
      <c r="A24" s="1743">
        <v>5</v>
      </c>
      <c r="B24" s="1743" t="s">
        <v>3496</v>
      </c>
      <c r="D24" s="1744">
        <v>1312552</v>
      </c>
      <c r="E24" s="1743" t="s">
        <v>113</v>
      </c>
      <c r="F24" s="1743" t="s">
        <v>124</v>
      </c>
      <c r="G24" s="1743" t="s">
        <v>290</v>
      </c>
      <c r="H24" s="1745">
        <v>44341</v>
      </c>
      <c r="I24" s="1746">
        <f ca="1">YEARFRAC(H24,TODAY())</f>
        <v>1.8083333333333333</v>
      </c>
      <c r="J24" s="1744">
        <f ca="1">_xlfn.DAYS(TODAY(),H24)</f>
        <v>660</v>
      </c>
      <c r="K24" s="1744">
        <f ca="1">J24/30</f>
        <v>22</v>
      </c>
      <c r="L24" s="1747" t="s">
        <v>3039</v>
      </c>
      <c r="M24" s="1748">
        <v>44930</v>
      </c>
      <c r="N24" s="1749">
        <f>_xlfn.DAYS(M24,H24)/30</f>
        <v>19.633333333333333</v>
      </c>
      <c r="O24" s="1743">
        <v>35</v>
      </c>
      <c r="P24" s="1743">
        <v>167</v>
      </c>
      <c r="Q24" s="1743">
        <v>36</v>
      </c>
      <c r="S24" s="1743" t="s">
        <v>3497</v>
      </c>
    </row>
  </sheetData>
  <pageMargins left="0.7" right="0.7" top="0.75" bottom="0.75" header="0.3" footer="0.3"/>
  <pageSetup fitToHeight="0"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D9ED-E272-4A1C-9E3F-646E5FCD9A2C}">
  <sheetPr>
    <pageSetUpPr fitToPage="1"/>
  </sheetPr>
  <dimension ref="A1:S13"/>
  <sheetViews>
    <sheetView workbookViewId="0">
      <selection activeCell="Q1" sqref="Q1:S1"/>
    </sheetView>
  </sheetViews>
  <sheetFormatPr baseColWidth="10" defaultColWidth="8.83203125" defaultRowHeight="15" x14ac:dyDescent="0.2"/>
  <cols>
    <col min="1" max="1" width="6.1640625" bestFit="1" customWidth="1"/>
    <col min="2" max="2" width="9.5" bestFit="1" customWidth="1"/>
    <col min="3" max="3" width="17" bestFit="1" customWidth="1"/>
    <col min="4" max="4" width="14.5" bestFit="1" customWidth="1"/>
    <col min="5" max="5" width="4.33203125" bestFit="1" customWidth="1"/>
    <col min="6" max="6" width="9.83203125" bestFit="1" customWidth="1"/>
    <col min="7" max="7" width="8.5" bestFit="1" customWidth="1"/>
    <col min="8" max="8" width="11.33203125" bestFit="1" customWidth="1"/>
    <col min="9" max="9" width="10.6640625" bestFit="1" customWidth="1"/>
    <col min="10" max="10" width="10" bestFit="1" customWidth="1"/>
    <col min="11" max="11" width="12.83203125" bestFit="1" customWidth="1"/>
    <col min="12" max="12" width="19" bestFit="1" customWidth="1"/>
    <col min="13" max="13" width="15.5" bestFit="1" customWidth="1"/>
    <col min="14" max="14" width="17" bestFit="1" customWidth="1"/>
    <col min="15" max="15" width="12.5" bestFit="1" customWidth="1"/>
    <col min="16" max="16" width="13.5" bestFit="1" customWidth="1"/>
    <col min="17" max="19" width="10.5" bestFit="1" customWidth="1"/>
  </cols>
  <sheetData>
    <row r="1" spans="1:19" x14ac:dyDescent="0.2">
      <c r="A1" s="1858" t="s">
        <v>97</v>
      </c>
      <c r="B1" s="1858" t="s">
        <v>2593</v>
      </c>
      <c r="C1" s="1858" t="s">
        <v>239</v>
      </c>
      <c r="D1" s="1858" t="s">
        <v>2435</v>
      </c>
      <c r="E1" s="1858" t="s">
        <v>189</v>
      </c>
      <c r="F1" s="1858" t="s">
        <v>192</v>
      </c>
      <c r="G1" s="1858" t="s">
        <v>241</v>
      </c>
      <c r="H1" s="1858" t="s">
        <v>188</v>
      </c>
      <c r="I1" s="1858" t="s">
        <v>242</v>
      </c>
      <c r="J1" s="1858" t="s">
        <v>2895</v>
      </c>
      <c r="K1" s="1858" t="s">
        <v>2896</v>
      </c>
      <c r="L1" s="1858" t="s">
        <v>2441</v>
      </c>
      <c r="M1" s="1859" t="s">
        <v>2886</v>
      </c>
      <c r="N1" s="1858" t="s">
        <v>2887</v>
      </c>
      <c r="O1" s="1403" t="s">
        <v>3471</v>
      </c>
      <c r="P1" s="1403" t="s">
        <v>3472</v>
      </c>
      <c r="Q1" s="6">
        <v>44939</v>
      </c>
      <c r="R1" s="6">
        <v>44946</v>
      </c>
      <c r="S1" s="6">
        <v>44953</v>
      </c>
    </row>
    <row r="2" spans="1:19" ht="16" x14ac:dyDescent="0.2">
      <c r="A2" s="1403">
        <v>1</v>
      </c>
      <c r="B2" s="1403" t="s">
        <v>3498</v>
      </c>
      <c r="C2" s="1403" t="s">
        <v>3357</v>
      </c>
      <c r="D2" s="1988">
        <v>1524404</v>
      </c>
      <c r="E2" s="1860" t="s">
        <v>113</v>
      </c>
      <c r="F2" s="1860" t="s">
        <v>916</v>
      </c>
      <c r="G2" s="1860"/>
      <c r="H2" s="1804">
        <v>44762</v>
      </c>
      <c r="I2" s="1860">
        <f ca="1">YEARFRAC(H2,TODAY())</f>
        <v>0.65555555555555556</v>
      </c>
      <c r="J2" s="1860">
        <f ca="1">_xlfn.DAYS(TODAY(),H2)</f>
        <v>239</v>
      </c>
      <c r="K2" s="1860">
        <f ca="1">J2/30</f>
        <v>7.9666666666666668</v>
      </c>
      <c r="L2" s="1860" t="s">
        <v>3499</v>
      </c>
      <c r="M2" s="1861">
        <v>44970</v>
      </c>
      <c r="N2" s="1860">
        <f>_xlfn.DAYS(M2,H2)/30</f>
        <v>6.9333333333333336</v>
      </c>
      <c r="O2" s="1403">
        <v>31</v>
      </c>
      <c r="P2" s="1403">
        <v>202</v>
      </c>
    </row>
    <row r="3" spans="1:19" ht="16" x14ac:dyDescent="0.2">
      <c r="A3" s="1403">
        <v>2</v>
      </c>
      <c r="B3" s="1403" t="s">
        <v>3500</v>
      </c>
      <c r="C3" s="1403"/>
      <c r="D3" s="1988"/>
      <c r="E3" s="1860" t="s">
        <v>113</v>
      </c>
      <c r="F3" s="1860" t="s">
        <v>916</v>
      </c>
      <c r="G3" s="1860"/>
      <c r="H3" s="1804">
        <v>44762</v>
      </c>
      <c r="I3" s="1860">
        <f t="shared" ref="I3:I13" ca="1" si="0">YEARFRAC(H3,TODAY())</f>
        <v>0.65555555555555556</v>
      </c>
      <c r="J3" s="1860">
        <f t="shared" ref="J3:J6" ca="1" si="1">_xlfn.DAYS(TODAY(),H3)</f>
        <v>239</v>
      </c>
      <c r="K3" s="1860">
        <f t="shared" ref="K3:K13" ca="1" si="2">J3/30</f>
        <v>7.9666666666666668</v>
      </c>
      <c r="L3" s="1860" t="s">
        <v>3499</v>
      </c>
      <c r="M3" s="1861">
        <v>44970</v>
      </c>
      <c r="N3" s="1860">
        <f t="shared" ref="N3:N13" si="3">_xlfn.DAYS(M3,H3)/30</f>
        <v>6.9333333333333336</v>
      </c>
      <c r="O3" s="1403">
        <v>27</v>
      </c>
      <c r="P3" s="1403">
        <v>270</v>
      </c>
    </row>
    <row r="4" spans="1:19" ht="16" x14ac:dyDescent="0.2">
      <c r="A4" s="1403">
        <v>3</v>
      </c>
      <c r="B4" s="1403" t="s">
        <v>3501</v>
      </c>
      <c r="C4" s="1403"/>
      <c r="D4" s="1988"/>
      <c r="E4" s="1860" t="s">
        <v>113</v>
      </c>
      <c r="F4" s="1860" t="s">
        <v>916</v>
      </c>
      <c r="G4" s="1860"/>
      <c r="H4" s="1804">
        <v>44762</v>
      </c>
      <c r="I4" s="1860">
        <f t="shared" ca="1" si="0"/>
        <v>0.65555555555555556</v>
      </c>
      <c r="J4" s="1860">
        <f t="shared" ca="1" si="1"/>
        <v>239</v>
      </c>
      <c r="K4" s="1860">
        <f t="shared" ca="1" si="2"/>
        <v>7.9666666666666668</v>
      </c>
      <c r="L4" s="1860" t="s">
        <v>3499</v>
      </c>
      <c r="M4" s="1861">
        <v>44970</v>
      </c>
      <c r="N4" s="1860">
        <f t="shared" si="3"/>
        <v>6.9333333333333336</v>
      </c>
      <c r="O4" s="1403">
        <v>29</v>
      </c>
      <c r="P4" s="1403">
        <v>203</v>
      </c>
    </row>
    <row r="5" spans="1:19" ht="16" x14ac:dyDescent="0.2">
      <c r="A5" s="1403">
        <v>4</v>
      </c>
      <c r="B5" s="1403" t="s">
        <v>3502</v>
      </c>
      <c r="C5" s="1403"/>
      <c r="D5" s="1988"/>
      <c r="E5" s="1860" t="s">
        <v>113</v>
      </c>
      <c r="F5" s="1860" t="s">
        <v>916</v>
      </c>
      <c r="G5" s="1860"/>
      <c r="H5" s="1804">
        <v>44762</v>
      </c>
      <c r="I5" s="1860">
        <f t="shared" ca="1" si="0"/>
        <v>0.65555555555555556</v>
      </c>
      <c r="J5" s="1860">
        <f t="shared" ca="1" si="1"/>
        <v>239</v>
      </c>
      <c r="K5" s="1860">
        <f t="shared" ca="1" si="2"/>
        <v>7.9666666666666668</v>
      </c>
      <c r="L5" s="1860" t="s">
        <v>3499</v>
      </c>
      <c r="M5" s="1861">
        <v>44970</v>
      </c>
      <c r="N5" s="1860">
        <f t="shared" si="3"/>
        <v>6.9333333333333336</v>
      </c>
      <c r="O5" s="1403">
        <v>30</v>
      </c>
      <c r="P5" s="1403">
        <v>181</v>
      </c>
    </row>
    <row r="6" spans="1:19" s="1385" customFormat="1" ht="16" x14ac:dyDescent="0.2">
      <c r="A6" s="1865">
        <v>5</v>
      </c>
      <c r="B6" s="1865" t="s">
        <v>3503</v>
      </c>
      <c r="C6" s="1865"/>
      <c r="D6" s="1989"/>
      <c r="E6" s="1866" t="s">
        <v>113</v>
      </c>
      <c r="F6" s="1866" t="s">
        <v>916</v>
      </c>
      <c r="G6" s="1866"/>
      <c r="H6" s="1817">
        <v>44762</v>
      </c>
      <c r="I6" s="1866">
        <f t="shared" ca="1" si="0"/>
        <v>0.65555555555555556</v>
      </c>
      <c r="J6" s="1866">
        <f t="shared" ca="1" si="1"/>
        <v>239</v>
      </c>
      <c r="K6" s="1866">
        <f t="shared" ca="1" si="2"/>
        <v>7.9666666666666668</v>
      </c>
      <c r="L6" s="1866" t="s">
        <v>3499</v>
      </c>
      <c r="M6" s="1867">
        <v>44970</v>
      </c>
      <c r="N6" s="1866">
        <f t="shared" si="3"/>
        <v>6.9333333333333336</v>
      </c>
      <c r="O6" s="1865">
        <v>31</v>
      </c>
      <c r="P6" s="1865">
        <v>200</v>
      </c>
    </row>
    <row r="7" spans="1:19" ht="16" x14ac:dyDescent="0.2">
      <c r="A7" s="1868">
        <v>6</v>
      </c>
      <c r="B7" s="1868" t="s">
        <v>3504</v>
      </c>
      <c r="C7" s="1868" t="s">
        <v>3360</v>
      </c>
      <c r="D7" s="1990">
        <v>1524403</v>
      </c>
      <c r="E7" s="1869" t="s">
        <v>113</v>
      </c>
      <c r="F7" s="1869" t="s">
        <v>896</v>
      </c>
      <c r="G7" s="1869"/>
      <c r="H7" s="1870">
        <v>44765</v>
      </c>
      <c r="I7" s="1869">
        <f t="shared" ca="1" si="0"/>
        <v>0.64722222222222225</v>
      </c>
      <c r="J7" s="1869">
        <f t="shared" ref="J7:J9" ca="1" si="4">_xlfn.DAYS(TODAY(),H7)</f>
        <v>236</v>
      </c>
      <c r="K7" s="1869">
        <f t="shared" ca="1" si="2"/>
        <v>7.8666666666666663</v>
      </c>
      <c r="L7" s="1869" t="s">
        <v>3499</v>
      </c>
      <c r="M7" s="1871">
        <v>44970</v>
      </c>
      <c r="N7" s="1869">
        <f t="shared" si="3"/>
        <v>6.833333333333333</v>
      </c>
      <c r="O7" s="1868">
        <v>29</v>
      </c>
      <c r="P7" s="1868">
        <v>163</v>
      </c>
    </row>
    <row r="8" spans="1:19" ht="16" x14ac:dyDescent="0.2">
      <c r="A8" s="1403">
        <v>7</v>
      </c>
      <c r="B8" s="1403" t="s">
        <v>3505</v>
      </c>
      <c r="C8" s="1403"/>
      <c r="D8" s="1991"/>
      <c r="E8" s="1862" t="s">
        <v>113</v>
      </c>
      <c r="F8" s="1862" t="s">
        <v>896</v>
      </c>
      <c r="G8" s="1862"/>
      <c r="H8" s="1863">
        <v>44765</v>
      </c>
      <c r="I8" s="1862">
        <f t="shared" ca="1" si="0"/>
        <v>0.64722222222222225</v>
      </c>
      <c r="J8" s="1862">
        <f t="shared" ca="1" si="4"/>
        <v>236</v>
      </c>
      <c r="K8" s="1862">
        <f t="shared" ca="1" si="2"/>
        <v>7.8666666666666663</v>
      </c>
      <c r="L8" s="1862" t="s">
        <v>3499</v>
      </c>
      <c r="M8" s="1864">
        <v>44970</v>
      </c>
      <c r="N8" s="1862">
        <f t="shared" si="3"/>
        <v>6.833333333333333</v>
      </c>
      <c r="O8" s="1403">
        <v>30</v>
      </c>
      <c r="P8" s="1403">
        <v>134</v>
      </c>
    </row>
    <row r="9" spans="1:19" s="1385" customFormat="1" ht="16" x14ac:dyDescent="0.2">
      <c r="A9" s="1865">
        <v>8</v>
      </c>
      <c r="B9" s="1865" t="s">
        <v>3506</v>
      </c>
      <c r="C9" s="1865"/>
      <c r="D9" s="1992"/>
      <c r="E9" s="1872" t="s">
        <v>113</v>
      </c>
      <c r="F9" s="1872" t="s">
        <v>896</v>
      </c>
      <c r="G9" s="1872"/>
      <c r="H9" s="1873">
        <v>44765</v>
      </c>
      <c r="I9" s="1872">
        <f t="shared" ca="1" si="0"/>
        <v>0.64722222222222225</v>
      </c>
      <c r="J9" s="1872">
        <f t="shared" ca="1" si="4"/>
        <v>236</v>
      </c>
      <c r="K9" s="1872">
        <f t="shared" ca="1" si="2"/>
        <v>7.8666666666666663</v>
      </c>
      <c r="L9" s="1872" t="s">
        <v>3499</v>
      </c>
      <c r="M9" s="1874">
        <v>44970</v>
      </c>
      <c r="N9" s="1872">
        <f t="shared" si="3"/>
        <v>6.833333333333333</v>
      </c>
      <c r="O9" s="1865">
        <v>28</v>
      </c>
      <c r="P9" s="1865">
        <v>170</v>
      </c>
    </row>
    <row r="10" spans="1:19" ht="16" x14ac:dyDescent="0.2">
      <c r="A10" s="1868">
        <v>9</v>
      </c>
      <c r="B10" s="1868" t="s">
        <v>3507</v>
      </c>
      <c r="C10" s="1868" t="s">
        <v>3361</v>
      </c>
      <c r="D10" s="1993">
        <v>1524400</v>
      </c>
      <c r="E10" s="1875" t="s">
        <v>113</v>
      </c>
      <c r="F10" s="1875" t="s">
        <v>141</v>
      </c>
      <c r="G10" s="1875"/>
      <c r="H10" s="1850">
        <v>44787</v>
      </c>
      <c r="I10" s="1875">
        <f t="shared" ca="1" si="0"/>
        <v>0.58888888888888891</v>
      </c>
      <c r="J10" s="1875">
        <f t="shared" ref="J10:J11" ca="1" si="5">_xlfn.DAYS(TODAY(),H10)</f>
        <v>214</v>
      </c>
      <c r="K10" s="1875">
        <f t="shared" ca="1" si="2"/>
        <v>7.1333333333333337</v>
      </c>
      <c r="L10" s="1875" t="s">
        <v>3499</v>
      </c>
      <c r="M10" s="1876">
        <v>44970</v>
      </c>
      <c r="N10" s="1875">
        <f t="shared" si="3"/>
        <v>6.1</v>
      </c>
      <c r="O10" s="1868">
        <v>30</v>
      </c>
      <c r="P10" s="1868">
        <v>197</v>
      </c>
    </row>
    <row r="11" spans="1:19" s="1385" customFormat="1" ht="16" x14ac:dyDescent="0.2">
      <c r="A11" s="1865">
        <v>10</v>
      </c>
      <c r="B11" s="1865" t="s">
        <v>3508</v>
      </c>
      <c r="C11" s="1865"/>
      <c r="D11" s="1994"/>
      <c r="E11" s="1877" t="s">
        <v>113</v>
      </c>
      <c r="F11" s="1877" t="s">
        <v>141</v>
      </c>
      <c r="G11" s="1877"/>
      <c r="H11" s="1854">
        <v>44787</v>
      </c>
      <c r="I11" s="1877">
        <f t="shared" ca="1" si="0"/>
        <v>0.58888888888888891</v>
      </c>
      <c r="J11" s="1877">
        <f t="shared" ca="1" si="5"/>
        <v>214</v>
      </c>
      <c r="K11" s="1877">
        <f t="shared" ca="1" si="2"/>
        <v>7.1333333333333337</v>
      </c>
      <c r="L11" s="1877" t="s">
        <v>3499</v>
      </c>
      <c r="M11" s="1878">
        <v>44970</v>
      </c>
      <c r="N11" s="1877">
        <f t="shared" si="3"/>
        <v>6.1</v>
      </c>
      <c r="O11" s="1865">
        <v>36</v>
      </c>
      <c r="P11" s="1865">
        <v>241</v>
      </c>
    </row>
    <row r="12" spans="1:19" ht="16" x14ac:dyDescent="0.2">
      <c r="A12" s="1868">
        <v>11</v>
      </c>
      <c r="B12" s="1868" t="s">
        <v>3509</v>
      </c>
      <c r="C12" s="1868" t="s">
        <v>3363</v>
      </c>
      <c r="D12" s="1993">
        <v>1459500</v>
      </c>
      <c r="E12" s="1875" t="s">
        <v>113</v>
      </c>
      <c r="F12" s="1875" t="s">
        <v>141</v>
      </c>
      <c r="G12" s="1875"/>
      <c r="H12" s="1850">
        <v>44409</v>
      </c>
      <c r="I12" s="1875">
        <f t="shared" ca="1" si="0"/>
        <v>1.625</v>
      </c>
      <c r="J12" s="1875">
        <f t="shared" ref="J12:J13" ca="1" si="6">_xlfn.DAYS(TODAY(),H12)</f>
        <v>592</v>
      </c>
      <c r="K12" s="1875">
        <f t="shared" ca="1" si="2"/>
        <v>19.733333333333334</v>
      </c>
      <c r="L12" s="1875" t="s">
        <v>3510</v>
      </c>
      <c r="M12" s="1876">
        <v>44970</v>
      </c>
      <c r="N12" s="1875">
        <f t="shared" si="3"/>
        <v>18.7</v>
      </c>
      <c r="O12" s="1868">
        <v>32</v>
      </c>
      <c r="P12" s="1868">
        <v>167</v>
      </c>
    </row>
    <row r="13" spans="1:19" s="1385" customFormat="1" ht="16" x14ac:dyDescent="0.2">
      <c r="A13" s="1865">
        <v>12</v>
      </c>
      <c r="B13" s="1865" t="s">
        <v>3511</v>
      </c>
      <c r="C13" s="1865"/>
      <c r="D13" s="1994"/>
      <c r="E13" s="1877" t="s">
        <v>115</v>
      </c>
      <c r="F13" s="1877" t="s">
        <v>141</v>
      </c>
      <c r="G13" s="1877"/>
      <c r="H13" s="1854">
        <v>44409</v>
      </c>
      <c r="I13" s="1877">
        <f t="shared" ca="1" si="0"/>
        <v>1.625</v>
      </c>
      <c r="J13" s="1877">
        <f t="shared" ca="1" si="6"/>
        <v>592</v>
      </c>
      <c r="K13" s="1877">
        <f t="shared" ca="1" si="2"/>
        <v>19.733333333333334</v>
      </c>
      <c r="L13" s="1877" t="s">
        <v>3510</v>
      </c>
      <c r="M13" s="1878">
        <v>44970</v>
      </c>
      <c r="N13" s="1877">
        <f t="shared" si="3"/>
        <v>18.7</v>
      </c>
      <c r="O13" s="1865">
        <v>36</v>
      </c>
      <c r="P13" s="1865">
        <v>129</v>
      </c>
    </row>
  </sheetData>
  <mergeCells count="4">
    <mergeCell ref="D2:D6"/>
    <mergeCell ref="D7:D9"/>
    <mergeCell ref="D10:D11"/>
    <mergeCell ref="D12:D13"/>
  </mergeCells>
  <pageMargins left="0.7" right="0.7" top="0.75" bottom="0.75" header="0.3" footer="0.3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4A9F-3646-4CEC-91E8-EAC737E95C52}">
  <sheetPr>
    <pageSetUpPr fitToPage="1"/>
  </sheetPr>
  <dimension ref="A1:S10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6.1640625" bestFit="1" customWidth="1"/>
    <col min="2" max="2" width="9.5" bestFit="1" customWidth="1"/>
    <col min="3" max="3" width="17" bestFit="1" customWidth="1"/>
    <col min="4" max="4" width="30.6640625" bestFit="1" customWidth="1"/>
    <col min="5" max="5" width="4.33203125" bestFit="1" customWidth="1"/>
    <col min="6" max="6" width="9.83203125" bestFit="1" customWidth="1"/>
    <col min="7" max="7" width="8.5" bestFit="1" customWidth="1"/>
    <col min="8" max="8" width="10" bestFit="1" customWidth="1"/>
    <col min="9" max="9" width="10.6640625" bestFit="1" customWidth="1"/>
    <col min="10" max="10" width="10" bestFit="1" customWidth="1"/>
    <col min="11" max="11" width="12.83203125" bestFit="1" customWidth="1"/>
    <col min="12" max="12" width="19" bestFit="1" customWidth="1"/>
    <col min="13" max="13" width="15.5" bestFit="1" customWidth="1"/>
    <col min="14" max="14" width="17" bestFit="1" customWidth="1"/>
    <col min="15" max="15" width="12.5" bestFit="1" customWidth="1"/>
    <col min="16" max="16" width="13.5" bestFit="1" customWidth="1"/>
    <col min="17" max="19" width="10.5" bestFit="1" customWidth="1"/>
  </cols>
  <sheetData>
    <row r="1" spans="1:19" x14ac:dyDescent="0.2">
      <c r="A1" s="1858" t="s">
        <v>97</v>
      </c>
      <c r="B1" s="1858" t="s">
        <v>2593</v>
      </c>
      <c r="C1" s="1858" t="s">
        <v>239</v>
      </c>
      <c r="D1" s="1858" t="s">
        <v>2435</v>
      </c>
      <c r="E1" s="1858" t="s">
        <v>189</v>
      </c>
      <c r="F1" s="1858" t="s">
        <v>192</v>
      </c>
      <c r="G1" s="1858" t="s">
        <v>241</v>
      </c>
      <c r="H1" s="1858" t="s">
        <v>188</v>
      </c>
      <c r="I1" s="1858" t="s">
        <v>242</v>
      </c>
      <c r="J1" s="1858" t="s">
        <v>2895</v>
      </c>
      <c r="K1" s="1858" t="s">
        <v>2896</v>
      </c>
      <c r="L1" s="1858" t="s">
        <v>2441</v>
      </c>
      <c r="M1" s="1859" t="s">
        <v>2886</v>
      </c>
      <c r="N1" s="1858" t="s">
        <v>2887</v>
      </c>
      <c r="O1" s="1403" t="s">
        <v>3471</v>
      </c>
      <c r="P1" s="1403" t="s">
        <v>3472</v>
      </c>
      <c r="Q1" s="6">
        <v>44939</v>
      </c>
      <c r="R1" s="6">
        <v>44946</v>
      </c>
      <c r="S1" s="6">
        <v>44953</v>
      </c>
    </row>
    <row r="2" spans="1:19" ht="16" x14ac:dyDescent="0.2">
      <c r="A2" s="1403">
        <v>1</v>
      </c>
      <c r="B2" s="1403" t="s">
        <v>3512</v>
      </c>
      <c r="C2" s="1995" t="s">
        <v>3357</v>
      </c>
      <c r="D2" s="1860"/>
      <c r="E2" s="1860" t="s">
        <v>113</v>
      </c>
      <c r="F2" s="1860" t="s">
        <v>916</v>
      </c>
      <c r="G2" s="1860"/>
      <c r="H2" s="1804">
        <v>44806</v>
      </c>
      <c r="I2" s="1860">
        <f ca="1">YEARFRAC(H2,TODAY())</f>
        <v>0.53888888888888886</v>
      </c>
      <c r="J2" s="1860">
        <f ca="1">_xlfn.DAYS(TODAY(),H2)</f>
        <v>195</v>
      </c>
      <c r="K2" s="1860">
        <f ca="1">J2/30</f>
        <v>6.5</v>
      </c>
      <c r="L2" s="1860" t="s">
        <v>3499</v>
      </c>
      <c r="M2" s="1861">
        <v>44998</v>
      </c>
      <c r="N2" s="1860">
        <f>_xlfn.DAYS(M2,H2)/30</f>
        <v>6.4</v>
      </c>
      <c r="O2" s="1403">
        <v>28</v>
      </c>
      <c r="P2" s="1403">
        <v>177</v>
      </c>
    </row>
    <row r="3" spans="1:19" ht="16" x14ac:dyDescent="0.2">
      <c r="A3" s="1403">
        <v>2</v>
      </c>
      <c r="B3" s="1403" t="s">
        <v>3513</v>
      </c>
      <c r="C3" s="1996"/>
      <c r="D3" s="1802">
        <v>1524393</v>
      </c>
      <c r="E3" s="1860" t="s">
        <v>113</v>
      </c>
      <c r="F3" s="1860" t="s">
        <v>916</v>
      </c>
      <c r="G3" s="1860"/>
      <c r="H3" s="1804">
        <v>44806</v>
      </c>
      <c r="I3" s="1860">
        <f t="shared" ref="I3:I10" ca="1" si="0">YEARFRAC(H3,TODAY())</f>
        <v>0.53888888888888886</v>
      </c>
      <c r="J3" s="1860">
        <f t="shared" ref="J3:J4" ca="1" si="1">_xlfn.DAYS(TODAY(),H3)</f>
        <v>195</v>
      </c>
      <c r="K3" s="1860">
        <f t="shared" ref="K3:K10" ca="1" si="2">J3/30</f>
        <v>6.5</v>
      </c>
      <c r="L3" s="1860" t="s">
        <v>3499</v>
      </c>
      <c r="M3" s="1861">
        <v>44998</v>
      </c>
      <c r="N3" s="1860">
        <f t="shared" ref="N3:N10" si="3">_xlfn.DAYS(M3,H3)/30</f>
        <v>6.4</v>
      </c>
      <c r="O3" s="1403">
        <v>28</v>
      </c>
      <c r="P3" s="1403">
        <v>198</v>
      </c>
    </row>
    <row r="4" spans="1:19" s="1385" customFormat="1" ht="16" x14ac:dyDescent="0.2">
      <c r="A4" s="1865">
        <v>3</v>
      </c>
      <c r="B4" s="1865" t="s">
        <v>3514</v>
      </c>
      <c r="C4" s="1997"/>
      <c r="D4" s="1866"/>
      <c r="E4" s="1866" t="s">
        <v>113</v>
      </c>
      <c r="F4" s="1866" t="s">
        <v>916</v>
      </c>
      <c r="G4" s="1866"/>
      <c r="H4" s="1817">
        <v>44806</v>
      </c>
      <c r="I4" s="1866">
        <f t="shared" ca="1" si="0"/>
        <v>0.53888888888888886</v>
      </c>
      <c r="J4" s="1866">
        <f t="shared" ca="1" si="1"/>
        <v>195</v>
      </c>
      <c r="K4" s="1866">
        <f t="shared" ca="1" si="2"/>
        <v>6.5</v>
      </c>
      <c r="L4" s="1866" t="s">
        <v>3499</v>
      </c>
      <c r="M4" s="1867">
        <v>44998</v>
      </c>
      <c r="N4" s="1866">
        <f t="shared" si="3"/>
        <v>6.4</v>
      </c>
      <c r="O4" s="1865">
        <v>29</v>
      </c>
      <c r="P4" s="1865">
        <v>206</v>
      </c>
    </row>
    <row r="5" spans="1:19" ht="16" x14ac:dyDescent="0.2">
      <c r="A5" s="1868">
        <v>4</v>
      </c>
      <c r="B5" s="1868" t="s">
        <v>3515</v>
      </c>
      <c r="C5" s="1995" t="s">
        <v>3360</v>
      </c>
      <c r="D5" s="1919"/>
      <c r="E5" s="1919" t="s">
        <v>115</v>
      </c>
      <c r="F5" s="1919" t="s">
        <v>916</v>
      </c>
      <c r="G5" s="1919"/>
      <c r="H5" s="1920">
        <v>44806</v>
      </c>
      <c r="I5" s="1919">
        <f t="shared" ca="1" si="0"/>
        <v>0.53888888888888886</v>
      </c>
      <c r="J5" s="1919">
        <f t="shared" ref="J5:J9" ca="1" si="4">_xlfn.DAYS(TODAY(),H5)</f>
        <v>195</v>
      </c>
      <c r="K5" s="1919">
        <f t="shared" ca="1" si="2"/>
        <v>6.5</v>
      </c>
      <c r="L5" s="1919" t="s">
        <v>3499</v>
      </c>
      <c r="M5" s="1921">
        <v>44998</v>
      </c>
      <c r="N5" s="1919">
        <f t="shared" si="3"/>
        <v>6.4</v>
      </c>
      <c r="O5" s="1868">
        <v>20</v>
      </c>
      <c r="P5" s="1868">
        <v>181</v>
      </c>
    </row>
    <row r="6" spans="1:19" ht="16" x14ac:dyDescent="0.2">
      <c r="A6" s="1403">
        <v>5</v>
      </c>
      <c r="B6" s="1403" t="s">
        <v>3516</v>
      </c>
      <c r="C6" s="1996"/>
      <c r="D6" s="1860">
        <v>1524395</v>
      </c>
      <c r="E6" s="1860" t="s">
        <v>115</v>
      </c>
      <c r="F6" s="1860" t="s">
        <v>916</v>
      </c>
      <c r="G6" s="1860"/>
      <c r="H6" s="1804">
        <v>44806</v>
      </c>
      <c r="I6" s="1860">
        <f t="shared" ca="1" si="0"/>
        <v>0.53888888888888886</v>
      </c>
      <c r="J6" s="1860">
        <f t="shared" ca="1" si="4"/>
        <v>195</v>
      </c>
      <c r="K6" s="1860">
        <f t="shared" ca="1" si="2"/>
        <v>6.5</v>
      </c>
      <c r="L6" s="1860" t="s">
        <v>3499</v>
      </c>
      <c r="M6" s="1861">
        <v>44998</v>
      </c>
      <c r="N6" s="1860">
        <f t="shared" si="3"/>
        <v>6.4</v>
      </c>
      <c r="O6" s="1403">
        <v>22</v>
      </c>
      <c r="P6" s="1403">
        <v>182</v>
      </c>
    </row>
    <row r="7" spans="1:19" s="1385" customFormat="1" ht="16" x14ac:dyDescent="0.2">
      <c r="A7" s="1865">
        <v>6</v>
      </c>
      <c r="B7" s="1865" t="s">
        <v>3517</v>
      </c>
      <c r="C7" s="1997"/>
      <c r="D7" s="1918"/>
      <c r="E7" s="1866" t="s">
        <v>115</v>
      </c>
      <c r="F7" s="1866" t="s">
        <v>916</v>
      </c>
      <c r="G7" s="1866"/>
      <c r="H7" s="1817">
        <v>44806</v>
      </c>
      <c r="I7" s="1866">
        <f t="shared" ca="1" si="0"/>
        <v>0.53888888888888886</v>
      </c>
      <c r="J7" s="1866">
        <f t="shared" ca="1" si="4"/>
        <v>195</v>
      </c>
      <c r="K7" s="1866">
        <f t="shared" ca="1" si="2"/>
        <v>6.5</v>
      </c>
      <c r="L7" s="1866" t="s">
        <v>3499</v>
      </c>
      <c r="M7" s="1867">
        <v>44998</v>
      </c>
      <c r="N7" s="1866">
        <f t="shared" si="3"/>
        <v>6.4</v>
      </c>
      <c r="O7" s="1865">
        <v>21</v>
      </c>
      <c r="P7" s="1865">
        <v>215</v>
      </c>
    </row>
    <row r="8" spans="1:19" ht="16" x14ac:dyDescent="0.2">
      <c r="A8" s="1868">
        <v>7</v>
      </c>
      <c r="B8" s="1868" t="s">
        <v>3518</v>
      </c>
      <c r="C8" s="1995" t="s">
        <v>3361</v>
      </c>
      <c r="D8" s="1919"/>
      <c r="E8" s="1919" t="s">
        <v>115</v>
      </c>
      <c r="F8" s="1919" t="s">
        <v>916</v>
      </c>
      <c r="G8" s="1919"/>
      <c r="H8" s="1920">
        <v>44806</v>
      </c>
      <c r="I8" s="1919">
        <f t="shared" ca="1" si="0"/>
        <v>0.53888888888888886</v>
      </c>
      <c r="J8" s="1919">
        <f t="shared" ca="1" si="4"/>
        <v>195</v>
      </c>
      <c r="K8" s="1919">
        <f t="shared" ca="1" si="2"/>
        <v>6.5</v>
      </c>
      <c r="L8" s="1919" t="s">
        <v>3499</v>
      </c>
      <c r="M8" s="1921">
        <v>44998</v>
      </c>
      <c r="N8" s="1919">
        <f t="shared" si="3"/>
        <v>6.4</v>
      </c>
      <c r="O8" s="1868">
        <v>21</v>
      </c>
      <c r="P8" s="1868">
        <v>202</v>
      </c>
    </row>
    <row r="9" spans="1:19" ht="16" x14ac:dyDescent="0.2">
      <c r="A9" s="1403">
        <v>8</v>
      </c>
      <c r="B9" s="1403" t="s">
        <v>3519</v>
      </c>
      <c r="C9" s="1996"/>
      <c r="D9" s="1860">
        <v>1548516</v>
      </c>
      <c r="E9" s="1860" t="s">
        <v>115</v>
      </c>
      <c r="F9" s="1860" t="s">
        <v>916</v>
      </c>
      <c r="G9" s="1860"/>
      <c r="H9" s="1804">
        <v>44806</v>
      </c>
      <c r="I9" s="1860">
        <f t="shared" ca="1" si="0"/>
        <v>0.53888888888888886</v>
      </c>
      <c r="J9" s="1860">
        <f t="shared" ca="1" si="4"/>
        <v>195</v>
      </c>
      <c r="K9" s="1860">
        <f t="shared" ca="1" si="2"/>
        <v>6.5</v>
      </c>
      <c r="L9" s="1860" t="s">
        <v>3499</v>
      </c>
      <c r="M9" s="1861">
        <v>44998</v>
      </c>
      <c r="N9" s="1860">
        <f t="shared" si="3"/>
        <v>6.4</v>
      </c>
      <c r="O9" s="1403">
        <v>22</v>
      </c>
      <c r="P9" s="1403">
        <v>169</v>
      </c>
    </row>
    <row r="10" spans="1:19" s="1385" customFormat="1" ht="16" x14ac:dyDescent="0.2">
      <c r="A10" s="1865">
        <v>9</v>
      </c>
      <c r="B10" s="1865" t="s">
        <v>3520</v>
      </c>
      <c r="C10" s="1997"/>
      <c r="D10" s="1918"/>
      <c r="E10" s="1866" t="s">
        <v>115</v>
      </c>
      <c r="F10" s="1866" t="s">
        <v>916</v>
      </c>
      <c r="G10" s="1866"/>
      <c r="H10" s="1817">
        <v>44806</v>
      </c>
      <c r="I10" s="1866">
        <f t="shared" ca="1" si="0"/>
        <v>0.53888888888888886</v>
      </c>
      <c r="J10" s="1866">
        <f t="shared" ref="J10" ca="1" si="5">_xlfn.DAYS(TODAY(),H10)</f>
        <v>195</v>
      </c>
      <c r="K10" s="1866">
        <f t="shared" ca="1" si="2"/>
        <v>6.5</v>
      </c>
      <c r="L10" s="1866" t="s">
        <v>3499</v>
      </c>
      <c r="M10" s="1867">
        <v>44998</v>
      </c>
      <c r="N10" s="1866">
        <f t="shared" si="3"/>
        <v>6.4</v>
      </c>
      <c r="O10" s="1865">
        <v>22</v>
      </c>
      <c r="P10" s="1865">
        <v>147</v>
      </c>
    </row>
  </sheetData>
  <mergeCells count="3">
    <mergeCell ref="C2:C4"/>
    <mergeCell ref="C5:C7"/>
    <mergeCell ref="C8:C10"/>
  </mergeCells>
  <pageMargins left="0.7" right="0.7" top="0.75" bottom="0.75" header="0.3" footer="0.3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1D77-4BCB-4E26-9F07-5705B6D608A9}">
  <sheetPr>
    <pageSetUpPr fitToPage="1"/>
  </sheetPr>
  <dimension ref="A1:S18"/>
  <sheetViews>
    <sheetView workbookViewId="0">
      <selection activeCell="S20" sqref="S20"/>
    </sheetView>
  </sheetViews>
  <sheetFormatPr baseColWidth="10" defaultColWidth="8.83203125" defaultRowHeight="15" x14ac:dyDescent="0.2"/>
  <cols>
    <col min="1" max="1" width="6.1640625" bestFit="1" customWidth="1"/>
    <col min="2" max="2" width="10.5" bestFit="1" customWidth="1"/>
    <col min="3" max="3" width="17" bestFit="1" customWidth="1"/>
    <col min="4" max="4" width="14.5" bestFit="1" customWidth="1"/>
    <col min="5" max="5" width="4.33203125" bestFit="1" customWidth="1"/>
    <col min="6" max="6" width="9.83203125" bestFit="1" customWidth="1"/>
    <col min="7" max="7" width="8.5" bestFit="1" customWidth="1"/>
    <col min="8" max="8" width="12.5" bestFit="1" customWidth="1"/>
    <col min="9" max="9" width="10.6640625" bestFit="1" customWidth="1"/>
    <col min="10" max="10" width="10" bestFit="1" customWidth="1"/>
    <col min="11" max="11" width="12.83203125" bestFit="1" customWidth="1"/>
    <col min="12" max="12" width="19" bestFit="1" customWidth="1"/>
    <col min="13" max="13" width="15.5" bestFit="1" customWidth="1"/>
    <col min="14" max="14" width="17" bestFit="1" customWidth="1"/>
    <col min="15" max="15" width="12.5" bestFit="1" customWidth="1"/>
    <col min="16" max="16" width="13.5" bestFit="1" customWidth="1"/>
    <col min="17" max="19" width="10.5" bestFit="1" customWidth="1"/>
  </cols>
  <sheetData>
    <row r="1" spans="1:19" x14ac:dyDescent="0.2">
      <c r="A1" s="1781" t="s">
        <v>97</v>
      </c>
      <c r="B1" s="1781" t="s">
        <v>2593</v>
      </c>
      <c r="C1" s="1781" t="s">
        <v>239</v>
      </c>
      <c r="D1" s="1781" t="s">
        <v>2435</v>
      </c>
      <c r="E1" s="1781" t="s">
        <v>189</v>
      </c>
      <c r="F1" s="1781" t="s">
        <v>192</v>
      </c>
      <c r="G1" s="1781" t="s">
        <v>241</v>
      </c>
      <c r="H1" s="1781" t="s">
        <v>188</v>
      </c>
      <c r="I1" s="1781" t="s">
        <v>242</v>
      </c>
      <c r="J1" s="1781" t="s">
        <v>2895</v>
      </c>
      <c r="K1" s="1781" t="s">
        <v>2896</v>
      </c>
      <c r="L1" s="1781" t="s">
        <v>2441</v>
      </c>
      <c r="M1" s="1800" t="s">
        <v>2886</v>
      </c>
      <c r="N1" s="1781" t="s">
        <v>2887</v>
      </c>
      <c r="O1" s="1514" t="s">
        <v>3471</v>
      </c>
      <c r="P1" s="1514" t="s">
        <v>3472</v>
      </c>
      <c r="Q1" s="6">
        <v>44939</v>
      </c>
      <c r="R1" s="6">
        <v>44946</v>
      </c>
      <c r="S1" s="6">
        <v>44953</v>
      </c>
    </row>
    <row r="2" spans="1:19" ht="16" x14ac:dyDescent="0.2">
      <c r="A2" s="1801">
        <v>1</v>
      </c>
      <c r="B2" s="1801" t="s">
        <v>3521</v>
      </c>
      <c r="C2" s="1801" t="s">
        <v>3357</v>
      </c>
      <c r="D2" s="1802">
        <v>1378919</v>
      </c>
      <c r="E2" s="1803" t="s">
        <v>113</v>
      </c>
      <c r="F2" s="1803" t="s">
        <v>916</v>
      </c>
      <c r="G2" s="1803"/>
      <c r="H2" s="1804">
        <v>44470</v>
      </c>
      <c r="I2" s="1803">
        <f ca="1">YEARFRAC(H2,TODAY())</f>
        <v>1.4583333333333333</v>
      </c>
      <c r="J2" s="1803">
        <f ca="1">_xlfn.DAYS(TODAY(),H2)</f>
        <v>531</v>
      </c>
      <c r="K2" s="1803">
        <f ca="1">J2/30</f>
        <v>17.7</v>
      </c>
      <c r="L2" s="1805" t="s">
        <v>3039</v>
      </c>
      <c r="M2" s="1806">
        <v>45026</v>
      </c>
      <c r="N2" s="1803">
        <f>_xlfn.DAYS(M2,H2)/30</f>
        <v>18.533333333333335</v>
      </c>
      <c r="O2" s="1567">
        <v>32</v>
      </c>
      <c r="P2" s="1567">
        <v>176</v>
      </c>
      <c r="Q2">
        <v>32</v>
      </c>
      <c r="R2">
        <v>33</v>
      </c>
    </row>
    <row r="3" spans="1:19" s="1385" customFormat="1" ht="16" x14ac:dyDescent="0.2">
      <c r="A3" s="1815">
        <v>2</v>
      </c>
      <c r="B3" s="1815" t="s">
        <v>3522</v>
      </c>
      <c r="C3" s="1815"/>
      <c r="D3" s="1816"/>
      <c r="E3" s="1816" t="s">
        <v>113</v>
      </c>
      <c r="F3" s="1816" t="s">
        <v>916</v>
      </c>
      <c r="G3" s="1816"/>
      <c r="H3" s="1817">
        <v>44470</v>
      </c>
      <c r="I3" s="1816">
        <f ca="1">YEARFRAC(H3,TODAY())</f>
        <v>1.4583333333333333</v>
      </c>
      <c r="J3" s="1816">
        <f ca="1">_xlfn.DAYS(TODAY(),H3)</f>
        <v>531</v>
      </c>
      <c r="K3" s="1816">
        <f ca="1">J3/30</f>
        <v>17.7</v>
      </c>
      <c r="L3" s="1818" t="s">
        <v>3039</v>
      </c>
      <c r="M3" s="1819">
        <v>45026</v>
      </c>
      <c r="N3" s="1816">
        <f>_xlfn.DAYS(M3,H3)/30</f>
        <v>18.533333333333335</v>
      </c>
      <c r="O3" s="1820">
        <v>34</v>
      </c>
      <c r="P3" s="1820">
        <v>169</v>
      </c>
      <c r="Q3" s="1385">
        <v>34</v>
      </c>
      <c r="R3" s="1385">
        <v>33</v>
      </c>
    </row>
    <row r="4" spans="1:19" s="1385" customFormat="1" ht="16" x14ac:dyDescent="0.2">
      <c r="A4" s="1828">
        <v>3</v>
      </c>
      <c r="B4" s="1828" t="s">
        <v>3523</v>
      </c>
      <c r="C4" s="1828" t="s">
        <v>3361</v>
      </c>
      <c r="D4" s="1829">
        <v>1459499</v>
      </c>
      <c r="E4" s="1830" t="s">
        <v>113</v>
      </c>
      <c r="F4" s="1830" t="s">
        <v>944</v>
      </c>
      <c r="G4" s="1830"/>
      <c r="H4" s="1831">
        <v>44481</v>
      </c>
      <c r="I4" s="1830">
        <f ca="1">YEARFRAC(H4,TODAY())</f>
        <v>1.4277777777777778</v>
      </c>
      <c r="J4" s="1830">
        <f ca="1">_xlfn.DAYS(TODAY(),H4)</f>
        <v>520</v>
      </c>
      <c r="K4" s="1830">
        <f ca="1">J4/30</f>
        <v>17.333333333333332</v>
      </c>
      <c r="L4" s="1832" t="s">
        <v>3039</v>
      </c>
      <c r="M4" s="1833">
        <v>45026</v>
      </c>
      <c r="N4" s="1830">
        <f>_xlfn.DAYS(M4,H4)/30</f>
        <v>18.166666666666668</v>
      </c>
      <c r="O4" s="1834">
        <v>34</v>
      </c>
      <c r="P4" s="1834">
        <v>158</v>
      </c>
      <c r="Q4" s="1385">
        <v>38</v>
      </c>
      <c r="R4" s="1385">
        <v>44</v>
      </c>
    </row>
    <row r="5" spans="1:19" ht="16" x14ac:dyDescent="0.2">
      <c r="A5" s="1821">
        <v>4</v>
      </c>
      <c r="B5" s="1821" t="s">
        <v>3524</v>
      </c>
      <c r="C5" s="1821" t="s">
        <v>3363</v>
      </c>
      <c r="D5" s="1822">
        <v>1459513</v>
      </c>
      <c r="E5" s="1823" t="s">
        <v>115</v>
      </c>
      <c r="F5" s="1823" t="s">
        <v>944</v>
      </c>
      <c r="G5" s="1823"/>
      <c r="H5" s="1824">
        <v>44481</v>
      </c>
      <c r="I5" s="1823">
        <f t="shared" ref="I5:I15" ca="1" si="0">YEARFRAC(H5,TODAY())</f>
        <v>1.4277777777777778</v>
      </c>
      <c r="J5" s="1823">
        <f t="shared" ref="J5:J9" ca="1" si="1">_xlfn.DAYS(TODAY(),H5)</f>
        <v>520</v>
      </c>
      <c r="K5" s="1823">
        <f t="shared" ref="K5:K15" ca="1" si="2">J5/30</f>
        <v>17.333333333333332</v>
      </c>
      <c r="L5" s="1825" t="s">
        <v>3039</v>
      </c>
      <c r="M5" s="1826">
        <v>45026</v>
      </c>
      <c r="N5" s="1823">
        <f t="shared" ref="N5:N15" si="3">_xlfn.DAYS(M5,H5)/30</f>
        <v>18.166666666666668</v>
      </c>
      <c r="O5" s="1827">
        <v>34</v>
      </c>
      <c r="P5" s="1827">
        <v>159</v>
      </c>
      <c r="Q5">
        <v>37</v>
      </c>
      <c r="R5">
        <v>43</v>
      </c>
    </row>
    <row r="6" spans="1:19" ht="16" x14ac:dyDescent="0.2">
      <c r="A6" s="1801">
        <v>5</v>
      </c>
      <c r="B6" s="1801" t="s">
        <v>3525</v>
      </c>
      <c r="C6" s="1801"/>
      <c r="D6" s="1807"/>
      <c r="E6" s="1807" t="s">
        <v>115</v>
      </c>
      <c r="F6" s="1807" t="s">
        <v>944</v>
      </c>
      <c r="G6" s="1807"/>
      <c r="H6" s="1808">
        <v>44481</v>
      </c>
      <c r="I6" s="1807">
        <f t="shared" ca="1" si="0"/>
        <v>1.4277777777777778</v>
      </c>
      <c r="J6" s="1807">
        <f t="shared" ca="1" si="1"/>
        <v>520</v>
      </c>
      <c r="K6" s="1807">
        <f t="shared" ca="1" si="2"/>
        <v>17.333333333333332</v>
      </c>
      <c r="L6" s="1809" t="s">
        <v>3039</v>
      </c>
      <c r="M6" s="1810">
        <v>45026</v>
      </c>
      <c r="N6" s="1807">
        <f t="shared" si="3"/>
        <v>18.166666666666668</v>
      </c>
      <c r="O6" s="1567">
        <v>24</v>
      </c>
      <c r="P6" s="1567">
        <v>164</v>
      </c>
      <c r="Q6">
        <v>26</v>
      </c>
      <c r="R6">
        <v>29</v>
      </c>
    </row>
    <row r="7" spans="1:19" ht="16" x14ac:dyDescent="0.2">
      <c r="A7" s="1801">
        <v>6</v>
      </c>
      <c r="B7" s="1801" t="s">
        <v>3526</v>
      </c>
      <c r="C7" s="1801"/>
      <c r="D7" s="1807"/>
      <c r="E7" s="1807" t="s">
        <v>115</v>
      </c>
      <c r="F7" s="1807" t="s">
        <v>944</v>
      </c>
      <c r="G7" s="1807"/>
      <c r="H7" s="1808">
        <v>44515</v>
      </c>
      <c r="I7" s="1807">
        <f t="shared" ca="1" si="0"/>
        <v>1.336111111111111</v>
      </c>
      <c r="J7" s="1807">
        <f t="shared" ca="1" si="1"/>
        <v>486</v>
      </c>
      <c r="K7" s="1807">
        <f t="shared" ca="1" si="2"/>
        <v>16.2</v>
      </c>
      <c r="L7" s="1809" t="s">
        <v>3039</v>
      </c>
      <c r="M7" s="1810">
        <v>45026</v>
      </c>
      <c r="N7" s="1807">
        <f t="shared" si="3"/>
        <v>17.033333333333335</v>
      </c>
      <c r="O7" s="1567">
        <v>33</v>
      </c>
      <c r="P7" s="1567">
        <v>147</v>
      </c>
      <c r="Q7">
        <v>36</v>
      </c>
      <c r="R7">
        <v>42</v>
      </c>
    </row>
    <row r="8" spans="1:19" ht="16" x14ac:dyDescent="0.2">
      <c r="A8" s="1801">
        <v>7</v>
      </c>
      <c r="B8" s="1801" t="s">
        <v>3527</v>
      </c>
      <c r="C8" s="1801"/>
      <c r="D8" s="1807"/>
      <c r="E8" s="1807" t="s">
        <v>115</v>
      </c>
      <c r="F8" s="1807" t="s">
        <v>944</v>
      </c>
      <c r="G8" s="1807"/>
      <c r="H8" s="1808">
        <v>44515</v>
      </c>
      <c r="I8" s="1807">
        <f t="shared" ca="1" si="0"/>
        <v>1.336111111111111</v>
      </c>
      <c r="J8" s="1807">
        <f t="shared" ca="1" si="1"/>
        <v>486</v>
      </c>
      <c r="K8" s="1807">
        <f t="shared" ca="1" si="2"/>
        <v>16.2</v>
      </c>
      <c r="L8" s="1809" t="s">
        <v>3039</v>
      </c>
      <c r="M8" s="1810">
        <v>45026</v>
      </c>
      <c r="N8" s="1807">
        <f t="shared" si="3"/>
        <v>17.033333333333335</v>
      </c>
      <c r="O8" s="1567">
        <v>23</v>
      </c>
      <c r="P8" s="1567">
        <v>195</v>
      </c>
      <c r="Q8">
        <v>25</v>
      </c>
      <c r="R8">
        <v>27</v>
      </c>
    </row>
    <row r="9" spans="1:19" s="1385" customFormat="1" ht="16" x14ac:dyDescent="0.2">
      <c r="A9" s="1815">
        <v>8</v>
      </c>
      <c r="B9" s="1815" t="s">
        <v>3528</v>
      </c>
      <c r="C9" s="1815"/>
      <c r="D9" s="1835"/>
      <c r="E9" s="1835" t="s">
        <v>115</v>
      </c>
      <c r="F9" s="1835" t="s">
        <v>944</v>
      </c>
      <c r="G9" s="1835"/>
      <c r="H9" s="1836">
        <v>44515</v>
      </c>
      <c r="I9" s="1835">
        <f t="shared" ca="1" si="0"/>
        <v>1.336111111111111</v>
      </c>
      <c r="J9" s="1835">
        <f t="shared" ca="1" si="1"/>
        <v>486</v>
      </c>
      <c r="K9" s="1835">
        <f t="shared" ca="1" si="2"/>
        <v>16.2</v>
      </c>
      <c r="L9" s="1837" t="s">
        <v>3039</v>
      </c>
      <c r="M9" s="1838">
        <v>45026</v>
      </c>
      <c r="N9" s="1835">
        <f t="shared" si="3"/>
        <v>17.033333333333335</v>
      </c>
      <c r="O9" s="1820">
        <v>31</v>
      </c>
      <c r="P9" s="1820">
        <v>156</v>
      </c>
      <c r="Q9" s="1385">
        <v>34</v>
      </c>
      <c r="R9" s="1385">
        <v>38</v>
      </c>
    </row>
    <row r="10" spans="1:19" ht="16" x14ac:dyDescent="0.2">
      <c r="A10" s="1821">
        <v>9</v>
      </c>
      <c r="B10" s="1821" t="s">
        <v>3529</v>
      </c>
      <c r="C10" s="1821" t="s">
        <v>3367</v>
      </c>
      <c r="D10" s="1839">
        <v>1479815</v>
      </c>
      <c r="E10" s="1840" t="s">
        <v>113</v>
      </c>
      <c r="F10" s="1840" t="s">
        <v>150</v>
      </c>
      <c r="G10" s="1840" t="s">
        <v>286</v>
      </c>
      <c r="H10" s="1841">
        <v>44423</v>
      </c>
      <c r="I10" s="1840">
        <f t="shared" ca="1" si="0"/>
        <v>1.586111111111111</v>
      </c>
      <c r="J10" s="1840">
        <f t="shared" ref="J10:J11" ca="1" si="4">_xlfn.DAYS(TODAY(),H10)</f>
        <v>578</v>
      </c>
      <c r="K10" s="1840">
        <f t="shared" ca="1" si="2"/>
        <v>19.266666666666666</v>
      </c>
      <c r="L10" s="1842" t="s">
        <v>3039</v>
      </c>
      <c r="M10" s="1843">
        <v>45026</v>
      </c>
      <c r="N10" s="1840">
        <f t="shared" si="3"/>
        <v>20.100000000000001</v>
      </c>
      <c r="O10" s="1827">
        <v>29</v>
      </c>
      <c r="P10" s="1827">
        <v>152</v>
      </c>
      <c r="Q10">
        <v>33</v>
      </c>
      <c r="R10">
        <v>34</v>
      </c>
    </row>
    <row r="11" spans="1:19" s="1385" customFormat="1" ht="16" x14ac:dyDescent="0.2">
      <c r="A11" s="1815">
        <v>10</v>
      </c>
      <c r="B11" s="1815" t="s">
        <v>3530</v>
      </c>
      <c r="C11" s="1815"/>
      <c r="D11" s="1844"/>
      <c r="E11" s="1844" t="s">
        <v>115</v>
      </c>
      <c r="F11" s="1844" t="s">
        <v>150</v>
      </c>
      <c r="G11" s="1844" t="s">
        <v>3013</v>
      </c>
      <c r="H11" s="1845">
        <v>44472</v>
      </c>
      <c r="I11" s="1844">
        <f t="shared" ca="1" si="0"/>
        <v>1.4527777777777777</v>
      </c>
      <c r="J11" s="1844">
        <f t="shared" ca="1" si="4"/>
        <v>529</v>
      </c>
      <c r="K11" s="1844">
        <f t="shared" ca="1" si="2"/>
        <v>17.633333333333333</v>
      </c>
      <c r="L11" s="1846" t="s">
        <v>3039</v>
      </c>
      <c r="M11" s="1847">
        <v>45026</v>
      </c>
      <c r="N11" s="1844">
        <f t="shared" si="3"/>
        <v>18.466666666666665</v>
      </c>
      <c r="O11" s="1820">
        <v>37</v>
      </c>
      <c r="P11" s="1820">
        <v>159</v>
      </c>
      <c r="Q11" s="1385">
        <v>40</v>
      </c>
      <c r="R11" s="1385">
        <v>45</v>
      </c>
    </row>
    <row r="12" spans="1:19" ht="16" x14ac:dyDescent="0.2">
      <c r="A12" s="1821">
        <v>11</v>
      </c>
      <c r="B12" s="1821" t="s">
        <v>3531</v>
      </c>
      <c r="C12" s="1821" t="s">
        <v>3369</v>
      </c>
      <c r="D12" s="1848">
        <v>1442006</v>
      </c>
      <c r="E12" s="1849" t="s">
        <v>113</v>
      </c>
      <c r="F12" s="1849" t="s">
        <v>141</v>
      </c>
      <c r="G12" s="1849"/>
      <c r="H12" s="1850">
        <v>44409</v>
      </c>
      <c r="I12" s="1849">
        <f t="shared" ca="1" si="0"/>
        <v>1.625</v>
      </c>
      <c r="J12" s="1849">
        <f t="shared" ref="J12:J15" ca="1" si="5">_xlfn.DAYS(TODAY(),H12)</f>
        <v>592</v>
      </c>
      <c r="K12" s="1849">
        <f t="shared" ca="1" si="2"/>
        <v>19.733333333333334</v>
      </c>
      <c r="L12" s="1851" t="s">
        <v>3039</v>
      </c>
      <c r="M12" s="1852">
        <v>45026</v>
      </c>
      <c r="N12" s="1849">
        <f t="shared" si="3"/>
        <v>20.566666666666666</v>
      </c>
      <c r="O12" s="1827">
        <v>33</v>
      </c>
      <c r="P12" s="1827">
        <v>173</v>
      </c>
      <c r="Q12">
        <v>34</v>
      </c>
      <c r="R12">
        <v>36</v>
      </c>
    </row>
    <row r="13" spans="1:19" ht="16" x14ac:dyDescent="0.2">
      <c r="A13" s="1801">
        <v>12</v>
      </c>
      <c r="B13" s="1801" t="s">
        <v>3532</v>
      </c>
      <c r="C13" s="1801"/>
      <c r="D13" s="1811"/>
      <c r="E13" s="1811" t="s">
        <v>113</v>
      </c>
      <c r="F13" s="1811" t="s">
        <v>141</v>
      </c>
      <c r="G13" s="1811"/>
      <c r="H13" s="1812">
        <v>44409</v>
      </c>
      <c r="I13" s="1811">
        <f t="shared" ca="1" si="0"/>
        <v>1.625</v>
      </c>
      <c r="J13" s="1811">
        <f t="shared" ca="1" si="5"/>
        <v>592</v>
      </c>
      <c r="K13" s="1811">
        <f t="shared" ca="1" si="2"/>
        <v>19.733333333333334</v>
      </c>
      <c r="L13" s="1813" t="s">
        <v>3039</v>
      </c>
      <c r="M13" s="1814">
        <v>45026</v>
      </c>
      <c r="N13" s="1811">
        <f t="shared" si="3"/>
        <v>20.566666666666666</v>
      </c>
      <c r="O13" s="1567">
        <v>31</v>
      </c>
      <c r="P13" s="1567">
        <v>182</v>
      </c>
      <c r="Q13">
        <v>32</v>
      </c>
      <c r="R13">
        <v>35</v>
      </c>
    </row>
    <row r="14" spans="1:19" ht="16" x14ac:dyDescent="0.2">
      <c r="A14" s="1801">
        <v>13</v>
      </c>
      <c r="B14" s="1801" t="s">
        <v>3533</v>
      </c>
      <c r="C14" s="1801"/>
      <c r="D14" s="1811"/>
      <c r="E14" s="1811" t="s">
        <v>113</v>
      </c>
      <c r="F14" s="1811" t="s">
        <v>141</v>
      </c>
      <c r="G14" s="1811"/>
      <c r="H14" s="1812">
        <v>44409</v>
      </c>
      <c r="I14" s="1811">
        <f t="shared" ca="1" si="0"/>
        <v>1.625</v>
      </c>
      <c r="J14" s="1811">
        <f t="shared" ca="1" si="5"/>
        <v>592</v>
      </c>
      <c r="K14" s="1811">
        <f t="shared" ca="1" si="2"/>
        <v>19.733333333333334</v>
      </c>
      <c r="L14" s="1813" t="s">
        <v>3039</v>
      </c>
      <c r="M14" s="1814">
        <v>45026</v>
      </c>
      <c r="N14" s="1811">
        <f t="shared" si="3"/>
        <v>20.566666666666666</v>
      </c>
      <c r="O14" s="1567">
        <v>32</v>
      </c>
      <c r="P14" s="1567">
        <v>173</v>
      </c>
      <c r="Q14">
        <v>33</v>
      </c>
      <c r="R14">
        <v>37</v>
      </c>
    </row>
    <row r="15" spans="1:19" s="1385" customFormat="1" ht="16" x14ac:dyDescent="0.2">
      <c r="A15" s="1815">
        <v>14</v>
      </c>
      <c r="B15" s="1815" t="s">
        <v>3534</v>
      </c>
      <c r="C15" s="1815"/>
      <c r="D15" s="1853"/>
      <c r="E15" s="1853" t="s">
        <v>113</v>
      </c>
      <c r="F15" s="1853" t="s">
        <v>141</v>
      </c>
      <c r="G15" s="1853"/>
      <c r="H15" s="1854">
        <v>44409</v>
      </c>
      <c r="I15" s="1853">
        <f t="shared" ca="1" si="0"/>
        <v>1.625</v>
      </c>
      <c r="J15" s="1853">
        <f t="shared" ca="1" si="5"/>
        <v>592</v>
      </c>
      <c r="K15" s="1853">
        <f t="shared" ca="1" si="2"/>
        <v>19.733333333333334</v>
      </c>
      <c r="L15" s="1855" t="s">
        <v>3039</v>
      </c>
      <c r="M15" s="1856">
        <v>45026</v>
      </c>
      <c r="N15" s="1853">
        <f t="shared" si="3"/>
        <v>20.566666666666666</v>
      </c>
      <c r="O15" s="1820">
        <v>34</v>
      </c>
      <c r="P15" s="1820">
        <v>190</v>
      </c>
      <c r="Q15" s="1385">
        <v>35</v>
      </c>
      <c r="R15" s="1385">
        <v>36</v>
      </c>
    </row>
    <row r="16" spans="1:19" ht="16" x14ac:dyDescent="0.2">
      <c r="A16" s="1821">
        <v>15</v>
      </c>
      <c r="B16" s="1821" t="s">
        <v>3535</v>
      </c>
      <c r="C16" s="1821" t="s">
        <v>3371</v>
      </c>
      <c r="D16" s="1848">
        <v>1442007</v>
      </c>
      <c r="E16" s="1849" t="s">
        <v>115</v>
      </c>
      <c r="F16" s="1849" t="s">
        <v>141</v>
      </c>
      <c r="G16" s="1849"/>
      <c r="H16" s="1854">
        <v>44459</v>
      </c>
      <c r="I16" s="1853">
        <f ca="1">YEARFRAC(H16,TODAY())</f>
        <v>1.4888888888888889</v>
      </c>
      <c r="J16" s="1853">
        <f ca="1">_xlfn.DAYS(TODAY(),H16)</f>
        <v>542</v>
      </c>
      <c r="K16" s="1853">
        <f ca="1">J16/30</f>
        <v>18.066666666666666</v>
      </c>
      <c r="L16" s="1855" t="s">
        <v>3039</v>
      </c>
      <c r="M16" s="1856">
        <v>45026</v>
      </c>
      <c r="N16" s="1853">
        <f>_xlfn.DAYS(M16,H16)/30</f>
        <v>18.899999999999999</v>
      </c>
      <c r="O16" s="1827">
        <v>29</v>
      </c>
      <c r="P16" s="1827">
        <v>125</v>
      </c>
      <c r="Q16">
        <v>33</v>
      </c>
      <c r="R16">
        <v>36</v>
      </c>
    </row>
    <row r="17" spans="1:16" s="1385" customFormat="1" x14ac:dyDescent="0.2">
      <c r="A17" s="1815"/>
      <c r="B17" s="1815"/>
      <c r="C17" s="1815"/>
      <c r="D17" s="1857"/>
      <c r="E17" s="1857"/>
      <c r="F17" s="1857"/>
      <c r="G17" s="1857"/>
      <c r="O17" s="1820"/>
      <c r="P17" s="1820"/>
    </row>
    <row r="18" spans="1:16" x14ac:dyDescent="0.2">
      <c r="L18" t="s">
        <v>3536</v>
      </c>
    </row>
  </sheetData>
  <pageMargins left="0.7" right="0.7" top="0.75" bottom="0.75" header="0.3" footer="0.3"/>
  <pageSetup fitToHeight="0"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D7C4-845F-4F85-B648-6BE661D429E2}">
  <dimension ref="A1:AC15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4.1640625" customWidth="1"/>
    <col min="2" max="2" width="17.5" customWidth="1"/>
  </cols>
  <sheetData>
    <row r="1" spans="1:29" x14ac:dyDescent="0.2">
      <c r="C1" s="327" t="s">
        <v>916</v>
      </c>
      <c r="D1" s="327" t="s">
        <v>944</v>
      </c>
      <c r="E1" s="327" t="s">
        <v>896</v>
      </c>
      <c r="F1" s="328" t="s">
        <v>1165</v>
      </c>
      <c r="G1" s="328" t="s">
        <v>1109</v>
      </c>
      <c r="H1" s="328" t="s">
        <v>1144</v>
      </c>
      <c r="I1" s="327" t="s">
        <v>916</v>
      </c>
      <c r="J1" s="327" t="s">
        <v>944</v>
      </c>
      <c r="K1" s="327" t="s">
        <v>896</v>
      </c>
      <c r="L1" s="328" t="s">
        <v>1165</v>
      </c>
      <c r="M1" s="328" t="s">
        <v>1109</v>
      </c>
      <c r="N1" s="328" t="s">
        <v>1144</v>
      </c>
      <c r="O1" s="327" t="s">
        <v>916</v>
      </c>
      <c r="P1" s="327" t="s">
        <v>944</v>
      </c>
      <c r="Q1" s="327" t="s">
        <v>896</v>
      </c>
      <c r="R1" s="328" t="s">
        <v>1165</v>
      </c>
      <c r="S1" s="328" t="s">
        <v>1109</v>
      </c>
      <c r="T1" s="328" t="s">
        <v>1144</v>
      </c>
      <c r="U1" s="327" t="s">
        <v>916</v>
      </c>
      <c r="V1" s="327" t="s">
        <v>944</v>
      </c>
      <c r="W1" s="327" t="s">
        <v>896</v>
      </c>
      <c r="X1" s="328" t="s">
        <v>1165</v>
      </c>
      <c r="Y1" s="328" t="s">
        <v>1109</v>
      </c>
      <c r="Z1" s="328" t="s">
        <v>1144</v>
      </c>
    </row>
    <row r="2" spans="1:29" x14ac:dyDescent="0.2">
      <c r="C2" s="327" t="s">
        <v>180</v>
      </c>
      <c r="D2" s="327" t="s">
        <v>180</v>
      </c>
      <c r="E2" s="327" t="s">
        <v>180</v>
      </c>
      <c r="F2" s="328" t="s">
        <v>180</v>
      </c>
      <c r="G2" s="328" t="s">
        <v>180</v>
      </c>
      <c r="H2" s="328" t="s">
        <v>180</v>
      </c>
      <c r="I2" s="327" t="s">
        <v>180</v>
      </c>
      <c r="J2" s="327" t="s">
        <v>180</v>
      </c>
      <c r="K2" s="327" t="s">
        <v>180</v>
      </c>
      <c r="L2" s="328" t="s">
        <v>180</v>
      </c>
      <c r="M2" s="328" t="s">
        <v>180</v>
      </c>
      <c r="N2" s="328" t="s">
        <v>180</v>
      </c>
      <c r="O2" s="327" t="s">
        <v>184</v>
      </c>
      <c r="P2" s="327" t="s">
        <v>184</v>
      </c>
      <c r="Q2" s="327" t="s">
        <v>184</v>
      </c>
      <c r="R2" s="328" t="s">
        <v>184</v>
      </c>
      <c r="S2" s="328" t="s">
        <v>184</v>
      </c>
      <c r="T2" s="328" t="s">
        <v>184</v>
      </c>
      <c r="U2" s="327" t="s">
        <v>184</v>
      </c>
      <c r="V2" s="327" t="s">
        <v>184</v>
      </c>
      <c r="W2" s="327" t="s">
        <v>184</v>
      </c>
      <c r="X2" s="328" t="s">
        <v>184</v>
      </c>
      <c r="Y2" s="328" t="s">
        <v>184</v>
      </c>
      <c r="Z2" s="328" t="s">
        <v>184</v>
      </c>
    </row>
    <row r="3" spans="1:29" x14ac:dyDescent="0.2">
      <c r="C3" s="327" t="s">
        <v>107</v>
      </c>
      <c r="D3" s="327" t="s">
        <v>107</v>
      </c>
      <c r="E3" s="327" t="s">
        <v>107</v>
      </c>
      <c r="F3" s="328" t="s">
        <v>107</v>
      </c>
      <c r="G3" s="328" t="s">
        <v>107</v>
      </c>
      <c r="H3" s="328" t="s">
        <v>107</v>
      </c>
      <c r="I3" s="327" t="s">
        <v>112</v>
      </c>
      <c r="J3" s="327" t="s">
        <v>112</v>
      </c>
      <c r="K3" s="327" t="s">
        <v>112</v>
      </c>
      <c r="L3" s="328" t="s">
        <v>112</v>
      </c>
      <c r="M3" s="328" t="s">
        <v>112</v>
      </c>
      <c r="N3" s="328" t="s">
        <v>112</v>
      </c>
      <c r="O3" s="327" t="s">
        <v>107</v>
      </c>
      <c r="P3" s="327" t="s">
        <v>107</v>
      </c>
      <c r="Q3" s="327" t="s">
        <v>107</v>
      </c>
      <c r="R3" s="328" t="s">
        <v>107</v>
      </c>
      <c r="S3" s="328" t="s">
        <v>107</v>
      </c>
      <c r="T3" s="328" t="s">
        <v>107</v>
      </c>
      <c r="U3" s="327" t="s">
        <v>112</v>
      </c>
      <c r="V3" s="327" t="s">
        <v>112</v>
      </c>
      <c r="W3" s="327" t="s">
        <v>112</v>
      </c>
      <c r="X3" s="328" t="s">
        <v>112</v>
      </c>
      <c r="Y3" s="328" t="s">
        <v>112</v>
      </c>
      <c r="Z3" s="328" t="s">
        <v>112</v>
      </c>
    </row>
    <row r="4" spans="1:29" x14ac:dyDescent="0.2">
      <c r="A4" t="s">
        <v>3537</v>
      </c>
      <c r="C4" s="327"/>
      <c r="D4" s="327"/>
      <c r="E4" s="327"/>
      <c r="F4" s="328"/>
      <c r="G4" s="328"/>
      <c r="H4" s="328"/>
      <c r="I4" s="327"/>
      <c r="J4" s="327"/>
      <c r="K4" s="327"/>
      <c r="L4" s="328"/>
      <c r="M4" s="328"/>
      <c r="N4" s="328"/>
      <c r="O4" s="327"/>
      <c r="P4" s="327"/>
      <c r="Q4" s="327"/>
      <c r="R4" s="328"/>
      <c r="S4" s="328"/>
      <c r="T4" s="328"/>
      <c r="U4" s="327"/>
      <c r="V4" s="327"/>
      <c r="W4" s="327"/>
      <c r="X4" s="328"/>
      <c r="Y4" s="328"/>
      <c r="Z4" s="328"/>
    </row>
    <row r="5" spans="1:29" x14ac:dyDescent="0.2">
      <c r="A5" t="s">
        <v>3537</v>
      </c>
      <c r="C5" s="327"/>
      <c r="D5" s="327"/>
      <c r="E5" s="327"/>
      <c r="F5" s="328"/>
      <c r="G5" s="328"/>
      <c r="H5" s="328"/>
      <c r="I5" s="327"/>
      <c r="J5" s="327"/>
      <c r="K5" s="327"/>
      <c r="L5" s="328"/>
      <c r="M5" s="328"/>
      <c r="N5" s="328"/>
      <c r="O5" s="327"/>
      <c r="P5" s="327"/>
      <c r="Q5" s="327"/>
      <c r="R5" s="328"/>
      <c r="S5" s="328"/>
      <c r="T5" s="328"/>
      <c r="U5" s="327"/>
      <c r="V5" s="327"/>
      <c r="W5" s="327"/>
      <c r="X5" s="328"/>
      <c r="Y5" s="328"/>
      <c r="Z5" s="328"/>
    </row>
    <row r="6" spans="1:29" x14ac:dyDescent="0.2">
      <c r="A6" t="s">
        <v>3538</v>
      </c>
      <c r="B6" t="s">
        <v>3539</v>
      </c>
      <c r="C6" s="327">
        <v>8</v>
      </c>
      <c r="D6" s="327">
        <v>8</v>
      </c>
      <c r="E6" s="327">
        <v>8</v>
      </c>
      <c r="F6" s="328">
        <v>8</v>
      </c>
      <c r="G6" s="328">
        <v>8</v>
      </c>
      <c r="H6" s="328">
        <v>8</v>
      </c>
      <c r="I6" s="327">
        <v>8</v>
      </c>
      <c r="J6" s="327">
        <v>8</v>
      </c>
      <c r="K6" s="327">
        <v>8</v>
      </c>
      <c r="L6" s="328">
        <v>8</v>
      </c>
      <c r="M6" s="328">
        <v>8</v>
      </c>
      <c r="N6" s="328">
        <v>8</v>
      </c>
      <c r="O6" s="327">
        <v>8</v>
      </c>
      <c r="P6" s="327">
        <v>8</v>
      </c>
      <c r="Q6" s="327">
        <v>8</v>
      </c>
      <c r="R6" s="328">
        <v>8</v>
      </c>
      <c r="S6" s="328">
        <v>8</v>
      </c>
      <c r="T6" s="328">
        <v>8</v>
      </c>
      <c r="U6" s="327">
        <v>8</v>
      </c>
      <c r="V6" s="327">
        <v>8</v>
      </c>
      <c r="W6" s="327">
        <v>8</v>
      </c>
      <c r="X6" s="328">
        <v>8</v>
      </c>
      <c r="Y6" s="328">
        <v>8</v>
      </c>
      <c r="Z6" s="328">
        <v>8</v>
      </c>
    </row>
    <row r="7" spans="1:29" x14ac:dyDescent="0.2">
      <c r="A7" t="s">
        <v>3538</v>
      </c>
      <c r="B7" t="s">
        <v>3540</v>
      </c>
      <c r="C7" s="327">
        <v>8</v>
      </c>
      <c r="D7" s="327">
        <v>8</v>
      </c>
      <c r="E7" s="327">
        <v>8</v>
      </c>
      <c r="F7" s="328">
        <v>8</v>
      </c>
      <c r="G7" s="328">
        <v>8</v>
      </c>
      <c r="H7" s="328">
        <v>8</v>
      </c>
      <c r="I7" s="327">
        <v>8</v>
      </c>
      <c r="J7" s="327">
        <v>8</v>
      </c>
      <c r="K7" s="327">
        <v>8</v>
      </c>
      <c r="L7" s="328">
        <v>8</v>
      </c>
      <c r="M7" s="328">
        <v>8</v>
      </c>
      <c r="N7" s="328">
        <v>8</v>
      </c>
      <c r="O7" s="327">
        <v>8</v>
      </c>
      <c r="P7" s="327">
        <v>8</v>
      </c>
      <c r="Q7" s="327">
        <v>8</v>
      </c>
      <c r="R7" s="328">
        <v>8</v>
      </c>
      <c r="S7" s="328">
        <v>8</v>
      </c>
      <c r="T7" s="328">
        <v>8</v>
      </c>
      <c r="U7" s="327">
        <v>8</v>
      </c>
      <c r="V7" s="327">
        <v>8</v>
      </c>
      <c r="W7" s="327">
        <v>8</v>
      </c>
      <c r="X7" s="328">
        <v>8</v>
      </c>
      <c r="Y7" s="328">
        <v>8</v>
      </c>
      <c r="Z7" s="328">
        <v>8</v>
      </c>
    </row>
    <row r="8" spans="1:29" x14ac:dyDescent="0.2">
      <c r="A8" t="s">
        <v>3541</v>
      </c>
      <c r="B8" t="s">
        <v>3539</v>
      </c>
      <c r="C8" s="327">
        <v>8</v>
      </c>
      <c r="D8" s="327">
        <v>8</v>
      </c>
      <c r="E8" s="327">
        <v>8</v>
      </c>
      <c r="F8" s="328">
        <v>8</v>
      </c>
      <c r="G8" s="328">
        <v>8</v>
      </c>
      <c r="H8" s="328">
        <v>8</v>
      </c>
      <c r="I8" s="327">
        <v>8</v>
      </c>
      <c r="J8" s="327">
        <v>8</v>
      </c>
      <c r="K8" s="327">
        <v>8</v>
      </c>
      <c r="L8" s="328">
        <v>8</v>
      </c>
      <c r="M8" s="328">
        <v>8</v>
      </c>
      <c r="N8" s="328">
        <v>8</v>
      </c>
      <c r="O8" s="327">
        <v>8</v>
      </c>
      <c r="P8" s="327">
        <v>8</v>
      </c>
      <c r="Q8" s="327">
        <v>8</v>
      </c>
      <c r="R8" s="328">
        <v>8</v>
      </c>
      <c r="S8" s="328">
        <v>8</v>
      </c>
      <c r="T8" s="328">
        <v>8</v>
      </c>
      <c r="U8" s="327">
        <v>8</v>
      </c>
      <c r="V8" s="327">
        <v>8</v>
      </c>
      <c r="W8" s="327">
        <v>8</v>
      </c>
      <c r="X8" s="328">
        <v>8</v>
      </c>
      <c r="Y8" s="328">
        <v>8</v>
      </c>
      <c r="Z8" s="328">
        <v>8</v>
      </c>
    </row>
    <row r="9" spans="1:29" x14ac:dyDescent="0.2">
      <c r="A9" t="s">
        <v>3541</v>
      </c>
      <c r="B9" t="s">
        <v>3540</v>
      </c>
      <c r="C9" s="327">
        <v>8</v>
      </c>
      <c r="D9" s="327">
        <v>8</v>
      </c>
      <c r="E9" s="327">
        <v>8</v>
      </c>
      <c r="F9" s="328">
        <v>8</v>
      </c>
      <c r="G9" s="328">
        <v>8</v>
      </c>
      <c r="H9" s="328">
        <v>8</v>
      </c>
      <c r="I9" s="327">
        <v>8</v>
      </c>
      <c r="J9" s="327">
        <v>8</v>
      </c>
      <c r="K9" s="327">
        <v>8</v>
      </c>
      <c r="L9" s="328">
        <v>8</v>
      </c>
      <c r="M9" s="328">
        <v>8</v>
      </c>
      <c r="N9" s="328">
        <v>8</v>
      </c>
      <c r="O9" s="327">
        <v>8</v>
      </c>
      <c r="P9" s="327">
        <v>8</v>
      </c>
      <c r="Q9" s="327">
        <v>8</v>
      </c>
      <c r="R9" s="328">
        <v>8</v>
      </c>
      <c r="S9" s="328">
        <v>8</v>
      </c>
      <c r="T9" s="328">
        <v>8</v>
      </c>
      <c r="U9" s="327">
        <v>8</v>
      </c>
      <c r="V9" s="327">
        <v>8</v>
      </c>
      <c r="W9" s="327">
        <v>8</v>
      </c>
      <c r="X9" s="328">
        <v>8</v>
      </c>
      <c r="Y9" s="328">
        <v>8</v>
      </c>
      <c r="Z9" s="328">
        <v>8</v>
      </c>
    </row>
    <row r="10" spans="1:29" x14ac:dyDescent="0.2">
      <c r="A10" t="s">
        <v>3542</v>
      </c>
      <c r="C10" s="327"/>
      <c r="D10" s="327"/>
      <c r="E10" s="327"/>
      <c r="F10" s="328"/>
      <c r="G10" s="328"/>
      <c r="H10" s="328"/>
      <c r="I10" s="327"/>
      <c r="J10" s="327"/>
      <c r="K10" s="327"/>
      <c r="L10" s="328"/>
      <c r="M10" s="328"/>
      <c r="N10" s="328"/>
      <c r="O10" s="327"/>
      <c r="P10" s="327"/>
      <c r="Q10" s="327"/>
      <c r="R10" s="328"/>
      <c r="S10" s="328"/>
      <c r="T10" s="328"/>
      <c r="U10" s="327"/>
      <c r="V10" s="327"/>
      <c r="W10" s="327"/>
      <c r="X10" s="328"/>
      <c r="Y10" s="328"/>
      <c r="Z10" s="328"/>
    </row>
    <row r="11" spans="1:29" x14ac:dyDescent="0.2">
      <c r="A11" t="s">
        <v>3543</v>
      </c>
      <c r="C11" s="327"/>
      <c r="D11" s="327"/>
      <c r="E11" s="327"/>
      <c r="F11" s="328"/>
      <c r="G11" s="328"/>
      <c r="H11" s="328"/>
      <c r="I11" s="327"/>
      <c r="J11" s="327"/>
      <c r="K11" s="327"/>
      <c r="L11" s="328"/>
      <c r="M11" s="328"/>
      <c r="N11" s="328"/>
      <c r="O11" s="327"/>
      <c r="P11" s="327"/>
      <c r="Q11" s="327"/>
      <c r="R11" s="328"/>
      <c r="S11" s="328"/>
      <c r="T11" s="328"/>
      <c r="U11" s="327"/>
      <c r="V11" s="327"/>
      <c r="W11" s="327"/>
      <c r="X11" s="328"/>
      <c r="Y11" s="328"/>
      <c r="Z11" s="328"/>
    </row>
    <row r="12" spans="1:29" x14ac:dyDescent="0.2">
      <c r="A12" t="s">
        <v>3544</v>
      </c>
      <c r="C12" s="327"/>
      <c r="D12" s="327"/>
      <c r="E12" s="327"/>
      <c r="F12" s="328"/>
      <c r="G12" s="328"/>
      <c r="H12" s="328"/>
      <c r="I12" s="327"/>
      <c r="J12" s="327"/>
      <c r="K12" s="327"/>
      <c r="L12" s="328"/>
      <c r="M12" s="328"/>
      <c r="N12" s="328"/>
      <c r="O12" s="327"/>
      <c r="P12" s="327"/>
      <c r="Q12" s="327"/>
      <c r="R12" s="328"/>
      <c r="S12" s="328"/>
      <c r="T12" s="328"/>
      <c r="U12" s="327"/>
      <c r="V12" s="327"/>
      <c r="W12" s="327"/>
      <c r="X12" s="328"/>
      <c r="Y12" s="328"/>
      <c r="Z12" s="328"/>
    </row>
    <row r="13" spans="1:29" x14ac:dyDescent="0.2">
      <c r="A13" t="s">
        <v>3545</v>
      </c>
      <c r="C13" s="327"/>
      <c r="D13" s="327"/>
      <c r="E13" s="327"/>
      <c r="F13" s="328"/>
      <c r="G13" s="328"/>
      <c r="H13" s="328"/>
      <c r="I13" s="327"/>
      <c r="J13" s="327"/>
      <c r="K13" s="327"/>
      <c r="L13" s="328"/>
      <c r="M13" s="328"/>
      <c r="N13" s="328"/>
      <c r="O13" s="327"/>
      <c r="P13" s="327"/>
      <c r="Q13" s="327"/>
      <c r="R13" s="328"/>
      <c r="S13" s="328"/>
      <c r="T13" s="328"/>
      <c r="U13" s="327"/>
      <c r="V13" s="327"/>
      <c r="W13" s="327"/>
      <c r="X13" s="328"/>
      <c r="Y13" s="328"/>
      <c r="Z13" s="328"/>
    </row>
    <row r="14" spans="1:29" x14ac:dyDescent="0.2">
      <c r="C14" s="327"/>
      <c r="D14" s="327"/>
      <c r="E14" s="327"/>
      <c r="F14" s="328"/>
      <c r="G14" s="328"/>
      <c r="H14" s="328"/>
      <c r="I14" s="327"/>
      <c r="J14" s="327"/>
      <c r="K14" s="327"/>
      <c r="L14" s="328"/>
      <c r="M14" s="328"/>
      <c r="N14" s="328"/>
      <c r="O14" s="327"/>
      <c r="P14" s="327"/>
      <c r="Q14" s="327"/>
      <c r="R14" s="328"/>
      <c r="S14" s="328"/>
      <c r="T14" s="328"/>
      <c r="U14" s="327"/>
      <c r="V14" s="327"/>
      <c r="W14" s="327"/>
      <c r="X14" s="328"/>
      <c r="Y14" s="328"/>
      <c r="Z14" s="328"/>
    </row>
    <row r="15" spans="1:29" x14ac:dyDescent="0.2">
      <c r="C15" s="327">
        <f>SUM(C6:C9)</f>
        <v>32</v>
      </c>
      <c r="D15" s="327">
        <f t="shared" ref="D15:Z15" si="0">SUM(D6:D9)</f>
        <v>32</v>
      </c>
      <c r="E15" s="327">
        <f t="shared" si="0"/>
        <v>32</v>
      </c>
      <c r="F15" s="328">
        <f t="shared" si="0"/>
        <v>32</v>
      </c>
      <c r="G15" s="328">
        <f t="shared" si="0"/>
        <v>32</v>
      </c>
      <c r="H15" s="328">
        <f t="shared" si="0"/>
        <v>32</v>
      </c>
      <c r="I15" s="327">
        <f t="shared" si="0"/>
        <v>32</v>
      </c>
      <c r="J15" s="327">
        <f t="shared" si="0"/>
        <v>32</v>
      </c>
      <c r="K15" s="327">
        <f t="shared" si="0"/>
        <v>32</v>
      </c>
      <c r="L15" s="328">
        <f t="shared" si="0"/>
        <v>32</v>
      </c>
      <c r="M15" s="328">
        <f t="shared" si="0"/>
        <v>32</v>
      </c>
      <c r="N15" s="328">
        <f t="shared" si="0"/>
        <v>32</v>
      </c>
      <c r="O15" s="327">
        <f t="shared" si="0"/>
        <v>32</v>
      </c>
      <c r="P15" s="327">
        <f t="shared" si="0"/>
        <v>32</v>
      </c>
      <c r="Q15" s="327">
        <f t="shared" si="0"/>
        <v>32</v>
      </c>
      <c r="R15" s="328">
        <f t="shared" si="0"/>
        <v>32</v>
      </c>
      <c r="S15" s="328">
        <f t="shared" si="0"/>
        <v>32</v>
      </c>
      <c r="T15" s="328">
        <f t="shared" si="0"/>
        <v>32</v>
      </c>
      <c r="U15" s="327">
        <f t="shared" si="0"/>
        <v>32</v>
      </c>
      <c r="V15" s="327">
        <f t="shared" si="0"/>
        <v>32</v>
      </c>
      <c r="W15" s="327">
        <f t="shared" si="0"/>
        <v>32</v>
      </c>
      <c r="X15" s="328">
        <f t="shared" si="0"/>
        <v>32</v>
      </c>
      <c r="Y15" s="328">
        <f t="shared" si="0"/>
        <v>32</v>
      </c>
      <c r="Z15" s="328">
        <f t="shared" si="0"/>
        <v>32</v>
      </c>
      <c r="AA15">
        <f>SUM(C15:Z15)</f>
        <v>768</v>
      </c>
      <c r="AC15">
        <f>768/2*2000</f>
        <v>768000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B5DE-AE18-4EE4-9F68-A94B19B12F8B}">
  <sheetPr>
    <tabColor rgb="FF92D050"/>
  </sheetPr>
  <dimension ref="A1:AZ422"/>
  <sheetViews>
    <sheetView workbookViewId="0">
      <pane ySplit="1" topLeftCell="A382" activePane="bottomLeft" state="frozen"/>
      <selection pane="bottomLeft" activeCell="K136" sqref="K136"/>
    </sheetView>
  </sheetViews>
  <sheetFormatPr baseColWidth="10" defaultColWidth="9.1640625" defaultRowHeight="15" x14ac:dyDescent="0.2"/>
  <cols>
    <col min="1" max="1" width="34.33203125" style="627" customWidth="1"/>
    <col min="2" max="2" width="10.33203125" style="627" customWidth="1"/>
    <col min="3" max="3" width="14.33203125" style="627" customWidth="1"/>
    <col min="4" max="4" width="15.33203125" style="627" customWidth="1"/>
    <col min="5" max="5" width="24.5" style="627" customWidth="1"/>
    <col min="6" max="6" width="20" style="627" customWidth="1"/>
    <col min="7" max="7" width="9.1640625" style="627"/>
    <col min="8" max="8" width="14.5" style="627" customWidth="1"/>
    <col min="9" max="9" width="13.1640625" style="627" customWidth="1"/>
    <col min="10" max="10" width="19" style="627" customWidth="1"/>
    <col min="11" max="11" width="19.33203125" style="627" customWidth="1"/>
    <col min="12" max="12" width="15.1640625" style="627" customWidth="1"/>
    <col min="13" max="13" width="20.6640625" style="627" customWidth="1"/>
    <col min="14" max="14" width="21" style="627" customWidth="1"/>
    <col min="15" max="15" width="22.5" style="627" customWidth="1"/>
    <col min="16" max="16" width="26.5" style="627" customWidth="1"/>
    <col min="17" max="17" width="21" style="627" customWidth="1"/>
    <col min="18" max="18" width="19" style="627" customWidth="1"/>
    <col min="19" max="19" width="20.33203125" style="627" customWidth="1"/>
    <col min="20" max="20" width="20.1640625" style="627" customWidth="1"/>
    <col min="21" max="21" width="22.1640625" style="627" customWidth="1"/>
    <col min="22" max="22" width="21.33203125" style="627" customWidth="1"/>
    <col min="23" max="23" width="17.6640625" style="627" customWidth="1"/>
    <col min="24" max="24" width="19" style="627" customWidth="1"/>
    <col min="25" max="25" width="19.6640625" style="627" customWidth="1"/>
    <col min="26" max="26" width="18.6640625" style="627" customWidth="1"/>
    <col min="27" max="27" width="18.1640625" style="627" customWidth="1"/>
    <col min="28" max="28" width="18.6640625" style="627" customWidth="1"/>
    <col min="29" max="29" width="19.1640625" style="627" customWidth="1"/>
    <col min="30" max="30" width="17.6640625" style="627" customWidth="1"/>
    <col min="31" max="31" width="17.5" style="627" customWidth="1"/>
    <col min="32" max="32" width="20.1640625" style="627" customWidth="1"/>
    <col min="33" max="33" width="21.5" style="627" customWidth="1"/>
    <col min="34" max="34" width="19.6640625" style="627" customWidth="1"/>
    <col min="35" max="35" width="19" style="627" customWidth="1"/>
    <col min="36" max="36" width="20.6640625" style="627" customWidth="1"/>
    <col min="37" max="37" width="21" style="627" customWidth="1"/>
    <col min="38" max="38" width="20" style="627" customWidth="1"/>
    <col min="39" max="39" width="19.83203125" style="627" customWidth="1"/>
    <col min="40" max="40" width="20" style="627" customWidth="1"/>
    <col min="41" max="42" width="20.83203125" style="627" customWidth="1"/>
    <col min="43" max="43" width="19.33203125" style="627" customWidth="1"/>
    <col min="44" max="44" width="19.1640625" style="627" customWidth="1"/>
    <col min="45" max="45" width="20" style="627" customWidth="1"/>
    <col min="46" max="46" width="20.1640625" style="627" customWidth="1"/>
    <col min="47" max="47" width="20.33203125" style="627" customWidth="1"/>
    <col min="48" max="48" width="20.5" style="627" customWidth="1"/>
    <col min="49" max="49" width="21.6640625" style="627" customWidth="1"/>
    <col min="50" max="50" width="19" style="627" customWidth="1"/>
    <col min="51" max="51" width="20.5" style="627" customWidth="1"/>
    <col min="52" max="52" width="17.83203125" style="627" customWidth="1"/>
    <col min="53" max="16384" width="9.1640625" style="627"/>
  </cols>
  <sheetData>
    <row r="1" spans="1:52" s="1225" customFormat="1" ht="19" x14ac:dyDescent="0.25">
      <c r="A1" s="1205" t="s">
        <v>236</v>
      </c>
      <c r="B1" s="1205" t="s">
        <v>97</v>
      </c>
      <c r="C1" s="1205" t="s">
        <v>237</v>
      </c>
      <c r="D1" s="1205" t="s">
        <v>238</v>
      </c>
      <c r="E1" s="1206" t="s">
        <v>239</v>
      </c>
      <c r="F1" s="1205" t="s">
        <v>240</v>
      </c>
      <c r="G1" s="1205" t="s">
        <v>189</v>
      </c>
      <c r="H1" s="1205" t="s">
        <v>192</v>
      </c>
      <c r="I1" s="1205" t="s">
        <v>241</v>
      </c>
      <c r="J1" s="1205" t="s">
        <v>188</v>
      </c>
      <c r="K1" s="1207" t="s">
        <v>242</v>
      </c>
      <c r="L1" s="1206" t="s">
        <v>243</v>
      </c>
      <c r="M1" s="1206" t="s">
        <v>244</v>
      </c>
      <c r="N1" s="1224" t="s">
        <v>245</v>
      </c>
      <c r="O1" s="1205" t="s">
        <v>246</v>
      </c>
      <c r="P1" s="1208" t="s">
        <v>247</v>
      </c>
      <c r="Q1" s="1209" t="s">
        <v>248</v>
      </c>
      <c r="R1" s="1209" t="s">
        <v>249</v>
      </c>
      <c r="S1" s="1209" t="s">
        <v>250</v>
      </c>
      <c r="T1" s="1209" t="s">
        <v>251</v>
      </c>
      <c r="U1" s="1209" t="s">
        <v>252</v>
      </c>
      <c r="V1" s="1209" t="s">
        <v>253</v>
      </c>
      <c r="W1" s="1210" t="s">
        <v>254</v>
      </c>
      <c r="X1" s="1210" t="s">
        <v>255</v>
      </c>
      <c r="Y1" s="1210" t="s">
        <v>256</v>
      </c>
      <c r="Z1" s="1210" t="s">
        <v>257</v>
      </c>
      <c r="AA1" s="1210" t="s">
        <v>258</v>
      </c>
      <c r="AB1" s="1210" t="s">
        <v>259</v>
      </c>
      <c r="AC1" s="1210" t="s">
        <v>260</v>
      </c>
      <c r="AD1" s="1210" t="s">
        <v>261</v>
      </c>
      <c r="AE1" s="1210" t="s">
        <v>262</v>
      </c>
      <c r="AF1" s="1210" t="s">
        <v>263</v>
      </c>
      <c r="AG1" s="1210" t="s">
        <v>264</v>
      </c>
      <c r="AH1" s="1210" t="s">
        <v>265</v>
      </c>
      <c r="AI1" s="1210" t="s">
        <v>266</v>
      </c>
      <c r="AJ1" s="1210" t="s">
        <v>267</v>
      </c>
      <c r="AK1" s="1210" t="s">
        <v>268</v>
      </c>
      <c r="AL1" s="1210" t="s">
        <v>269</v>
      </c>
      <c r="AM1" s="1210" t="s">
        <v>270</v>
      </c>
      <c r="AN1" s="1210" t="s">
        <v>271</v>
      </c>
      <c r="AO1" s="1210" t="s">
        <v>272</v>
      </c>
      <c r="AP1" s="1210" t="s">
        <v>273</v>
      </c>
      <c r="AQ1" s="1210" t="s">
        <v>274</v>
      </c>
      <c r="AR1" s="1210" t="s">
        <v>275</v>
      </c>
      <c r="AS1" s="1210" t="s">
        <v>276</v>
      </c>
      <c r="AT1" s="1210" t="s">
        <v>277</v>
      </c>
      <c r="AU1" s="1210" t="s">
        <v>278</v>
      </c>
      <c r="AV1" s="1210" t="s">
        <v>279</v>
      </c>
      <c r="AW1" s="1210" t="s">
        <v>280</v>
      </c>
      <c r="AX1" s="1210" t="s">
        <v>281</v>
      </c>
      <c r="AY1" s="1210" t="s">
        <v>282</v>
      </c>
      <c r="AZ1" s="1210" t="s">
        <v>283</v>
      </c>
    </row>
    <row r="2" spans="1:52" ht="16" x14ac:dyDescent="0.2">
      <c r="A2" s="673" t="s">
        <v>111</v>
      </c>
      <c r="B2" s="673">
        <v>1</v>
      </c>
      <c r="C2" s="1928" t="s">
        <v>284</v>
      </c>
      <c r="D2" s="673" t="s">
        <v>285</v>
      </c>
      <c r="E2" s="673">
        <v>1</v>
      </c>
      <c r="F2" s="1107">
        <v>1275958</v>
      </c>
      <c r="G2" s="1107" t="s">
        <v>113</v>
      </c>
      <c r="H2" s="1107" t="s">
        <v>124</v>
      </c>
      <c r="I2" s="1107" t="s">
        <v>286</v>
      </c>
      <c r="J2" s="1929">
        <v>43845</v>
      </c>
      <c r="K2" s="1107">
        <f ca="1">YEARFRAC(J2,TODAY())</f>
        <v>3.1694444444444443</v>
      </c>
      <c r="L2" s="1107">
        <f ca="1">_xlfn.DAYS(TODAY(),J2)</f>
        <v>1156</v>
      </c>
      <c r="M2" s="1107">
        <f ca="1">(L2/30)</f>
        <v>38.533333333333331</v>
      </c>
      <c r="N2" s="678">
        <v>44207</v>
      </c>
      <c r="O2" s="923">
        <v>12.07</v>
      </c>
      <c r="P2" s="673" t="s">
        <v>112</v>
      </c>
      <c r="Q2" s="1107">
        <v>142</v>
      </c>
      <c r="R2" s="1107" t="s">
        <v>287</v>
      </c>
      <c r="S2" s="1107">
        <v>173</v>
      </c>
      <c r="T2" s="1107" t="s">
        <v>287</v>
      </c>
      <c r="U2" s="1107"/>
      <c r="V2" s="673"/>
      <c r="W2" s="1107">
        <v>25</v>
      </c>
      <c r="X2" s="1107">
        <v>26</v>
      </c>
      <c r="Y2" s="1107">
        <v>27</v>
      </c>
      <c r="Z2" s="1107">
        <v>32</v>
      </c>
      <c r="AA2" s="1107">
        <v>32</v>
      </c>
      <c r="AB2" s="1107">
        <v>33</v>
      </c>
      <c r="AC2" s="1107">
        <v>34</v>
      </c>
      <c r="AD2" s="1107">
        <v>35</v>
      </c>
      <c r="AE2" s="1107">
        <v>36</v>
      </c>
      <c r="AF2" s="1107">
        <v>37</v>
      </c>
      <c r="AG2" s="1107">
        <v>37</v>
      </c>
      <c r="AH2" s="1107">
        <v>38</v>
      </c>
      <c r="AI2" s="1107">
        <v>38</v>
      </c>
      <c r="AJ2" s="1107">
        <v>39</v>
      </c>
      <c r="AK2" s="1107">
        <v>41</v>
      </c>
      <c r="AL2" s="1107">
        <v>40</v>
      </c>
      <c r="AM2" s="1107">
        <v>40</v>
      </c>
      <c r="AN2" s="1107">
        <v>40</v>
      </c>
      <c r="AO2" s="1107">
        <v>40</v>
      </c>
      <c r="AP2" s="1107">
        <v>40</v>
      </c>
      <c r="AQ2" s="1107">
        <v>40</v>
      </c>
      <c r="AR2" s="1107">
        <v>40</v>
      </c>
      <c r="AS2" s="1107"/>
      <c r="AT2" s="673"/>
      <c r="AU2" s="673"/>
      <c r="AV2" s="673"/>
      <c r="AW2" s="673"/>
      <c r="AX2" s="673"/>
      <c r="AY2" s="673"/>
      <c r="AZ2" s="673"/>
    </row>
    <row r="3" spans="1:52" ht="16" x14ac:dyDescent="0.2">
      <c r="A3" s="673" t="s">
        <v>111</v>
      </c>
      <c r="B3" s="673">
        <v>2</v>
      </c>
      <c r="C3" s="1930" t="s">
        <v>288</v>
      </c>
      <c r="D3" s="673" t="s">
        <v>289</v>
      </c>
      <c r="E3" s="673">
        <v>1</v>
      </c>
      <c r="F3" s="1107">
        <v>1275958</v>
      </c>
      <c r="G3" s="1107" t="s">
        <v>113</v>
      </c>
      <c r="H3" s="1107" t="s">
        <v>124</v>
      </c>
      <c r="I3" s="1107" t="s">
        <v>290</v>
      </c>
      <c r="J3" s="1929">
        <v>43845</v>
      </c>
      <c r="K3" s="1107">
        <f t="shared" ref="K3:K66" ca="1" si="0">YEARFRAC(J3,TODAY())</f>
        <v>3.1694444444444443</v>
      </c>
      <c r="L3" s="1107">
        <f t="shared" ref="L3:L66" ca="1" si="1">_xlfn.DAYS(TODAY(),J3)</f>
        <v>1156</v>
      </c>
      <c r="M3" s="1107">
        <f t="shared" ref="M3:M66" ca="1" si="2">(L3/30)</f>
        <v>38.533333333333331</v>
      </c>
      <c r="N3" s="678">
        <v>44207</v>
      </c>
      <c r="O3" s="923">
        <v>12.07</v>
      </c>
      <c r="P3" s="673" t="s">
        <v>112</v>
      </c>
      <c r="Q3" s="1107">
        <v>123</v>
      </c>
      <c r="R3" s="1107" t="s">
        <v>287</v>
      </c>
      <c r="S3" s="1107">
        <v>191</v>
      </c>
      <c r="T3" s="1107" t="s">
        <v>287</v>
      </c>
      <c r="U3" s="1107"/>
      <c r="V3" s="673"/>
      <c r="W3" s="1107">
        <v>25</v>
      </c>
      <c r="X3" s="1107">
        <v>29</v>
      </c>
      <c r="Y3" s="1107">
        <v>28</v>
      </c>
      <c r="Z3" s="1107">
        <v>32</v>
      </c>
      <c r="AA3" s="1107">
        <v>32</v>
      </c>
      <c r="AB3" s="1107">
        <v>33</v>
      </c>
      <c r="AC3" s="1107">
        <v>34</v>
      </c>
      <c r="AD3" s="1107">
        <v>36</v>
      </c>
      <c r="AE3" s="1107">
        <v>37</v>
      </c>
      <c r="AF3" s="1107">
        <v>37</v>
      </c>
      <c r="AG3" s="1107">
        <v>36</v>
      </c>
      <c r="AH3" s="1107">
        <v>36</v>
      </c>
      <c r="AI3" s="1107">
        <v>37</v>
      </c>
      <c r="AJ3" s="1107">
        <v>37</v>
      </c>
      <c r="AK3" s="1107">
        <v>37</v>
      </c>
      <c r="AL3" s="1107">
        <v>37</v>
      </c>
      <c r="AM3" s="1107">
        <v>37</v>
      </c>
      <c r="AN3" s="1107">
        <v>36</v>
      </c>
      <c r="AO3" s="1107">
        <v>36</v>
      </c>
      <c r="AP3" s="1107">
        <v>36</v>
      </c>
      <c r="AQ3" s="1107">
        <v>36</v>
      </c>
      <c r="AR3" s="1107">
        <v>35</v>
      </c>
      <c r="AS3" s="1107"/>
      <c r="AT3" s="673"/>
      <c r="AU3" s="673"/>
      <c r="AV3" s="673"/>
      <c r="AW3" s="673"/>
      <c r="AX3" s="673"/>
      <c r="AY3" s="673"/>
      <c r="AZ3" s="673"/>
    </row>
    <row r="4" spans="1:52" ht="16" x14ac:dyDescent="0.2">
      <c r="A4" s="673" t="s">
        <v>111</v>
      </c>
      <c r="B4" s="673">
        <v>3</v>
      </c>
      <c r="C4" s="1930" t="s">
        <v>291</v>
      </c>
      <c r="D4" s="673" t="s">
        <v>292</v>
      </c>
      <c r="E4" s="673">
        <v>1</v>
      </c>
      <c r="F4" s="1107">
        <v>1275958</v>
      </c>
      <c r="G4" s="1107" t="s">
        <v>113</v>
      </c>
      <c r="H4" s="1107" t="s">
        <v>124</v>
      </c>
      <c r="I4" s="1107" t="s">
        <v>293</v>
      </c>
      <c r="J4" s="1929">
        <v>43851</v>
      </c>
      <c r="K4" s="1107">
        <f t="shared" ca="1" si="0"/>
        <v>3.1527777777777777</v>
      </c>
      <c r="L4" s="1107">
        <f t="shared" ca="1" si="1"/>
        <v>1150</v>
      </c>
      <c r="M4" s="1107">
        <f t="shared" ca="1" si="2"/>
        <v>38.333333333333336</v>
      </c>
      <c r="N4" s="678">
        <v>44207</v>
      </c>
      <c r="O4" s="923">
        <v>11.87</v>
      </c>
      <c r="P4" s="673" t="s">
        <v>112</v>
      </c>
      <c r="Q4" s="1107">
        <v>145</v>
      </c>
      <c r="R4" s="1107" t="s">
        <v>287</v>
      </c>
      <c r="S4" s="1107">
        <v>198</v>
      </c>
      <c r="T4" s="1107" t="s">
        <v>287</v>
      </c>
      <c r="U4" s="1107"/>
      <c r="V4" s="673"/>
      <c r="W4" s="1107">
        <v>28</v>
      </c>
      <c r="X4" s="1107">
        <v>31</v>
      </c>
      <c r="Y4" s="1107">
        <v>33</v>
      </c>
      <c r="Z4" s="1107">
        <v>37</v>
      </c>
      <c r="AA4" s="1107">
        <v>37</v>
      </c>
      <c r="AB4" s="1107">
        <v>39</v>
      </c>
      <c r="AC4" s="1107">
        <v>42</v>
      </c>
      <c r="AD4" s="1107">
        <v>45</v>
      </c>
      <c r="AE4" s="1107">
        <v>48</v>
      </c>
      <c r="AF4" s="1107">
        <v>49</v>
      </c>
      <c r="AG4" s="1107">
        <v>50</v>
      </c>
      <c r="AH4" s="1107">
        <v>50</v>
      </c>
      <c r="AI4" s="1107">
        <v>50</v>
      </c>
      <c r="AJ4" s="1107">
        <v>51</v>
      </c>
      <c r="AK4" s="1107">
        <v>52</v>
      </c>
      <c r="AL4" s="1107">
        <v>52</v>
      </c>
      <c r="AM4" s="1107">
        <v>51</v>
      </c>
      <c r="AN4" s="1107">
        <v>50</v>
      </c>
      <c r="AO4" s="1107">
        <v>49</v>
      </c>
      <c r="AP4" s="1107">
        <v>48</v>
      </c>
      <c r="AQ4" s="1107">
        <v>48</v>
      </c>
      <c r="AR4" s="1107">
        <v>48</v>
      </c>
      <c r="AS4" s="1107"/>
      <c r="AT4" s="673"/>
      <c r="AU4" s="673"/>
      <c r="AV4" s="673"/>
      <c r="AW4" s="673"/>
      <c r="AX4" s="673"/>
      <c r="AY4" s="673"/>
      <c r="AZ4" s="673"/>
    </row>
    <row r="5" spans="1:52" ht="16" x14ac:dyDescent="0.2">
      <c r="A5" s="673" t="s">
        <v>111</v>
      </c>
      <c r="B5" s="673">
        <v>4</v>
      </c>
      <c r="C5" s="1930" t="s">
        <v>294</v>
      </c>
      <c r="D5" s="673" t="s">
        <v>295</v>
      </c>
      <c r="E5" s="673">
        <v>2</v>
      </c>
      <c r="F5" s="1107">
        <v>1275948</v>
      </c>
      <c r="G5" s="1107" t="s">
        <v>115</v>
      </c>
      <c r="H5" s="1107" t="s">
        <v>124</v>
      </c>
      <c r="I5" s="1107" t="s">
        <v>296</v>
      </c>
      <c r="J5" s="1929">
        <v>43845</v>
      </c>
      <c r="K5" s="1107">
        <f t="shared" ca="1" si="0"/>
        <v>3.1694444444444443</v>
      </c>
      <c r="L5" s="1107">
        <f t="shared" ca="1" si="1"/>
        <v>1156</v>
      </c>
      <c r="M5" s="1107">
        <f t="shared" ca="1" si="2"/>
        <v>38.533333333333331</v>
      </c>
      <c r="N5" s="678">
        <v>44207</v>
      </c>
      <c r="O5" s="923">
        <v>12.07</v>
      </c>
      <c r="P5" s="673" t="s">
        <v>112</v>
      </c>
      <c r="Q5" s="1107">
        <v>116</v>
      </c>
      <c r="R5" s="1107" t="s">
        <v>287</v>
      </c>
      <c r="S5" s="1107">
        <v>241</v>
      </c>
      <c r="T5" s="1107">
        <v>237</v>
      </c>
      <c r="U5" s="1107"/>
      <c r="V5" s="673"/>
      <c r="W5" s="1107">
        <v>21</v>
      </c>
      <c r="X5" s="1107">
        <v>23</v>
      </c>
      <c r="Y5" s="1107">
        <v>23</v>
      </c>
      <c r="Z5" s="1107">
        <v>28</v>
      </c>
      <c r="AA5" s="1107">
        <v>32</v>
      </c>
      <c r="AB5" s="1107">
        <v>32</v>
      </c>
      <c r="AC5" s="1107">
        <v>33</v>
      </c>
      <c r="AD5" s="1107">
        <v>36</v>
      </c>
      <c r="AE5" s="1107">
        <v>38</v>
      </c>
      <c r="AF5" s="1107">
        <v>37</v>
      </c>
      <c r="AG5" s="1107">
        <v>36</v>
      </c>
      <c r="AH5" s="1107">
        <v>36</v>
      </c>
      <c r="AI5" s="1107">
        <v>36</v>
      </c>
      <c r="AJ5" s="1107">
        <v>38</v>
      </c>
      <c r="AK5" s="1107">
        <v>40</v>
      </c>
      <c r="AL5" s="1107">
        <v>40</v>
      </c>
      <c r="AM5" s="1107">
        <v>39</v>
      </c>
      <c r="AN5" s="1107">
        <v>39</v>
      </c>
      <c r="AO5" s="1107">
        <v>42</v>
      </c>
      <c r="AP5" s="1107">
        <v>44</v>
      </c>
      <c r="AQ5" s="1107">
        <v>44</v>
      </c>
      <c r="AR5" s="1107">
        <v>44</v>
      </c>
      <c r="AS5" s="1107">
        <v>46</v>
      </c>
      <c r="AT5" s="673"/>
      <c r="AU5" s="673"/>
      <c r="AV5" s="673"/>
      <c r="AW5" s="673"/>
      <c r="AX5" s="673"/>
      <c r="AY5" s="673"/>
      <c r="AZ5" s="673"/>
    </row>
    <row r="6" spans="1:52" ht="16" x14ac:dyDescent="0.2">
      <c r="A6" s="673" t="s">
        <v>111</v>
      </c>
      <c r="B6" s="673">
        <v>5</v>
      </c>
      <c r="C6" s="1930" t="s">
        <v>297</v>
      </c>
      <c r="D6" s="673" t="s">
        <v>298</v>
      </c>
      <c r="E6" s="673">
        <v>2</v>
      </c>
      <c r="F6" s="1107">
        <v>1275948</v>
      </c>
      <c r="G6" s="1107" t="s">
        <v>115</v>
      </c>
      <c r="H6" s="1107" t="s">
        <v>124</v>
      </c>
      <c r="I6" s="1107" t="s">
        <v>299</v>
      </c>
      <c r="J6" s="1929">
        <v>43845</v>
      </c>
      <c r="K6" s="1107">
        <f t="shared" ca="1" si="0"/>
        <v>3.1694444444444443</v>
      </c>
      <c r="L6" s="1107">
        <f t="shared" ca="1" si="1"/>
        <v>1156</v>
      </c>
      <c r="M6" s="1107">
        <f t="shared" ca="1" si="2"/>
        <v>38.533333333333331</v>
      </c>
      <c r="N6" s="678">
        <v>44207</v>
      </c>
      <c r="O6" s="923">
        <v>12.07</v>
      </c>
      <c r="P6" s="673" t="s">
        <v>112</v>
      </c>
      <c r="Q6" s="1107">
        <v>185</v>
      </c>
      <c r="R6" s="1107" t="s">
        <v>287</v>
      </c>
      <c r="S6" s="1107">
        <v>241</v>
      </c>
      <c r="T6" s="1107">
        <v>264</v>
      </c>
      <c r="U6" s="1107"/>
      <c r="V6" s="673"/>
      <c r="W6" s="1107">
        <v>23</v>
      </c>
      <c r="X6" s="1107">
        <v>26</v>
      </c>
      <c r="Y6" s="1107">
        <v>25</v>
      </c>
      <c r="Z6" s="1107">
        <v>27</v>
      </c>
      <c r="AA6" s="1107">
        <v>34</v>
      </c>
      <c r="AB6" s="1107">
        <v>34</v>
      </c>
      <c r="AC6" s="1107">
        <v>36</v>
      </c>
      <c r="AD6" s="1107">
        <v>37</v>
      </c>
      <c r="AE6" s="1107">
        <v>39</v>
      </c>
      <c r="AF6" s="1107">
        <v>39</v>
      </c>
      <c r="AG6" s="1107">
        <v>39</v>
      </c>
      <c r="AH6" s="1107">
        <v>39</v>
      </c>
      <c r="AI6" s="1107">
        <v>39</v>
      </c>
      <c r="AJ6" s="1107">
        <v>41</v>
      </c>
      <c r="AK6" s="1107">
        <v>43</v>
      </c>
      <c r="AL6" s="1107">
        <v>42</v>
      </c>
      <c r="AM6" s="1107">
        <v>40</v>
      </c>
      <c r="AN6" s="1107">
        <v>40</v>
      </c>
      <c r="AO6" s="1107">
        <v>40</v>
      </c>
      <c r="AP6" s="1107">
        <v>44</v>
      </c>
      <c r="AQ6" s="1107">
        <v>44</v>
      </c>
      <c r="AR6" s="1107">
        <v>44</v>
      </c>
      <c r="AS6" s="1107">
        <v>44</v>
      </c>
      <c r="AT6" s="673"/>
      <c r="AU6" s="673"/>
      <c r="AV6" s="673"/>
      <c r="AW6" s="673"/>
      <c r="AX6" s="673"/>
      <c r="AY6" s="673"/>
      <c r="AZ6" s="673"/>
    </row>
    <row r="7" spans="1:52" ht="16" x14ac:dyDescent="0.2">
      <c r="A7" s="673" t="s">
        <v>111</v>
      </c>
      <c r="B7" s="673">
        <v>6</v>
      </c>
      <c r="C7" s="1930" t="s">
        <v>300</v>
      </c>
      <c r="D7" s="673" t="s">
        <v>301</v>
      </c>
      <c r="E7" s="673">
        <v>2</v>
      </c>
      <c r="F7" s="1107">
        <v>1275948</v>
      </c>
      <c r="G7" s="1107" t="s">
        <v>115</v>
      </c>
      <c r="H7" s="1107" t="s">
        <v>124</v>
      </c>
      <c r="I7" s="1107" t="s">
        <v>293</v>
      </c>
      <c r="J7" s="1929">
        <v>43845</v>
      </c>
      <c r="K7" s="1107">
        <f t="shared" ca="1" si="0"/>
        <v>3.1694444444444443</v>
      </c>
      <c r="L7" s="1107">
        <f t="shared" ca="1" si="1"/>
        <v>1156</v>
      </c>
      <c r="M7" s="1107">
        <f t="shared" ca="1" si="2"/>
        <v>38.533333333333331</v>
      </c>
      <c r="N7" s="678">
        <v>44207</v>
      </c>
      <c r="O7" s="923">
        <v>12.07</v>
      </c>
      <c r="P7" s="673" t="s">
        <v>112</v>
      </c>
      <c r="Q7" s="1107">
        <v>128</v>
      </c>
      <c r="R7" s="1107" t="s">
        <v>287</v>
      </c>
      <c r="S7" s="1107">
        <v>206</v>
      </c>
      <c r="T7" s="1107">
        <v>236</v>
      </c>
      <c r="U7" s="1107"/>
      <c r="V7" s="673"/>
      <c r="W7" s="1107">
        <v>23</v>
      </c>
      <c r="X7" s="1107">
        <v>26</v>
      </c>
      <c r="Y7" s="1107">
        <v>28</v>
      </c>
      <c r="Z7" s="1107">
        <v>32</v>
      </c>
      <c r="AA7" s="1107">
        <v>32</v>
      </c>
      <c r="AB7" s="1107">
        <v>34</v>
      </c>
      <c r="AC7" s="1107">
        <v>35</v>
      </c>
      <c r="AD7" s="1107">
        <v>37</v>
      </c>
      <c r="AE7" s="1107">
        <v>38</v>
      </c>
      <c r="AF7" s="1107">
        <v>39</v>
      </c>
      <c r="AG7" s="1107">
        <v>40</v>
      </c>
      <c r="AH7" s="1107">
        <v>41</v>
      </c>
      <c r="AI7" s="1107">
        <v>41</v>
      </c>
      <c r="AJ7" s="1107">
        <v>42</v>
      </c>
      <c r="AK7" s="1107">
        <v>44</v>
      </c>
      <c r="AL7" s="1107">
        <v>43</v>
      </c>
      <c r="AM7" s="1107">
        <v>42</v>
      </c>
      <c r="AN7" s="1107">
        <v>42</v>
      </c>
      <c r="AO7" s="1107">
        <v>43</v>
      </c>
      <c r="AP7" s="1107">
        <v>45</v>
      </c>
      <c r="AQ7" s="1107">
        <v>45</v>
      </c>
      <c r="AR7" s="1107">
        <v>45</v>
      </c>
      <c r="AS7" s="1107">
        <v>47</v>
      </c>
      <c r="AT7" s="673"/>
      <c r="AU7" s="673"/>
      <c r="AV7" s="673"/>
      <c r="AW7" s="673"/>
      <c r="AX7" s="673"/>
      <c r="AY7" s="673"/>
      <c r="AZ7" s="673"/>
    </row>
    <row r="8" spans="1:52" ht="16" x14ac:dyDescent="0.2">
      <c r="A8" s="673" t="s">
        <v>111</v>
      </c>
      <c r="B8" s="673">
        <v>7</v>
      </c>
      <c r="C8" s="1930" t="s">
        <v>302</v>
      </c>
      <c r="D8" s="673" t="s">
        <v>303</v>
      </c>
      <c r="E8" s="673">
        <v>8</v>
      </c>
      <c r="F8" s="1107">
        <v>1299774</v>
      </c>
      <c r="G8" s="1107" t="s">
        <v>115</v>
      </c>
      <c r="H8" s="1107" t="s">
        <v>124</v>
      </c>
      <c r="I8" s="1107" t="s">
        <v>299</v>
      </c>
      <c r="J8" s="1929">
        <v>43824</v>
      </c>
      <c r="K8" s="1107">
        <f t="shared" ca="1" si="0"/>
        <v>3.2250000000000001</v>
      </c>
      <c r="L8" s="1107">
        <f t="shared" ca="1" si="1"/>
        <v>1177</v>
      </c>
      <c r="M8" s="1107">
        <f t="shared" ca="1" si="2"/>
        <v>39.233333333333334</v>
      </c>
      <c r="N8" s="678">
        <v>44207</v>
      </c>
      <c r="O8" s="923">
        <v>12.77</v>
      </c>
      <c r="P8" s="673" t="s">
        <v>112</v>
      </c>
      <c r="Q8" s="1107">
        <v>161</v>
      </c>
      <c r="R8" s="1107" t="s">
        <v>287</v>
      </c>
      <c r="S8" s="1107">
        <v>193</v>
      </c>
      <c r="T8" s="1107">
        <v>137</v>
      </c>
      <c r="U8" s="1107"/>
      <c r="V8" s="673"/>
      <c r="W8" s="1107">
        <v>25</v>
      </c>
      <c r="X8" s="1107">
        <v>27</v>
      </c>
      <c r="Y8" s="1107">
        <v>28</v>
      </c>
      <c r="Z8" s="1107">
        <v>29</v>
      </c>
      <c r="AA8" s="1107">
        <v>29</v>
      </c>
      <c r="AB8" s="1107">
        <v>31</v>
      </c>
      <c r="AC8" s="1107">
        <v>33</v>
      </c>
      <c r="AD8" s="1107">
        <v>34</v>
      </c>
      <c r="AE8" s="1107">
        <v>36</v>
      </c>
      <c r="AF8" s="1107">
        <v>36</v>
      </c>
      <c r="AG8" s="1107">
        <v>36</v>
      </c>
      <c r="AH8" s="1107">
        <v>36</v>
      </c>
      <c r="AI8" s="1107">
        <v>37</v>
      </c>
      <c r="AJ8" s="1107">
        <v>37</v>
      </c>
      <c r="AK8" s="1107">
        <v>38</v>
      </c>
      <c r="AL8" s="1107">
        <v>37</v>
      </c>
      <c r="AM8" s="1107">
        <v>36</v>
      </c>
      <c r="AN8" s="1107">
        <v>36</v>
      </c>
      <c r="AO8" s="1107">
        <v>36</v>
      </c>
      <c r="AP8" s="1107">
        <v>37</v>
      </c>
      <c r="AQ8" s="1107">
        <v>36</v>
      </c>
      <c r="AR8" s="1107">
        <v>36</v>
      </c>
      <c r="AS8" s="1107">
        <v>35</v>
      </c>
      <c r="AT8" s="673"/>
      <c r="AU8" s="673"/>
      <c r="AV8" s="673"/>
      <c r="AW8" s="673"/>
      <c r="AX8" s="673"/>
      <c r="AY8" s="673"/>
      <c r="AZ8" s="673"/>
    </row>
    <row r="9" spans="1:52" ht="16" x14ac:dyDescent="0.2">
      <c r="A9" s="673" t="s">
        <v>111</v>
      </c>
      <c r="B9" s="673">
        <v>8</v>
      </c>
      <c r="C9" s="1928" t="s">
        <v>304</v>
      </c>
      <c r="D9" s="673" t="s">
        <v>305</v>
      </c>
      <c r="E9" s="673">
        <v>8</v>
      </c>
      <c r="F9" s="1107">
        <v>1299774</v>
      </c>
      <c r="G9" s="1107" t="s">
        <v>115</v>
      </c>
      <c r="H9" s="1107" t="s">
        <v>124</v>
      </c>
      <c r="I9" s="1107" t="s">
        <v>296</v>
      </c>
      <c r="J9" s="1929">
        <v>43824</v>
      </c>
      <c r="K9" s="1107">
        <f t="shared" ca="1" si="0"/>
        <v>3.2250000000000001</v>
      </c>
      <c r="L9" s="1107">
        <f t="shared" ca="1" si="1"/>
        <v>1177</v>
      </c>
      <c r="M9" s="1107">
        <f t="shared" ca="1" si="2"/>
        <v>39.233333333333334</v>
      </c>
      <c r="N9" s="678">
        <v>44207</v>
      </c>
      <c r="O9" s="923">
        <v>12.77</v>
      </c>
      <c r="P9" s="673" t="s">
        <v>112</v>
      </c>
      <c r="Q9" s="1107">
        <v>98</v>
      </c>
      <c r="R9" s="1107" t="s">
        <v>287</v>
      </c>
      <c r="S9" s="1107">
        <v>177</v>
      </c>
      <c r="T9" s="1107" t="s">
        <v>287</v>
      </c>
      <c r="U9" s="1107"/>
      <c r="V9" s="673"/>
      <c r="W9" s="1107">
        <v>26</v>
      </c>
      <c r="X9" s="1107">
        <v>30</v>
      </c>
      <c r="Y9" s="1107">
        <v>30</v>
      </c>
      <c r="Z9" s="1107">
        <v>31</v>
      </c>
      <c r="AA9" s="1107">
        <v>34</v>
      </c>
      <c r="AB9" s="1107">
        <v>35</v>
      </c>
      <c r="AC9" s="1107">
        <v>38</v>
      </c>
      <c r="AD9" s="1107">
        <v>40</v>
      </c>
      <c r="AE9" s="1107">
        <v>43</v>
      </c>
      <c r="AF9" s="1107">
        <v>44</v>
      </c>
      <c r="AG9" s="1107">
        <v>44</v>
      </c>
      <c r="AH9" s="1107">
        <v>44</v>
      </c>
      <c r="AI9" s="1107">
        <v>44</v>
      </c>
      <c r="AJ9" s="1107">
        <v>45</v>
      </c>
      <c r="AK9" s="1107">
        <v>46</v>
      </c>
      <c r="AL9" s="1107">
        <v>47</v>
      </c>
      <c r="AM9" s="1107">
        <v>48</v>
      </c>
      <c r="AN9" s="1107">
        <v>48</v>
      </c>
      <c r="AO9" s="1107">
        <v>48</v>
      </c>
      <c r="AP9" s="1107">
        <v>48</v>
      </c>
      <c r="AQ9" s="1107">
        <v>48</v>
      </c>
      <c r="AR9" s="1107">
        <v>48</v>
      </c>
      <c r="AS9" s="1107"/>
      <c r="AT9" s="673"/>
      <c r="AU9" s="673"/>
      <c r="AV9" s="673"/>
      <c r="AW9" s="673"/>
      <c r="AX9" s="673"/>
      <c r="AY9" s="673"/>
      <c r="AZ9" s="673"/>
    </row>
    <row r="10" spans="1:52" ht="16" x14ac:dyDescent="0.2">
      <c r="A10" s="673" t="s">
        <v>111</v>
      </c>
      <c r="B10" s="673">
        <v>9</v>
      </c>
      <c r="C10" s="1928" t="s">
        <v>306</v>
      </c>
      <c r="D10" s="673" t="s">
        <v>307</v>
      </c>
      <c r="E10" s="673">
        <v>8</v>
      </c>
      <c r="F10" s="1107">
        <v>1299774</v>
      </c>
      <c r="G10" s="1107" t="s">
        <v>115</v>
      </c>
      <c r="H10" s="1107" t="s">
        <v>124</v>
      </c>
      <c r="I10" s="1107" t="s">
        <v>293</v>
      </c>
      <c r="J10" s="1929">
        <v>43824</v>
      </c>
      <c r="K10" s="1107">
        <f t="shared" ca="1" si="0"/>
        <v>3.2250000000000001</v>
      </c>
      <c r="L10" s="1107">
        <f t="shared" ca="1" si="1"/>
        <v>1177</v>
      </c>
      <c r="M10" s="1107">
        <f t="shared" ca="1" si="2"/>
        <v>39.233333333333334</v>
      </c>
      <c r="N10" s="678">
        <v>44207</v>
      </c>
      <c r="O10" s="923">
        <v>12.77</v>
      </c>
      <c r="P10" s="673" t="s">
        <v>112</v>
      </c>
      <c r="Q10" s="1107">
        <v>123</v>
      </c>
      <c r="R10" s="1107" t="s">
        <v>287</v>
      </c>
      <c r="S10" s="1107">
        <v>202</v>
      </c>
      <c r="T10" s="1107">
        <v>140</v>
      </c>
      <c r="U10" s="1107"/>
      <c r="V10" s="673"/>
      <c r="W10" s="1107">
        <v>25</v>
      </c>
      <c r="X10" s="1107">
        <v>27</v>
      </c>
      <c r="Y10" s="1107">
        <v>29</v>
      </c>
      <c r="Z10" s="1107">
        <v>30</v>
      </c>
      <c r="AA10" s="1107">
        <v>31</v>
      </c>
      <c r="AB10" s="1107">
        <v>31</v>
      </c>
      <c r="AC10" s="1107">
        <v>32</v>
      </c>
      <c r="AD10" s="1107">
        <v>32</v>
      </c>
      <c r="AE10" s="1107">
        <v>33</v>
      </c>
      <c r="AF10" s="1107">
        <v>36</v>
      </c>
      <c r="AG10" s="1107">
        <v>38</v>
      </c>
      <c r="AH10" s="1107">
        <v>39</v>
      </c>
      <c r="AI10" s="1107">
        <v>39</v>
      </c>
      <c r="AJ10" s="1107">
        <v>38</v>
      </c>
      <c r="AK10" s="1107">
        <v>37</v>
      </c>
      <c r="AL10" s="1107">
        <v>37</v>
      </c>
      <c r="AM10" s="1107">
        <v>36</v>
      </c>
      <c r="AN10" s="1107">
        <v>36</v>
      </c>
      <c r="AO10" s="1107">
        <v>36</v>
      </c>
      <c r="AP10" s="1107">
        <v>37</v>
      </c>
      <c r="AQ10" s="1107">
        <v>37</v>
      </c>
      <c r="AR10" s="1107">
        <v>37</v>
      </c>
      <c r="AS10" s="1107">
        <v>34</v>
      </c>
      <c r="AT10" s="673"/>
      <c r="AU10" s="673"/>
      <c r="AV10" s="673"/>
      <c r="AW10" s="673"/>
      <c r="AX10" s="673"/>
      <c r="AY10" s="673"/>
      <c r="AZ10" s="673"/>
    </row>
    <row r="11" spans="1:52" ht="16" x14ac:dyDescent="0.2">
      <c r="A11" s="673" t="s">
        <v>111</v>
      </c>
      <c r="B11" s="673">
        <v>10</v>
      </c>
      <c r="C11" s="1928" t="s">
        <v>308</v>
      </c>
      <c r="D11" s="673" t="s">
        <v>309</v>
      </c>
      <c r="E11" s="673">
        <v>8</v>
      </c>
      <c r="F11" s="1107">
        <v>1299774</v>
      </c>
      <c r="G11" s="1107" t="s">
        <v>115</v>
      </c>
      <c r="H11" s="1107" t="s">
        <v>124</v>
      </c>
      <c r="I11" s="1107" t="s">
        <v>286</v>
      </c>
      <c r="J11" s="1929">
        <v>43824</v>
      </c>
      <c r="K11" s="1107">
        <f t="shared" ca="1" si="0"/>
        <v>3.2250000000000001</v>
      </c>
      <c r="L11" s="1107">
        <f t="shared" ca="1" si="1"/>
        <v>1177</v>
      </c>
      <c r="M11" s="1107">
        <f t="shared" ca="1" si="2"/>
        <v>39.233333333333334</v>
      </c>
      <c r="N11" s="678">
        <v>44207</v>
      </c>
      <c r="O11" s="923">
        <v>12.77</v>
      </c>
      <c r="P11" s="673" t="s">
        <v>112</v>
      </c>
      <c r="Q11" s="1107">
        <v>147</v>
      </c>
      <c r="R11" s="1107" t="s">
        <v>287</v>
      </c>
      <c r="S11" s="1107">
        <v>186</v>
      </c>
      <c r="T11" s="1107" t="s">
        <v>287</v>
      </c>
      <c r="U11" s="1107"/>
      <c r="V11" s="673"/>
      <c r="W11" s="1107">
        <v>28</v>
      </c>
      <c r="X11" s="1107">
        <v>29</v>
      </c>
      <c r="Y11" s="1107">
        <v>31</v>
      </c>
      <c r="Z11" s="1107">
        <v>31</v>
      </c>
      <c r="AA11" s="1107">
        <v>32</v>
      </c>
      <c r="AB11" s="1107">
        <v>32</v>
      </c>
      <c r="AC11" s="1107">
        <v>32</v>
      </c>
      <c r="AD11" s="1107">
        <v>33</v>
      </c>
      <c r="AE11" s="1107">
        <v>34</v>
      </c>
      <c r="AF11" s="1107">
        <v>35</v>
      </c>
      <c r="AG11" s="1107">
        <v>35</v>
      </c>
      <c r="AH11" s="1107">
        <v>36</v>
      </c>
      <c r="AI11" s="1107">
        <v>36</v>
      </c>
      <c r="AJ11" s="1107">
        <v>36</v>
      </c>
      <c r="AK11" s="1107">
        <v>36</v>
      </c>
      <c r="AL11" s="1107">
        <v>37</v>
      </c>
      <c r="AM11" s="1107">
        <v>38</v>
      </c>
      <c r="AN11" s="1107">
        <v>38</v>
      </c>
      <c r="AO11" s="1107">
        <v>38</v>
      </c>
      <c r="AP11" s="1107">
        <v>39</v>
      </c>
      <c r="AQ11" s="1107">
        <v>39</v>
      </c>
      <c r="AR11" s="1107">
        <v>39</v>
      </c>
      <c r="AS11" s="1107"/>
      <c r="AT11" s="673"/>
      <c r="AU11" s="673"/>
      <c r="AV11" s="673"/>
      <c r="AW11" s="673"/>
      <c r="AX11" s="673"/>
      <c r="AY11" s="673"/>
      <c r="AZ11" s="673"/>
    </row>
    <row r="12" spans="1:52" ht="16" x14ac:dyDescent="0.2">
      <c r="A12" s="673" t="s">
        <v>111</v>
      </c>
      <c r="B12" s="673">
        <v>11</v>
      </c>
      <c r="C12" s="1930" t="s">
        <v>310</v>
      </c>
      <c r="D12" s="673" t="s">
        <v>311</v>
      </c>
      <c r="E12" s="673">
        <v>10</v>
      </c>
      <c r="F12" s="1107">
        <v>1312798</v>
      </c>
      <c r="G12" s="673" t="s">
        <v>115</v>
      </c>
      <c r="H12" s="673" t="s">
        <v>141</v>
      </c>
      <c r="I12" s="673" t="s">
        <v>290</v>
      </c>
      <c r="J12" s="1929">
        <v>43789</v>
      </c>
      <c r="K12" s="1107">
        <f t="shared" ca="1" si="0"/>
        <v>3.3222222222222224</v>
      </c>
      <c r="L12" s="1107">
        <f t="shared" ca="1" si="1"/>
        <v>1212</v>
      </c>
      <c r="M12" s="1107">
        <f t="shared" ca="1" si="2"/>
        <v>40.4</v>
      </c>
      <c r="N12" s="678">
        <v>44207</v>
      </c>
      <c r="O12" s="923">
        <v>13.93</v>
      </c>
      <c r="P12" s="673" t="s">
        <v>112</v>
      </c>
      <c r="Q12" s="1107">
        <v>105</v>
      </c>
      <c r="R12" s="1107" t="s">
        <v>287</v>
      </c>
      <c r="S12" s="1107">
        <v>186</v>
      </c>
      <c r="T12" s="1107" t="s">
        <v>287</v>
      </c>
      <c r="U12" s="1107"/>
      <c r="V12" s="673"/>
      <c r="W12" s="1107">
        <v>32</v>
      </c>
      <c r="X12" s="1107">
        <v>37</v>
      </c>
      <c r="Y12" s="1107">
        <v>34</v>
      </c>
      <c r="Z12" s="1107">
        <v>40</v>
      </c>
      <c r="AA12" s="1107">
        <v>39</v>
      </c>
      <c r="AB12" s="673">
        <v>39</v>
      </c>
      <c r="AC12" s="673">
        <v>41</v>
      </c>
      <c r="AD12" s="673">
        <v>43</v>
      </c>
      <c r="AE12" s="673">
        <v>45</v>
      </c>
      <c r="AF12" s="1107">
        <v>46</v>
      </c>
      <c r="AG12" s="1107">
        <v>46</v>
      </c>
      <c r="AH12" s="673">
        <v>46</v>
      </c>
      <c r="AI12" s="673">
        <v>46</v>
      </c>
      <c r="AJ12" s="673">
        <v>46</v>
      </c>
      <c r="AK12" s="673">
        <v>46</v>
      </c>
      <c r="AL12" s="673">
        <v>47</v>
      </c>
      <c r="AM12" s="673">
        <v>48</v>
      </c>
      <c r="AN12" s="673">
        <v>47</v>
      </c>
      <c r="AO12" s="673">
        <v>46</v>
      </c>
      <c r="AP12" s="673">
        <v>45</v>
      </c>
      <c r="AQ12" s="673">
        <v>46</v>
      </c>
      <c r="AR12" s="673">
        <v>46</v>
      </c>
      <c r="AS12" s="673"/>
      <c r="AT12" s="673"/>
      <c r="AU12" s="673"/>
      <c r="AV12" s="673"/>
      <c r="AW12" s="673"/>
      <c r="AX12" s="673"/>
      <c r="AY12" s="673"/>
      <c r="AZ12" s="673"/>
    </row>
    <row r="13" spans="1:52" ht="16" x14ac:dyDescent="0.2">
      <c r="A13" s="673" t="s">
        <v>111</v>
      </c>
      <c r="B13" s="673">
        <v>12</v>
      </c>
      <c r="C13" s="1930" t="s">
        <v>312</v>
      </c>
      <c r="D13" s="673" t="s">
        <v>313</v>
      </c>
      <c r="E13" s="673">
        <v>10</v>
      </c>
      <c r="F13" s="1107">
        <v>1312798</v>
      </c>
      <c r="G13" s="673" t="s">
        <v>115</v>
      </c>
      <c r="H13" s="673" t="s">
        <v>141</v>
      </c>
      <c r="I13" s="673" t="s">
        <v>296</v>
      </c>
      <c r="J13" s="1929">
        <v>43808</v>
      </c>
      <c r="K13" s="1107">
        <f t="shared" ca="1" si="0"/>
        <v>3.2694444444444444</v>
      </c>
      <c r="L13" s="1107">
        <f t="shared" ca="1" si="1"/>
        <v>1193</v>
      </c>
      <c r="M13" s="1107">
        <f t="shared" ca="1" si="2"/>
        <v>39.766666666666666</v>
      </c>
      <c r="N13" s="678">
        <v>44207</v>
      </c>
      <c r="O13" s="923">
        <v>13.3</v>
      </c>
      <c r="P13" s="673" t="s">
        <v>112</v>
      </c>
      <c r="Q13" s="1107">
        <v>171</v>
      </c>
      <c r="R13" s="1107" t="s">
        <v>287</v>
      </c>
      <c r="S13" s="1107">
        <v>167</v>
      </c>
      <c r="T13" s="1107" t="s">
        <v>287</v>
      </c>
      <c r="U13" s="1107"/>
      <c r="V13" s="673"/>
      <c r="W13" s="1107">
        <v>30</v>
      </c>
      <c r="X13" s="1107">
        <v>34</v>
      </c>
      <c r="Y13" s="1107">
        <v>34</v>
      </c>
      <c r="Z13" s="1107">
        <v>40</v>
      </c>
      <c r="AA13" s="1107">
        <v>38</v>
      </c>
      <c r="AB13" s="673">
        <v>38</v>
      </c>
      <c r="AC13" s="673">
        <v>40</v>
      </c>
      <c r="AD13" s="673">
        <v>43</v>
      </c>
      <c r="AE13" s="673">
        <v>44</v>
      </c>
      <c r="AF13" s="1107">
        <v>44</v>
      </c>
      <c r="AG13" s="1107">
        <v>44</v>
      </c>
      <c r="AH13" s="673">
        <v>44</v>
      </c>
      <c r="AI13" s="673">
        <v>44</v>
      </c>
      <c r="AJ13" s="673">
        <v>44</v>
      </c>
      <c r="AK13" s="673">
        <v>44</v>
      </c>
      <c r="AL13" s="673">
        <v>44</v>
      </c>
      <c r="AM13" s="673">
        <v>43</v>
      </c>
      <c r="AN13" s="673">
        <v>42</v>
      </c>
      <c r="AO13" s="673">
        <v>41</v>
      </c>
      <c r="AP13" s="673">
        <v>39</v>
      </c>
      <c r="AQ13" s="673">
        <v>39</v>
      </c>
      <c r="AR13" s="673">
        <v>39</v>
      </c>
      <c r="AS13" s="673"/>
      <c r="AT13" s="673"/>
      <c r="AU13" s="673"/>
      <c r="AV13" s="673"/>
      <c r="AW13" s="673"/>
      <c r="AX13" s="673"/>
      <c r="AY13" s="673"/>
      <c r="AZ13" s="673"/>
    </row>
    <row r="14" spans="1:52" ht="16" x14ac:dyDescent="0.2">
      <c r="A14" s="673" t="s">
        <v>111</v>
      </c>
      <c r="B14" s="673">
        <v>13</v>
      </c>
      <c r="C14" s="1930" t="s">
        <v>314</v>
      </c>
      <c r="D14" s="673" t="s">
        <v>315</v>
      </c>
      <c r="E14" s="673">
        <v>11</v>
      </c>
      <c r="F14" s="1107">
        <v>1343433</v>
      </c>
      <c r="G14" s="673" t="s">
        <v>113</v>
      </c>
      <c r="H14" s="673" t="s">
        <v>141</v>
      </c>
      <c r="I14" s="673" t="s">
        <v>286</v>
      </c>
      <c r="J14" s="1929">
        <v>43871</v>
      </c>
      <c r="K14" s="1107">
        <f t="shared" ca="1" si="0"/>
        <v>3.1</v>
      </c>
      <c r="L14" s="1107">
        <f t="shared" ca="1" si="1"/>
        <v>1130</v>
      </c>
      <c r="M14" s="1107">
        <f t="shared" ca="1" si="2"/>
        <v>37.666666666666664</v>
      </c>
      <c r="N14" s="678">
        <v>44207</v>
      </c>
      <c r="O14" s="923">
        <v>11.2</v>
      </c>
      <c r="P14" s="673" t="s">
        <v>112</v>
      </c>
      <c r="Q14" s="1107">
        <v>151</v>
      </c>
      <c r="R14" s="1107" t="s">
        <v>287</v>
      </c>
      <c r="S14" s="1107">
        <v>221</v>
      </c>
      <c r="T14" s="1107" t="s">
        <v>287</v>
      </c>
      <c r="U14" s="1107"/>
      <c r="V14" s="673"/>
      <c r="W14" s="1107">
        <v>25</v>
      </c>
      <c r="X14" s="1107">
        <v>27</v>
      </c>
      <c r="Y14" s="1107">
        <v>27</v>
      </c>
      <c r="Z14" s="1107">
        <v>28</v>
      </c>
      <c r="AA14" s="1107">
        <v>31</v>
      </c>
      <c r="AB14" s="673">
        <v>30</v>
      </c>
      <c r="AC14" s="673">
        <v>30</v>
      </c>
      <c r="AD14" s="673">
        <v>30</v>
      </c>
      <c r="AE14" s="673">
        <v>30</v>
      </c>
      <c r="AF14" s="1107">
        <v>30</v>
      </c>
      <c r="AG14" s="673">
        <v>30</v>
      </c>
      <c r="AH14" s="673">
        <v>33</v>
      </c>
      <c r="AI14" s="673">
        <v>33</v>
      </c>
      <c r="AJ14" s="673">
        <v>34</v>
      </c>
      <c r="AK14" s="673">
        <v>34</v>
      </c>
      <c r="AL14" s="673">
        <v>33</v>
      </c>
      <c r="AM14" s="673">
        <v>32</v>
      </c>
      <c r="AN14" s="673">
        <v>32</v>
      </c>
      <c r="AO14" s="673">
        <v>32</v>
      </c>
      <c r="AP14" s="673">
        <v>32</v>
      </c>
      <c r="AQ14" s="673">
        <v>32</v>
      </c>
      <c r="AR14" s="673">
        <v>32</v>
      </c>
      <c r="AS14" s="673"/>
      <c r="AT14" s="673"/>
      <c r="AU14" s="673"/>
      <c r="AV14" s="673"/>
      <c r="AW14" s="673"/>
      <c r="AX14" s="673"/>
      <c r="AY14" s="673"/>
      <c r="AZ14" s="673"/>
    </row>
    <row r="15" spans="1:52" ht="16" x14ac:dyDescent="0.2">
      <c r="A15" s="673" t="s">
        <v>111</v>
      </c>
      <c r="B15" s="1219">
        <v>14</v>
      </c>
      <c r="C15" s="1226"/>
      <c r="D15" s="1219" t="s">
        <v>316</v>
      </c>
      <c r="E15" s="1220">
        <v>11</v>
      </c>
      <c r="F15" s="1220">
        <v>1343433</v>
      </c>
      <c r="G15" s="1220" t="s">
        <v>113</v>
      </c>
      <c r="H15" s="1220" t="s">
        <v>141</v>
      </c>
      <c r="I15" s="1220" t="s">
        <v>299</v>
      </c>
      <c r="J15" s="1222">
        <v>43811</v>
      </c>
      <c r="K15" s="1107">
        <f t="shared" ca="1" si="0"/>
        <v>3.2611111111111111</v>
      </c>
      <c r="L15" s="1107">
        <f t="shared" ca="1" si="1"/>
        <v>1190</v>
      </c>
      <c r="M15" s="1107">
        <f t="shared" ca="1" si="2"/>
        <v>39.666666666666664</v>
      </c>
      <c r="N15" s="1221">
        <v>44207</v>
      </c>
      <c r="O15" s="923">
        <v>13.2</v>
      </c>
      <c r="P15" s="673" t="s">
        <v>112</v>
      </c>
      <c r="Q15" s="1107" t="s">
        <v>287</v>
      </c>
      <c r="R15" s="1220" t="s">
        <v>287</v>
      </c>
      <c r="S15" s="1220" t="s">
        <v>287</v>
      </c>
      <c r="T15" s="1220" t="s">
        <v>287</v>
      </c>
      <c r="U15" s="1220"/>
      <c r="V15" s="673"/>
      <c r="W15" s="1220">
        <v>28</v>
      </c>
      <c r="X15" s="1220" t="s">
        <v>287</v>
      </c>
      <c r="Y15" s="1220" t="s">
        <v>287</v>
      </c>
      <c r="Z15" s="1220" t="s">
        <v>287</v>
      </c>
      <c r="AA15" s="1220" t="s">
        <v>287</v>
      </c>
      <c r="AB15" s="1220" t="s">
        <v>287</v>
      </c>
      <c r="AC15" s="1220" t="s">
        <v>287</v>
      </c>
      <c r="AD15" s="1220" t="s">
        <v>287</v>
      </c>
      <c r="AE15" s="1220" t="s">
        <v>287</v>
      </c>
      <c r="AF15" s="1220" t="s">
        <v>287</v>
      </c>
      <c r="AG15" s="1107"/>
      <c r="AH15" s="1107"/>
      <c r="AI15" s="1220" t="s">
        <v>287</v>
      </c>
      <c r="AJ15" s="1220" t="s">
        <v>287</v>
      </c>
      <c r="AK15" s="1220" t="s">
        <v>287</v>
      </c>
      <c r="AL15" s="1220" t="s">
        <v>287</v>
      </c>
      <c r="AM15" s="1220" t="s">
        <v>287</v>
      </c>
      <c r="AN15" s="1107"/>
      <c r="AO15" s="1220" t="s">
        <v>287</v>
      </c>
      <c r="AP15" s="1220" t="s">
        <v>287</v>
      </c>
      <c r="AQ15" s="1107"/>
      <c r="AR15" s="1107"/>
      <c r="AS15" s="1107"/>
      <c r="AT15" s="673"/>
      <c r="AU15" s="673"/>
      <c r="AV15" s="673"/>
      <c r="AW15" s="673"/>
      <c r="AX15" s="673"/>
      <c r="AY15" s="673"/>
      <c r="AZ15" s="673"/>
    </row>
    <row r="16" spans="1:52" ht="16" x14ac:dyDescent="0.2">
      <c r="A16" s="673" t="s">
        <v>111</v>
      </c>
      <c r="B16" s="673">
        <v>15</v>
      </c>
      <c r="C16" s="1930" t="s">
        <v>317</v>
      </c>
      <c r="D16" s="673" t="s">
        <v>318</v>
      </c>
      <c r="E16" s="673">
        <v>3</v>
      </c>
      <c r="F16" s="1107">
        <v>1198647</v>
      </c>
      <c r="G16" s="1107" t="s">
        <v>115</v>
      </c>
      <c r="H16" s="1107" t="s">
        <v>156</v>
      </c>
      <c r="I16" s="1107" t="s">
        <v>299</v>
      </c>
      <c r="J16" s="1929">
        <v>43831</v>
      </c>
      <c r="K16" s="1107">
        <f t="shared" ca="1" si="0"/>
        <v>3.2083333333333335</v>
      </c>
      <c r="L16" s="1107">
        <f t="shared" ca="1" si="1"/>
        <v>1170</v>
      </c>
      <c r="M16" s="1107">
        <f t="shared" ca="1" si="2"/>
        <v>39</v>
      </c>
      <c r="N16" s="678">
        <v>44207</v>
      </c>
      <c r="O16" s="923">
        <v>12.53</v>
      </c>
      <c r="P16" s="673" t="s">
        <v>112</v>
      </c>
      <c r="Q16" s="1107">
        <v>150</v>
      </c>
      <c r="R16" s="1107" t="s">
        <v>287</v>
      </c>
      <c r="S16" s="1107">
        <v>195</v>
      </c>
      <c r="T16" s="1107" t="s">
        <v>287</v>
      </c>
      <c r="U16" s="1107"/>
      <c r="V16" s="673"/>
      <c r="W16" s="1107">
        <v>26</v>
      </c>
      <c r="X16" s="1107">
        <v>29</v>
      </c>
      <c r="Y16" s="1107">
        <v>28</v>
      </c>
      <c r="Z16" s="1107">
        <v>36</v>
      </c>
      <c r="AA16" s="1107">
        <v>36</v>
      </c>
      <c r="AB16" s="1107">
        <v>36</v>
      </c>
      <c r="AC16" s="1107">
        <v>36</v>
      </c>
      <c r="AD16" s="1107">
        <v>36</v>
      </c>
      <c r="AE16" s="1107">
        <v>36</v>
      </c>
      <c r="AF16" s="1107">
        <v>38</v>
      </c>
      <c r="AG16" s="1107">
        <v>40</v>
      </c>
      <c r="AH16" s="1107">
        <v>42</v>
      </c>
      <c r="AI16" s="1107">
        <v>43</v>
      </c>
      <c r="AJ16" s="1107">
        <v>44</v>
      </c>
      <c r="AK16" s="1107">
        <v>44</v>
      </c>
      <c r="AL16" s="1107">
        <v>43</v>
      </c>
      <c r="AM16" s="1107">
        <v>42</v>
      </c>
      <c r="AN16" s="1107">
        <v>42</v>
      </c>
      <c r="AO16" s="1107">
        <v>42</v>
      </c>
      <c r="AP16" s="1107">
        <v>47</v>
      </c>
      <c r="AQ16" s="1107">
        <v>46</v>
      </c>
      <c r="AR16" s="1107">
        <v>46</v>
      </c>
      <c r="AS16" s="1107"/>
      <c r="AT16" s="673"/>
      <c r="AU16" s="673"/>
      <c r="AV16" s="673"/>
      <c r="AW16" s="673"/>
      <c r="AX16" s="673"/>
      <c r="AY16" s="673"/>
      <c r="AZ16" s="673"/>
    </row>
    <row r="17" spans="1:52" ht="16" x14ac:dyDescent="0.2">
      <c r="A17" s="673" t="s">
        <v>111</v>
      </c>
      <c r="B17" s="673">
        <v>16</v>
      </c>
      <c r="C17" s="1930" t="s">
        <v>319</v>
      </c>
      <c r="D17" s="673" t="s">
        <v>320</v>
      </c>
      <c r="E17" s="673">
        <v>3</v>
      </c>
      <c r="F17" s="1107">
        <v>1198647</v>
      </c>
      <c r="G17" s="1107" t="s">
        <v>115</v>
      </c>
      <c r="H17" s="1107" t="s">
        <v>156</v>
      </c>
      <c r="I17" s="1107" t="s">
        <v>290</v>
      </c>
      <c r="J17" s="1929">
        <v>43831</v>
      </c>
      <c r="K17" s="1107">
        <f t="shared" ca="1" si="0"/>
        <v>3.2083333333333335</v>
      </c>
      <c r="L17" s="1107">
        <f t="shared" ca="1" si="1"/>
        <v>1170</v>
      </c>
      <c r="M17" s="1107">
        <f t="shared" ca="1" si="2"/>
        <v>39</v>
      </c>
      <c r="N17" s="678">
        <v>44207</v>
      </c>
      <c r="O17" s="923">
        <v>12.53</v>
      </c>
      <c r="P17" s="673" t="s">
        <v>112</v>
      </c>
      <c r="Q17" s="1107">
        <v>138</v>
      </c>
      <c r="R17" s="1107" t="s">
        <v>287</v>
      </c>
      <c r="S17" s="1107">
        <v>151</v>
      </c>
      <c r="T17" s="1107" t="s">
        <v>287</v>
      </c>
      <c r="U17" s="1107"/>
      <c r="V17" s="673"/>
      <c r="W17" s="1107">
        <v>27</v>
      </c>
      <c r="X17" s="1107">
        <v>29</v>
      </c>
      <c r="Y17" s="1107">
        <v>31</v>
      </c>
      <c r="Z17" s="1107">
        <v>40</v>
      </c>
      <c r="AA17" s="1107">
        <v>40</v>
      </c>
      <c r="AB17" s="1107">
        <v>39</v>
      </c>
      <c r="AC17" s="1107">
        <v>38</v>
      </c>
      <c r="AD17" s="1107">
        <v>38</v>
      </c>
      <c r="AE17" s="1107">
        <v>37</v>
      </c>
      <c r="AF17" s="1107">
        <v>38</v>
      </c>
      <c r="AG17" s="1107">
        <v>39</v>
      </c>
      <c r="AH17" s="1107">
        <v>39</v>
      </c>
      <c r="AI17" s="1107">
        <v>39</v>
      </c>
      <c r="AJ17" s="1107">
        <v>39</v>
      </c>
      <c r="AK17" s="1107">
        <v>40</v>
      </c>
      <c r="AL17" s="1107">
        <v>40</v>
      </c>
      <c r="AM17" s="1107">
        <v>40</v>
      </c>
      <c r="AN17" s="1107">
        <v>40</v>
      </c>
      <c r="AO17" s="1107">
        <v>40</v>
      </c>
      <c r="AP17" s="1107">
        <v>43</v>
      </c>
      <c r="AQ17" s="1107">
        <v>43</v>
      </c>
      <c r="AR17" s="1107">
        <v>43</v>
      </c>
      <c r="AS17" s="1107"/>
      <c r="AT17" s="673"/>
      <c r="AU17" s="673"/>
      <c r="AV17" s="673"/>
      <c r="AW17" s="673"/>
      <c r="AX17" s="673"/>
      <c r="AY17" s="673"/>
      <c r="AZ17" s="673"/>
    </row>
    <row r="18" spans="1:52" ht="16" x14ac:dyDescent="0.2">
      <c r="A18" s="673" t="s">
        <v>111</v>
      </c>
      <c r="B18" s="673">
        <v>17</v>
      </c>
      <c r="C18" s="1930" t="s">
        <v>321</v>
      </c>
      <c r="D18" s="673" t="s">
        <v>322</v>
      </c>
      <c r="E18" s="673">
        <v>5</v>
      </c>
      <c r="F18" s="1107">
        <v>1275960</v>
      </c>
      <c r="G18" s="1107" t="s">
        <v>115</v>
      </c>
      <c r="H18" s="1107" t="s">
        <v>156</v>
      </c>
      <c r="I18" s="1107" t="s">
        <v>299</v>
      </c>
      <c r="J18" s="1929">
        <v>43831</v>
      </c>
      <c r="K18" s="1107">
        <f t="shared" ca="1" si="0"/>
        <v>3.2083333333333335</v>
      </c>
      <c r="L18" s="1107">
        <f t="shared" ca="1" si="1"/>
        <v>1170</v>
      </c>
      <c r="M18" s="1107">
        <f t="shared" ca="1" si="2"/>
        <v>39</v>
      </c>
      <c r="N18" s="678">
        <v>44207</v>
      </c>
      <c r="O18" s="923">
        <v>12.53</v>
      </c>
      <c r="P18" s="673" t="s">
        <v>112</v>
      </c>
      <c r="Q18" s="1107">
        <v>109</v>
      </c>
      <c r="R18" s="1107" t="s">
        <v>287</v>
      </c>
      <c r="S18" s="1107">
        <v>155</v>
      </c>
      <c r="T18" s="1107">
        <v>208</v>
      </c>
      <c r="U18" s="1107"/>
      <c r="V18" s="673"/>
      <c r="W18" s="1107">
        <v>26</v>
      </c>
      <c r="X18" s="1107">
        <v>27</v>
      </c>
      <c r="Y18" s="1107">
        <v>27</v>
      </c>
      <c r="Z18" s="1107">
        <v>31</v>
      </c>
      <c r="AA18" s="1107">
        <v>32</v>
      </c>
      <c r="AB18" s="1107">
        <v>34</v>
      </c>
      <c r="AC18" s="1107">
        <v>38</v>
      </c>
      <c r="AD18" s="1107">
        <v>43</v>
      </c>
      <c r="AE18" s="1107">
        <v>47</v>
      </c>
      <c r="AF18" s="1107">
        <v>48</v>
      </c>
      <c r="AG18" s="1107">
        <v>48</v>
      </c>
      <c r="AH18" s="1107">
        <v>49</v>
      </c>
      <c r="AI18" s="1107">
        <v>49</v>
      </c>
      <c r="AJ18" s="1107">
        <v>50</v>
      </c>
      <c r="AK18" s="1107">
        <v>52</v>
      </c>
      <c r="AL18" s="1107">
        <v>50</v>
      </c>
      <c r="AM18" s="1107">
        <v>49</v>
      </c>
      <c r="AN18" s="1107">
        <v>50</v>
      </c>
      <c r="AO18" s="1107">
        <v>50</v>
      </c>
      <c r="AP18" s="1107">
        <v>43</v>
      </c>
      <c r="AQ18" s="1107">
        <v>43</v>
      </c>
      <c r="AR18" s="1107">
        <v>43</v>
      </c>
      <c r="AS18" s="1107">
        <v>43</v>
      </c>
      <c r="AT18" s="673"/>
      <c r="AU18" s="673"/>
      <c r="AV18" s="673"/>
      <c r="AW18" s="673"/>
      <c r="AX18" s="673"/>
      <c r="AY18" s="673"/>
      <c r="AZ18" s="673"/>
    </row>
    <row r="19" spans="1:52" ht="16" x14ac:dyDescent="0.2">
      <c r="A19" s="673" t="s">
        <v>111</v>
      </c>
      <c r="B19" s="673">
        <v>18</v>
      </c>
      <c r="C19" s="1930" t="s">
        <v>323</v>
      </c>
      <c r="D19" s="673" t="s">
        <v>324</v>
      </c>
      <c r="E19" s="673">
        <v>5</v>
      </c>
      <c r="F19" s="1107">
        <v>1275960</v>
      </c>
      <c r="G19" s="1107" t="s">
        <v>115</v>
      </c>
      <c r="H19" s="1107" t="s">
        <v>156</v>
      </c>
      <c r="I19" s="1107" t="s">
        <v>296</v>
      </c>
      <c r="J19" s="1929">
        <v>43831</v>
      </c>
      <c r="K19" s="1107">
        <f t="shared" ca="1" si="0"/>
        <v>3.2083333333333335</v>
      </c>
      <c r="L19" s="1107">
        <f t="shared" ca="1" si="1"/>
        <v>1170</v>
      </c>
      <c r="M19" s="1107">
        <f t="shared" ca="1" si="2"/>
        <v>39</v>
      </c>
      <c r="N19" s="678">
        <v>44207</v>
      </c>
      <c r="O19" s="923">
        <v>12.53</v>
      </c>
      <c r="P19" s="673" t="s">
        <v>112</v>
      </c>
      <c r="Q19" s="1107">
        <v>150</v>
      </c>
      <c r="R19" s="1107" t="s">
        <v>287</v>
      </c>
      <c r="S19" s="1107">
        <v>173</v>
      </c>
      <c r="T19" s="1107">
        <v>210</v>
      </c>
      <c r="U19" s="1107"/>
      <c r="V19" s="673"/>
      <c r="W19" s="1107">
        <v>29</v>
      </c>
      <c r="X19" s="1107">
        <v>29</v>
      </c>
      <c r="Y19" s="1107">
        <v>30</v>
      </c>
      <c r="Z19" s="1107">
        <v>33</v>
      </c>
      <c r="AA19" s="1107">
        <v>34</v>
      </c>
      <c r="AB19" s="1107">
        <v>34</v>
      </c>
      <c r="AC19" s="1107">
        <v>35</v>
      </c>
      <c r="AD19" s="1107">
        <v>35</v>
      </c>
      <c r="AE19" s="1107">
        <v>37</v>
      </c>
      <c r="AF19" s="1107">
        <v>38</v>
      </c>
      <c r="AG19" s="1107">
        <v>38</v>
      </c>
      <c r="AH19" s="1107">
        <v>38</v>
      </c>
      <c r="AI19" s="1107">
        <v>38</v>
      </c>
      <c r="AJ19" s="1107">
        <v>38</v>
      </c>
      <c r="AK19" s="1107">
        <v>38</v>
      </c>
      <c r="AL19" s="1107">
        <v>36</v>
      </c>
      <c r="AM19" s="1107">
        <v>34</v>
      </c>
      <c r="AN19" s="1107">
        <v>35</v>
      </c>
      <c r="AO19" s="1107">
        <v>36</v>
      </c>
      <c r="AP19" s="1107">
        <v>54</v>
      </c>
      <c r="AQ19" s="1107">
        <v>54</v>
      </c>
      <c r="AR19" s="1107">
        <v>54</v>
      </c>
      <c r="AS19" s="1107">
        <v>49</v>
      </c>
      <c r="AT19" s="673"/>
      <c r="AU19" s="673"/>
      <c r="AV19" s="673"/>
      <c r="AW19" s="673"/>
      <c r="AX19" s="673"/>
      <c r="AY19" s="673"/>
      <c r="AZ19" s="673"/>
    </row>
    <row r="20" spans="1:52" ht="16" x14ac:dyDescent="0.2">
      <c r="A20" s="673" t="s">
        <v>111</v>
      </c>
      <c r="B20" s="673">
        <v>19</v>
      </c>
      <c r="C20" s="1930" t="s">
        <v>325</v>
      </c>
      <c r="D20" s="673" t="s">
        <v>326</v>
      </c>
      <c r="E20" s="673">
        <v>5</v>
      </c>
      <c r="F20" s="1107">
        <v>1275960</v>
      </c>
      <c r="G20" s="1107" t="s">
        <v>115</v>
      </c>
      <c r="H20" s="1107" t="s">
        <v>156</v>
      </c>
      <c r="I20" s="1107" t="s">
        <v>286</v>
      </c>
      <c r="J20" s="1929">
        <v>43832</v>
      </c>
      <c r="K20" s="1107">
        <f t="shared" ca="1" si="0"/>
        <v>3.2055555555555557</v>
      </c>
      <c r="L20" s="1107">
        <f t="shared" ca="1" si="1"/>
        <v>1169</v>
      </c>
      <c r="M20" s="1107">
        <f t="shared" ca="1" si="2"/>
        <v>38.966666666666669</v>
      </c>
      <c r="N20" s="678">
        <v>44207</v>
      </c>
      <c r="O20" s="923">
        <v>12.5</v>
      </c>
      <c r="P20" s="673" t="s">
        <v>112</v>
      </c>
      <c r="Q20" s="1107">
        <v>138</v>
      </c>
      <c r="R20" s="1107" t="s">
        <v>287</v>
      </c>
      <c r="S20" s="1107">
        <v>183</v>
      </c>
      <c r="T20" s="1107">
        <v>193</v>
      </c>
      <c r="U20" s="1107"/>
      <c r="V20" s="673"/>
      <c r="W20" s="1107">
        <v>27</v>
      </c>
      <c r="X20" s="1107">
        <v>29</v>
      </c>
      <c r="Y20" s="1107">
        <v>29</v>
      </c>
      <c r="Z20" s="1107">
        <v>31</v>
      </c>
      <c r="AA20" s="1107">
        <v>31</v>
      </c>
      <c r="AB20" s="1107">
        <v>32</v>
      </c>
      <c r="AC20" s="1107">
        <v>33</v>
      </c>
      <c r="AD20" s="1107">
        <v>35</v>
      </c>
      <c r="AE20" s="1107">
        <v>36</v>
      </c>
      <c r="AF20" s="1107">
        <v>37</v>
      </c>
      <c r="AG20" s="1107">
        <v>38</v>
      </c>
      <c r="AH20" s="1107">
        <v>38</v>
      </c>
      <c r="AI20" s="1107">
        <v>38</v>
      </c>
      <c r="AJ20" s="1107">
        <v>39</v>
      </c>
      <c r="AK20" s="1107">
        <v>41</v>
      </c>
      <c r="AL20" s="1107">
        <v>41</v>
      </c>
      <c r="AM20" s="1107">
        <v>42</v>
      </c>
      <c r="AN20" s="1107">
        <v>43</v>
      </c>
      <c r="AO20" s="1107">
        <v>43</v>
      </c>
      <c r="AP20" s="1107">
        <v>43</v>
      </c>
      <c r="AQ20" s="1107">
        <v>43</v>
      </c>
      <c r="AR20" s="1107">
        <v>43</v>
      </c>
      <c r="AS20" s="1107">
        <v>41</v>
      </c>
      <c r="AT20" s="673"/>
      <c r="AU20" s="673"/>
      <c r="AV20" s="673"/>
      <c r="AW20" s="673"/>
      <c r="AX20" s="673"/>
      <c r="AY20" s="673"/>
      <c r="AZ20" s="673"/>
    </row>
    <row r="21" spans="1:52" ht="16" x14ac:dyDescent="0.2">
      <c r="A21" s="673" t="s">
        <v>111</v>
      </c>
      <c r="B21" s="673">
        <v>20</v>
      </c>
      <c r="C21" s="1930" t="s">
        <v>327</v>
      </c>
      <c r="D21" s="673" t="s">
        <v>328</v>
      </c>
      <c r="E21" s="673">
        <v>5</v>
      </c>
      <c r="F21" s="1107">
        <v>1275960</v>
      </c>
      <c r="G21" s="1107" t="s">
        <v>115</v>
      </c>
      <c r="H21" s="1107" t="s">
        <v>156</v>
      </c>
      <c r="I21" s="1107" t="s">
        <v>293</v>
      </c>
      <c r="J21" s="1929">
        <v>43832</v>
      </c>
      <c r="K21" s="1107">
        <f t="shared" ca="1" si="0"/>
        <v>3.2055555555555557</v>
      </c>
      <c r="L21" s="1107">
        <f t="shared" ca="1" si="1"/>
        <v>1169</v>
      </c>
      <c r="M21" s="1107">
        <f t="shared" ca="1" si="2"/>
        <v>38.966666666666669</v>
      </c>
      <c r="N21" s="678">
        <v>44207</v>
      </c>
      <c r="O21" s="923">
        <v>12.5</v>
      </c>
      <c r="P21" s="673" t="s">
        <v>112</v>
      </c>
      <c r="Q21" s="1107">
        <v>160</v>
      </c>
      <c r="R21" s="1107" t="s">
        <v>287</v>
      </c>
      <c r="S21" s="1107">
        <v>189</v>
      </c>
      <c r="T21" s="1107">
        <v>202</v>
      </c>
      <c r="U21" s="1107"/>
      <c r="V21" s="673"/>
      <c r="W21" s="1107">
        <v>28</v>
      </c>
      <c r="X21" s="1107">
        <v>33</v>
      </c>
      <c r="Y21" s="1107">
        <v>33</v>
      </c>
      <c r="Z21" s="1107">
        <v>40</v>
      </c>
      <c r="AA21" s="1107">
        <v>40</v>
      </c>
      <c r="AB21" s="1107">
        <v>41</v>
      </c>
      <c r="AC21" s="1107">
        <v>41</v>
      </c>
      <c r="AD21" s="1107">
        <v>42</v>
      </c>
      <c r="AE21" s="1107">
        <v>44</v>
      </c>
      <c r="AF21" s="1107">
        <v>46</v>
      </c>
      <c r="AG21" s="1107">
        <v>48</v>
      </c>
      <c r="AH21" s="1107">
        <v>50</v>
      </c>
      <c r="AI21" s="1107">
        <v>50</v>
      </c>
      <c r="AJ21" s="1107">
        <v>51</v>
      </c>
      <c r="AK21" s="1107">
        <v>52</v>
      </c>
      <c r="AL21" s="1107">
        <v>53</v>
      </c>
      <c r="AM21" s="1107">
        <v>54</v>
      </c>
      <c r="AN21" s="1107">
        <v>54</v>
      </c>
      <c r="AO21" s="1107">
        <v>55</v>
      </c>
      <c r="AP21" s="1107">
        <v>57</v>
      </c>
      <c r="AQ21" s="1107">
        <v>57</v>
      </c>
      <c r="AR21" s="1107">
        <v>57</v>
      </c>
      <c r="AS21" s="1107">
        <v>53</v>
      </c>
      <c r="AT21" s="673"/>
      <c r="AU21" s="673"/>
      <c r="AV21" s="673"/>
      <c r="AW21" s="673"/>
      <c r="AX21" s="673"/>
      <c r="AY21" s="673"/>
      <c r="AZ21" s="673"/>
    </row>
    <row r="22" spans="1:52" ht="16" x14ac:dyDescent="0.2">
      <c r="A22" s="673" t="s">
        <v>111</v>
      </c>
      <c r="B22" s="673">
        <v>21</v>
      </c>
      <c r="C22" s="1930" t="s">
        <v>329</v>
      </c>
      <c r="D22" s="673" t="s">
        <v>330</v>
      </c>
      <c r="E22" s="673">
        <v>5</v>
      </c>
      <c r="F22" s="1107">
        <v>1275960</v>
      </c>
      <c r="G22" s="1107" t="s">
        <v>115</v>
      </c>
      <c r="H22" s="1107" t="s">
        <v>156</v>
      </c>
      <c r="I22" s="1107" t="s">
        <v>290</v>
      </c>
      <c r="J22" s="1929">
        <v>43832</v>
      </c>
      <c r="K22" s="1107">
        <f t="shared" ca="1" si="0"/>
        <v>3.2055555555555557</v>
      </c>
      <c r="L22" s="1107">
        <f t="shared" ca="1" si="1"/>
        <v>1169</v>
      </c>
      <c r="M22" s="1107">
        <f t="shared" ca="1" si="2"/>
        <v>38.966666666666669</v>
      </c>
      <c r="N22" s="678">
        <v>44207</v>
      </c>
      <c r="O22" s="923">
        <v>12.5</v>
      </c>
      <c r="P22" s="673" t="s">
        <v>112</v>
      </c>
      <c r="Q22" s="1107">
        <v>141</v>
      </c>
      <c r="R22" s="1107" t="s">
        <v>287</v>
      </c>
      <c r="S22" s="1107">
        <v>192</v>
      </c>
      <c r="T22" s="1107">
        <v>137</v>
      </c>
      <c r="U22" s="1107"/>
      <c r="V22" s="673"/>
      <c r="W22" s="1107">
        <v>29</v>
      </c>
      <c r="X22" s="1107">
        <v>31</v>
      </c>
      <c r="Y22" s="1107">
        <v>31</v>
      </c>
      <c r="Z22" s="1107">
        <v>36</v>
      </c>
      <c r="AA22" s="1107">
        <v>37</v>
      </c>
      <c r="AB22" s="1107">
        <v>38</v>
      </c>
      <c r="AC22" s="1107">
        <v>39</v>
      </c>
      <c r="AD22" s="1107">
        <v>40</v>
      </c>
      <c r="AE22" s="1107">
        <v>44</v>
      </c>
      <c r="AF22" s="1107">
        <v>45</v>
      </c>
      <c r="AG22" s="1107">
        <v>47</v>
      </c>
      <c r="AH22" s="1107">
        <v>47</v>
      </c>
      <c r="AI22" s="1107">
        <v>47</v>
      </c>
      <c r="AJ22" s="1107">
        <v>47</v>
      </c>
      <c r="AK22" s="1107">
        <v>48</v>
      </c>
      <c r="AL22" s="1107">
        <v>48</v>
      </c>
      <c r="AM22" s="1107">
        <v>49</v>
      </c>
      <c r="AN22" s="1107">
        <v>50</v>
      </c>
      <c r="AO22" s="1107">
        <v>50</v>
      </c>
      <c r="AP22" s="1107">
        <v>50</v>
      </c>
      <c r="AQ22" s="1107">
        <v>50</v>
      </c>
      <c r="AR22" s="1107">
        <v>50</v>
      </c>
      <c r="AS22" s="1107">
        <v>33</v>
      </c>
      <c r="AT22" s="673"/>
      <c r="AU22" s="673"/>
      <c r="AV22" s="673"/>
      <c r="AW22" s="673"/>
      <c r="AX22" s="673"/>
      <c r="AY22" s="673"/>
      <c r="AZ22" s="673"/>
    </row>
    <row r="23" spans="1:52" ht="16" x14ac:dyDescent="0.2">
      <c r="A23" s="673" t="s">
        <v>111</v>
      </c>
      <c r="B23" s="673">
        <v>22</v>
      </c>
      <c r="C23" s="1930" t="s">
        <v>331</v>
      </c>
      <c r="D23" s="673" t="s">
        <v>332</v>
      </c>
      <c r="E23" s="673">
        <v>7</v>
      </c>
      <c r="F23" s="1107">
        <v>1253158</v>
      </c>
      <c r="G23" s="1107" t="s">
        <v>113</v>
      </c>
      <c r="H23" s="1107" t="s">
        <v>156</v>
      </c>
      <c r="I23" s="1107" t="s">
        <v>299</v>
      </c>
      <c r="J23" s="1929">
        <v>43832</v>
      </c>
      <c r="K23" s="1107">
        <f t="shared" ca="1" si="0"/>
        <v>3.2055555555555557</v>
      </c>
      <c r="L23" s="1107">
        <f t="shared" ca="1" si="1"/>
        <v>1169</v>
      </c>
      <c r="M23" s="1107">
        <f t="shared" ca="1" si="2"/>
        <v>38.966666666666669</v>
      </c>
      <c r="N23" s="678">
        <v>44207</v>
      </c>
      <c r="O23" s="923">
        <v>12.5</v>
      </c>
      <c r="P23" s="673" t="s">
        <v>112</v>
      </c>
      <c r="Q23" s="1107">
        <v>244</v>
      </c>
      <c r="R23" s="1107" t="s">
        <v>287</v>
      </c>
      <c r="S23" s="1107">
        <v>183</v>
      </c>
      <c r="T23" s="1107">
        <v>131</v>
      </c>
      <c r="U23" s="1107"/>
      <c r="V23" s="673"/>
      <c r="W23" s="1107">
        <v>29</v>
      </c>
      <c r="X23" s="1107">
        <v>42</v>
      </c>
      <c r="Y23" s="1107">
        <v>43</v>
      </c>
      <c r="Z23" s="1107">
        <v>44</v>
      </c>
      <c r="AA23" s="1107">
        <v>50</v>
      </c>
      <c r="AB23" s="1107">
        <v>50</v>
      </c>
      <c r="AC23" s="1107">
        <v>50</v>
      </c>
      <c r="AD23" s="1107">
        <v>51</v>
      </c>
      <c r="AE23" s="1107">
        <v>51</v>
      </c>
      <c r="AF23" s="1107">
        <v>52</v>
      </c>
      <c r="AG23" s="1107">
        <v>53</v>
      </c>
      <c r="AH23" s="1107">
        <v>53</v>
      </c>
      <c r="AI23" s="1107">
        <v>53</v>
      </c>
      <c r="AJ23" s="1107">
        <v>53</v>
      </c>
      <c r="AK23" s="1107">
        <v>53</v>
      </c>
      <c r="AL23" s="1107">
        <v>53</v>
      </c>
      <c r="AM23" s="1107">
        <v>53</v>
      </c>
      <c r="AN23" s="1107">
        <v>53</v>
      </c>
      <c r="AO23" s="1107">
        <v>53</v>
      </c>
      <c r="AP23" s="1107">
        <v>55</v>
      </c>
      <c r="AQ23" s="1107">
        <v>55</v>
      </c>
      <c r="AR23" s="1107">
        <v>55</v>
      </c>
      <c r="AS23" s="1107">
        <v>53</v>
      </c>
      <c r="AT23" s="673"/>
      <c r="AU23" s="673"/>
      <c r="AV23" s="673"/>
      <c r="AW23" s="673"/>
      <c r="AX23" s="673"/>
      <c r="AY23" s="673"/>
      <c r="AZ23" s="673"/>
    </row>
    <row r="24" spans="1:52" ht="16" x14ac:dyDescent="0.2">
      <c r="A24" s="673" t="s">
        <v>111</v>
      </c>
      <c r="B24" s="673">
        <v>23</v>
      </c>
      <c r="C24" s="1930" t="s">
        <v>333</v>
      </c>
      <c r="D24" s="673" t="s">
        <v>334</v>
      </c>
      <c r="E24" s="673">
        <v>7</v>
      </c>
      <c r="F24" s="1107">
        <v>1253158</v>
      </c>
      <c r="G24" s="1107" t="s">
        <v>113</v>
      </c>
      <c r="H24" s="1107" t="s">
        <v>156</v>
      </c>
      <c r="I24" s="1107" t="s">
        <v>296</v>
      </c>
      <c r="J24" s="1929">
        <v>43832</v>
      </c>
      <c r="K24" s="1107">
        <f t="shared" ca="1" si="0"/>
        <v>3.2055555555555557</v>
      </c>
      <c r="L24" s="1107">
        <f t="shared" ca="1" si="1"/>
        <v>1169</v>
      </c>
      <c r="M24" s="1107">
        <f t="shared" ca="1" si="2"/>
        <v>38.966666666666669</v>
      </c>
      <c r="N24" s="678">
        <v>44207</v>
      </c>
      <c r="O24" s="923">
        <v>12.5</v>
      </c>
      <c r="P24" s="673" t="s">
        <v>112</v>
      </c>
      <c r="Q24" s="1107">
        <v>195</v>
      </c>
      <c r="R24" s="1107" t="s">
        <v>287</v>
      </c>
      <c r="S24" s="1107">
        <v>214</v>
      </c>
      <c r="T24" s="1107">
        <v>143</v>
      </c>
      <c r="U24" s="1107"/>
      <c r="V24" s="673"/>
      <c r="W24" s="1107">
        <v>37</v>
      </c>
      <c r="X24" s="1107">
        <v>33</v>
      </c>
      <c r="Y24" s="1107">
        <v>34</v>
      </c>
      <c r="Z24" s="1107">
        <v>40</v>
      </c>
      <c r="AA24" s="1107">
        <v>40</v>
      </c>
      <c r="AB24" s="1107">
        <v>41</v>
      </c>
      <c r="AC24" s="1107">
        <v>42</v>
      </c>
      <c r="AD24" s="1107">
        <v>43</v>
      </c>
      <c r="AE24" s="1107">
        <v>46</v>
      </c>
      <c r="AF24" s="1107">
        <v>47</v>
      </c>
      <c r="AG24" s="1107">
        <v>47</v>
      </c>
      <c r="AH24" s="1107">
        <v>48</v>
      </c>
      <c r="AI24" s="1107">
        <v>48</v>
      </c>
      <c r="AJ24" s="1107">
        <v>47</v>
      </c>
      <c r="AK24" s="1107">
        <v>47</v>
      </c>
      <c r="AL24" s="1107">
        <v>48</v>
      </c>
      <c r="AM24" s="1107">
        <v>50</v>
      </c>
      <c r="AN24" s="1107">
        <v>50</v>
      </c>
      <c r="AO24" s="1107">
        <v>50</v>
      </c>
      <c r="AP24" s="1107">
        <v>52</v>
      </c>
      <c r="AQ24" s="1107">
        <v>52</v>
      </c>
      <c r="AR24" s="1107">
        <v>52</v>
      </c>
      <c r="AS24" s="1107">
        <v>46</v>
      </c>
      <c r="AT24" s="673"/>
      <c r="AU24" s="673"/>
      <c r="AV24" s="673"/>
      <c r="AW24" s="673"/>
      <c r="AX24" s="673"/>
      <c r="AY24" s="673"/>
      <c r="AZ24" s="673"/>
    </row>
    <row r="25" spans="1:52" ht="16" x14ac:dyDescent="0.2">
      <c r="A25" s="673" t="s">
        <v>111</v>
      </c>
      <c r="B25" s="673">
        <v>24</v>
      </c>
      <c r="C25" s="1930" t="s">
        <v>335</v>
      </c>
      <c r="D25" s="673" t="s">
        <v>336</v>
      </c>
      <c r="E25" s="673">
        <v>9</v>
      </c>
      <c r="F25" s="1107">
        <v>1253152</v>
      </c>
      <c r="G25" s="1107" t="s">
        <v>113</v>
      </c>
      <c r="H25" s="1107" t="s">
        <v>156</v>
      </c>
      <c r="I25" s="1107" t="s">
        <v>299</v>
      </c>
      <c r="J25" s="1929">
        <v>43831</v>
      </c>
      <c r="K25" s="1107">
        <f t="shared" ca="1" si="0"/>
        <v>3.2083333333333335</v>
      </c>
      <c r="L25" s="1107">
        <f t="shared" ca="1" si="1"/>
        <v>1170</v>
      </c>
      <c r="M25" s="1107">
        <f t="shared" ca="1" si="2"/>
        <v>39</v>
      </c>
      <c r="N25" s="678">
        <v>44207</v>
      </c>
      <c r="O25" s="923">
        <v>12.53</v>
      </c>
      <c r="P25" s="673" t="s">
        <v>112</v>
      </c>
      <c r="Q25" s="1107">
        <v>134</v>
      </c>
      <c r="R25" s="1107" t="s">
        <v>287</v>
      </c>
      <c r="S25" s="1107">
        <v>247</v>
      </c>
      <c r="T25" s="1107">
        <v>149</v>
      </c>
      <c r="U25" s="1107"/>
      <c r="V25" s="673"/>
      <c r="W25" s="1107">
        <v>28</v>
      </c>
      <c r="X25" s="1107">
        <v>35</v>
      </c>
      <c r="Y25" s="1107">
        <v>33</v>
      </c>
      <c r="Z25" s="1107">
        <v>38</v>
      </c>
      <c r="AA25" s="1107">
        <v>38</v>
      </c>
      <c r="AB25" s="1107">
        <v>41</v>
      </c>
      <c r="AC25" s="1107">
        <v>43</v>
      </c>
      <c r="AD25" s="1107">
        <v>44</v>
      </c>
      <c r="AE25" s="1107">
        <v>47</v>
      </c>
      <c r="AF25" s="1107">
        <v>47</v>
      </c>
      <c r="AG25" s="1107">
        <v>47</v>
      </c>
      <c r="AH25" s="1107">
        <v>47</v>
      </c>
      <c r="AI25" s="1107">
        <v>47</v>
      </c>
      <c r="AJ25" s="1107">
        <v>48</v>
      </c>
      <c r="AK25" s="1107">
        <v>48</v>
      </c>
      <c r="AL25" s="1107">
        <v>47</v>
      </c>
      <c r="AM25" s="1107">
        <v>47</v>
      </c>
      <c r="AN25" s="1107">
        <v>47</v>
      </c>
      <c r="AO25" s="1107">
        <v>48</v>
      </c>
      <c r="AP25" s="1107">
        <v>46</v>
      </c>
      <c r="AQ25" s="1107">
        <v>46</v>
      </c>
      <c r="AR25" s="1107">
        <v>46</v>
      </c>
      <c r="AS25" s="1107">
        <v>48</v>
      </c>
      <c r="AT25" s="673"/>
      <c r="AU25" s="673"/>
      <c r="AV25" s="673"/>
      <c r="AW25" s="673"/>
      <c r="AX25" s="673"/>
      <c r="AY25" s="673"/>
      <c r="AZ25" s="673"/>
    </row>
    <row r="26" spans="1:52" ht="16" x14ac:dyDescent="0.2">
      <c r="A26" s="673" t="s">
        <v>111</v>
      </c>
      <c r="B26" s="673">
        <v>25</v>
      </c>
      <c r="C26" s="1930" t="s">
        <v>337</v>
      </c>
      <c r="D26" s="673" t="s">
        <v>338</v>
      </c>
      <c r="E26" s="673">
        <v>9</v>
      </c>
      <c r="F26" s="1107">
        <v>1253152</v>
      </c>
      <c r="G26" s="1107" t="s">
        <v>113</v>
      </c>
      <c r="H26" s="1107" t="s">
        <v>156</v>
      </c>
      <c r="I26" s="1107" t="s">
        <v>296</v>
      </c>
      <c r="J26" s="1929">
        <v>43831</v>
      </c>
      <c r="K26" s="1107">
        <f t="shared" ca="1" si="0"/>
        <v>3.2083333333333335</v>
      </c>
      <c r="L26" s="1107">
        <f t="shared" ca="1" si="1"/>
        <v>1170</v>
      </c>
      <c r="M26" s="1107">
        <f t="shared" ca="1" si="2"/>
        <v>39</v>
      </c>
      <c r="N26" s="678">
        <v>44207</v>
      </c>
      <c r="O26" s="923">
        <v>12.53</v>
      </c>
      <c r="P26" s="673" t="s">
        <v>112</v>
      </c>
      <c r="Q26" s="1107">
        <v>160</v>
      </c>
      <c r="R26" s="1107" t="s">
        <v>287</v>
      </c>
      <c r="S26" s="1107">
        <v>198</v>
      </c>
      <c r="T26" s="1107">
        <v>223</v>
      </c>
      <c r="U26" s="1107"/>
      <c r="V26" s="673"/>
      <c r="W26" s="1107">
        <v>27</v>
      </c>
      <c r="X26" s="1107">
        <v>32</v>
      </c>
      <c r="Y26" s="1107">
        <v>31</v>
      </c>
      <c r="Z26" s="1107">
        <v>37</v>
      </c>
      <c r="AA26" s="1107">
        <v>37</v>
      </c>
      <c r="AB26" s="1107">
        <v>37</v>
      </c>
      <c r="AC26" s="1107">
        <v>37</v>
      </c>
      <c r="AD26" s="1107">
        <v>38</v>
      </c>
      <c r="AE26" s="1107">
        <v>38</v>
      </c>
      <c r="AF26" s="1107">
        <v>39</v>
      </c>
      <c r="AG26" s="1107">
        <v>38</v>
      </c>
      <c r="AH26" s="1107">
        <v>39</v>
      </c>
      <c r="AI26" s="1107">
        <v>39</v>
      </c>
      <c r="AJ26" s="1107">
        <v>41</v>
      </c>
      <c r="AK26" s="1107">
        <v>42</v>
      </c>
      <c r="AL26" s="1107">
        <v>43</v>
      </c>
      <c r="AM26" s="1107">
        <v>43</v>
      </c>
      <c r="AN26" s="1107">
        <v>43</v>
      </c>
      <c r="AO26" s="1107">
        <v>43</v>
      </c>
      <c r="AP26" s="1107">
        <v>48</v>
      </c>
      <c r="AQ26" s="1107">
        <v>47</v>
      </c>
      <c r="AR26" s="1107">
        <v>47</v>
      </c>
      <c r="AS26" s="1107">
        <v>47</v>
      </c>
      <c r="AT26" s="673"/>
      <c r="AU26" s="673"/>
      <c r="AV26" s="673"/>
      <c r="AW26" s="673"/>
      <c r="AX26" s="673"/>
      <c r="AY26" s="673"/>
      <c r="AZ26" s="673"/>
    </row>
    <row r="27" spans="1:52" ht="16" x14ac:dyDescent="0.2">
      <c r="A27" s="673" t="s">
        <v>111</v>
      </c>
      <c r="B27" s="673">
        <v>26</v>
      </c>
      <c r="C27" s="1930" t="s">
        <v>339</v>
      </c>
      <c r="D27" s="673" t="s">
        <v>340</v>
      </c>
      <c r="E27" s="673">
        <v>9</v>
      </c>
      <c r="F27" s="1107">
        <v>1253152</v>
      </c>
      <c r="G27" s="1107" t="s">
        <v>113</v>
      </c>
      <c r="H27" s="1107" t="s">
        <v>156</v>
      </c>
      <c r="I27" s="1107" t="s">
        <v>286</v>
      </c>
      <c r="J27" s="1929">
        <v>43831</v>
      </c>
      <c r="K27" s="1107">
        <f t="shared" ca="1" si="0"/>
        <v>3.2083333333333335</v>
      </c>
      <c r="L27" s="1107">
        <f t="shared" ca="1" si="1"/>
        <v>1170</v>
      </c>
      <c r="M27" s="1107">
        <f t="shared" ca="1" si="2"/>
        <v>39</v>
      </c>
      <c r="N27" s="678">
        <v>44207</v>
      </c>
      <c r="O27" s="923">
        <v>12.53</v>
      </c>
      <c r="P27" s="673" t="s">
        <v>112</v>
      </c>
      <c r="Q27" s="1107">
        <v>187</v>
      </c>
      <c r="R27" s="1107" t="s">
        <v>287</v>
      </c>
      <c r="S27" s="1107">
        <v>267</v>
      </c>
      <c r="T27" s="1107">
        <v>180</v>
      </c>
      <c r="U27" s="1107"/>
      <c r="V27" s="673"/>
      <c r="W27" s="1107">
        <v>26</v>
      </c>
      <c r="X27" s="1107">
        <v>38</v>
      </c>
      <c r="Y27" s="1107">
        <v>38</v>
      </c>
      <c r="Z27" s="1107">
        <v>47</v>
      </c>
      <c r="AA27" s="1107">
        <v>50</v>
      </c>
      <c r="AB27" s="1107">
        <v>50</v>
      </c>
      <c r="AC27" s="1107">
        <v>50</v>
      </c>
      <c r="AD27" s="1107">
        <v>50</v>
      </c>
      <c r="AE27" s="1107">
        <v>50</v>
      </c>
      <c r="AF27" s="1107">
        <v>51</v>
      </c>
      <c r="AG27" s="1107">
        <v>52</v>
      </c>
      <c r="AH27" s="1107">
        <v>53</v>
      </c>
      <c r="AI27" s="1107">
        <v>53</v>
      </c>
      <c r="AJ27" s="1107">
        <v>53</v>
      </c>
      <c r="AK27" s="1107">
        <v>54</v>
      </c>
      <c r="AL27" s="1107">
        <v>54</v>
      </c>
      <c r="AM27" s="1107">
        <v>53</v>
      </c>
      <c r="AN27" s="1107">
        <v>54</v>
      </c>
      <c r="AO27" s="1107">
        <v>56</v>
      </c>
      <c r="AP27" s="1107">
        <v>57</v>
      </c>
      <c r="AQ27" s="1107">
        <v>57</v>
      </c>
      <c r="AR27" s="1107">
        <v>57</v>
      </c>
      <c r="AS27" s="1107">
        <v>57</v>
      </c>
      <c r="AT27" s="673"/>
      <c r="AU27" s="673"/>
      <c r="AV27" s="673"/>
      <c r="AW27" s="673"/>
      <c r="AX27" s="673"/>
      <c r="AY27" s="673"/>
      <c r="AZ27" s="673"/>
    </row>
    <row r="28" spans="1:52" ht="16" x14ac:dyDescent="0.2">
      <c r="A28" s="673" t="s">
        <v>111</v>
      </c>
      <c r="B28" s="673">
        <v>27</v>
      </c>
      <c r="C28" s="1930" t="s">
        <v>341</v>
      </c>
      <c r="D28" s="673" t="s">
        <v>342</v>
      </c>
      <c r="E28" s="673">
        <v>9</v>
      </c>
      <c r="F28" s="1107">
        <v>1253152</v>
      </c>
      <c r="G28" s="1107" t="s">
        <v>113</v>
      </c>
      <c r="H28" s="1107" t="s">
        <v>156</v>
      </c>
      <c r="I28" s="1107" t="s">
        <v>293</v>
      </c>
      <c r="J28" s="1929">
        <v>43831</v>
      </c>
      <c r="K28" s="1107">
        <f t="shared" ca="1" si="0"/>
        <v>3.2083333333333335</v>
      </c>
      <c r="L28" s="1107">
        <f t="shared" ca="1" si="1"/>
        <v>1170</v>
      </c>
      <c r="M28" s="1107">
        <f t="shared" ca="1" si="2"/>
        <v>39</v>
      </c>
      <c r="N28" s="678">
        <v>44207</v>
      </c>
      <c r="O28" s="923">
        <v>12.53</v>
      </c>
      <c r="P28" s="673" t="s">
        <v>112</v>
      </c>
      <c r="Q28" s="1107">
        <v>145</v>
      </c>
      <c r="R28" s="1107" t="s">
        <v>287</v>
      </c>
      <c r="S28" s="1107">
        <v>190</v>
      </c>
      <c r="T28" s="1107">
        <v>238</v>
      </c>
      <c r="U28" s="1107"/>
      <c r="V28" s="673"/>
      <c r="W28" s="1107">
        <v>28</v>
      </c>
      <c r="X28" s="1107">
        <v>31</v>
      </c>
      <c r="Y28" s="1107">
        <v>30</v>
      </c>
      <c r="Z28" s="1107">
        <v>36</v>
      </c>
      <c r="AA28" s="1107">
        <v>36</v>
      </c>
      <c r="AB28" s="1107">
        <v>36</v>
      </c>
      <c r="AC28" s="1107">
        <v>36</v>
      </c>
      <c r="AD28" s="1107">
        <v>37</v>
      </c>
      <c r="AE28" s="1107">
        <v>37</v>
      </c>
      <c r="AF28" s="1107">
        <v>36</v>
      </c>
      <c r="AG28" s="1107">
        <v>35</v>
      </c>
      <c r="AH28" s="1107">
        <v>35</v>
      </c>
      <c r="AI28" s="1107">
        <v>35</v>
      </c>
      <c r="AJ28" s="1107">
        <v>37</v>
      </c>
      <c r="AK28" s="1107">
        <v>38</v>
      </c>
      <c r="AL28" s="1107">
        <v>39</v>
      </c>
      <c r="AM28" s="1107">
        <v>39</v>
      </c>
      <c r="AN28" s="1107">
        <v>44</v>
      </c>
      <c r="AO28" s="1107">
        <v>47</v>
      </c>
      <c r="AP28" s="1107">
        <v>51</v>
      </c>
      <c r="AQ28" s="1107">
        <v>51</v>
      </c>
      <c r="AR28" s="1107">
        <v>51</v>
      </c>
      <c r="AS28" s="1107">
        <v>46</v>
      </c>
      <c r="AT28" s="673"/>
      <c r="AU28" s="673"/>
      <c r="AV28" s="673"/>
      <c r="AW28" s="673"/>
      <c r="AX28" s="673"/>
      <c r="AY28" s="673"/>
      <c r="AZ28" s="673"/>
    </row>
    <row r="29" spans="1:52" ht="16" x14ac:dyDescent="0.2">
      <c r="A29" s="673" t="s">
        <v>287</v>
      </c>
      <c r="B29" s="673" t="s">
        <v>287</v>
      </c>
      <c r="C29" s="673" t="s">
        <v>287</v>
      </c>
      <c r="D29" s="673" t="s">
        <v>287</v>
      </c>
      <c r="E29" s="673" t="s">
        <v>287</v>
      </c>
      <c r="F29" s="673" t="s">
        <v>287</v>
      </c>
      <c r="G29" s="673" t="s">
        <v>287</v>
      </c>
      <c r="H29" s="673" t="s">
        <v>287</v>
      </c>
      <c r="I29" s="673" t="s">
        <v>287</v>
      </c>
      <c r="J29" s="673" t="s">
        <v>287</v>
      </c>
      <c r="K29" s="1107"/>
      <c r="L29" s="1107"/>
      <c r="M29" s="1107"/>
      <c r="N29" s="673" t="s">
        <v>287</v>
      </c>
      <c r="O29" s="673" t="s">
        <v>287</v>
      </c>
      <c r="P29" s="673" t="s">
        <v>287</v>
      </c>
      <c r="Q29" s="673" t="s">
        <v>287</v>
      </c>
      <c r="R29" s="673" t="s">
        <v>287</v>
      </c>
      <c r="S29" s="673" t="s">
        <v>287</v>
      </c>
      <c r="T29" s="673" t="s">
        <v>287</v>
      </c>
      <c r="U29" s="673"/>
      <c r="V29" s="673" t="s">
        <v>287</v>
      </c>
      <c r="W29" s="673" t="s">
        <v>287</v>
      </c>
      <c r="X29" s="673" t="s">
        <v>287</v>
      </c>
      <c r="Y29" s="673" t="s">
        <v>287</v>
      </c>
      <c r="Z29" s="673" t="s">
        <v>287</v>
      </c>
      <c r="AA29" s="673" t="s">
        <v>287</v>
      </c>
      <c r="AB29" s="673" t="s">
        <v>287</v>
      </c>
      <c r="AC29" s="673" t="s">
        <v>287</v>
      </c>
      <c r="AD29" s="673" t="s">
        <v>287</v>
      </c>
      <c r="AE29" s="673" t="s">
        <v>287</v>
      </c>
      <c r="AF29" s="673" t="s">
        <v>287</v>
      </c>
      <c r="AG29" s="673" t="s">
        <v>287</v>
      </c>
      <c r="AH29" s="673" t="s">
        <v>287</v>
      </c>
      <c r="AI29" s="673" t="s">
        <v>287</v>
      </c>
      <c r="AJ29" s="673" t="s">
        <v>287</v>
      </c>
      <c r="AK29" s="673" t="s">
        <v>287</v>
      </c>
      <c r="AL29" s="673" t="s">
        <v>287</v>
      </c>
      <c r="AM29" s="673" t="s">
        <v>287</v>
      </c>
      <c r="AN29" s="673" t="s">
        <v>287</v>
      </c>
      <c r="AO29" s="673" t="s">
        <v>287</v>
      </c>
      <c r="AP29" s="673" t="s">
        <v>287</v>
      </c>
      <c r="AQ29" s="673" t="s">
        <v>287</v>
      </c>
      <c r="AR29" s="673" t="s">
        <v>287</v>
      </c>
      <c r="AS29" s="673" t="s">
        <v>287</v>
      </c>
      <c r="AT29" s="673" t="s">
        <v>287</v>
      </c>
      <c r="AU29" s="673" t="s">
        <v>287</v>
      </c>
      <c r="AV29" s="673" t="s">
        <v>287</v>
      </c>
      <c r="AW29" s="673" t="s">
        <v>287</v>
      </c>
      <c r="AX29" s="673" t="s">
        <v>287</v>
      </c>
      <c r="AY29" s="673" t="s">
        <v>287</v>
      </c>
      <c r="AZ29" s="673" t="s">
        <v>287</v>
      </c>
    </row>
    <row r="30" spans="1:52" ht="16" x14ac:dyDescent="0.2">
      <c r="A30" s="673" t="s">
        <v>121</v>
      </c>
      <c r="B30" s="1107">
        <v>1</v>
      </c>
      <c r="C30" s="1928" t="s">
        <v>343</v>
      </c>
      <c r="D30" s="673" t="s">
        <v>344</v>
      </c>
      <c r="E30" s="1107" t="s">
        <v>345</v>
      </c>
      <c r="F30" s="1107">
        <v>1362659</v>
      </c>
      <c r="G30" s="1107" t="s">
        <v>115</v>
      </c>
      <c r="H30" s="1107" t="s">
        <v>346</v>
      </c>
      <c r="I30" s="1107" t="s">
        <v>296</v>
      </c>
      <c r="J30" s="1929">
        <v>43927</v>
      </c>
      <c r="K30" s="1107">
        <f t="shared" ca="1" si="0"/>
        <v>2.9444444444444446</v>
      </c>
      <c r="L30" s="1107">
        <f t="shared" ca="1" si="1"/>
        <v>1074</v>
      </c>
      <c r="M30" s="1107">
        <f t="shared" ca="1" si="2"/>
        <v>35.799999999999997</v>
      </c>
      <c r="N30" s="678">
        <v>44298</v>
      </c>
      <c r="O30" s="923">
        <v>12.37</v>
      </c>
      <c r="P30" s="673" t="s">
        <v>112</v>
      </c>
      <c r="Q30" s="1107">
        <v>204</v>
      </c>
      <c r="R30" s="1107"/>
      <c r="S30" s="673"/>
      <c r="T30" s="673"/>
      <c r="U30" s="673"/>
      <c r="V30" s="1107">
        <v>171</v>
      </c>
      <c r="W30" s="1107">
        <v>28</v>
      </c>
      <c r="X30" s="1107">
        <v>29</v>
      </c>
      <c r="Y30" s="1107">
        <v>29</v>
      </c>
      <c r="Z30" s="1107">
        <v>30</v>
      </c>
      <c r="AA30" s="1107">
        <v>34</v>
      </c>
      <c r="AB30" s="1107">
        <v>38</v>
      </c>
      <c r="AC30" s="1107">
        <v>37</v>
      </c>
      <c r="AD30" s="1107">
        <v>38</v>
      </c>
      <c r="AE30" s="1107">
        <v>38</v>
      </c>
      <c r="AF30" s="1107">
        <v>38</v>
      </c>
      <c r="AG30" s="1107">
        <v>38</v>
      </c>
      <c r="AH30" s="1107">
        <v>38</v>
      </c>
      <c r="AI30" s="1107">
        <v>39</v>
      </c>
      <c r="AJ30" s="1107">
        <v>39</v>
      </c>
      <c r="AK30" s="1107">
        <v>41</v>
      </c>
      <c r="AL30" s="1107">
        <v>41</v>
      </c>
      <c r="AM30" s="1107">
        <v>42</v>
      </c>
      <c r="AN30" s="1107">
        <v>43</v>
      </c>
      <c r="AO30" s="1107">
        <v>43</v>
      </c>
      <c r="AP30" s="1107">
        <v>43</v>
      </c>
      <c r="AQ30" s="1107">
        <v>43</v>
      </c>
      <c r="AR30" s="1107">
        <v>44</v>
      </c>
      <c r="AS30" s="1107">
        <v>44</v>
      </c>
      <c r="AT30" s="1107">
        <v>45</v>
      </c>
      <c r="AU30" s="1107">
        <v>45</v>
      </c>
      <c r="AV30" s="1107">
        <v>45</v>
      </c>
      <c r="AW30" s="1107" t="s">
        <v>287</v>
      </c>
      <c r="AX30" s="1107">
        <v>53</v>
      </c>
      <c r="AY30" s="1107">
        <v>52</v>
      </c>
      <c r="AZ30" s="673"/>
    </row>
    <row r="31" spans="1:52" ht="16" x14ac:dyDescent="0.2">
      <c r="A31" s="673" t="s">
        <v>121</v>
      </c>
      <c r="B31" s="1107">
        <v>2</v>
      </c>
      <c r="C31" s="1928" t="s">
        <v>347</v>
      </c>
      <c r="D31" s="673" t="s">
        <v>348</v>
      </c>
      <c r="E31" s="1107" t="s">
        <v>345</v>
      </c>
      <c r="F31" s="1107">
        <v>1362659</v>
      </c>
      <c r="G31" s="1107" t="s">
        <v>115</v>
      </c>
      <c r="H31" s="1107" t="s">
        <v>346</v>
      </c>
      <c r="I31" s="1107" t="s">
        <v>286</v>
      </c>
      <c r="J31" s="1929">
        <v>43927</v>
      </c>
      <c r="K31" s="1107">
        <f t="shared" ca="1" si="0"/>
        <v>2.9444444444444446</v>
      </c>
      <c r="L31" s="1107">
        <f t="shared" ca="1" si="1"/>
        <v>1074</v>
      </c>
      <c r="M31" s="1107">
        <f t="shared" ca="1" si="2"/>
        <v>35.799999999999997</v>
      </c>
      <c r="N31" s="678">
        <v>44298</v>
      </c>
      <c r="O31" s="923">
        <v>12.37</v>
      </c>
      <c r="P31" s="673" t="s">
        <v>112</v>
      </c>
      <c r="Q31" s="1107">
        <v>183</v>
      </c>
      <c r="R31" s="1107"/>
      <c r="S31" s="673"/>
      <c r="T31" s="673"/>
      <c r="U31" s="673"/>
      <c r="V31" s="1107">
        <v>163</v>
      </c>
      <c r="W31" s="1107">
        <v>26</v>
      </c>
      <c r="X31" s="1107">
        <v>27</v>
      </c>
      <c r="Y31" s="1107">
        <v>30</v>
      </c>
      <c r="Z31" s="1107">
        <v>32</v>
      </c>
      <c r="AA31" s="1107">
        <v>33</v>
      </c>
      <c r="AB31" s="1107">
        <v>35</v>
      </c>
      <c r="AC31" s="1107">
        <v>35</v>
      </c>
      <c r="AD31" s="1107">
        <v>37</v>
      </c>
      <c r="AE31" s="1107">
        <v>38</v>
      </c>
      <c r="AF31" s="1107">
        <v>40</v>
      </c>
      <c r="AG31" s="1107">
        <v>41</v>
      </c>
      <c r="AH31" s="1107">
        <v>43</v>
      </c>
      <c r="AI31" s="1107">
        <v>43</v>
      </c>
      <c r="AJ31" s="1107">
        <v>45</v>
      </c>
      <c r="AK31" s="1107">
        <v>45</v>
      </c>
      <c r="AL31" s="1107">
        <v>46</v>
      </c>
      <c r="AM31" s="1107">
        <v>48</v>
      </c>
      <c r="AN31" s="1107">
        <v>49</v>
      </c>
      <c r="AO31" s="1107">
        <v>50</v>
      </c>
      <c r="AP31" s="1107">
        <v>51</v>
      </c>
      <c r="AQ31" s="1107">
        <v>51</v>
      </c>
      <c r="AR31" s="1107">
        <v>52</v>
      </c>
      <c r="AS31" s="1107">
        <v>52</v>
      </c>
      <c r="AT31" s="1107">
        <v>51</v>
      </c>
      <c r="AU31" s="1107">
        <v>50</v>
      </c>
      <c r="AV31" s="1107">
        <v>51</v>
      </c>
      <c r="AW31" s="1107" t="s">
        <v>287</v>
      </c>
      <c r="AX31" s="1107">
        <v>58</v>
      </c>
      <c r="AY31" s="1107">
        <v>57</v>
      </c>
      <c r="AZ31" s="673"/>
    </row>
    <row r="32" spans="1:52" ht="16" x14ac:dyDescent="0.2">
      <c r="A32" s="673" t="s">
        <v>121</v>
      </c>
      <c r="B32" s="1107">
        <v>3</v>
      </c>
      <c r="D32" s="1219" t="s">
        <v>349</v>
      </c>
      <c r="E32" s="1220" t="s">
        <v>345</v>
      </c>
      <c r="F32" s="1220" t="s">
        <v>350</v>
      </c>
      <c r="G32" s="1220" t="s">
        <v>115</v>
      </c>
      <c r="H32" s="1220" t="s">
        <v>346</v>
      </c>
      <c r="I32" s="1220" t="s">
        <v>299</v>
      </c>
      <c r="J32" s="1222">
        <v>43950</v>
      </c>
      <c r="K32" s="1107">
        <f t="shared" ca="1" si="0"/>
        <v>2.8805555555555555</v>
      </c>
      <c r="L32" s="1107">
        <f t="shared" ca="1" si="1"/>
        <v>1051</v>
      </c>
      <c r="M32" s="1107">
        <f t="shared" ca="1" si="2"/>
        <v>35.033333333333331</v>
      </c>
      <c r="N32" s="678">
        <v>44298</v>
      </c>
      <c r="O32" s="923">
        <v>11.6</v>
      </c>
      <c r="P32" s="673" t="s">
        <v>112</v>
      </c>
      <c r="Q32" s="1107">
        <v>168</v>
      </c>
      <c r="R32" s="1107"/>
      <c r="S32" s="673"/>
      <c r="T32" s="673"/>
      <c r="U32" s="673"/>
      <c r="V32" s="1107">
        <v>142</v>
      </c>
      <c r="W32" s="1107">
        <v>27</v>
      </c>
      <c r="X32" s="1107">
        <v>29</v>
      </c>
      <c r="Y32" s="1107">
        <v>31</v>
      </c>
      <c r="Z32" s="1107">
        <v>33</v>
      </c>
      <c r="AA32" s="1107">
        <v>34</v>
      </c>
      <c r="AB32" s="1107">
        <v>34</v>
      </c>
      <c r="AC32" s="1107">
        <v>39</v>
      </c>
      <c r="AD32" s="1107">
        <v>37</v>
      </c>
      <c r="AE32" s="1107">
        <v>38</v>
      </c>
      <c r="AF32" s="1107">
        <v>39</v>
      </c>
      <c r="AG32" s="1931" t="s">
        <v>351</v>
      </c>
      <c r="AH32" s="1931" t="s">
        <v>351</v>
      </c>
      <c r="AI32" s="1931" t="s">
        <v>351</v>
      </c>
      <c r="AJ32" s="1931" t="s">
        <v>351</v>
      </c>
      <c r="AK32" s="1931" t="s">
        <v>351</v>
      </c>
      <c r="AL32" s="1931" t="s">
        <v>351</v>
      </c>
      <c r="AM32" s="1931" t="s">
        <v>351</v>
      </c>
      <c r="AN32" s="1931" t="s">
        <v>351</v>
      </c>
      <c r="AO32" s="1931" t="s">
        <v>351</v>
      </c>
      <c r="AP32" s="1107"/>
      <c r="AQ32" s="1107"/>
      <c r="AR32" s="1107"/>
      <c r="AS32" s="1107"/>
      <c r="AT32" s="1107"/>
      <c r="AU32" s="1107"/>
      <c r="AV32" s="1107"/>
      <c r="AW32" s="1107" t="s">
        <v>287</v>
      </c>
      <c r="AX32" s="1107">
        <v>54</v>
      </c>
      <c r="AY32" s="1107" t="s">
        <v>287</v>
      </c>
      <c r="AZ32" s="673"/>
    </row>
    <row r="33" spans="1:52" ht="16" x14ac:dyDescent="0.2">
      <c r="A33" s="673" t="s">
        <v>121</v>
      </c>
      <c r="B33" s="1107">
        <v>4</v>
      </c>
      <c r="C33" s="1932" t="s">
        <v>352</v>
      </c>
      <c r="D33" s="673" t="s">
        <v>353</v>
      </c>
      <c r="E33" s="1107" t="s">
        <v>345</v>
      </c>
      <c r="F33" s="1107" t="s">
        <v>350</v>
      </c>
      <c r="G33" s="1107" t="s">
        <v>115</v>
      </c>
      <c r="H33" s="1107" t="s">
        <v>346</v>
      </c>
      <c r="I33" s="1107" t="s">
        <v>293</v>
      </c>
      <c r="J33" s="1929">
        <v>43927</v>
      </c>
      <c r="K33" s="1107">
        <f t="shared" ca="1" si="0"/>
        <v>2.9444444444444446</v>
      </c>
      <c r="L33" s="1107">
        <f t="shared" ca="1" si="1"/>
        <v>1074</v>
      </c>
      <c r="M33" s="1107">
        <f t="shared" ca="1" si="2"/>
        <v>35.799999999999997</v>
      </c>
      <c r="N33" s="678">
        <v>44298</v>
      </c>
      <c r="O33" s="923">
        <v>12.37</v>
      </c>
      <c r="P33" s="673" t="s">
        <v>112</v>
      </c>
      <c r="Q33" s="1107">
        <v>183</v>
      </c>
      <c r="R33" s="1107"/>
      <c r="S33" s="673"/>
      <c r="T33" s="673"/>
      <c r="U33" s="673"/>
      <c r="V33" s="1107">
        <v>235</v>
      </c>
      <c r="W33" s="1107">
        <v>26</v>
      </c>
      <c r="X33" s="1107">
        <v>28</v>
      </c>
      <c r="Y33" s="1107">
        <v>31</v>
      </c>
      <c r="Z33" s="1107">
        <v>34</v>
      </c>
      <c r="AA33" s="1107">
        <v>34</v>
      </c>
      <c r="AB33" s="1107">
        <v>35</v>
      </c>
      <c r="AC33" s="1107">
        <v>38</v>
      </c>
      <c r="AD33" s="1107">
        <v>36</v>
      </c>
      <c r="AE33" s="1107">
        <v>37</v>
      </c>
      <c r="AF33" s="1107">
        <v>39</v>
      </c>
      <c r="AG33" s="1107">
        <v>39</v>
      </c>
      <c r="AH33" s="1107">
        <v>39</v>
      </c>
      <c r="AI33" s="1107">
        <v>41</v>
      </c>
      <c r="AJ33" s="1107">
        <v>41</v>
      </c>
      <c r="AK33" s="1107">
        <v>41</v>
      </c>
      <c r="AL33" s="1107">
        <v>43</v>
      </c>
      <c r="AM33" s="1107">
        <v>43</v>
      </c>
      <c r="AN33" s="1107">
        <v>44</v>
      </c>
      <c r="AO33" s="1107">
        <v>44</v>
      </c>
      <c r="AP33" s="1107"/>
      <c r="AQ33" s="1107"/>
      <c r="AR33" s="1107"/>
      <c r="AS33" s="1107"/>
      <c r="AT33" s="1107"/>
      <c r="AU33" s="1107"/>
      <c r="AV33" s="1107"/>
      <c r="AW33" s="1107" t="s">
        <v>287</v>
      </c>
      <c r="AX33" s="1107" t="s">
        <v>287</v>
      </c>
      <c r="AY33" s="1107">
        <v>53</v>
      </c>
      <c r="AZ33" s="673"/>
    </row>
    <row r="34" spans="1:52" ht="16" x14ac:dyDescent="0.2">
      <c r="A34" s="673" t="s">
        <v>121</v>
      </c>
      <c r="B34" s="1107">
        <v>5</v>
      </c>
      <c r="C34" s="1932" t="s">
        <v>354</v>
      </c>
      <c r="D34" s="673" t="s">
        <v>355</v>
      </c>
      <c r="E34" s="1107" t="s">
        <v>356</v>
      </c>
      <c r="F34" s="1107">
        <v>1324361</v>
      </c>
      <c r="G34" s="1107" t="s">
        <v>113</v>
      </c>
      <c r="H34" s="1107" t="s">
        <v>346</v>
      </c>
      <c r="I34" s="1107" t="s">
        <v>299</v>
      </c>
      <c r="J34" s="1929">
        <v>43936</v>
      </c>
      <c r="K34" s="1107">
        <f t="shared" ca="1" si="0"/>
        <v>2.9194444444444443</v>
      </c>
      <c r="L34" s="1107">
        <f t="shared" ca="1" si="1"/>
        <v>1065</v>
      </c>
      <c r="M34" s="1107">
        <f t="shared" ca="1" si="2"/>
        <v>35.5</v>
      </c>
      <c r="N34" s="678">
        <v>44298</v>
      </c>
      <c r="O34" s="923">
        <v>12.07</v>
      </c>
      <c r="P34" s="673" t="s">
        <v>357</v>
      </c>
      <c r="Q34" s="1107">
        <v>137</v>
      </c>
      <c r="R34" s="1107"/>
      <c r="S34" s="673"/>
      <c r="T34" s="673"/>
      <c r="U34" s="673"/>
      <c r="V34" s="1107">
        <v>154</v>
      </c>
      <c r="W34" s="1107">
        <v>28</v>
      </c>
      <c r="X34" s="1107">
        <v>29</v>
      </c>
      <c r="Y34" s="1107">
        <v>29</v>
      </c>
      <c r="Z34" s="1107">
        <v>29</v>
      </c>
      <c r="AA34" s="1931" t="s">
        <v>351</v>
      </c>
      <c r="AB34" s="1931" t="s">
        <v>351</v>
      </c>
      <c r="AC34" s="1931" t="s">
        <v>351</v>
      </c>
      <c r="AD34" s="1931" t="s">
        <v>351</v>
      </c>
      <c r="AE34" s="1931" t="s">
        <v>351</v>
      </c>
      <c r="AF34" s="1931" t="s">
        <v>351</v>
      </c>
      <c r="AG34" s="1931" t="s">
        <v>351</v>
      </c>
      <c r="AH34" s="1931" t="s">
        <v>351</v>
      </c>
      <c r="AI34" s="1931" t="s">
        <v>351</v>
      </c>
      <c r="AJ34" s="1931" t="s">
        <v>351</v>
      </c>
      <c r="AK34" s="1931" t="s">
        <v>351</v>
      </c>
      <c r="AL34" s="1931" t="s">
        <v>351</v>
      </c>
      <c r="AM34" s="1931" t="s">
        <v>351</v>
      </c>
      <c r="AN34" s="1107">
        <v>28</v>
      </c>
      <c r="AO34" s="1107">
        <v>28</v>
      </c>
      <c r="AP34" s="1107"/>
      <c r="AQ34" s="1107"/>
      <c r="AR34" s="1107"/>
      <c r="AS34" s="1107"/>
      <c r="AT34" s="1107"/>
      <c r="AU34" s="1107"/>
      <c r="AV34" s="1107"/>
      <c r="AW34" s="1107" t="s">
        <v>287</v>
      </c>
      <c r="AX34" s="1107">
        <v>30</v>
      </c>
      <c r="AY34" s="1107">
        <v>29</v>
      </c>
      <c r="AZ34" s="673"/>
    </row>
    <row r="35" spans="1:52" ht="16" x14ac:dyDescent="0.2">
      <c r="A35" s="673" t="s">
        <v>121</v>
      </c>
      <c r="B35" s="1107">
        <v>6</v>
      </c>
      <c r="C35" s="1932" t="s">
        <v>358</v>
      </c>
      <c r="D35" s="673" t="s">
        <v>359</v>
      </c>
      <c r="E35" s="1107" t="s">
        <v>356</v>
      </c>
      <c r="F35" s="1107">
        <v>1324361</v>
      </c>
      <c r="G35" s="1107" t="s">
        <v>113</v>
      </c>
      <c r="H35" s="1107" t="s">
        <v>346</v>
      </c>
      <c r="I35" s="1107" t="s">
        <v>296</v>
      </c>
      <c r="J35" s="1929">
        <v>43936</v>
      </c>
      <c r="K35" s="1107">
        <f t="shared" ca="1" si="0"/>
        <v>2.9194444444444443</v>
      </c>
      <c r="L35" s="1107">
        <f t="shared" ca="1" si="1"/>
        <v>1065</v>
      </c>
      <c r="M35" s="1107">
        <f t="shared" ca="1" si="2"/>
        <v>35.5</v>
      </c>
      <c r="N35" s="678">
        <v>44298</v>
      </c>
      <c r="O35" s="923">
        <v>12.07</v>
      </c>
      <c r="P35" s="673" t="s">
        <v>357</v>
      </c>
      <c r="Q35" s="1107">
        <v>207</v>
      </c>
      <c r="R35" s="1107"/>
      <c r="S35" s="673"/>
      <c r="T35" s="673"/>
      <c r="U35" s="673"/>
      <c r="V35" s="1107">
        <v>198</v>
      </c>
      <c r="W35" s="1107">
        <v>30</v>
      </c>
      <c r="X35" s="1107">
        <v>30</v>
      </c>
      <c r="Y35" s="1107">
        <v>30</v>
      </c>
      <c r="Z35" s="1107">
        <v>30</v>
      </c>
      <c r="AA35" s="1931" t="s">
        <v>351</v>
      </c>
      <c r="AB35" s="1931" t="s">
        <v>351</v>
      </c>
      <c r="AC35" s="1931" t="s">
        <v>351</v>
      </c>
      <c r="AD35" s="1931" t="s">
        <v>351</v>
      </c>
      <c r="AE35" s="1931" t="s">
        <v>351</v>
      </c>
      <c r="AF35" s="1931" t="s">
        <v>351</v>
      </c>
      <c r="AG35" s="1931" t="s">
        <v>351</v>
      </c>
      <c r="AH35" s="1931" t="s">
        <v>351</v>
      </c>
      <c r="AI35" s="1931" t="s">
        <v>351</v>
      </c>
      <c r="AJ35" s="1931" t="s">
        <v>351</v>
      </c>
      <c r="AK35" s="1931" t="s">
        <v>351</v>
      </c>
      <c r="AL35" s="1931" t="s">
        <v>351</v>
      </c>
      <c r="AM35" s="1931" t="s">
        <v>351</v>
      </c>
      <c r="AN35" s="1107">
        <v>29</v>
      </c>
      <c r="AO35" s="1107">
        <v>29</v>
      </c>
      <c r="AP35" s="1107"/>
      <c r="AQ35" s="1107"/>
      <c r="AR35" s="1107"/>
      <c r="AS35" s="1107"/>
      <c r="AT35" s="1107"/>
      <c r="AU35" s="1107"/>
      <c r="AV35" s="1107"/>
      <c r="AW35" s="1107" t="s">
        <v>287</v>
      </c>
      <c r="AX35" s="1107">
        <v>32</v>
      </c>
      <c r="AY35" s="1107">
        <v>31</v>
      </c>
      <c r="AZ35" s="673"/>
    </row>
    <row r="36" spans="1:52" ht="16" x14ac:dyDescent="0.2">
      <c r="A36" s="673" t="s">
        <v>121</v>
      </c>
      <c r="B36" s="1107">
        <v>7</v>
      </c>
      <c r="C36" s="1932" t="s">
        <v>360</v>
      </c>
      <c r="D36" s="673" t="s">
        <v>361</v>
      </c>
      <c r="E36" s="1107" t="s">
        <v>356</v>
      </c>
      <c r="F36" s="1107">
        <v>1324361</v>
      </c>
      <c r="G36" s="1107" t="s">
        <v>113</v>
      </c>
      <c r="H36" s="1107" t="s">
        <v>346</v>
      </c>
      <c r="I36" s="1107" t="s">
        <v>286</v>
      </c>
      <c r="J36" s="1929">
        <v>43936</v>
      </c>
      <c r="K36" s="1107">
        <f t="shared" ca="1" si="0"/>
        <v>2.9194444444444443</v>
      </c>
      <c r="L36" s="1107">
        <f t="shared" ca="1" si="1"/>
        <v>1065</v>
      </c>
      <c r="M36" s="1107">
        <f t="shared" ca="1" si="2"/>
        <v>35.5</v>
      </c>
      <c r="N36" s="678">
        <v>44298</v>
      </c>
      <c r="O36" s="923">
        <v>12.07</v>
      </c>
      <c r="P36" s="673" t="s">
        <v>357</v>
      </c>
      <c r="Q36" s="1107">
        <v>213</v>
      </c>
      <c r="R36" s="1107"/>
      <c r="S36" s="673"/>
      <c r="T36" s="673"/>
      <c r="U36" s="673"/>
      <c r="V36" s="1107">
        <v>186</v>
      </c>
      <c r="W36" s="1107">
        <v>33</v>
      </c>
      <c r="X36" s="1107">
        <v>31</v>
      </c>
      <c r="Y36" s="1107">
        <v>31</v>
      </c>
      <c r="Z36" s="1107">
        <v>31</v>
      </c>
      <c r="AA36" s="1931" t="s">
        <v>351</v>
      </c>
      <c r="AB36" s="1931" t="s">
        <v>351</v>
      </c>
      <c r="AC36" s="1931" t="s">
        <v>351</v>
      </c>
      <c r="AD36" s="1931" t="s">
        <v>351</v>
      </c>
      <c r="AE36" s="1931" t="s">
        <v>351</v>
      </c>
      <c r="AF36" s="1931" t="s">
        <v>351</v>
      </c>
      <c r="AG36" s="1931" t="s">
        <v>351</v>
      </c>
      <c r="AH36" s="1931" t="s">
        <v>351</v>
      </c>
      <c r="AI36" s="1931" t="s">
        <v>351</v>
      </c>
      <c r="AJ36" s="1931" t="s">
        <v>351</v>
      </c>
      <c r="AK36" s="1931" t="s">
        <v>351</v>
      </c>
      <c r="AL36" s="1931" t="s">
        <v>351</v>
      </c>
      <c r="AM36" s="1931" t="s">
        <v>351</v>
      </c>
      <c r="AN36" s="1107">
        <v>32</v>
      </c>
      <c r="AO36" s="1107">
        <v>33</v>
      </c>
      <c r="AP36" s="1107"/>
      <c r="AQ36" s="1107"/>
      <c r="AR36" s="1107"/>
      <c r="AS36" s="1107"/>
      <c r="AT36" s="1107"/>
      <c r="AU36" s="1107"/>
      <c r="AV36" s="1107"/>
      <c r="AW36" s="1107" t="s">
        <v>287</v>
      </c>
      <c r="AX36" s="1107">
        <v>36</v>
      </c>
      <c r="AY36" s="1107">
        <v>35</v>
      </c>
      <c r="AZ36" s="673"/>
    </row>
    <row r="37" spans="1:52" ht="16" x14ac:dyDescent="0.2">
      <c r="A37" s="673" t="s">
        <v>121</v>
      </c>
      <c r="B37" s="1107">
        <v>8</v>
      </c>
      <c r="C37" s="1928" t="s">
        <v>362</v>
      </c>
      <c r="D37" s="673" t="s">
        <v>363</v>
      </c>
      <c r="E37" s="1107" t="s">
        <v>356</v>
      </c>
      <c r="F37" s="1107">
        <v>1324361</v>
      </c>
      <c r="G37" s="1107" t="s">
        <v>113</v>
      </c>
      <c r="H37" s="1107" t="s">
        <v>346</v>
      </c>
      <c r="I37" s="1107" t="s">
        <v>293</v>
      </c>
      <c r="J37" s="1929">
        <v>43936</v>
      </c>
      <c r="K37" s="1107">
        <f t="shared" ca="1" si="0"/>
        <v>2.9194444444444443</v>
      </c>
      <c r="L37" s="1107">
        <f t="shared" ca="1" si="1"/>
        <v>1065</v>
      </c>
      <c r="M37" s="1107">
        <f t="shared" ca="1" si="2"/>
        <v>35.5</v>
      </c>
      <c r="N37" s="678">
        <v>44298</v>
      </c>
      <c r="O37" s="923">
        <v>12.07</v>
      </c>
      <c r="P37" s="673" t="s">
        <v>357</v>
      </c>
      <c r="Q37" s="1107">
        <v>161</v>
      </c>
      <c r="R37" s="1107"/>
      <c r="S37" s="673"/>
      <c r="T37" s="673"/>
      <c r="U37" s="673"/>
      <c r="V37" s="1107">
        <v>163</v>
      </c>
      <c r="W37" s="1107">
        <v>25</v>
      </c>
      <c r="X37" s="1107">
        <v>27</v>
      </c>
      <c r="Y37" s="1107">
        <v>27</v>
      </c>
      <c r="Z37" s="1107">
        <v>27</v>
      </c>
      <c r="AA37" s="1931" t="s">
        <v>351</v>
      </c>
      <c r="AB37" s="1931" t="s">
        <v>351</v>
      </c>
      <c r="AC37" s="1931" t="s">
        <v>351</v>
      </c>
      <c r="AD37" s="1931" t="s">
        <v>351</v>
      </c>
      <c r="AE37" s="1931" t="s">
        <v>351</v>
      </c>
      <c r="AF37" s="1931" t="s">
        <v>351</v>
      </c>
      <c r="AG37" s="1931" t="s">
        <v>351</v>
      </c>
      <c r="AH37" s="1931" t="s">
        <v>351</v>
      </c>
      <c r="AI37" s="1931" t="s">
        <v>351</v>
      </c>
      <c r="AJ37" s="1931" t="s">
        <v>351</v>
      </c>
      <c r="AK37" s="1931" t="s">
        <v>351</v>
      </c>
      <c r="AL37" s="1931" t="s">
        <v>351</v>
      </c>
      <c r="AM37" s="1931" t="s">
        <v>351</v>
      </c>
      <c r="AN37" s="1107">
        <v>26</v>
      </c>
      <c r="AO37" s="1107">
        <v>26</v>
      </c>
      <c r="AP37" s="1107"/>
      <c r="AQ37" s="1107"/>
      <c r="AR37" s="1107"/>
      <c r="AS37" s="1107"/>
      <c r="AT37" s="1107"/>
      <c r="AU37" s="1107"/>
      <c r="AV37" s="1107"/>
      <c r="AW37" s="1107" t="s">
        <v>287</v>
      </c>
      <c r="AX37" s="1107">
        <v>29</v>
      </c>
      <c r="AY37" s="1107">
        <v>28</v>
      </c>
      <c r="AZ37" s="673"/>
    </row>
    <row r="38" spans="1:52" ht="16" x14ac:dyDescent="0.2">
      <c r="A38" s="673" t="s">
        <v>121</v>
      </c>
      <c r="B38" s="1107">
        <v>9</v>
      </c>
      <c r="C38" s="1928" t="s">
        <v>364</v>
      </c>
      <c r="D38" s="673" t="s">
        <v>365</v>
      </c>
      <c r="E38" s="1107" t="s">
        <v>366</v>
      </c>
      <c r="F38" s="1107">
        <v>1324349</v>
      </c>
      <c r="G38" s="1107" t="s">
        <v>113</v>
      </c>
      <c r="H38" s="1107" t="s">
        <v>346</v>
      </c>
      <c r="I38" s="1107" t="s">
        <v>299</v>
      </c>
      <c r="J38" s="1929">
        <v>43942</v>
      </c>
      <c r="K38" s="1107">
        <f t="shared" ca="1" si="0"/>
        <v>2.9027777777777777</v>
      </c>
      <c r="L38" s="1107">
        <f t="shared" ca="1" si="1"/>
        <v>1059</v>
      </c>
      <c r="M38" s="1107">
        <f t="shared" ca="1" si="2"/>
        <v>35.299999999999997</v>
      </c>
      <c r="N38" s="678">
        <v>44298</v>
      </c>
      <c r="O38" s="923">
        <v>11.87</v>
      </c>
      <c r="P38" s="673" t="s">
        <v>112</v>
      </c>
      <c r="Q38" s="1107">
        <v>191</v>
      </c>
      <c r="R38" s="1107"/>
      <c r="S38" s="673"/>
      <c r="T38" s="673"/>
      <c r="U38" s="673"/>
      <c r="V38" s="1107">
        <v>186</v>
      </c>
      <c r="W38" s="1107">
        <v>32</v>
      </c>
      <c r="X38" s="1107">
        <v>33</v>
      </c>
      <c r="Y38" s="1107">
        <v>33</v>
      </c>
      <c r="Z38" s="1107">
        <v>34</v>
      </c>
      <c r="AA38" s="1107">
        <v>38</v>
      </c>
      <c r="AB38" s="1107">
        <v>42</v>
      </c>
      <c r="AC38" s="1107">
        <v>37</v>
      </c>
      <c r="AD38" s="1107">
        <v>38</v>
      </c>
      <c r="AE38" s="1107">
        <v>39</v>
      </c>
      <c r="AF38" s="1107">
        <v>40</v>
      </c>
      <c r="AG38" s="1107">
        <v>41</v>
      </c>
      <c r="AH38" s="1107">
        <v>41</v>
      </c>
      <c r="AI38" s="1107">
        <v>43</v>
      </c>
      <c r="AJ38" s="1107">
        <v>44</v>
      </c>
      <c r="AK38" s="1107">
        <v>44</v>
      </c>
      <c r="AL38" s="1107">
        <v>46</v>
      </c>
      <c r="AM38" s="1107">
        <v>47</v>
      </c>
      <c r="AN38" s="1107">
        <v>48</v>
      </c>
      <c r="AO38" s="1107">
        <v>50</v>
      </c>
      <c r="AP38" s="1107">
        <v>50</v>
      </c>
      <c r="AQ38" s="1107">
        <v>50</v>
      </c>
      <c r="AR38" s="1107">
        <v>50</v>
      </c>
      <c r="AS38" s="1107">
        <v>50</v>
      </c>
      <c r="AT38" s="1107">
        <v>51</v>
      </c>
      <c r="AU38" s="1107">
        <v>50</v>
      </c>
      <c r="AV38" s="1107">
        <v>50</v>
      </c>
      <c r="AW38" s="1107" t="s">
        <v>287</v>
      </c>
      <c r="AX38" s="1107">
        <v>47</v>
      </c>
      <c r="AY38" s="1107">
        <v>46</v>
      </c>
      <c r="AZ38" s="673"/>
    </row>
    <row r="39" spans="1:52" ht="16" x14ac:dyDescent="0.2">
      <c r="A39" s="673" t="s">
        <v>121</v>
      </c>
      <c r="B39" s="1220">
        <v>10</v>
      </c>
      <c r="C39" s="1227"/>
      <c r="D39" s="1219" t="s">
        <v>367</v>
      </c>
      <c r="E39" s="1220" t="s">
        <v>366</v>
      </c>
      <c r="F39" s="1220">
        <v>1324349</v>
      </c>
      <c r="G39" s="1220" t="s">
        <v>113</v>
      </c>
      <c r="H39" s="1220" t="s">
        <v>346</v>
      </c>
      <c r="I39" s="1220" t="s">
        <v>296</v>
      </c>
      <c r="J39" s="1222">
        <v>43942</v>
      </c>
      <c r="K39" s="1107">
        <f t="shared" ca="1" si="0"/>
        <v>2.9027777777777777</v>
      </c>
      <c r="L39" s="1107">
        <f t="shared" ca="1" si="1"/>
        <v>1059</v>
      </c>
      <c r="M39" s="1107">
        <f t="shared" ca="1" si="2"/>
        <v>35.299999999999997</v>
      </c>
      <c r="N39" s="1221">
        <v>44298</v>
      </c>
      <c r="O39" s="923">
        <v>11.87</v>
      </c>
      <c r="P39" s="673" t="s">
        <v>112</v>
      </c>
      <c r="Q39" s="1107">
        <v>152</v>
      </c>
      <c r="R39" s="1107"/>
      <c r="S39" s="673"/>
      <c r="T39" s="673"/>
      <c r="U39" s="673"/>
      <c r="V39" s="1220" t="s">
        <v>287</v>
      </c>
      <c r="W39" s="1220">
        <v>29</v>
      </c>
      <c r="X39" s="1220">
        <v>30</v>
      </c>
      <c r="Y39" s="1220">
        <v>31</v>
      </c>
      <c r="Z39" s="1220">
        <v>32</v>
      </c>
      <c r="AA39" s="1220">
        <v>34</v>
      </c>
      <c r="AB39" s="1220">
        <v>35</v>
      </c>
      <c r="AC39" s="1220">
        <v>40</v>
      </c>
      <c r="AD39" s="1220">
        <v>41</v>
      </c>
      <c r="AE39" s="1220">
        <v>42</v>
      </c>
      <c r="AF39" s="1220">
        <v>43</v>
      </c>
      <c r="AG39" s="1220">
        <v>44</v>
      </c>
      <c r="AH39" s="1220">
        <v>45</v>
      </c>
      <c r="AI39" s="1220">
        <v>46</v>
      </c>
      <c r="AJ39" s="1220">
        <v>46</v>
      </c>
      <c r="AK39" s="1220">
        <v>47</v>
      </c>
      <c r="AL39" s="1220">
        <v>48</v>
      </c>
      <c r="AM39" s="1220">
        <v>49</v>
      </c>
      <c r="AN39" s="1220">
        <v>49</v>
      </c>
      <c r="AO39" s="1220">
        <v>49</v>
      </c>
      <c r="AP39" s="1220">
        <v>49</v>
      </c>
      <c r="AQ39" s="1220">
        <v>49</v>
      </c>
      <c r="AR39" s="1220">
        <v>48</v>
      </c>
      <c r="AS39" s="1220">
        <v>48</v>
      </c>
      <c r="AT39" s="1220">
        <v>49</v>
      </c>
      <c r="AU39" s="1220">
        <v>48</v>
      </c>
      <c r="AV39" s="1220">
        <v>48</v>
      </c>
      <c r="AW39" s="1220" t="s">
        <v>287</v>
      </c>
      <c r="AX39" s="1220" t="s">
        <v>287</v>
      </c>
      <c r="AY39" s="1220" t="s">
        <v>287</v>
      </c>
      <c r="AZ39" s="673"/>
    </row>
    <row r="40" spans="1:52" ht="16" x14ac:dyDescent="0.2">
      <c r="A40" s="673" t="s">
        <v>121</v>
      </c>
      <c r="B40" s="1107">
        <v>11</v>
      </c>
      <c r="C40" s="1928" t="s">
        <v>368</v>
      </c>
      <c r="D40" s="673" t="s">
        <v>369</v>
      </c>
      <c r="E40" s="1107" t="s">
        <v>366</v>
      </c>
      <c r="F40" s="1107">
        <v>1324349</v>
      </c>
      <c r="G40" s="1107" t="s">
        <v>113</v>
      </c>
      <c r="H40" s="1107" t="s">
        <v>346</v>
      </c>
      <c r="I40" s="1107" t="s">
        <v>286</v>
      </c>
      <c r="J40" s="1929">
        <v>43942</v>
      </c>
      <c r="K40" s="1107">
        <f t="shared" ca="1" si="0"/>
        <v>2.9027777777777777</v>
      </c>
      <c r="L40" s="1107">
        <f t="shared" ca="1" si="1"/>
        <v>1059</v>
      </c>
      <c r="M40" s="1107">
        <f t="shared" ca="1" si="2"/>
        <v>35.299999999999997</v>
      </c>
      <c r="N40" s="678">
        <v>44298</v>
      </c>
      <c r="O40" s="923">
        <v>11.87</v>
      </c>
      <c r="P40" s="673" t="s">
        <v>112</v>
      </c>
      <c r="Q40" s="1107">
        <v>199</v>
      </c>
      <c r="R40" s="1107"/>
      <c r="S40" s="673"/>
      <c r="T40" s="673"/>
      <c r="U40" s="673"/>
      <c r="V40" s="1107">
        <v>190</v>
      </c>
      <c r="W40" s="1107">
        <v>32</v>
      </c>
      <c r="X40" s="1107">
        <v>33</v>
      </c>
      <c r="Y40" s="1107">
        <v>35</v>
      </c>
      <c r="Z40" s="1107">
        <v>37</v>
      </c>
      <c r="AA40" s="1107">
        <v>39</v>
      </c>
      <c r="AB40" s="1107">
        <v>41</v>
      </c>
      <c r="AC40" s="1107">
        <v>44</v>
      </c>
      <c r="AD40" s="1107">
        <v>48</v>
      </c>
      <c r="AE40" s="1107">
        <v>49</v>
      </c>
      <c r="AF40" s="1107">
        <v>49</v>
      </c>
      <c r="AG40" s="1107">
        <v>49</v>
      </c>
      <c r="AH40" s="1107">
        <v>50</v>
      </c>
      <c r="AI40" s="1107">
        <v>50</v>
      </c>
      <c r="AJ40" s="1107">
        <v>51</v>
      </c>
      <c r="AK40" s="1107">
        <v>51</v>
      </c>
      <c r="AL40" s="1107">
        <v>52</v>
      </c>
      <c r="AM40" s="1107">
        <v>52</v>
      </c>
      <c r="AN40" s="1107">
        <v>53</v>
      </c>
      <c r="AO40" s="1107">
        <v>53</v>
      </c>
      <c r="AP40" s="1107">
        <v>54</v>
      </c>
      <c r="AQ40" s="1107">
        <v>54</v>
      </c>
      <c r="AR40" s="1107">
        <v>55</v>
      </c>
      <c r="AS40" s="1107">
        <v>55</v>
      </c>
      <c r="AT40" s="1107">
        <v>55</v>
      </c>
      <c r="AU40" s="1107">
        <v>56</v>
      </c>
      <c r="AV40" s="1107">
        <v>55</v>
      </c>
      <c r="AW40" s="1107" t="s">
        <v>287</v>
      </c>
      <c r="AX40" s="1107">
        <v>55</v>
      </c>
      <c r="AY40" s="1107">
        <v>53</v>
      </c>
      <c r="AZ40" s="673"/>
    </row>
    <row r="41" spans="1:52" ht="16" x14ac:dyDescent="0.2">
      <c r="A41" s="673" t="s">
        <v>121</v>
      </c>
      <c r="B41" s="1107">
        <v>12</v>
      </c>
      <c r="C41" s="1928" t="s">
        <v>370</v>
      </c>
      <c r="D41" s="673" t="s">
        <v>371</v>
      </c>
      <c r="E41" s="1107" t="s">
        <v>366</v>
      </c>
      <c r="F41" s="1107">
        <v>1324349</v>
      </c>
      <c r="G41" s="1107" t="s">
        <v>113</v>
      </c>
      <c r="H41" s="1107" t="s">
        <v>346</v>
      </c>
      <c r="I41" s="1107" t="s">
        <v>293</v>
      </c>
      <c r="J41" s="1929">
        <v>43942</v>
      </c>
      <c r="K41" s="1107">
        <f t="shared" ca="1" si="0"/>
        <v>2.9027777777777777</v>
      </c>
      <c r="L41" s="1107">
        <f t="shared" ca="1" si="1"/>
        <v>1059</v>
      </c>
      <c r="M41" s="1107">
        <f t="shared" ca="1" si="2"/>
        <v>35.299999999999997</v>
      </c>
      <c r="N41" s="678">
        <v>44298</v>
      </c>
      <c r="O41" s="923">
        <v>11.87</v>
      </c>
      <c r="P41" s="673" t="s">
        <v>112</v>
      </c>
      <c r="Q41" s="1107">
        <v>219</v>
      </c>
      <c r="R41" s="1107"/>
      <c r="S41" s="673"/>
      <c r="T41" s="673"/>
      <c r="U41" s="673"/>
      <c r="V41" s="1107">
        <v>231</v>
      </c>
      <c r="W41" s="1107">
        <v>28</v>
      </c>
      <c r="X41" s="1107">
        <v>29</v>
      </c>
      <c r="Y41" s="1107">
        <v>31</v>
      </c>
      <c r="Z41" s="1107">
        <v>33</v>
      </c>
      <c r="AA41" s="1107">
        <v>35</v>
      </c>
      <c r="AB41" s="1107">
        <v>36</v>
      </c>
      <c r="AC41" s="1107">
        <v>37</v>
      </c>
      <c r="AD41" s="1107">
        <v>40</v>
      </c>
      <c r="AE41" s="1107">
        <v>40</v>
      </c>
      <c r="AF41" s="1107">
        <v>41</v>
      </c>
      <c r="AG41" s="1107">
        <v>43</v>
      </c>
      <c r="AH41" s="1107">
        <v>43</v>
      </c>
      <c r="AI41" s="1107">
        <v>44</v>
      </c>
      <c r="AJ41" s="1107">
        <v>45</v>
      </c>
      <c r="AK41" s="1107">
        <v>45</v>
      </c>
      <c r="AL41" s="1107">
        <v>46</v>
      </c>
      <c r="AM41" s="1107">
        <v>47</v>
      </c>
      <c r="AN41" s="1107">
        <v>48</v>
      </c>
      <c r="AO41" s="1107">
        <v>48</v>
      </c>
      <c r="AP41" s="1107">
        <v>48</v>
      </c>
      <c r="AQ41" s="1107">
        <v>48</v>
      </c>
      <c r="AR41" s="1107">
        <v>49</v>
      </c>
      <c r="AS41" s="1107">
        <v>50</v>
      </c>
      <c r="AT41" s="1107">
        <v>50</v>
      </c>
      <c r="AU41" s="1107">
        <v>49</v>
      </c>
      <c r="AV41" s="1107">
        <v>50</v>
      </c>
      <c r="AW41" s="1107" t="s">
        <v>287</v>
      </c>
      <c r="AX41" s="1107">
        <v>54</v>
      </c>
      <c r="AY41" s="1107">
        <v>53</v>
      </c>
      <c r="AZ41" s="673"/>
    </row>
    <row r="42" spans="1:52" ht="16" x14ac:dyDescent="0.2">
      <c r="A42" s="673" t="s">
        <v>121</v>
      </c>
      <c r="B42" s="1107">
        <v>13</v>
      </c>
      <c r="C42" s="87"/>
      <c r="D42" s="673" t="s">
        <v>372</v>
      </c>
      <c r="E42" s="1107" t="s">
        <v>373</v>
      </c>
      <c r="F42" s="1107">
        <v>1324350</v>
      </c>
      <c r="G42" s="1107" t="s">
        <v>115</v>
      </c>
      <c r="H42" s="1107" t="s">
        <v>346</v>
      </c>
      <c r="I42" s="1107" t="s">
        <v>299</v>
      </c>
      <c r="J42" s="1929">
        <v>43942</v>
      </c>
      <c r="K42" s="1107">
        <f t="shared" ca="1" si="0"/>
        <v>2.9027777777777777</v>
      </c>
      <c r="L42" s="1107">
        <f t="shared" ca="1" si="1"/>
        <v>1059</v>
      </c>
      <c r="M42" s="1107">
        <f t="shared" ca="1" si="2"/>
        <v>35.299999999999997</v>
      </c>
      <c r="N42" s="678">
        <v>44298</v>
      </c>
      <c r="O42" s="923">
        <v>11.87</v>
      </c>
      <c r="P42" s="673" t="s">
        <v>357</v>
      </c>
      <c r="Q42" s="1107">
        <v>207</v>
      </c>
      <c r="R42" s="1107"/>
      <c r="S42" s="673"/>
      <c r="T42" s="673"/>
      <c r="U42" s="673"/>
      <c r="V42" s="1107">
        <v>152</v>
      </c>
      <c r="W42" s="1107">
        <v>25</v>
      </c>
      <c r="X42" s="1107">
        <v>25</v>
      </c>
      <c r="Y42" s="1107">
        <v>25</v>
      </c>
      <c r="Z42" s="1107">
        <v>25</v>
      </c>
      <c r="AA42" s="1931" t="s">
        <v>351</v>
      </c>
      <c r="AB42" s="1931" t="s">
        <v>351</v>
      </c>
      <c r="AC42" s="1931" t="s">
        <v>351</v>
      </c>
      <c r="AD42" s="1931" t="s">
        <v>351</v>
      </c>
      <c r="AE42" s="1931" t="s">
        <v>351</v>
      </c>
      <c r="AF42" s="1931" t="s">
        <v>351</v>
      </c>
      <c r="AG42" s="1931" t="s">
        <v>351</v>
      </c>
      <c r="AH42" s="1931" t="s">
        <v>351</v>
      </c>
      <c r="AI42" s="1931" t="s">
        <v>351</v>
      </c>
      <c r="AJ42" s="1931" t="s">
        <v>351</v>
      </c>
      <c r="AK42" s="1931" t="s">
        <v>351</v>
      </c>
      <c r="AL42" s="1931" t="s">
        <v>351</v>
      </c>
      <c r="AM42" s="1931" t="s">
        <v>351</v>
      </c>
      <c r="AN42" s="1107">
        <v>25</v>
      </c>
      <c r="AO42" s="1107">
        <v>25</v>
      </c>
      <c r="AP42" s="1107"/>
      <c r="AQ42" s="1107"/>
      <c r="AR42" s="1107"/>
      <c r="AS42" s="1107"/>
      <c r="AT42" s="1107"/>
      <c r="AU42" s="1107"/>
      <c r="AV42" s="1107"/>
      <c r="AW42" s="1107" t="s">
        <v>287</v>
      </c>
      <c r="AX42" s="1107" t="s">
        <v>287</v>
      </c>
      <c r="AY42" s="1107">
        <v>27</v>
      </c>
      <c r="AZ42" s="673"/>
    </row>
    <row r="43" spans="1:52" ht="16" x14ac:dyDescent="0.2">
      <c r="A43" s="673" t="s">
        <v>121</v>
      </c>
      <c r="B43" s="1107">
        <v>14</v>
      </c>
      <c r="C43" s="1932" t="s">
        <v>374</v>
      </c>
      <c r="D43" s="673" t="s">
        <v>375</v>
      </c>
      <c r="E43" s="1107" t="s">
        <v>373</v>
      </c>
      <c r="F43" s="1107">
        <v>1324350</v>
      </c>
      <c r="G43" s="1107" t="s">
        <v>115</v>
      </c>
      <c r="H43" s="1107" t="s">
        <v>346</v>
      </c>
      <c r="I43" s="1107" t="s">
        <v>296</v>
      </c>
      <c r="J43" s="1929">
        <v>43942</v>
      </c>
      <c r="K43" s="1107">
        <f t="shared" ca="1" si="0"/>
        <v>2.9027777777777777</v>
      </c>
      <c r="L43" s="1107">
        <f t="shared" ca="1" si="1"/>
        <v>1059</v>
      </c>
      <c r="M43" s="1107">
        <f t="shared" ca="1" si="2"/>
        <v>35.299999999999997</v>
      </c>
      <c r="N43" s="678">
        <v>44298</v>
      </c>
      <c r="O43" s="923">
        <v>11.87</v>
      </c>
      <c r="P43" s="673" t="s">
        <v>357</v>
      </c>
      <c r="Q43" s="1107">
        <v>216</v>
      </c>
      <c r="R43" s="1107"/>
      <c r="S43" s="673"/>
      <c r="T43" s="673"/>
      <c r="U43" s="673"/>
      <c r="V43" s="1107">
        <v>175</v>
      </c>
      <c r="W43" s="1107">
        <v>27</v>
      </c>
      <c r="X43" s="1107">
        <v>27</v>
      </c>
      <c r="Y43" s="1107">
        <v>27</v>
      </c>
      <c r="Z43" s="1107">
        <v>27</v>
      </c>
      <c r="AA43" s="1931" t="s">
        <v>351</v>
      </c>
      <c r="AB43" s="1931" t="s">
        <v>351</v>
      </c>
      <c r="AC43" s="1931" t="s">
        <v>351</v>
      </c>
      <c r="AD43" s="1931" t="s">
        <v>351</v>
      </c>
      <c r="AE43" s="1931" t="s">
        <v>351</v>
      </c>
      <c r="AF43" s="1931" t="s">
        <v>351</v>
      </c>
      <c r="AG43" s="1931" t="s">
        <v>351</v>
      </c>
      <c r="AH43" s="1931" t="s">
        <v>351</v>
      </c>
      <c r="AI43" s="1931" t="s">
        <v>351</v>
      </c>
      <c r="AJ43" s="1931" t="s">
        <v>351</v>
      </c>
      <c r="AK43" s="1931" t="s">
        <v>351</v>
      </c>
      <c r="AL43" s="1931" t="s">
        <v>351</v>
      </c>
      <c r="AM43" s="1931" t="s">
        <v>351</v>
      </c>
      <c r="AN43" s="1107">
        <v>28</v>
      </c>
      <c r="AO43" s="1107">
        <v>28</v>
      </c>
      <c r="AP43" s="1107"/>
      <c r="AQ43" s="1107"/>
      <c r="AR43" s="1107"/>
      <c r="AS43" s="1107"/>
      <c r="AT43" s="1107"/>
      <c r="AU43" s="1107"/>
      <c r="AV43" s="1107"/>
      <c r="AW43" s="1107" t="s">
        <v>287</v>
      </c>
      <c r="AX43" s="1107" t="s">
        <v>287</v>
      </c>
      <c r="AY43" s="1107">
        <v>31</v>
      </c>
      <c r="AZ43" s="673"/>
    </row>
    <row r="44" spans="1:52" ht="16" x14ac:dyDescent="0.2">
      <c r="A44" s="673" t="s">
        <v>121</v>
      </c>
      <c r="B44" s="1107">
        <v>15</v>
      </c>
      <c r="C44" s="1932" t="s">
        <v>376</v>
      </c>
      <c r="D44" s="673" t="s">
        <v>377</v>
      </c>
      <c r="E44" s="1107" t="s">
        <v>373</v>
      </c>
      <c r="F44" s="1107">
        <v>1324350</v>
      </c>
      <c r="G44" s="1107" t="s">
        <v>115</v>
      </c>
      <c r="H44" s="1107" t="s">
        <v>346</v>
      </c>
      <c r="I44" s="1107" t="s">
        <v>286</v>
      </c>
      <c r="J44" s="1929">
        <v>43942</v>
      </c>
      <c r="K44" s="1107">
        <f t="shared" ca="1" si="0"/>
        <v>2.9027777777777777</v>
      </c>
      <c r="L44" s="1107">
        <f t="shared" ca="1" si="1"/>
        <v>1059</v>
      </c>
      <c r="M44" s="1107">
        <f t="shared" ca="1" si="2"/>
        <v>35.299999999999997</v>
      </c>
      <c r="N44" s="678">
        <v>44298</v>
      </c>
      <c r="O44" s="923">
        <v>11.87</v>
      </c>
      <c r="P44" s="673" t="s">
        <v>357</v>
      </c>
      <c r="Q44" s="1107">
        <v>202</v>
      </c>
      <c r="R44" s="1107"/>
      <c r="S44" s="673"/>
      <c r="T44" s="673"/>
      <c r="U44" s="673"/>
      <c r="V44" s="1107">
        <v>153</v>
      </c>
      <c r="W44" s="1107">
        <v>23</v>
      </c>
      <c r="X44" s="1107">
        <v>24</v>
      </c>
      <c r="Y44" s="1107">
        <v>24</v>
      </c>
      <c r="Z44" s="1107">
        <v>24</v>
      </c>
      <c r="AA44" s="1931" t="s">
        <v>351</v>
      </c>
      <c r="AB44" s="1931" t="s">
        <v>351</v>
      </c>
      <c r="AC44" s="1931" t="s">
        <v>351</v>
      </c>
      <c r="AD44" s="1931" t="s">
        <v>351</v>
      </c>
      <c r="AE44" s="1931" t="s">
        <v>351</v>
      </c>
      <c r="AF44" s="1931" t="s">
        <v>351</v>
      </c>
      <c r="AG44" s="1931" t="s">
        <v>351</v>
      </c>
      <c r="AH44" s="1931" t="s">
        <v>351</v>
      </c>
      <c r="AI44" s="1931" t="s">
        <v>351</v>
      </c>
      <c r="AJ44" s="1931" t="s">
        <v>351</v>
      </c>
      <c r="AK44" s="1931" t="s">
        <v>351</v>
      </c>
      <c r="AL44" s="1931" t="s">
        <v>351</v>
      </c>
      <c r="AM44" s="1931" t="s">
        <v>351</v>
      </c>
      <c r="AN44" s="1107">
        <v>26</v>
      </c>
      <c r="AO44" s="1107">
        <v>26</v>
      </c>
      <c r="AP44" s="1107"/>
      <c r="AQ44" s="1107"/>
      <c r="AR44" s="1107"/>
      <c r="AS44" s="1107"/>
      <c r="AT44" s="1107"/>
      <c r="AU44" s="1107"/>
      <c r="AV44" s="1107"/>
      <c r="AW44" s="1107" t="s">
        <v>287</v>
      </c>
      <c r="AX44" s="1107" t="s">
        <v>287</v>
      </c>
      <c r="AY44" s="1107">
        <v>26</v>
      </c>
      <c r="AZ44" s="673"/>
    </row>
    <row r="45" spans="1:52" ht="16" x14ac:dyDescent="0.2">
      <c r="A45" s="673" t="s">
        <v>121</v>
      </c>
      <c r="B45" s="1107">
        <v>16</v>
      </c>
      <c r="C45" s="1932" t="s">
        <v>378</v>
      </c>
      <c r="D45" s="673" t="s">
        <v>379</v>
      </c>
      <c r="E45" s="1107" t="s">
        <v>373</v>
      </c>
      <c r="F45" s="1107">
        <v>1324350</v>
      </c>
      <c r="G45" s="1107" t="s">
        <v>115</v>
      </c>
      <c r="H45" s="1107" t="s">
        <v>346</v>
      </c>
      <c r="I45" s="1107" t="s">
        <v>293</v>
      </c>
      <c r="J45" s="1929">
        <v>43942</v>
      </c>
      <c r="K45" s="1107">
        <f t="shared" ca="1" si="0"/>
        <v>2.9027777777777777</v>
      </c>
      <c r="L45" s="1107">
        <f t="shared" ca="1" si="1"/>
        <v>1059</v>
      </c>
      <c r="M45" s="1107">
        <f t="shared" ca="1" si="2"/>
        <v>35.299999999999997</v>
      </c>
      <c r="N45" s="678">
        <v>44298</v>
      </c>
      <c r="O45" s="923">
        <v>11.87</v>
      </c>
      <c r="P45" s="673" t="s">
        <v>357</v>
      </c>
      <c r="Q45" s="1107">
        <v>173</v>
      </c>
      <c r="R45" s="1107"/>
      <c r="S45" s="673"/>
      <c r="T45" s="673"/>
      <c r="U45" s="673"/>
      <c r="V45" s="1107">
        <v>162</v>
      </c>
      <c r="W45" s="1107">
        <v>23</v>
      </c>
      <c r="X45" s="1107">
        <v>25</v>
      </c>
      <c r="Y45" s="1107">
        <v>25</v>
      </c>
      <c r="Z45" s="1107">
        <v>25</v>
      </c>
      <c r="AA45" s="1931" t="s">
        <v>351</v>
      </c>
      <c r="AB45" s="1931" t="s">
        <v>351</v>
      </c>
      <c r="AC45" s="1931" t="s">
        <v>351</v>
      </c>
      <c r="AD45" s="1931" t="s">
        <v>351</v>
      </c>
      <c r="AE45" s="1931" t="s">
        <v>351</v>
      </c>
      <c r="AF45" s="1931" t="s">
        <v>351</v>
      </c>
      <c r="AG45" s="1931" t="s">
        <v>351</v>
      </c>
      <c r="AH45" s="1931" t="s">
        <v>351</v>
      </c>
      <c r="AI45" s="1931" t="s">
        <v>351</v>
      </c>
      <c r="AJ45" s="1931" t="s">
        <v>351</v>
      </c>
      <c r="AK45" s="1931" t="s">
        <v>351</v>
      </c>
      <c r="AL45" s="1931" t="s">
        <v>351</v>
      </c>
      <c r="AM45" s="1931" t="s">
        <v>351</v>
      </c>
      <c r="AN45" s="1107">
        <v>27</v>
      </c>
      <c r="AO45" s="1107">
        <v>27</v>
      </c>
      <c r="AP45" s="1107"/>
      <c r="AQ45" s="1107"/>
      <c r="AR45" s="1107"/>
      <c r="AS45" s="1107"/>
      <c r="AT45" s="1107"/>
      <c r="AU45" s="1107"/>
      <c r="AV45" s="1107"/>
      <c r="AW45" s="1107" t="s">
        <v>287</v>
      </c>
      <c r="AX45" s="1107" t="s">
        <v>287</v>
      </c>
      <c r="AY45" s="1107">
        <v>26</v>
      </c>
      <c r="AZ45" s="673"/>
    </row>
    <row r="46" spans="1:52" ht="16" x14ac:dyDescent="0.2">
      <c r="A46" s="673" t="s">
        <v>121</v>
      </c>
      <c r="B46" s="1107">
        <v>17</v>
      </c>
      <c r="C46" s="1932" t="s">
        <v>380</v>
      </c>
      <c r="D46" s="673" t="s">
        <v>381</v>
      </c>
      <c r="E46" s="1107" t="s">
        <v>373</v>
      </c>
      <c r="F46" s="1107">
        <v>1324350</v>
      </c>
      <c r="G46" s="1107" t="s">
        <v>115</v>
      </c>
      <c r="H46" s="1107" t="s">
        <v>346</v>
      </c>
      <c r="I46" s="1107" t="s">
        <v>382</v>
      </c>
      <c r="J46" s="1929">
        <v>43950</v>
      </c>
      <c r="K46" s="1107">
        <f t="shared" ca="1" si="0"/>
        <v>2.8805555555555555</v>
      </c>
      <c r="L46" s="1107">
        <f t="shared" ca="1" si="1"/>
        <v>1051</v>
      </c>
      <c r="M46" s="1107">
        <f t="shared" ca="1" si="2"/>
        <v>35.033333333333331</v>
      </c>
      <c r="N46" s="678">
        <v>44298</v>
      </c>
      <c r="O46" s="923">
        <v>11.6</v>
      </c>
      <c r="P46" s="673" t="s">
        <v>357</v>
      </c>
      <c r="Q46" s="1107">
        <v>220</v>
      </c>
      <c r="R46" s="1107"/>
      <c r="S46" s="673"/>
      <c r="T46" s="673"/>
      <c r="U46" s="673"/>
      <c r="V46" s="1107">
        <v>138</v>
      </c>
      <c r="W46" s="1107">
        <v>23</v>
      </c>
      <c r="X46" s="1107">
        <v>24</v>
      </c>
      <c r="Y46" s="1107">
        <v>24</v>
      </c>
      <c r="Z46" s="1107">
        <v>24</v>
      </c>
      <c r="AA46" s="1931" t="s">
        <v>351</v>
      </c>
      <c r="AB46" s="1931" t="s">
        <v>351</v>
      </c>
      <c r="AC46" s="1931" t="s">
        <v>351</v>
      </c>
      <c r="AD46" s="1931" t="s">
        <v>351</v>
      </c>
      <c r="AE46" s="1931" t="s">
        <v>351</v>
      </c>
      <c r="AF46" s="1931" t="s">
        <v>351</v>
      </c>
      <c r="AG46" s="1931" t="s">
        <v>351</v>
      </c>
      <c r="AH46" s="1931" t="s">
        <v>351</v>
      </c>
      <c r="AI46" s="1931" t="s">
        <v>351</v>
      </c>
      <c r="AJ46" s="1931" t="s">
        <v>351</v>
      </c>
      <c r="AK46" s="1931" t="s">
        <v>351</v>
      </c>
      <c r="AL46" s="1931" t="s">
        <v>351</v>
      </c>
      <c r="AM46" s="1931" t="s">
        <v>351</v>
      </c>
      <c r="AN46" s="1107">
        <v>28</v>
      </c>
      <c r="AO46" s="1107">
        <v>28</v>
      </c>
      <c r="AP46" s="1107"/>
      <c r="AQ46" s="1107"/>
      <c r="AR46" s="1107"/>
      <c r="AS46" s="1107"/>
      <c r="AT46" s="1107"/>
      <c r="AU46" s="1107"/>
      <c r="AV46" s="1107"/>
      <c r="AW46" s="1107" t="s">
        <v>287</v>
      </c>
      <c r="AX46" s="1107" t="s">
        <v>287</v>
      </c>
      <c r="AY46" s="1107">
        <v>25</v>
      </c>
      <c r="AZ46" s="673"/>
    </row>
    <row r="47" spans="1:52" ht="16" x14ac:dyDescent="0.2">
      <c r="A47" s="673" t="s">
        <v>121</v>
      </c>
      <c r="B47" s="1107">
        <v>18</v>
      </c>
      <c r="C47" s="1932" t="s">
        <v>383</v>
      </c>
      <c r="D47" s="673" t="s">
        <v>384</v>
      </c>
      <c r="E47" s="1107" t="s">
        <v>385</v>
      </c>
      <c r="F47" s="1107">
        <v>1299771</v>
      </c>
      <c r="G47" s="1107" t="s">
        <v>113</v>
      </c>
      <c r="H47" s="1107" t="s">
        <v>141</v>
      </c>
      <c r="I47" s="1107" t="s">
        <v>286</v>
      </c>
      <c r="J47" s="1929">
        <v>43949</v>
      </c>
      <c r="K47" s="1107">
        <f t="shared" ca="1" si="0"/>
        <v>2.8833333333333333</v>
      </c>
      <c r="L47" s="1107">
        <f t="shared" ca="1" si="1"/>
        <v>1052</v>
      </c>
      <c r="M47" s="1107">
        <f t="shared" ca="1" si="2"/>
        <v>35.06666666666667</v>
      </c>
      <c r="N47" s="678">
        <v>44298</v>
      </c>
      <c r="O47" s="923">
        <v>11.63</v>
      </c>
      <c r="P47" s="673" t="s">
        <v>112</v>
      </c>
      <c r="Q47" s="1107" t="s">
        <v>386</v>
      </c>
      <c r="R47" s="1107"/>
      <c r="S47" s="673"/>
      <c r="T47" s="673"/>
      <c r="U47" s="673"/>
      <c r="V47" s="1107">
        <v>143</v>
      </c>
      <c r="W47" s="1107">
        <v>24</v>
      </c>
      <c r="X47" s="1107">
        <v>31</v>
      </c>
      <c r="Y47" s="1107">
        <v>34</v>
      </c>
      <c r="Z47" s="1107">
        <v>38</v>
      </c>
      <c r="AA47" s="1107">
        <v>39</v>
      </c>
      <c r="AB47" s="1107">
        <v>40</v>
      </c>
      <c r="AC47" s="1107">
        <v>39</v>
      </c>
      <c r="AD47" s="1107">
        <v>41</v>
      </c>
      <c r="AE47" s="1107">
        <v>44</v>
      </c>
      <c r="AF47" s="1107">
        <v>47</v>
      </c>
      <c r="AG47" s="1107">
        <v>48</v>
      </c>
      <c r="AH47" s="1107">
        <v>48</v>
      </c>
      <c r="AI47" s="1107">
        <v>49</v>
      </c>
      <c r="AJ47" s="1107">
        <v>49</v>
      </c>
      <c r="AK47" s="1107">
        <v>49</v>
      </c>
      <c r="AL47" s="1107">
        <v>49</v>
      </c>
      <c r="AM47" s="1107">
        <v>50</v>
      </c>
      <c r="AN47" s="1107">
        <v>50</v>
      </c>
      <c r="AO47" s="1107">
        <v>50</v>
      </c>
      <c r="AP47" s="1107">
        <v>51</v>
      </c>
      <c r="AQ47" s="1107">
        <v>51</v>
      </c>
      <c r="AR47" s="1107">
        <v>51</v>
      </c>
      <c r="AS47" s="1107">
        <v>52</v>
      </c>
      <c r="AT47" s="1107">
        <v>51</v>
      </c>
      <c r="AU47" s="1107">
        <v>51</v>
      </c>
      <c r="AV47" s="1107">
        <v>50</v>
      </c>
      <c r="AW47" s="1107" t="s">
        <v>287</v>
      </c>
      <c r="AX47" s="1107">
        <v>53</v>
      </c>
      <c r="AY47" s="1107">
        <v>52</v>
      </c>
      <c r="AZ47" s="673"/>
    </row>
    <row r="48" spans="1:52" ht="16" x14ac:dyDescent="0.2">
      <c r="A48" s="673" t="s">
        <v>121</v>
      </c>
      <c r="B48" s="1107">
        <v>19</v>
      </c>
      <c r="C48" s="1932" t="s">
        <v>387</v>
      </c>
      <c r="D48" s="673" t="s">
        <v>388</v>
      </c>
      <c r="E48" s="1107" t="s">
        <v>385</v>
      </c>
      <c r="F48" s="1107">
        <v>1299771</v>
      </c>
      <c r="G48" s="1107" t="s">
        <v>113</v>
      </c>
      <c r="H48" s="1107" t="s">
        <v>141</v>
      </c>
      <c r="I48" s="1107" t="s">
        <v>293</v>
      </c>
      <c r="J48" s="1929">
        <v>43949</v>
      </c>
      <c r="K48" s="1107">
        <f t="shared" ca="1" si="0"/>
        <v>2.8833333333333333</v>
      </c>
      <c r="L48" s="1107">
        <f t="shared" ca="1" si="1"/>
        <v>1052</v>
      </c>
      <c r="M48" s="1107">
        <f t="shared" ca="1" si="2"/>
        <v>35.06666666666667</v>
      </c>
      <c r="N48" s="678">
        <v>44298</v>
      </c>
      <c r="O48" s="923">
        <v>11.63</v>
      </c>
      <c r="P48" s="673" t="s">
        <v>112</v>
      </c>
      <c r="Q48" s="1107" t="s">
        <v>386</v>
      </c>
      <c r="R48" s="1107"/>
      <c r="S48" s="673"/>
      <c r="T48" s="673"/>
      <c r="U48" s="673"/>
      <c r="V48" s="1107">
        <v>218</v>
      </c>
      <c r="W48" s="1107">
        <v>25</v>
      </c>
      <c r="X48" s="1107">
        <v>33</v>
      </c>
      <c r="Y48" s="1107">
        <v>35</v>
      </c>
      <c r="Z48" s="1107">
        <v>38</v>
      </c>
      <c r="AA48" s="1107">
        <v>38</v>
      </c>
      <c r="AB48" s="1107">
        <v>40</v>
      </c>
      <c r="AC48" s="1107">
        <v>40</v>
      </c>
      <c r="AD48" s="1107">
        <v>43</v>
      </c>
      <c r="AE48" s="1107">
        <v>45</v>
      </c>
      <c r="AF48" s="1107">
        <v>48</v>
      </c>
      <c r="AG48" s="1107">
        <v>50</v>
      </c>
      <c r="AH48" s="1107">
        <v>50</v>
      </c>
      <c r="AI48" s="1107">
        <v>51</v>
      </c>
      <c r="AJ48" s="1107">
        <v>51</v>
      </c>
      <c r="AK48" s="1107">
        <v>53</v>
      </c>
      <c r="AL48" s="1107">
        <v>53</v>
      </c>
      <c r="AM48" s="1107">
        <v>53</v>
      </c>
      <c r="AN48" s="1107">
        <v>53</v>
      </c>
      <c r="AO48" s="1107">
        <v>53</v>
      </c>
      <c r="AP48" s="1107">
        <v>53</v>
      </c>
      <c r="AQ48" s="1107">
        <v>53</v>
      </c>
      <c r="AR48" s="1107">
        <v>54</v>
      </c>
      <c r="AS48" s="1107">
        <v>54</v>
      </c>
      <c r="AT48" s="1107">
        <v>55</v>
      </c>
      <c r="AU48" s="1107">
        <v>55</v>
      </c>
      <c r="AV48" s="1107">
        <v>55</v>
      </c>
      <c r="AW48" s="1107" t="s">
        <v>287</v>
      </c>
      <c r="AX48" s="1107">
        <v>55</v>
      </c>
      <c r="AY48" s="1107">
        <v>55</v>
      </c>
      <c r="AZ48" s="673"/>
    </row>
    <row r="49" spans="1:52" ht="16" x14ac:dyDescent="0.2">
      <c r="A49" s="673" t="s">
        <v>121</v>
      </c>
      <c r="B49" s="1107">
        <v>20</v>
      </c>
      <c r="C49" s="1932" t="s">
        <v>389</v>
      </c>
      <c r="D49" s="673" t="s">
        <v>390</v>
      </c>
      <c r="E49" s="1107" t="s">
        <v>385</v>
      </c>
      <c r="F49" s="1107">
        <v>1299771</v>
      </c>
      <c r="G49" s="1107" t="s">
        <v>113</v>
      </c>
      <c r="H49" s="1107" t="s">
        <v>141</v>
      </c>
      <c r="I49" s="1107" t="s">
        <v>290</v>
      </c>
      <c r="J49" s="1929">
        <v>43949</v>
      </c>
      <c r="K49" s="1107">
        <f t="shared" ca="1" si="0"/>
        <v>2.8833333333333333</v>
      </c>
      <c r="L49" s="1107">
        <f t="shared" ca="1" si="1"/>
        <v>1052</v>
      </c>
      <c r="M49" s="1107">
        <f t="shared" ca="1" si="2"/>
        <v>35.06666666666667</v>
      </c>
      <c r="N49" s="678">
        <v>44298</v>
      </c>
      <c r="O49" s="923">
        <v>11.63</v>
      </c>
      <c r="P49" s="673" t="s">
        <v>112</v>
      </c>
      <c r="Q49" s="1107" t="s">
        <v>386</v>
      </c>
      <c r="R49" s="1107"/>
      <c r="S49" s="673"/>
      <c r="T49" s="673"/>
      <c r="U49" s="673"/>
      <c r="V49" s="1107">
        <v>201</v>
      </c>
      <c r="W49" s="1107">
        <v>26</v>
      </c>
      <c r="X49" s="1107">
        <v>33</v>
      </c>
      <c r="Y49" s="1107">
        <v>35</v>
      </c>
      <c r="Z49" s="1107">
        <v>39</v>
      </c>
      <c r="AA49" s="1107">
        <v>40</v>
      </c>
      <c r="AB49" s="1107">
        <v>41</v>
      </c>
      <c r="AC49" s="1107">
        <v>41</v>
      </c>
      <c r="AD49" s="1107">
        <v>42</v>
      </c>
      <c r="AE49" s="1107">
        <v>45</v>
      </c>
      <c r="AF49" s="1107">
        <v>47</v>
      </c>
      <c r="AG49" s="1107">
        <v>47</v>
      </c>
      <c r="AH49" s="1107">
        <v>47</v>
      </c>
      <c r="AI49" s="1107">
        <v>47</v>
      </c>
      <c r="AJ49" s="1107">
        <v>48</v>
      </c>
      <c r="AK49" s="1107">
        <v>48</v>
      </c>
      <c r="AL49" s="1107">
        <v>48</v>
      </c>
      <c r="AM49" s="1107">
        <v>48</v>
      </c>
      <c r="AN49" s="1107">
        <v>48</v>
      </c>
      <c r="AO49" s="1107">
        <v>48</v>
      </c>
      <c r="AP49" s="1107">
        <v>48</v>
      </c>
      <c r="AQ49" s="1107">
        <v>48</v>
      </c>
      <c r="AR49" s="1107">
        <v>49</v>
      </c>
      <c r="AS49" s="1107">
        <v>50</v>
      </c>
      <c r="AT49" s="1107">
        <v>51</v>
      </c>
      <c r="AU49" s="1107">
        <v>50</v>
      </c>
      <c r="AV49" s="1107">
        <v>51</v>
      </c>
      <c r="AW49" s="1107" t="s">
        <v>287</v>
      </c>
      <c r="AX49" s="1107">
        <v>55</v>
      </c>
      <c r="AY49" s="1107">
        <v>52</v>
      </c>
      <c r="AZ49" s="673"/>
    </row>
    <row r="50" spans="1:52" ht="16" x14ac:dyDescent="0.2">
      <c r="A50" s="673" t="s">
        <v>121</v>
      </c>
      <c r="B50" s="1107">
        <v>21</v>
      </c>
      <c r="C50" s="1932" t="s">
        <v>391</v>
      </c>
      <c r="D50" s="673" t="s">
        <v>392</v>
      </c>
      <c r="E50" s="1107" t="s">
        <v>393</v>
      </c>
      <c r="F50" s="1107">
        <v>1343452</v>
      </c>
      <c r="G50" s="1107" t="s">
        <v>115</v>
      </c>
      <c r="H50" s="1107" t="s">
        <v>141</v>
      </c>
      <c r="I50" s="1107" t="s">
        <v>286</v>
      </c>
      <c r="J50" s="1929">
        <v>43949</v>
      </c>
      <c r="K50" s="1107">
        <f t="shared" ca="1" si="0"/>
        <v>2.8833333333333333</v>
      </c>
      <c r="L50" s="1107">
        <f t="shared" ca="1" si="1"/>
        <v>1052</v>
      </c>
      <c r="M50" s="1107">
        <f t="shared" ca="1" si="2"/>
        <v>35.06666666666667</v>
      </c>
      <c r="N50" s="678">
        <v>44298</v>
      </c>
      <c r="O50" s="923">
        <v>11.63</v>
      </c>
      <c r="P50" s="673" t="s">
        <v>112</v>
      </c>
      <c r="Q50" s="1107">
        <v>207</v>
      </c>
      <c r="R50" s="1107"/>
      <c r="S50" s="673"/>
      <c r="T50" s="673"/>
      <c r="U50" s="673"/>
      <c r="V50" s="1107">
        <v>188</v>
      </c>
      <c r="W50" s="1107">
        <v>28</v>
      </c>
      <c r="X50" s="1107">
        <v>31</v>
      </c>
      <c r="Y50" s="1107">
        <v>33</v>
      </c>
      <c r="Z50" s="1107">
        <v>35</v>
      </c>
      <c r="AA50" s="1107">
        <v>42</v>
      </c>
      <c r="AB50" s="1107">
        <v>41</v>
      </c>
      <c r="AC50" s="1107">
        <v>41</v>
      </c>
      <c r="AD50" s="1107">
        <v>43</v>
      </c>
      <c r="AE50" s="1107">
        <v>37</v>
      </c>
      <c r="AF50" s="1107">
        <v>37</v>
      </c>
      <c r="AG50" s="1107">
        <v>39</v>
      </c>
      <c r="AH50" s="1107">
        <v>41</v>
      </c>
      <c r="AI50" s="1107">
        <v>44</v>
      </c>
      <c r="AJ50" s="1107">
        <v>46</v>
      </c>
      <c r="AK50" s="1107">
        <v>47</v>
      </c>
      <c r="AL50" s="1107">
        <v>48</v>
      </c>
      <c r="AM50" s="1107">
        <v>49</v>
      </c>
      <c r="AN50" s="1107">
        <v>49</v>
      </c>
      <c r="AO50" s="1107">
        <v>49</v>
      </c>
      <c r="AP50" s="1107">
        <v>49</v>
      </c>
      <c r="AQ50" s="1107">
        <v>49</v>
      </c>
      <c r="AR50" s="1107">
        <v>49</v>
      </c>
      <c r="AS50" s="1107">
        <v>49</v>
      </c>
      <c r="AT50" s="1107">
        <v>49</v>
      </c>
      <c r="AU50" s="1107">
        <v>50</v>
      </c>
      <c r="AV50" s="1107">
        <v>49</v>
      </c>
      <c r="AW50" s="1107" t="s">
        <v>287</v>
      </c>
      <c r="AX50" s="1107">
        <v>62</v>
      </c>
      <c r="AY50" s="1107">
        <v>59</v>
      </c>
      <c r="AZ50" s="673"/>
    </row>
    <row r="51" spans="1:52" ht="16" x14ac:dyDescent="0.2">
      <c r="A51" s="673" t="s">
        <v>121</v>
      </c>
      <c r="B51" s="1107">
        <v>22</v>
      </c>
      <c r="C51" s="87"/>
      <c r="D51" s="1219" t="s">
        <v>394</v>
      </c>
      <c r="E51" s="1220" t="s">
        <v>393</v>
      </c>
      <c r="F51" s="1220">
        <v>1343452</v>
      </c>
      <c r="G51" s="1220" t="s">
        <v>115</v>
      </c>
      <c r="H51" s="1220" t="s">
        <v>141</v>
      </c>
      <c r="I51" s="1220" t="s">
        <v>395</v>
      </c>
      <c r="J51" s="1222">
        <v>43900</v>
      </c>
      <c r="K51" s="1107">
        <f t="shared" ca="1" si="0"/>
        <v>3.0166666666666666</v>
      </c>
      <c r="L51" s="1107">
        <f t="shared" ca="1" si="1"/>
        <v>1101</v>
      </c>
      <c r="M51" s="1107">
        <f t="shared" ca="1" si="2"/>
        <v>36.700000000000003</v>
      </c>
      <c r="N51" s="678">
        <v>44298</v>
      </c>
      <c r="O51" s="923">
        <v>13.27</v>
      </c>
      <c r="P51" s="673" t="s">
        <v>112</v>
      </c>
      <c r="Q51" s="1107" t="s">
        <v>396</v>
      </c>
      <c r="R51" s="1107"/>
      <c r="S51" s="673"/>
      <c r="T51" s="673"/>
      <c r="U51" s="673"/>
      <c r="V51" s="1107">
        <v>239</v>
      </c>
      <c r="W51" s="1931" t="s">
        <v>351</v>
      </c>
      <c r="X51" s="1931" t="s">
        <v>351</v>
      </c>
      <c r="Y51" s="1931" t="s">
        <v>351</v>
      </c>
      <c r="Z51" s="1931" t="s">
        <v>351</v>
      </c>
      <c r="AA51" s="1931" t="s">
        <v>351</v>
      </c>
      <c r="AB51" s="1107">
        <v>41</v>
      </c>
      <c r="AC51" s="1107">
        <v>42</v>
      </c>
      <c r="AD51" s="1107">
        <v>43</v>
      </c>
      <c r="AE51" s="1107">
        <v>40</v>
      </c>
      <c r="AF51" s="1107">
        <v>40</v>
      </c>
      <c r="AG51" s="1931" t="s">
        <v>351</v>
      </c>
      <c r="AH51" s="1931" t="s">
        <v>351</v>
      </c>
      <c r="AI51" s="1931" t="s">
        <v>351</v>
      </c>
      <c r="AJ51" s="1931" t="s">
        <v>351</v>
      </c>
      <c r="AK51" s="1931" t="s">
        <v>351</v>
      </c>
      <c r="AL51" s="1931" t="s">
        <v>351</v>
      </c>
      <c r="AM51" s="1931" t="s">
        <v>351</v>
      </c>
      <c r="AN51" s="1931" t="s">
        <v>351</v>
      </c>
      <c r="AO51" s="1931" t="s">
        <v>351</v>
      </c>
      <c r="AP51" s="1931" t="s">
        <v>351</v>
      </c>
      <c r="AQ51" s="1931" t="s">
        <v>351</v>
      </c>
      <c r="AR51" s="1931" t="s">
        <v>351</v>
      </c>
      <c r="AS51" s="1931" t="s">
        <v>351</v>
      </c>
      <c r="AT51" s="1107"/>
      <c r="AU51" s="1107"/>
      <c r="AV51" s="1107"/>
      <c r="AW51" s="1107"/>
      <c r="AX51" s="1107" t="s">
        <v>287</v>
      </c>
      <c r="AY51" s="1107" t="s">
        <v>287</v>
      </c>
      <c r="AZ51" s="673"/>
    </row>
    <row r="52" spans="1:52" ht="16" x14ac:dyDescent="0.2">
      <c r="A52" s="673" t="s">
        <v>121</v>
      </c>
      <c r="B52" s="1107">
        <v>23</v>
      </c>
      <c r="C52" s="1932" t="s">
        <v>397</v>
      </c>
      <c r="D52" s="673" t="s">
        <v>398</v>
      </c>
      <c r="E52" s="1107" t="s">
        <v>393</v>
      </c>
      <c r="F52" s="1107">
        <v>1343452</v>
      </c>
      <c r="G52" s="1107" t="s">
        <v>115</v>
      </c>
      <c r="H52" s="1107" t="s">
        <v>141</v>
      </c>
      <c r="I52" s="1107" t="s">
        <v>299</v>
      </c>
      <c r="J52" s="1929">
        <v>43900</v>
      </c>
      <c r="K52" s="1107">
        <f t="shared" ca="1" si="0"/>
        <v>3.0166666666666666</v>
      </c>
      <c r="L52" s="1107">
        <f t="shared" ca="1" si="1"/>
        <v>1101</v>
      </c>
      <c r="M52" s="1107">
        <f t="shared" ca="1" si="2"/>
        <v>36.700000000000003</v>
      </c>
      <c r="N52" s="678">
        <v>44298</v>
      </c>
      <c r="O52" s="923">
        <v>13.27</v>
      </c>
      <c r="P52" s="673" t="s">
        <v>112</v>
      </c>
      <c r="Q52" s="1107" t="s">
        <v>396</v>
      </c>
      <c r="R52" s="1107"/>
      <c r="S52" s="673"/>
      <c r="T52" s="673"/>
      <c r="U52" s="673"/>
      <c r="V52" s="1107">
        <v>162</v>
      </c>
      <c r="W52" s="1931" t="s">
        <v>351</v>
      </c>
      <c r="X52" s="1931" t="s">
        <v>351</v>
      </c>
      <c r="Y52" s="1931" t="s">
        <v>351</v>
      </c>
      <c r="Z52" s="1931" t="s">
        <v>351</v>
      </c>
      <c r="AA52" s="1931" t="s">
        <v>351</v>
      </c>
      <c r="AB52" s="1107">
        <v>38</v>
      </c>
      <c r="AC52" s="1107">
        <v>38</v>
      </c>
      <c r="AD52" s="1107">
        <v>40</v>
      </c>
      <c r="AE52" s="1107">
        <v>40</v>
      </c>
      <c r="AF52" s="1107">
        <v>40</v>
      </c>
      <c r="AG52" s="1107">
        <v>41</v>
      </c>
      <c r="AH52" s="1107">
        <v>43</v>
      </c>
      <c r="AI52" s="1107">
        <v>45</v>
      </c>
      <c r="AJ52" s="1107">
        <v>45</v>
      </c>
      <c r="AK52" s="1107">
        <v>47</v>
      </c>
      <c r="AL52" s="1107">
        <v>48</v>
      </c>
      <c r="AM52" s="1107">
        <v>49</v>
      </c>
      <c r="AN52" s="1107">
        <v>50</v>
      </c>
      <c r="AO52" s="1107">
        <v>51</v>
      </c>
      <c r="AP52" s="1107">
        <v>51</v>
      </c>
      <c r="AQ52" s="1107">
        <v>50</v>
      </c>
      <c r="AR52" s="1107">
        <v>50</v>
      </c>
      <c r="AS52" s="1107">
        <v>50</v>
      </c>
      <c r="AT52" s="1107">
        <v>51</v>
      </c>
      <c r="AU52" s="1107">
        <v>50</v>
      </c>
      <c r="AV52" s="1107">
        <v>50</v>
      </c>
      <c r="AW52" s="1107" t="s">
        <v>287</v>
      </c>
      <c r="AX52" s="1107">
        <v>58</v>
      </c>
      <c r="AY52" s="1107">
        <v>57</v>
      </c>
      <c r="AZ52" s="673"/>
    </row>
    <row r="53" spans="1:52" ht="16" x14ac:dyDescent="0.2">
      <c r="A53" s="673" t="s">
        <v>121</v>
      </c>
      <c r="B53" s="1107">
        <v>24</v>
      </c>
      <c r="C53" s="1932" t="s">
        <v>399</v>
      </c>
      <c r="D53" s="673" t="s">
        <v>400</v>
      </c>
      <c r="E53" s="1107" t="s">
        <v>393</v>
      </c>
      <c r="F53" s="1107">
        <v>1343452</v>
      </c>
      <c r="G53" s="1107" t="s">
        <v>115</v>
      </c>
      <c r="H53" s="1107" t="s">
        <v>141</v>
      </c>
      <c r="I53" s="1107" t="s">
        <v>293</v>
      </c>
      <c r="J53" s="1929">
        <v>43949</v>
      </c>
      <c r="K53" s="1107">
        <f t="shared" ca="1" si="0"/>
        <v>2.8833333333333333</v>
      </c>
      <c r="L53" s="1107">
        <f t="shared" ca="1" si="1"/>
        <v>1052</v>
      </c>
      <c r="M53" s="1107">
        <f t="shared" ca="1" si="2"/>
        <v>35.06666666666667</v>
      </c>
      <c r="N53" s="678">
        <v>44298</v>
      </c>
      <c r="O53" s="923">
        <v>11.63</v>
      </c>
      <c r="P53" s="673" t="s">
        <v>112</v>
      </c>
      <c r="Q53" s="1107">
        <v>178</v>
      </c>
      <c r="R53" s="1107"/>
      <c r="S53" s="673"/>
      <c r="T53" s="673"/>
      <c r="U53" s="673"/>
      <c r="V53" s="1107">
        <v>159</v>
      </c>
      <c r="W53" s="1107">
        <v>26</v>
      </c>
      <c r="X53" s="1107">
        <v>29</v>
      </c>
      <c r="Y53" s="1107">
        <v>34</v>
      </c>
      <c r="Z53" s="1107">
        <v>36</v>
      </c>
      <c r="AA53" s="1107">
        <v>39</v>
      </c>
      <c r="AB53" s="1107">
        <v>40</v>
      </c>
      <c r="AC53" s="1107">
        <v>39</v>
      </c>
      <c r="AD53" s="1107">
        <v>44</v>
      </c>
      <c r="AE53" s="1107">
        <v>39</v>
      </c>
      <c r="AF53" s="1107">
        <v>39</v>
      </c>
      <c r="AG53" s="1107">
        <v>40</v>
      </c>
      <c r="AH53" s="1107">
        <v>40</v>
      </c>
      <c r="AI53" s="1107">
        <v>42</v>
      </c>
      <c r="AJ53" s="1107">
        <v>44</v>
      </c>
      <c r="AK53" s="1107">
        <v>46</v>
      </c>
      <c r="AL53" s="1107">
        <v>47</v>
      </c>
      <c r="AM53" s="1107">
        <v>48</v>
      </c>
      <c r="AN53" s="1107">
        <v>48</v>
      </c>
      <c r="AO53" s="1107">
        <v>48</v>
      </c>
      <c r="AP53" s="1107">
        <v>48</v>
      </c>
      <c r="AQ53" s="1107">
        <v>49</v>
      </c>
      <c r="AR53" s="1107">
        <v>49</v>
      </c>
      <c r="AS53" s="1107">
        <v>50</v>
      </c>
      <c r="AT53" s="1107">
        <v>49</v>
      </c>
      <c r="AU53" s="1107">
        <v>49</v>
      </c>
      <c r="AV53" s="1107">
        <v>49</v>
      </c>
      <c r="AW53" s="1107" t="s">
        <v>287</v>
      </c>
      <c r="AX53" s="1107">
        <v>55</v>
      </c>
      <c r="AY53" s="1107">
        <v>55</v>
      </c>
      <c r="AZ53" s="673"/>
    </row>
    <row r="54" spans="1:52" ht="16" x14ac:dyDescent="0.2">
      <c r="A54" s="673" t="s">
        <v>121</v>
      </c>
      <c r="B54" s="1107">
        <v>25</v>
      </c>
      <c r="C54" s="1932" t="s">
        <v>401</v>
      </c>
      <c r="D54" s="673" t="s">
        <v>402</v>
      </c>
      <c r="E54" s="1107" t="s">
        <v>403</v>
      </c>
      <c r="F54" s="1107">
        <v>1324359</v>
      </c>
      <c r="G54" s="1107" t="s">
        <v>113</v>
      </c>
      <c r="H54" s="1107" t="s">
        <v>154</v>
      </c>
      <c r="I54" s="1107" t="s">
        <v>299</v>
      </c>
      <c r="J54" s="1929">
        <v>43927</v>
      </c>
      <c r="K54" s="1107">
        <f ca="1">YEARFRAC(J54,TODAY())</f>
        <v>2.9444444444444446</v>
      </c>
      <c r="L54" s="1107">
        <f t="shared" ca="1" si="1"/>
        <v>1074</v>
      </c>
      <c r="M54" s="1107">
        <f t="shared" ca="1" si="2"/>
        <v>35.799999999999997</v>
      </c>
      <c r="N54" s="678">
        <v>44298</v>
      </c>
      <c r="O54" s="923">
        <v>12.37</v>
      </c>
      <c r="P54" s="673" t="s">
        <v>112</v>
      </c>
      <c r="Q54" s="1107">
        <v>152</v>
      </c>
      <c r="R54" s="1107"/>
      <c r="S54" s="673"/>
      <c r="T54" s="673"/>
      <c r="U54" s="673"/>
      <c r="V54" s="1107">
        <v>237</v>
      </c>
      <c r="W54" s="1107">
        <v>32</v>
      </c>
      <c r="X54" s="1107">
        <v>32</v>
      </c>
      <c r="Y54" s="1107">
        <v>33</v>
      </c>
      <c r="Z54" s="1107">
        <v>36</v>
      </c>
      <c r="AA54" s="1107">
        <v>37</v>
      </c>
      <c r="AB54" s="1107">
        <v>37</v>
      </c>
      <c r="AC54" s="1107">
        <v>38</v>
      </c>
      <c r="AD54" s="1107">
        <v>40</v>
      </c>
      <c r="AE54" s="1107">
        <v>40</v>
      </c>
      <c r="AF54" s="1107">
        <v>41</v>
      </c>
      <c r="AG54" s="1107">
        <v>42</v>
      </c>
      <c r="AH54" s="1107">
        <v>43</v>
      </c>
      <c r="AI54" s="1107">
        <v>44</v>
      </c>
      <c r="AJ54" s="1107">
        <v>44</v>
      </c>
      <c r="AK54" s="1107">
        <v>46</v>
      </c>
      <c r="AL54" s="1107">
        <v>47</v>
      </c>
      <c r="AM54" s="1107">
        <v>47</v>
      </c>
      <c r="AN54" s="1107">
        <v>48</v>
      </c>
      <c r="AO54" s="1107">
        <v>49</v>
      </c>
      <c r="AP54" s="1107">
        <v>49</v>
      </c>
      <c r="AQ54" s="1107">
        <v>48</v>
      </c>
      <c r="AR54" s="1107">
        <v>49</v>
      </c>
      <c r="AS54" s="1107">
        <v>49</v>
      </c>
      <c r="AT54" s="1107">
        <v>49</v>
      </c>
      <c r="AU54" s="1107">
        <v>49</v>
      </c>
      <c r="AV54" s="1107">
        <v>50</v>
      </c>
      <c r="AW54" s="1107" t="s">
        <v>287</v>
      </c>
      <c r="AX54" s="1107">
        <v>51</v>
      </c>
      <c r="AY54" s="1107">
        <v>50</v>
      </c>
      <c r="AZ54" s="673"/>
    </row>
    <row r="55" spans="1:52" ht="16" x14ac:dyDescent="0.2">
      <c r="A55" s="673" t="s">
        <v>121</v>
      </c>
      <c r="B55" s="1107">
        <v>26</v>
      </c>
      <c r="C55" s="1932" t="s">
        <v>404</v>
      </c>
      <c r="D55" s="673" t="s">
        <v>405</v>
      </c>
      <c r="E55" s="1107" t="s">
        <v>403</v>
      </c>
      <c r="F55" s="1107">
        <v>1324359</v>
      </c>
      <c r="G55" s="1107" t="s">
        <v>113</v>
      </c>
      <c r="H55" s="1107" t="s">
        <v>154</v>
      </c>
      <c r="I55" s="1107" t="s">
        <v>296</v>
      </c>
      <c r="J55" s="1929">
        <v>43927</v>
      </c>
      <c r="K55" s="1107">
        <f t="shared" ca="1" si="0"/>
        <v>2.9444444444444446</v>
      </c>
      <c r="L55" s="1107">
        <f t="shared" ca="1" si="1"/>
        <v>1074</v>
      </c>
      <c r="M55" s="1107">
        <f t="shared" ca="1" si="2"/>
        <v>35.799999999999997</v>
      </c>
      <c r="N55" s="678">
        <v>44298</v>
      </c>
      <c r="O55" s="923">
        <v>12.37</v>
      </c>
      <c r="P55" s="673" t="s">
        <v>112</v>
      </c>
      <c r="Q55" s="1107">
        <v>242</v>
      </c>
      <c r="R55" s="1107"/>
      <c r="S55" s="673"/>
      <c r="T55" s="673"/>
      <c r="U55" s="673"/>
      <c r="V55" s="1107">
        <v>199</v>
      </c>
      <c r="W55" s="1107">
        <v>29</v>
      </c>
      <c r="X55" s="1107">
        <v>30</v>
      </c>
      <c r="Y55" s="1107">
        <v>33</v>
      </c>
      <c r="Z55" s="1107">
        <v>36</v>
      </c>
      <c r="AA55" s="1107">
        <v>37</v>
      </c>
      <c r="AB55" s="1107">
        <v>38</v>
      </c>
      <c r="AC55" s="1107">
        <v>40</v>
      </c>
      <c r="AD55" s="1107">
        <v>42</v>
      </c>
      <c r="AE55" s="1107">
        <v>44</v>
      </c>
      <c r="AF55" s="1107">
        <v>45</v>
      </c>
      <c r="AG55" s="1107">
        <v>45</v>
      </c>
      <c r="AH55" s="1107">
        <v>46</v>
      </c>
      <c r="AI55" s="1107">
        <v>46</v>
      </c>
      <c r="AJ55" s="1107">
        <v>46</v>
      </c>
      <c r="AK55" s="1107">
        <v>46</v>
      </c>
      <c r="AL55" s="1107">
        <v>47</v>
      </c>
      <c r="AM55" s="1107">
        <v>47</v>
      </c>
      <c r="AN55" s="1107">
        <v>47</v>
      </c>
      <c r="AO55" s="1107">
        <v>48</v>
      </c>
      <c r="AP55" s="1107">
        <v>48</v>
      </c>
      <c r="AQ55" s="1107">
        <v>49</v>
      </c>
      <c r="AR55" s="1107">
        <v>49</v>
      </c>
      <c r="AS55" s="1107">
        <v>49</v>
      </c>
      <c r="AT55" s="1107">
        <v>50</v>
      </c>
      <c r="AU55" s="1107">
        <v>51</v>
      </c>
      <c r="AV55" s="1107">
        <v>51</v>
      </c>
      <c r="AW55" s="1107" t="s">
        <v>287</v>
      </c>
      <c r="AX55" s="1107">
        <v>52</v>
      </c>
      <c r="AY55" s="1107">
        <v>51</v>
      </c>
      <c r="AZ55" s="673"/>
    </row>
    <row r="56" spans="1:52" ht="16" x14ac:dyDescent="0.2">
      <c r="A56" s="673" t="s">
        <v>121</v>
      </c>
      <c r="B56" s="1107">
        <v>27</v>
      </c>
      <c r="C56" s="1932" t="s">
        <v>378</v>
      </c>
      <c r="D56" s="673" t="s">
        <v>406</v>
      </c>
      <c r="E56" s="1107" t="s">
        <v>407</v>
      </c>
      <c r="F56" s="1107">
        <v>1324352</v>
      </c>
      <c r="G56" s="1107" t="s">
        <v>115</v>
      </c>
      <c r="H56" s="1107" t="s">
        <v>154</v>
      </c>
      <c r="I56" s="1107" t="s">
        <v>299</v>
      </c>
      <c r="J56" s="1929">
        <v>43927</v>
      </c>
      <c r="K56" s="1107">
        <f t="shared" ca="1" si="0"/>
        <v>2.9444444444444446</v>
      </c>
      <c r="L56" s="1107">
        <f t="shared" ca="1" si="1"/>
        <v>1074</v>
      </c>
      <c r="M56" s="1107">
        <f t="shared" ca="1" si="2"/>
        <v>35.799999999999997</v>
      </c>
      <c r="N56" s="678">
        <v>44298</v>
      </c>
      <c r="O56" s="923">
        <v>12.37</v>
      </c>
      <c r="P56" s="673" t="s">
        <v>112</v>
      </c>
      <c r="Q56" s="1107">
        <v>154</v>
      </c>
      <c r="R56" s="1107"/>
      <c r="S56" s="673"/>
      <c r="T56" s="673"/>
      <c r="U56" s="673"/>
      <c r="V56" s="1107">
        <v>192</v>
      </c>
      <c r="W56" s="1107">
        <v>26</v>
      </c>
      <c r="X56" s="1107">
        <v>28</v>
      </c>
      <c r="Y56" s="1107">
        <v>30</v>
      </c>
      <c r="Z56" s="1107">
        <v>34</v>
      </c>
      <c r="AA56" s="1107">
        <v>30</v>
      </c>
      <c r="AB56" s="1107">
        <v>29</v>
      </c>
      <c r="AC56" s="1107">
        <v>40</v>
      </c>
      <c r="AD56" s="1107">
        <v>42</v>
      </c>
      <c r="AE56" s="1107">
        <v>41</v>
      </c>
      <c r="AF56" s="1107">
        <v>41</v>
      </c>
      <c r="AG56" s="1107">
        <v>42</v>
      </c>
      <c r="AH56" s="1107">
        <v>42</v>
      </c>
      <c r="AI56" s="1107">
        <v>43</v>
      </c>
      <c r="AJ56" s="1107">
        <v>43</v>
      </c>
      <c r="AK56" s="1107">
        <v>44</v>
      </c>
      <c r="AL56" s="1107">
        <v>45</v>
      </c>
      <c r="AM56" s="1107">
        <v>46</v>
      </c>
      <c r="AN56" s="1107">
        <v>46</v>
      </c>
      <c r="AO56" s="1107">
        <v>46</v>
      </c>
      <c r="AP56" s="1107">
        <v>46</v>
      </c>
      <c r="AQ56" s="1107">
        <v>46</v>
      </c>
      <c r="AR56" s="1107">
        <v>47</v>
      </c>
      <c r="AS56" s="1107">
        <v>47</v>
      </c>
      <c r="AT56" s="1107">
        <v>48</v>
      </c>
      <c r="AU56" s="1107">
        <v>49</v>
      </c>
      <c r="AV56" s="1107">
        <v>49</v>
      </c>
      <c r="AW56" s="1107" t="s">
        <v>287</v>
      </c>
      <c r="AX56" s="1107">
        <v>50</v>
      </c>
      <c r="AY56" s="1107">
        <v>50</v>
      </c>
      <c r="AZ56" s="673"/>
    </row>
    <row r="57" spans="1:52" ht="16" x14ac:dyDescent="0.2">
      <c r="A57" s="673" t="s">
        <v>121</v>
      </c>
      <c r="B57" s="1107">
        <v>28</v>
      </c>
      <c r="C57" s="1932" t="s">
        <v>408</v>
      </c>
      <c r="D57" s="673" t="s">
        <v>409</v>
      </c>
      <c r="E57" s="1107" t="s">
        <v>407</v>
      </c>
      <c r="F57" s="1107">
        <v>1324352</v>
      </c>
      <c r="G57" s="1107" t="s">
        <v>115</v>
      </c>
      <c r="H57" s="1107" t="s">
        <v>154</v>
      </c>
      <c r="I57" s="1107" t="s">
        <v>296</v>
      </c>
      <c r="J57" s="1929">
        <v>43927</v>
      </c>
      <c r="K57" s="1107">
        <f t="shared" ca="1" si="0"/>
        <v>2.9444444444444446</v>
      </c>
      <c r="L57" s="1107">
        <f t="shared" ca="1" si="1"/>
        <v>1074</v>
      </c>
      <c r="M57" s="1107">
        <f t="shared" ca="1" si="2"/>
        <v>35.799999999999997</v>
      </c>
      <c r="N57" s="678">
        <v>44298</v>
      </c>
      <c r="O57" s="923">
        <v>12.37</v>
      </c>
      <c r="P57" s="673" t="s">
        <v>112</v>
      </c>
      <c r="Q57" s="1107">
        <v>179</v>
      </c>
      <c r="R57" s="1107"/>
      <c r="S57" s="673"/>
      <c r="T57" s="673"/>
      <c r="U57" s="673"/>
      <c r="V57" s="1107">
        <v>205</v>
      </c>
      <c r="W57" s="1107">
        <v>27</v>
      </c>
      <c r="X57" s="1107">
        <v>28</v>
      </c>
      <c r="Y57" s="1107">
        <v>30</v>
      </c>
      <c r="Z57" s="1107">
        <v>33</v>
      </c>
      <c r="AA57" s="1107">
        <v>35</v>
      </c>
      <c r="AB57" s="1107">
        <v>37</v>
      </c>
      <c r="AC57" s="1107">
        <v>29</v>
      </c>
      <c r="AD57" s="1107">
        <v>33</v>
      </c>
      <c r="AE57" s="1107">
        <v>32</v>
      </c>
      <c r="AF57" s="1107">
        <v>32</v>
      </c>
      <c r="AG57" s="1107">
        <v>32</v>
      </c>
      <c r="AH57" s="1107">
        <v>33</v>
      </c>
      <c r="AI57" s="1107">
        <v>33</v>
      </c>
      <c r="AJ57" s="1107">
        <v>34</v>
      </c>
      <c r="AK57" s="1107">
        <v>35</v>
      </c>
      <c r="AL57" s="1107">
        <v>36</v>
      </c>
      <c r="AM57" s="1107">
        <v>37</v>
      </c>
      <c r="AN57" s="1107">
        <v>37</v>
      </c>
      <c r="AO57" s="1107">
        <v>38</v>
      </c>
      <c r="AP57" s="1107">
        <v>38</v>
      </c>
      <c r="AQ57" s="1107">
        <v>39</v>
      </c>
      <c r="AR57" s="1107">
        <v>40</v>
      </c>
      <c r="AS57" s="1107">
        <v>40</v>
      </c>
      <c r="AT57" s="1107">
        <v>41</v>
      </c>
      <c r="AU57" s="1107">
        <v>41</v>
      </c>
      <c r="AV57" s="1107">
        <v>41</v>
      </c>
      <c r="AW57" s="1107" t="s">
        <v>287</v>
      </c>
      <c r="AX57" s="1107">
        <v>48</v>
      </c>
      <c r="AY57" s="1107">
        <v>45</v>
      </c>
      <c r="AZ57" s="673"/>
    </row>
    <row r="58" spans="1:52" ht="16" x14ac:dyDescent="0.2">
      <c r="A58" s="673" t="s">
        <v>121</v>
      </c>
      <c r="B58" s="1107">
        <v>29</v>
      </c>
      <c r="C58" s="1932" t="s">
        <v>410</v>
      </c>
      <c r="D58" s="673" t="s">
        <v>411</v>
      </c>
      <c r="E58" s="1107" t="s">
        <v>407</v>
      </c>
      <c r="F58" s="1107">
        <v>1324352</v>
      </c>
      <c r="G58" s="1107" t="s">
        <v>115</v>
      </c>
      <c r="H58" s="1107" t="s">
        <v>154</v>
      </c>
      <c r="I58" s="1107" t="s">
        <v>286</v>
      </c>
      <c r="J58" s="1929">
        <v>43937</v>
      </c>
      <c r="K58" s="1107">
        <f t="shared" ca="1" si="0"/>
        <v>2.9166666666666665</v>
      </c>
      <c r="L58" s="1107">
        <f t="shared" ca="1" si="1"/>
        <v>1064</v>
      </c>
      <c r="M58" s="1107">
        <f t="shared" ca="1" si="2"/>
        <v>35.466666666666669</v>
      </c>
      <c r="N58" s="678">
        <v>44298</v>
      </c>
      <c r="O58" s="923">
        <v>12.03</v>
      </c>
      <c r="P58" s="673" t="s">
        <v>112</v>
      </c>
      <c r="Q58" s="1107">
        <v>146</v>
      </c>
      <c r="R58" s="1107"/>
      <c r="S58" s="673"/>
      <c r="T58" s="673"/>
      <c r="U58" s="673"/>
      <c r="V58" s="1107">
        <v>216</v>
      </c>
      <c r="W58" s="1107">
        <v>23</v>
      </c>
      <c r="X58" s="1107">
        <v>25</v>
      </c>
      <c r="Y58" s="1107">
        <v>26</v>
      </c>
      <c r="Z58" s="1107">
        <v>26</v>
      </c>
      <c r="AA58" s="1107">
        <v>26</v>
      </c>
      <c r="AB58" s="1107">
        <v>26</v>
      </c>
      <c r="AC58" s="1107">
        <v>29</v>
      </c>
      <c r="AD58" s="1107">
        <v>30</v>
      </c>
      <c r="AE58" s="1107">
        <v>30</v>
      </c>
      <c r="AF58" s="1107">
        <v>30</v>
      </c>
      <c r="AG58" s="1107">
        <v>30</v>
      </c>
      <c r="AH58" s="1107">
        <v>30</v>
      </c>
      <c r="AI58" s="1107">
        <v>31</v>
      </c>
      <c r="AJ58" s="1107">
        <v>32</v>
      </c>
      <c r="AK58" s="1107">
        <v>32</v>
      </c>
      <c r="AL58" s="1107">
        <v>33</v>
      </c>
      <c r="AM58" s="1107">
        <v>33</v>
      </c>
      <c r="AN58" s="1107">
        <v>34</v>
      </c>
      <c r="AO58" s="1107">
        <v>34</v>
      </c>
      <c r="AP58" s="1107">
        <v>35</v>
      </c>
      <c r="AQ58" s="1107">
        <v>35</v>
      </c>
      <c r="AR58" s="1107">
        <v>35</v>
      </c>
      <c r="AS58" s="1107">
        <v>36</v>
      </c>
      <c r="AT58" s="1107">
        <v>36</v>
      </c>
      <c r="AU58" s="1107">
        <v>37</v>
      </c>
      <c r="AV58" s="1107">
        <v>37</v>
      </c>
      <c r="AW58" s="1107" t="s">
        <v>287</v>
      </c>
      <c r="AX58" s="1107">
        <v>36</v>
      </c>
      <c r="AY58" s="1107">
        <v>35</v>
      </c>
      <c r="AZ58" s="673"/>
    </row>
    <row r="59" spans="1:52" ht="16" x14ac:dyDescent="0.2">
      <c r="A59" s="673" t="s">
        <v>287</v>
      </c>
      <c r="B59" s="673" t="s">
        <v>287</v>
      </c>
      <c r="C59" s="673" t="s">
        <v>287</v>
      </c>
      <c r="D59" s="673" t="s">
        <v>287</v>
      </c>
      <c r="E59" s="673" t="s">
        <v>287</v>
      </c>
      <c r="F59" s="673" t="s">
        <v>287</v>
      </c>
      <c r="G59" s="673" t="s">
        <v>287</v>
      </c>
      <c r="H59" s="673" t="s">
        <v>287</v>
      </c>
      <c r="I59" s="673" t="s">
        <v>287</v>
      </c>
      <c r="J59" s="673" t="s">
        <v>287</v>
      </c>
      <c r="K59" s="1107"/>
      <c r="L59" s="1107"/>
      <c r="M59" s="1107"/>
      <c r="N59" s="673" t="s">
        <v>287</v>
      </c>
      <c r="O59" s="673" t="s">
        <v>287</v>
      </c>
      <c r="P59" s="673" t="s">
        <v>287</v>
      </c>
      <c r="Q59" s="673" t="s">
        <v>287</v>
      </c>
      <c r="R59" s="673" t="s">
        <v>287</v>
      </c>
      <c r="S59" s="673" t="s">
        <v>287</v>
      </c>
      <c r="T59" s="673" t="s">
        <v>287</v>
      </c>
      <c r="U59" s="673"/>
      <c r="V59" s="673" t="s">
        <v>287</v>
      </c>
      <c r="W59" s="673" t="s">
        <v>287</v>
      </c>
      <c r="X59" s="673" t="s">
        <v>287</v>
      </c>
      <c r="Y59" s="673" t="s">
        <v>287</v>
      </c>
      <c r="Z59" s="673" t="s">
        <v>287</v>
      </c>
      <c r="AA59" s="673" t="s">
        <v>287</v>
      </c>
      <c r="AB59" s="673" t="s">
        <v>287</v>
      </c>
      <c r="AC59" s="673" t="s">
        <v>287</v>
      </c>
      <c r="AD59" s="673" t="s">
        <v>287</v>
      </c>
      <c r="AE59" s="673" t="s">
        <v>287</v>
      </c>
      <c r="AF59" s="673" t="s">
        <v>287</v>
      </c>
      <c r="AG59" s="673" t="s">
        <v>287</v>
      </c>
      <c r="AH59" s="673" t="s">
        <v>287</v>
      </c>
      <c r="AI59" s="673" t="s">
        <v>287</v>
      </c>
      <c r="AJ59" s="673" t="s">
        <v>287</v>
      </c>
      <c r="AK59" s="673" t="s">
        <v>287</v>
      </c>
      <c r="AL59" s="673" t="s">
        <v>287</v>
      </c>
      <c r="AM59" s="673" t="s">
        <v>287</v>
      </c>
      <c r="AN59" s="673" t="s">
        <v>287</v>
      </c>
      <c r="AO59" s="673" t="s">
        <v>287</v>
      </c>
      <c r="AP59" s="673" t="s">
        <v>287</v>
      </c>
      <c r="AQ59" s="673" t="s">
        <v>287</v>
      </c>
      <c r="AR59" s="673" t="s">
        <v>287</v>
      </c>
      <c r="AS59" s="673" t="s">
        <v>287</v>
      </c>
      <c r="AT59" s="673" t="s">
        <v>287</v>
      </c>
      <c r="AU59" s="673" t="s">
        <v>287</v>
      </c>
      <c r="AV59" s="673" t="s">
        <v>287</v>
      </c>
      <c r="AW59" s="673" t="s">
        <v>287</v>
      </c>
      <c r="AX59" s="673" t="s">
        <v>287</v>
      </c>
      <c r="AY59" s="673" t="s">
        <v>287</v>
      </c>
      <c r="AZ59" s="673" t="s">
        <v>287</v>
      </c>
    </row>
    <row r="60" spans="1:52" ht="16" x14ac:dyDescent="0.2">
      <c r="A60" s="673" t="s">
        <v>125</v>
      </c>
      <c r="B60" s="673">
        <v>1</v>
      </c>
      <c r="D60" s="673" t="s">
        <v>412</v>
      </c>
      <c r="E60" s="673" t="s">
        <v>413</v>
      </c>
      <c r="F60" s="1107">
        <v>1253165</v>
      </c>
      <c r="G60" s="1107" t="s">
        <v>115</v>
      </c>
      <c r="H60" s="1107" t="s">
        <v>156</v>
      </c>
      <c r="I60" s="1107" t="s">
        <v>299</v>
      </c>
      <c r="J60" s="1929">
        <v>43832</v>
      </c>
      <c r="K60" s="1107">
        <f t="shared" ca="1" si="0"/>
        <v>3.2055555555555557</v>
      </c>
      <c r="L60" s="1107">
        <f t="shared" ca="1" si="1"/>
        <v>1169</v>
      </c>
      <c r="M60" s="1107">
        <f t="shared" ca="1" si="2"/>
        <v>38.966666666666669</v>
      </c>
      <c r="N60" s="678">
        <v>44228</v>
      </c>
      <c r="O60" s="923">
        <v>13.2</v>
      </c>
      <c r="P60" s="673" t="s">
        <v>357</v>
      </c>
      <c r="Q60" s="1107">
        <v>213</v>
      </c>
      <c r="R60" s="1107"/>
      <c r="S60" s="1107">
        <v>125</v>
      </c>
      <c r="T60" s="1107">
        <v>172</v>
      </c>
      <c r="U60" s="1107"/>
      <c r="V60" s="673"/>
      <c r="W60" s="1107">
        <v>28</v>
      </c>
      <c r="X60" s="673"/>
      <c r="Y60" s="673"/>
      <c r="Z60" s="673"/>
      <c r="AA60" s="673"/>
      <c r="AB60" s="673"/>
      <c r="AC60" s="673"/>
      <c r="AD60" s="673"/>
      <c r="AE60" s="673"/>
      <c r="AF60" s="673"/>
      <c r="AG60" s="673"/>
      <c r="AH60" s="673"/>
      <c r="AI60" s="1107">
        <v>30</v>
      </c>
      <c r="AJ60" s="673"/>
      <c r="AK60" s="673"/>
      <c r="AL60" s="673"/>
      <c r="AM60" s="673"/>
      <c r="AN60" s="673"/>
      <c r="AO60" s="673"/>
      <c r="AP60" s="673"/>
      <c r="AQ60" s="1107">
        <v>35</v>
      </c>
      <c r="AR60" s="673"/>
      <c r="AS60" s="673"/>
      <c r="AT60" s="673"/>
      <c r="AU60" s="673"/>
      <c r="AV60" s="673"/>
      <c r="AW60" s="673"/>
      <c r="AX60" s="673"/>
      <c r="AY60" s="673"/>
      <c r="AZ60" s="673"/>
    </row>
    <row r="61" spans="1:52" ht="16" x14ac:dyDescent="0.2">
      <c r="A61" s="673" t="s">
        <v>125</v>
      </c>
      <c r="B61" s="673">
        <v>2</v>
      </c>
      <c r="C61" s="1932" t="s">
        <v>414</v>
      </c>
      <c r="D61" s="673" t="s">
        <v>415</v>
      </c>
      <c r="E61" s="673" t="s">
        <v>413</v>
      </c>
      <c r="F61" s="1107">
        <v>1253165</v>
      </c>
      <c r="G61" s="1107" t="s">
        <v>115</v>
      </c>
      <c r="H61" s="1107" t="s">
        <v>156</v>
      </c>
      <c r="I61" s="1107" t="s">
        <v>296</v>
      </c>
      <c r="J61" s="1929">
        <v>43832</v>
      </c>
      <c r="K61" s="1107">
        <f t="shared" ca="1" si="0"/>
        <v>3.2055555555555557</v>
      </c>
      <c r="L61" s="1107">
        <f t="shared" ca="1" si="1"/>
        <v>1169</v>
      </c>
      <c r="M61" s="1107">
        <f t="shared" ca="1" si="2"/>
        <v>38.966666666666669</v>
      </c>
      <c r="N61" s="678">
        <v>44228</v>
      </c>
      <c r="O61" s="923">
        <v>13.2</v>
      </c>
      <c r="P61" s="673" t="s">
        <v>357</v>
      </c>
      <c r="Q61" s="1107">
        <v>160</v>
      </c>
      <c r="R61" s="1107"/>
      <c r="S61" s="1107">
        <v>142</v>
      </c>
      <c r="T61" s="1107">
        <v>193</v>
      </c>
      <c r="U61" s="1107"/>
      <c r="V61" s="673"/>
      <c r="W61" s="1107">
        <v>29</v>
      </c>
      <c r="X61" s="673"/>
      <c r="Y61" s="673"/>
      <c r="Z61" s="673"/>
      <c r="AA61" s="673"/>
      <c r="AB61" s="673"/>
      <c r="AC61" s="673"/>
      <c r="AD61" s="673"/>
      <c r="AE61" s="673"/>
      <c r="AF61" s="673"/>
      <c r="AG61" s="673"/>
      <c r="AH61" s="673"/>
      <c r="AI61" s="1107">
        <v>30</v>
      </c>
      <c r="AJ61" s="673"/>
      <c r="AK61" s="673"/>
      <c r="AL61" s="673"/>
      <c r="AM61" s="673"/>
      <c r="AN61" s="673"/>
      <c r="AO61" s="673"/>
      <c r="AP61" s="673"/>
      <c r="AQ61" s="1107">
        <v>28</v>
      </c>
      <c r="AR61" s="673"/>
      <c r="AS61" s="673"/>
      <c r="AT61" s="673"/>
      <c r="AU61" s="673"/>
      <c r="AV61" s="673"/>
      <c r="AW61" s="673"/>
      <c r="AX61" s="673"/>
      <c r="AY61" s="673"/>
      <c r="AZ61" s="673"/>
    </row>
    <row r="62" spans="1:52" ht="16" x14ac:dyDescent="0.2">
      <c r="A62" s="673" t="s">
        <v>125</v>
      </c>
      <c r="B62" s="673">
        <v>3</v>
      </c>
      <c r="C62" s="1932" t="s">
        <v>416</v>
      </c>
      <c r="D62" s="673" t="s">
        <v>417</v>
      </c>
      <c r="E62" s="673" t="s">
        <v>413</v>
      </c>
      <c r="F62" s="1107">
        <v>1253165</v>
      </c>
      <c r="G62" s="1107" t="s">
        <v>115</v>
      </c>
      <c r="H62" s="1107" t="s">
        <v>156</v>
      </c>
      <c r="I62" s="1107" t="s">
        <v>286</v>
      </c>
      <c r="J62" s="1929">
        <v>43832</v>
      </c>
      <c r="K62" s="1107">
        <f t="shared" ca="1" si="0"/>
        <v>3.2055555555555557</v>
      </c>
      <c r="L62" s="1107">
        <f t="shared" ca="1" si="1"/>
        <v>1169</v>
      </c>
      <c r="M62" s="1107">
        <f t="shared" ca="1" si="2"/>
        <v>38.966666666666669</v>
      </c>
      <c r="N62" s="678">
        <v>44228</v>
      </c>
      <c r="O62" s="923">
        <v>13.2</v>
      </c>
      <c r="P62" s="673" t="s">
        <v>357</v>
      </c>
      <c r="Q62" s="1107">
        <v>167</v>
      </c>
      <c r="R62" s="1107"/>
      <c r="S62" s="1107">
        <v>126</v>
      </c>
      <c r="T62" s="1107">
        <v>182</v>
      </c>
      <c r="U62" s="1107"/>
      <c r="V62" s="673"/>
      <c r="W62" s="1107">
        <v>30</v>
      </c>
      <c r="X62" s="673"/>
      <c r="Y62" s="673"/>
      <c r="Z62" s="673"/>
      <c r="AA62" s="673"/>
      <c r="AB62" s="673"/>
      <c r="AC62" s="673"/>
      <c r="AD62" s="673"/>
      <c r="AE62" s="673"/>
      <c r="AF62" s="673"/>
      <c r="AG62" s="673"/>
      <c r="AH62" s="673"/>
      <c r="AI62" s="1107">
        <v>34</v>
      </c>
      <c r="AJ62" s="673"/>
      <c r="AK62" s="673"/>
      <c r="AL62" s="673"/>
      <c r="AM62" s="673"/>
      <c r="AN62" s="673"/>
      <c r="AO62" s="673"/>
      <c r="AP62" s="673"/>
      <c r="AQ62" s="1107">
        <v>34</v>
      </c>
      <c r="AR62" s="673"/>
      <c r="AS62" s="673"/>
      <c r="AT62" s="673"/>
      <c r="AU62" s="673"/>
      <c r="AV62" s="673"/>
      <c r="AW62" s="673"/>
      <c r="AX62" s="673"/>
      <c r="AY62" s="673"/>
      <c r="AZ62" s="673"/>
    </row>
    <row r="63" spans="1:52" ht="16" x14ac:dyDescent="0.2">
      <c r="A63" s="673" t="s">
        <v>125</v>
      </c>
      <c r="B63" s="673">
        <v>4</v>
      </c>
      <c r="C63" s="1932" t="s">
        <v>418</v>
      </c>
      <c r="D63" s="673" t="s">
        <v>419</v>
      </c>
      <c r="E63" s="673" t="s">
        <v>413</v>
      </c>
      <c r="F63" s="1107">
        <v>1253165</v>
      </c>
      <c r="G63" s="1107" t="s">
        <v>115</v>
      </c>
      <c r="H63" s="1107" t="s">
        <v>156</v>
      </c>
      <c r="I63" s="1107" t="s">
        <v>293</v>
      </c>
      <c r="J63" s="1929">
        <v>43832</v>
      </c>
      <c r="K63" s="1107">
        <f t="shared" ca="1" si="0"/>
        <v>3.2055555555555557</v>
      </c>
      <c r="L63" s="1107">
        <f t="shared" ca="1" si="1"/>
        <v>1169</v>
      </c>
      <c r="M63" s="1107">
        <f t="shared" ca="1" si="2"/>
        <v>38.966666666666669</v>
      </c>
      <c r="N63" s="678">
        <v>44228</v>
      </c>
      <c r="O63" s="923">
        <v>13.2</v>
      </c>
      <c r="P63" s="673" t="s">
        <v>357</v>
      </c>
      <c r="Q63" s="1107">
        <v>218</v>
      </c>
      <c r="R63" s="1107"/>
      <c r="S63" s="1107">
        <v>137</v>
      </c>
      <c r="T63" s="1107">
        <v>142</v>
      </c>
      <c r="U63" s="1107"/>
      <c r="V63" s="673"/>
      <c r="W63" s="1107">
        <v>30</v>
      </c>
      <c r="X63" s="673"/>
      <c r="Y63" s="673"/>
      <c r="Z63" s="673"/>
      <c r="AA63" s="673"/>
      <c r="AB63" s="673"/>
      <c r="AC63" s="673"/>
      <c r="AD63" s="673"/>
      <c r="AE63" s="673"/>
      <c r="AF63" s="673"/>
      <c r="AG63" s="673"/>
      <c r="AH63" s="673"/>
      <c r="AI63" s="1107">
        <v>33</v>
      </c>
      <c r="AJ63" s="673"/>
      <c r="AK63" s="673"/>
      <c r="AL63" s="673"/>
      <c r="AM63" s="673"/>
      <c r="AN63" s="673"/>
      <c r="AO63" s="673"/>
      <c r="AP63" s="673"/>
      <c r="AQ63" s="1107">
        <v>27</v>
      </c>
      <c r="AR63" s="673"/>
      <c r="AS63" s="673"/>
      <c r="AT63" s="673"/>
      <c r="AU63" s="673"/>
      <c r="AV63" s="673"/>
      <c r="AW63" s="673"/>
      <c r="AX63" s="673"/>
      <c r="AY63" s="673"/>
      <c r="AZ63" s="673"/>
    </row>
    <row r="64" spans="1:52" ht="16" x14ac:dyDescent="0.2">
      <c r="A64" s="673" t="s">
        <v>125</v>
      </c>
      <c r="B64" s="673">
        <v>5</v>
      </c>
      <c r="C64" s="1932" t="s">
        <v>420</v>
      </c>
      <c r="D64" s="673" t="s">
        <v>421</v>
      </c>
      <c r="E64" s="673" t="s">
        <v>413</v>
      </c>
      <c r="F64" s="1107">
        <v>1253165</v>
      </c>
      <c r="G64" s="1107" t="s">
        <v>115</v>
      </c>
      <c r="H64" s="1107" t="s">
        <v>156</v>
      </c>
      <c r="I64" s="1107" t="s">
        <v>290</v>
      </c>
      <c r="J64" s="1929">
        <v>43832</v>
      </c>
      <c r="K64" s="1107">
        <f t="shared" ca="1" si="0"/>
        <v>3.2055555555555557</v>
      </c>
      <c r="L64" s="1107">
        <f t="shared" ca="1" si="1"/>
        <v>1169</v>
      </c>
      <c r="M64" s="1107">
        <f t="shared" ca="1" si="2"/>
        <v>38.966666666666669</v>
      </c>
      <c r="N64" s="678">
        <v>44228</v>
      </c>
      <c r="O64" s="923">
        <v>13.2</v>
      </c>
      <c r="P64" s="673" t="s">
        <v>357</v>
      </c>
      <c r="Q64" s="1107">
        <v>166</v>
      </c>
      <c r="R64" s="1107"/>
      <c r="S64" s="1107">
        <v>127</v>
      </c>
      <c r="T64" s="1107">
        <v>192</v>
      </c>
      <c r="U64" s="1107"/>
      <c r="V64" s="673"/>
      <c r="W64" s="1107">
        <v>27</v>
      </c>
      <c r="X64" s="673"/>
      <c r="Y64" s="673"/>
      <c r="Z64" s="673"/>
      <c r="AA64" s="673"/>
      <c r="AB64" s="673"/>
      <c r="AC64" s="673"/>
      <c r="AD64" s="673"/>
      <c r="AE64" s="673"/>
      <c r="AF64" s="673"/>
      <c r="AG64" s="673"/>
      <c r="AH64" s="673"/>
      <c r="AI64" s="1107">
        <v>28</v>
      </c>
      <c r="AJ64" s="673"/>
      <c r="AK64" s="673"/>
      <c r="AL64" s="673"/>
      <c r="AM64" s="673"/>
      <c r="AN64" s="673"/>
      <c r="AO64" s="673"/>
      <c r="AP64" s="673"/>
      <c r="AQ64" s="1107">
        <v>28</v>
      </c>
      <c r="AR64" s="673"/>
      <c r="AS64" s="673"/>
      <c r="AT64" s="673"/>
      <c r="AU64" s="673"/>
      <c r="AV64" s="673"/>
      <c r="AW64" s="673"/>
      <c r="AX64" s="673"/>
      <c r="AY64" s="673"/>
      <c r="AZ64" s="673"/>
    </row>
    <row r="65" spans="1:52" ht="16" x14ac:dyDescent="0.2">
      <c r="A65" s="673" t="s">
        <v>125</v>
      </c>
      <c r="B65" s="673">
        <v>6</v>
      </c>
      <c r="C65" s="1932" t="s">
        <v>422</v>
      </c>
      <c r="D65" s="673" t="s">
        <v>423</v>
      </c>
      <c r="E65" s="673" t="s">
        <v>424</v>
      </c>
      <c r="F65" s="1107">
        <v>1275963</v>
      </c>
      <c r="G65" s="1107" t="s">
        <v>115</v>
      </c>
      <c r="H65" s="1107" t="s">
        <v>154</v>
      </c>
      <c r="I65" s="1107" t="s">
        <v>299</v>
      </c>
      <c r="J65" s="1929">
        <v>43894</v>
      </c>
      <c r="K65" s="1107">
        <f t="shared" ca="1" si="0"/>
        <v>3.0333333333333332</v>
      </c>
      <c r="L65" s="1107">
        <f t="shared" ca="1" si="1"/>
        <v>1107</v>
      </c>
      <c r="M65" s="1107">
        <f t="shared" ca="1" si="2"/>
        <v>36.9</v>
      </c>
      <c r="N65" s="678">
        <v>44228</v>
      </c>
      <c r="O65" s="923">
        <v>11.13</v>
      </c>
      <c r="P65" s="673" t="s">
        <v>357</v>
      </c>
      <c r="Q65" s="1107">
        <v>195</v>
      </c>
      <c r="R65" s="1107"/>
      <c r="S65" s="1107">
        <v>228</v>
      </c>
      <c r="T65" s="1107">
        <v>185</v>
      </c>
      <c r="U65" s="1107"/>
      <c r="V65" s="673"/>
      <c r="W65" s="1107">
        <v>25</v>
      </c>
      <c r="X65" s="673"/>
      <c r="Y65" s="673"/>
      <c r="Z65" s="673"/>
      <c r="AA65" s="673"/>
      <c r="AB65" s="673"/>
      <c r="AC65" s="673"/>
      <c r="AD65" s="673"/>
      <c r="AE65" s="673"/>
      <c r="AF65" s="673"/>
      <c r="AG65" s="673"/>
      <c r="AH65" s="673"/>
      <c r="AI65" s="1107">
        <v>27</v>
      </c>
      <c r="AJ65" s="673"/>
      <c r="AK65" s="673"/>
      <c r="AL65" s="673"/>
      <c r="AM65" s="673"/>
      <c r="AN65" s="673"/>
      <c r="AO65" s="673"/>
      <c r="AP65" s="673"/>
      <c r="AQ65" s="1107">
        <v>28</v>
      </c>
      <c r="AR65" s="673"/>
      <c r="AS65" s="673"/>
      <c r="AT65" s="673"/>
      <c r="AU65" s="673"/>
      <c r="AV65" s="673"/>
      <c r="AW65" s="673"/>
      <c r="AX65" s="673"/>
      <c r="AY65" s="673"/>
      <c r="AZ65" s="673"/>
    </row>
    <row r="66" spans="1:52" ht="16" x14ac:dyDescent="0.2">
      <c r="A66" s="673" t="s">
        <v>125</v>
      </c>
      <c r="B66" s="673">
        <v>7</v>
      </c>
      <c r="C66" s="1932" t="s">
        <v>425</v>
      </c>
      <c r="D66" s="673" t="s">
        <v>426</v>
      </c>
      <c r="E66" s="673" t="s">
        <v>424</v>
      </c>
      <c r="F66" s="1107">
        <v>1275963</v>
      </c>
      <c r="G66" s="1107" t="s">
        <v>115</v>
      </c>
      <c r="H66" s="1107" t="s">
        <v>154</v>
      </c>
      <c r="I66" s="1107" t="s">
        <v>296</v>
      </c>
      <c r="J66" s="1929">
        <v>43894</v>
      </c>
      <c r="K66" s="1107">
        <f t="shared" ca="1" si="0"/>
        <v>3.0333333333333332</v>
      </c>
      <c r="L66" s="1107">
        <f t="shared" ca="1" si="1"/>
        <v>1107</v>
      </c>
      <c r="M66" s="1107">
        <f t="shared" ca="1" si="2"/>
        <v>36.9</v>
      </c>
      <c r="N66" s="678">
        <v>44228</v>
      </c>
      <c r="O66" s="923">
        <v>11.13</v>
      </c>
      <c r="P66" s="673" t="s">
        <v>357</v>
      </c>
      <c r="Q66" s="1107">
        <v>172</v>
      </c>
      <c r="R66" s="1107"/>
      <c r="S66" s="1107">
        <v>158</v>
      </c>
      <c r="T66" s="1107">
        <v>215</v>
      </c>
      <c r="U66" s="1107"/>
      <c r="V66" s="673"/>
      <c r="W66" s="1107">
        <v>23</v>
      </c>
      <c r="X66" s="673"/>
      <c r="Y66" s="673"/>
      <c r="Z66" s="673"/>
      <c r="AA66" s="673"/>
      <c r="AB66" s="673"/>
      <c r="AC66" s="673"/>
      <c r="AD66" s="673"/>
      <c r="AE66" s="673"/>
      <c r="AF66" s="673"/>
      <c r="AG66" s="673"/>
      <c r="AH66" s="673"/>
      <c r="AI66" s="1107">
        <v>26</v>
      </c>
      <c r="AJ66" s="673"/>
      <c r="AK66" s="673"/>
      <c r="AL66" s="673"/>
      <c r="AM66" s="673"/>
      <c r="AN66" s="673"/>
      <c r="AO66" s="673"/>
      <c r="AP66" s="673"/>
      <c r="AQ66" s="1107">
        <v>27</v>
      </c>
      <c r="AR66" s="673"/>
      <c r="AS66" s="673"/>
      <c r="AT66" s="673"/>
      <c r="AU66" s="673"/>
      <c r="AV66" s="673"/>
      <c r="AW66" s="673"/>
      <c r="AX66" s="673"/>
      <c r="AY66" s="673"/>
      <c r="AZ66" s="673"/>
    </row>
    <row r="67" spans="1:52" ht="16" x14ac:dyDescent="0.2">
      <c r="A67" s="673" t="s">
        <v>125</v>
      </c>
      <c r="B67" s="673">
        <v>8</v>
      </c>
      <c r="C67" s="1932" t="s">
        <v>427</v>
      </c>
      <c r="D67" s="673" t="s">
        <v>428</v>
      </c>
      <c r="E67" s="673" t="s">
        <v>424</v>
      </c>
      <c r="F67" s="1107">
        <v>1275963</v>
      </c>
      <c r="G67" s="1107" t="s">
        <v>115</v>
      </c>
      <c r="H67" s="1107" t="s">
        <v>154</v>
      </c>
      <c r="I67" s="1107" t="s">
        <v>286</v>
      </c>
      <c r="J67" s="1929">
        <v>43894</v>
      </c>
      <c r="K67" s="1107">
        <f t="shared" ref="K67:K130" ca="1" si="3">YEARFRAC(J67,TODAY())</f>
        <v>3.0333333333333332</v>
      </c>
      <c r="L67" s="1107">
        <f t="shared" ref="L67:L130" ca="1" si="4">_xlfn.DAYS(TODAY(),J67)</f>
        <v>1107</v>
      </c>
      <c r="M67" s="1107">
        <f t="shared" ref="M67:M130" ca="1" si="5">(L67/30)</f>
        <v>36.9</v>
      </c>
      <c r="N67" s="678">
        <v>44228</v>
      </c>
      <c r="O67" s="923">
        <v>11.13</v>
      </c>
      <c r="P67" s="673" t="s">
        <v>357</v>
      </c>
      <c r="Q67" s="1107">
        <v>181</v>
      </c>
      <c r="R67" s="1107"/>
      <c r="S67" s="1107">
        <v>188</v>
      </c>
      <c r="T67" s="1107">
        <v>214</v>
      </c>
      <c r="U67" s="1107"/>
      <c r="V67" s="673"/>
      <c r="W67" s="1107">
        <v>24</v>
      </c>
      <c r="X67" s="673"/>
      <c r="Y67" s="673"/>
      <c r="Z67" s="673"/>
      <c r="AA67" s="673"/>
      <c r="AB67" s="673"/>
      <c r="AC67" s="673"/>
      <c r="AD67" s="673"/>
      <c r="AE67" s="673"/>
      <c r="AF67" s="673"/>
      <c r="AG67" s="673"/>
      <c r="AH67" s="673"/>
      <c r="AI67" s="1107">
        <v>25</v>
      </c>
      <c r="AJ67" s="673"/>
      <c r="AK67" s="673"/>
      <c r="AL67" s="673"/>
      <c r="AM67" s="673"/>
      <c r="AN67" s="673"/>
      <c r="AO67" s="673"/>
      <c r="AP67" s="673"/>
      <c r="AQ67" s="1107">
        <v>25</v>
      </c>
      <c r="AR67" s="673"/>
      <c r="AS67" s="673"/>
      <c r="AT67" s="673"/>
      <c r="AU67" s="673"/>
      <c r="AV67" s="673"/>
      <c r="AW67" s="673"/>
      <c r="AX67" s="673"/>
      <c r="AY67" s="673"/>
      <c r="AZ67" s="673"/>
    </row>
    <row r="68" spans="1:52" ht="16" x14ac:dyDescent="0.2">
      <c r="A68" s="673" t="s">
        <v>125</v>
      </c>
      <c r="B68" s="673">
        <v>9</v>
      </c>
      <c r="C68" s="1932" t="s">
        <v>429</v>
      </c>
      <c r="D68" s="673" t="s">
        <v>430</v>
      </c>
      <c r="E68" s="673" t="s">
        <v>424</v>
      </c>
      <c r="F68" s="1107">
        <v>1275963</v>
      </c>
      <c r="G68" s="1107" t="s">
        <v>115</v>
      </c>
      <c r="H68" s="1107" t="s">
        <v>154</v>
      </c>
      <c r="I68" s="1107" t="s">
        <v>293</v>
      </c>
      <c r="J68" s="1929">
        <v>43894</v>
      </c>
      <c r="K68" s="1107">
        <f t="shared" ca="1" si="3"/>
        <v>3.0333333333333332</v>
      </c>
      <c r="L68" s="1107">
        <f t="shared" ca="1" si="4"/>
        <v>1107</v>
      </c>
      <c r="M68" s="1107">
        <f t="shared" ca="1" si="5"/>
        <v>36.9</v>
      </c>
      <c r="N68" s="678">
        <v>44228</v>
      </c>
      <c r="O68" s="923">
        <v>11.13</v>
      </c>
      <c r="P68" s="673" t="s">
        <v>357</v>
      </c>
      <c r="Q68" s="1107">
        <v>188</v>
      </c>
      <c r="R68" s="1107"/>
      <c r="S68" s="1107">
        <v>168</v>
      </c>
      <c r="T68" s="1107">
        <v>163</v>
      </c>
      <c r="U68" s="1107"/>
      <c r="V68" s="673"/>
      <c r="W68" s="1107">
        <v>22</v>
      </c>
      <c r="X68" s="673"/>
      <c r="Y68" s="673"/>
      <c r="Z68" s="673"/>
      <c r="AA68" s="673"/>
      <c r="AB68" s="673"/>
      <c r="AC68" s="673"/>
      <c r="AD68" s="673"/>
      <c r="AE68" s="673"/>
      <c r="AF68" s="673"/>
      <c r="AG68" s="673"/>
      <c r="AH68" s="673"/>
      <c r="AI68" s="1107">
        <v>24</v>
      </c>
      <c r="AJ68" s="673"/>
      <c r="AK68" s="673"/>
      <c r="AL68" s="673"/>
      <c r="AM68" s="673"/>
      <c r="AN68" s="673"/>
      <c r="AO68" s="673"/>
      <c r="AP68" s="673"/>
      <c r="AQ68" s="1107">
        <v>28</v>
      </c>
      <c r="AR68" s="673"/>
      <c r="AS68" s="673"/>
      <c r="AT68" s="673"/>
      <c r="AU68" s="673"/>
      <c r="AV68" s="673"/>
      <c r="AW68" s="673"/>
      <c r="AX68" s="673"/>
      <c r="AY68" s="673"/>
      <c r="AZ68" s="673"/>
    </row>
    <row r="69" spans="1:52" ht="16" x14ac:dyDescent="0.2">
      <c r="A69" s="673" t="s">
        <v>125</v>
      </c>
      <c r="B69" s="673">
        <v>10</v>
      </c>
      <c r="C69" s="1932" t="s">
        <v>431</v>
      </c>
      <c r="D69" s="673" t="s">
        <v>432</v>
      </c>
      <c r="E69" s="673" t="s">
        <v>424</v>
      </c>
      <c r="F69" s="1107">
        <v>1275963</v>
      </c>
      <c r="G69" s="1107" t="s">
        <v>115</v>
      </c>
      <c r="H69" s="1107" t="s">
        <v>154</v>
      </c>
      <c r="I69" s="1107" t="s">
        <v>290</v>
      </c>
      <c r="J69" s="1929">
        <v>43894</v>
      </c>
      <c r="K69" s="1107">
        <f t="shared" ca="1" si="3"/>
        <v>3.0333333333333332</v>
      </c>
      <c r="L69" s="1107">
        <f t="shared" ca="1" si="4"/>
        <v>1107</v>
      </c>
      <c r="M69" s="1107">
        <f t="shared" ca="1" si="5"/>
        <v>36.9</v>
      </c>
      <c r="N69" s="678">
        <v>44228</v>
      </c>
      <c r="O69" s="923">
        <v>11.13</v>
      </c>
      <c r="P69" s="673" t="s">
        <v>357</v>
      </c>
      <c r="Q69" s="1107">
        <v>146</v>
      </c>
      <c r="R69" s="1107"/>
      <c r="S69" s="1107">
        <v>158</v>
      </c>
      <c r="T69" s="1107">
        <v>200</v>
      </c>
      <c r="U69" s="1107"/>
      <c r="V69" s="673"/>
      <c r="W69" s="1107">
        <v>23</v>
      </c>
      <c r="X69" s="673"/>
      <c r="Y69" s="673"/>
      <c r="Z69" s="673"/>
      <c r="AA69" s="673"/>
      <c r="AB69" s="673"/>
      <c r="AC69" s="673"/>
      <c r="AD69" s="673"/>
      <c r="AE69" s="673"/>
      <c r="AF69" s="673"/>
      <c r="AG69" s="673"/>
      <c r="AH69" s="673"/>
      <c r="AI69" s="1107">
        <v>24</v>
      </c>
      <c r="AJ69" s="673"/>
      <c r="AK69" s="673"/>
      <c r="AL69" s="673"/>
      <c r="AM69" s="673"/>
      <c r="AN69" s="673"/>
      <c r="AO69" s="673"/>
      <c r="AP69" s="673"/>
      <c r="AQ69" s="1107">
        <v>24</v>
      </c>
      <c r="AR69" s="673"/>
      <c r="AS69" s="673"/>
      <c r="AT69" s="673"/>
      <c r="AU69" s="673"/>
      <c r="AV69" s="673"/>
      <c r="AW69" s="673"/>
      <c r="AX69" s="673"/>
      <c r="AY69" s="673"/>
      <c r="AZ69" s="673"/>
    </row>
    <row r="70" spans="1:52" ht="16" x14ac:dyDescent="0.2">
      <c r="A70" s="673" t="s">
        <v>125</v>
      </c>
      <c r="B70" s="673">
        <v>11</v>
      </c>
      <c r="C70" s="1932" t="s">
        <v>433</v>
      </c>
      <c r="D70" s="673" t="s">
        <v>434</v>
      </c>
      <c r="E70" s="673" t="s">
        <v>435</v>
      </c>
      <c r="F70" s="1107">
        <v>1324357</v>
      </c>
      <c r="G70" s="1107" t="s">
        <v>113</v>
      </c>
      <c r="H70" s="1107" t="s">
        <v>154</v>
      </c>
      <c r="I70" s="1107" t="s">
        <v>299</v>
      </c>
      <c r="J70" s="1929">
        <v>43908</v>
      </c>
      <c r="K70" s="1107">
        <f t="shared" ca="1" si="3"/>
        <v>2.9944444444444445</v>
      </c>
      <c r="L70" s="1107">
        <f t="shared" ca="1" si="4"/>
        <v>1093</v>
      </c>
      <c r="M70" s="1107">
        <f t="shared" ca="1" si="5"/>
        <v>36.43333333333333</v>
      </c>
      <c r="N70" s="678">
        <v>44228</v>
      </c>
      <c r="O70" s="923">
        <v>10.67</v>
      </c>
      <c r="P70" s="673" t="s">
        <v>357</v>
      </c>
      <c r="Q70" s="1107">
        <v>196</v>
      </c>
      <c r="R70" s="1107"/>
      <c r="S70" s="1107">
        <v>190</v>
      </c>
      <c r="T70" s="1107">
        <v>178</v>
      </c>
      <c r="U70" s="1107"/>
      <c r="V70" s="673"/>
      <c r="W70" s="1107">
        <v>32</v>
      </c>
      <c r="X70" s="673"/>
      <c r="Y70" s="673"/>
      <c r="Z70" s="673"/>
      <c r="AA70" s="673"/>
      <c r="AB70" s="673"/>
      <c r="AC70" s="673"/>
      <c r="AD70" s="673"/>
      <c r="AE70" s="673"/>
      <c r="AF70" s="673"/>
      <c r="AG70" s="673"/>
      <c r="AH70" s="673"/>
      <c r="AI70" s="1107">
        <v>32</v>
      </c>
      <c r="AJ70" s="673"/>
      <c r="AK70" s="673"/>
      <c r="AL70" s="673"/>
      <c r="AM70" s="673"/>
      <c r="AN70" s="673"/>
      <c r="AO70" s="673"/>
      <c r="AP70" s="673"/>
      <c r="AQ70" s="1107">
        <v>31</v>
      </c>
      <c r="AR70" s="673"/>
      <c r="AS70" s="673"/>
      <c r="AT70" s="673"/>
      <c r="AU70" s="673"/>
      <c r="AV70" s="673"/>
      <c r="AW70" s="673"/>
      <c r="AX70" s="673"/>
      <c r="AY70" s="673"/>
      <c r="AZ70" s="673"/>
    </row>
    <row r="71" spans="1:52" ht="16" x14ac:dyDescent="0.2">
      <c r="A71" s="673" t="s">
        <v>125</v>
      </c>
      <c r="B71" s="673">
        <v>12</v>
      </c>
      <c r="C71" s="1932" t="s">
        <v>436</v>
      </c>
      <c r="D71" s="673" t="s">
        <v>437</v>
      </c>
      <c r="E71" s="673" t="s">
        <v>435</v>
      </c>
      <c r="F71" s="1107">
        <v>1324357</v>
      </c>
      <c r="G71" s="1107" t="s">
        <v>113</v>
      </c>
      <c r="H71" s="1107" t="s">
        <v>154</v>
      </c>
      <c r="I71" s="1107" t="s">
        <v>296</v>
      </c>
      <c r="J71" s="1929">
        <v>43908</v>
      </c>
      <c r="K71" s="1107">
        <f t="shared" ca="1" si="3"/>
        <v>2.9944444444444445</v>
      </c>
      <c r="L71" s="1107">
        <f t="shared" ca="1" si="4"/>
        <v>1093</v>
      </c>
      <c r="M71" s="1107">
        <f t="shared" ca="1" si="5"/>
        <v>36.43333333333333</v>
      </c>
      <c r="N71" s="678">
        <v>44228</v>
      </c>
      <c r="O71" s="923">
        <v>10.67</v>
      </c>
      <c r="P71" s="673" t="s">
        <v>357</v>
      </c>
      <c r="Q71" s="1107">
        <v>143</v>
      </c>
      <c r="R71" s="1107"/>
      <c r="S71" s="1107">
        <v>163</v>
      </c>
      <c r="T71" s="1107">
        <v>213</v>
      </c>
      <c r="U71" s="1107"/>
      <c r="V71" s="673"/>
      <c r="W71" s="1107">
        <v>30</v>
      </c>
      <c r="X71" s="673"/>
      <c r="Y71" s="673"/>
      <c r="Z71" s="673"/>
      <c r="AA71" s="673"/>
      <c r="AB71" s="673"/>
      <c r="AC71" s="673"/>
      <c r="AD71" s="673"/>
      <c r="AE71" s="673"/>
      <c r="AF71" s="673"/>
      <c r="AG71" s="673"/>
      <c r="AH71" s="673"/>
      <c r="AI71" s="1107">
        <v>31</v>
      </c>
      <c r="AJ71" s="673"/>
      <c r="AK71" s="673"/>
      <c r="AL71" s="673"/>
      <c r="AM71" s="673"/>
      <c r="AN71" s="673"/>
      <c r="AO71" s="673"/>
      <c r="AP71" s="673"/>
      <c r="AQ71" s="1107">
        <v>30</v>
      </c>
      <c r="AR71" s="673"/>
      <c r="AS71" s="673"/>
      <c r="AT71" s="673"/>
      <c r="AU71" s="673"/>
      <c r="AV71" s="673"/>
      <c r="AW71" s="673"/>
      <c r="AX71" s="673"/>
      <c r="AY71" s="673"/>
      <c r="AZ71" s="673"/>
    </row>
    <row r="72" spans="1:52" ht="16" x14ac:dyDescent="0.2">
      <c r="A72" s="673" t="s">
        <v>125</v>
      </c>
      <c r="B72" s="673">
        <v>13</v>
      </c>
      <c r="C72" s="1932" t="s">
        <v>438</v>
      </c>
      <c r="D72" s="673" t="s">
        <v>439</v>
      </c>
      <c r="E72" s="673" t="s">
        <v>435</v>
      </c>
      <c r="F72" s="1107">
        <v>1324357</v>
      </c>
      <c r="G72" s="1107" t="s">
        <v>113</v>
      </c>
      <c r="H72" s="1107" t="s">
        <v>154</v>
      </c>
      <c r="I72" s="1107" t="s">
        <v>290</v>
      </c>
      <c r="J72" s="1929">
        <v>43908</v>
      </c>
      <c r="K72" s="1107">
        <f t="shared" ca="1" si="3"/>
        <v>2.9944444444444445</v>
      </c>
      <c r="L72" s="1107">
        <f t="shared" ca="1" si="4"/>
        <v>1093</v>
      </c>
      <c r="M72" s="1107">
        <f t="shared" ca="1" si="5"/>
        <v>36.43333333333333</v>
      </c>
      <c r="N72" s="678">
        <v>44228</v>
      </c>
      <c r="O72" s="923">
        <v>10.67</v>
      </c>
      <c r="P72" s="673" t="s">
        <v>357</v>
      </c>
      <c r="Q72" s="1107">
        <v>182</v>
      </c>
      <c r="R72" s="1107"/>
      <c r="S72" s="1107">
        <v>216</v>
      </c>
      <c r="T72" s="1107">
        <v>179</v>
      </c>
      <c r="U72" s="1107"/>
      <c r="V72" s="673"/>
      <c r="W72" s="1107">
        <v>38</v>
      </c>
      <c r="X72" s="673"/>
      <c r="Y72" s="673"/>
      <c r="Z72" s="673"/>
      <c r="AA72" s="673"/>
      <c r="AB72" s="673"/>
      <c r="AC72" s="673"/>
      <c r="AD72" s="673"/>
      <c r="AE72" s="673"/>
      <c r="AF72" s="673"/>
      <c r="AG72" s="673"/>
      <c r="AH72" s="673"/>
      <c r="AI72" s="1107">
        <v>28</v>
      </c>
      <c r="AJ72" s="673"/>
      <c r="AK72" s="673"/>
      <c r="AL72" s="673"/>
      <c r="AM72" s="673"/>
      <c r="AN72" s="673"/>
      <c r="AO72" s="673"/>
      <c r="AP72" s="673"/>
      <c r="AQ72" s="1107">
        <v>28</v>
      </c>
      <c r="AR72" s="673"/>
      <c r="AS72" s="673"/>
      <c r="AT72" s="673"/>
      <c r="AU72" s="673"/>
      <c r="AV72" s="673"/>
      <c r="AW72" s="673"/>
      <c r="AX72" s="673"/>
      <c r="AY72" s="673"/>
      <c r="AZ72" s="673"/>
    </row>
    <row r="73" spans="1:52" ht="16" x14ac:dyDescent="0.2">
      <c r="A73" s="673" t="s">
        <v>125</v>
      </c>
      <c r="B73" s="673">
        <v>14</v>
      </c>
      <c r="C73" s="1932" t="s">
        <v>440</v>
      </c>
      <c r="D73" s="673" t="s">
        <v>441</v>
      </c>
      <c r="E73" s="673" t="s">
        <v>442</v>
      </c>
      <c r="F73" s="1107">
        <v>1324355</v>
      </c>
      <c r="G73" s="1107" t="s">
        <v>113</v>
      </c>
      <c r="H73" s="1107" t="s">
        <v>154</v>
      </c>
      <c r="I73" s="1107" t="s">
        <v>286</v>
      </c>
      <c r="J73" s="1929">
        <v>43894</v>
      </c>
      <c r="K73" s="1107">
        <f t="shared" ca="1" si="3"/>
        <v>3.0333333333333332</v>
      </c>
      <c r="L73" s="1107">
        <f t="shared" ca="1" si="4"/>
        <v>1107</v>
      </c>
      <c r="M73" s="1107">
        <f t="shared" ca="1" si="5"/>
        <v>36.9</v>
      </c>
      <c r="N73" s="678">
        <v>44228</v>
      </c>
      <c r="O73" s="923">
        <v>11.13</v>
      </c>
      <c r="P73" s="673" t="s">
        <v>357</v>
      </c>
      <c r="Q73" s="1107">
        <v>210</v>
      </c>
      <c r="R73" s="1107"/>
      <c r="S73" s="1107">
        <v>174</v>
      </c>
      <c r="T73" s="1107">
        <v>246</v>
      </c>
      <c r="U73" s="1107"/>
      <c r="V73" s="673"/>
      <c r="W73" s="1107">
        <v>30</v>
      </c>
      <c r="X73" s="673"/>
      <c r="Y73" s="673"/>
      <c r="Z73" s="673"/>
      <c r="AA73" s="673"/>
      <c r="AB73" s="673"/>
      <c r="AC73" s="673"/>
      <c r="AD73" s="673"/>
      <c r="AE73" s="673"/>
      <c r="AF73" s="673"/>
      <c r="AG73" s="673"/>
      <c r="AH73" s="673"/>
      <c r="AI73" s="1107">
        <v>31</v>
      </c>
      <c r="AJ73" s="673"/>
      <c r="AK73" s="673"/>
      <c r="AL73" s="673"/>
      <c r="AM73" s="673"/>
      <c r="AN73" s="673"/>
      <c r="AO73" s="673"/>
      <c r="AP73" s="673"/>
      <c r="AQ73" s="1107">
        <v>30</v>
      </c>
      <c r="AR73" s="673"/>
      <c r="AS73" s="673"/>
      <c r="AT73" s="673"/>
      <c r="AU73" s="673"/>
      <c r="AV73" s="673"/>
      <c r="AW73" s="673"/>
      <c r="AX73" s="673"/>
      <c r="AY73" s="673"/>
      <c r="AZ73" s="673"/>
    </row>
    <row r="74" spans="1:52" ht="16" x14ac:dyDescent="0.2">
      <c r="A74" s="673" t="s">
        <v>125</v>
      </c>
      <c r="B74" s="673">
        <v>15</v>
      </c>
      <c r="C74" s="1932" t="s">
        <v>443</v>
      </c>
      <c r="D74" s="673" t="s">
        <v>444</v>
      </c>
      <c r="E74" s="673" t="s">
        <v>442</v>
      </c>
      <c r="F74" s="1107">
        <v>1324355</v>
      </c>
      <c r="G74" s="1107" t="s">
        <v>113</v>
      </c>
      <c r="H74" s="1107" t="s">
        <v>154</v>
      </c>
      <c r="I74" s="1107" t="s">
        <v>293</v>
      </c>
      <c r="J74" s="1929">
        <v>43894</v>
      </c>
      <c r="K74" s="1107">
        <f t="shared" ca="1" si="3"/>
        <v>3.0333333333333332</v>
      </c>
      <c r="L74" s="1107">
        <f t="shared" ca="1" si="4"/>
        <v>1107</v>
      </c>
      <c r="M74" s="1107">
        <f t="shared" ca="1" si="5"/>
        <v>36.9</v>
      </c>
      <c r="N74" s="678">
        <v>44228</v>
      </c>
      <c r="O74" s="923">
        <v>11.13</v>
      </c>
      <c r="P74" s="673" t="s">
        <v>357</v>
      </c>
      <c r="Q74" s="1107">
        <v>176</v>
      </c>
      <c r="R74" s="1107"/>
      <c r="S74" s="1107">
        <v>189</v>
      </c>
      <c r="T74" s="1107">
        <v>214</v>
      </c>
      <c r="U74" s="1107"/>
      <c r="V74" s="673"/>
      <c r="W74" s="1107">
        <v>30</v>
      </c>
      <c r="X74" s="673"/>
      <c r="Y74" s="673"/>
      <c r="Z74" s="673"/>
      <c r="AA74" s="673"/>
      <c r="AB74" s="673"/>
      <c r="AC74" s="673"/>
      <c r="AD74" s="673"/>
      <c r="AE74" s="673"/>
      <c r="AF74" s="673"/>
      <c r="AG74" s="673"/>
      <c r="AH74" s="673"/>
      <c r="AI74" s="1107">
        <v>31</v>
      </c>
      <c r="AJ74" s="673"/>
      <c r="AK74" s="673"/>
      <c r="AL74" s="673"/>
      <c r="AM74" s="673"/>
      <c r="AN74" s="673"/>
      <c r="AO74" s="673"/>
      <c r="AP74" s="673"/>
      <c r="AQ74" s="1107">
        <v>30</v>
      </c>
      <c r="AR74" s="673"/>
      <c r="AS74" s="673"/>
      <c r="AT74" s="673"/>
      <c r="AU74" s="673"/>
      <c r="AV74" s="673"/>
      <c r="AW74" s="673"/>
      <c r="AX74" s="673"/>
      <c r="AY74" s="673"/>
      <c r="AZ74" s="673"/>
    </row>
    <row r="75" spans="1:52" ht="16" x14ac:dyDescent="0.2">
      <c r="A75" s="673" t="s">
        <v>125</v>
      </c>
      <c r="B75" s="673">
        <v>16</v>
      </c>
      <c r="C75" s="1932" t="s">
        <v>445</v>
      </c>
      <c r="D75" s="673" t="s">
        <v>446</v>
      </c>
      <c r="E75" s="673" t="s">
        <v>442</v>
      </c>
      <c r="F75" s="1107">
        <v>1324355</v>
      </c>
      <c r="G75" s="1107" t="s">
        <v>113</v>
      </c>
      <c r="H75" s="1107" t="s">
        <v>154</v>
      </c>
      <c r="I75" s="1107" t="s">
        <v>290</v>
      </c>
      <c r="J75" s="1929">
        <v>43894</v>
      </c>
      <c r="K75" s="1107">
        <f t="shared" ca="1" si="3"/>
        <v>3.0333333333333332</v>
      </c>
      <c r="L75" s="1107">
        <f t="shared" ca="1" si="4"/>
        <v>1107</v>
      </c>
      <c r="M75" s="1107">
        <f t="shared" ca="1" si="5"/>
        <v>36.9</v>
      </c>
      <c r="N75" s="678">
        <v>44228</v>
      </c>
      <c r="O75" s="923">
        <v>11.13</v>
      </c>
      <c r="P75" s="673" t="s">
        <v>357</v>
      </c>
      <c r="Q75" s="1107">
        <v>252</v>
      </c>
      <c r="R75" s="1107"/>
      <c r="S75" s="1107">
        <v>189</v>
      </c>
      <c r="T75" s="1107">
        <v>256</v>
      </c>
      <c r="U75" s="1107"/>
      <c r="V75" s="673"/>
      <c r="W75" s="1107">
        <v>34</v>
      </c>
      <c r="X75" s="673"/>
      <c r="Y75" s="673"/>
      <c r="Z75" s="673"/>
      <c r="AA75" s="673"/>
      <c r="AB75" s="673"/>
      <c r="AC75" s="673"/>
      <c r="AD75" s="673"/>
      <c r="AE75" s="673"/>
      <c r="AF75" s="673"/>
      <c r="AG75" s="673"/>
      <c r="AH75" s="673"/>
      <c r="AI75" s="1107">
        <v>34</v>
      </c>
      <c r="AJ75" s="673"/>
      <c r="AK75" s="673"/>
      <c r="AL75" s="673"/>
      <c r="AM75" s="673"/>
      <c r="AN75" s="673"/>
      <c r="AO75" s="673"/>
      <c r="AP75" s="673"/>
      <c r="AQ75" s="1107">
        <v>34</v>
      </c>
      <c r="AR75" s="673"/>
      <c r="AS75" s="673"/>
      <c r="AT75" s="673"/>
      <c r="AU75" s="673"/>
      <c r="AV75" s="673"/>
      <c r="AW75" s="673"/>
      <c r="AX75" s="673"/>
      <c r="AY75" s="673"/>
      <c r="AZ75" s="673"/>
    </row>
    <row r="76" spans="1:52" ht="16" x14ac:dyDescent="0.2">
      <c r="A76" s="673" t="s">
        <v>125</v>
      </c>
      <c r="B76" s="673">
        <v>17</v>
      </c>
      <c r="C76" s="1932" t="s">
        <v>447</v>
      </c>
      <c r="D76" s="673" t="s">
        <v>448</v>
      </c>
      <c r="E76" s="673" t="s">
        <v>449</v>
      </c>
      <c r="F76" s="1107">
        <v>1253156</v>
      </c>
      <c r="G76" s="1107" t="s">
        <v>113</v>
      </c>
      <c r="H76" s="1107" t="s">
        <v>154</v>
      </c>
      <c r="I76" s="1107" t="s">
        <v>293</v>
      </c>
      <c r="J76" s="1929">
        <v>43838</v>
      </c>
      <c r="K76" s="1107">
        <f t="shared" ca="1" si="3"/>
        <v>3.1888888888888891</v>
      </c>
      <c r="L76" s="1107">
        <f t="shared" ca="1" si="4"/>
        <v>1163</v>
      </c>
      <c r="M76" s="1107">
        <f t="shared" ca="1" si="5"/>
        <v>38.766666666666666</v>
      </c>
      <c r="N76" s="678">
        <v>44228</v>
      </c>
      <c r="O76" s="923">
        <v>13</v>
      </c>
      <c r="P76" s="673" t="s">
        <v>357</v>
      </c>
      <c r="Q76" s="1107">
        <v>193</v>
      </c>
      <c r="R76" s="1107"/>
      <c r="S76" s="1107">
        <v>199</v>
      </c>
      <c r="T76" s="1107">
        <v>217</v>
      </c>
      <c r="U76" s="1107"/>
      <c r="V76" s="673"/>
      <c r="W76" s="1107">
        <v>32</v>
      </c>
      <c r="X76" s="673"/>
      <c r="Y76" s="673"/>
      <c r="Z76" s="673"/>
      <c r="AA76" s="673"/>
      <c r="AB76" s="673"/>
      <c r="AC76" s="673"/>
      <c r="AD76" s="673"/>
      <c r="AE76" s="673"/>
      <c r="AF76" s="673"/>
      <c r="AG76" s="673"/>
      <c r="AH76" s="673"/>
      <c r="AI76" s="1107">
        <v>33</v>
      </c>
      <c r="AJ76" s="673"/>
      <c r="AK76" s="673"/>
      <c r="AL76" s="673"/>
      <c r="AM76" s="673"/>
      <c r="AN76" s="673"/>
      <c r="AO76" s="673"/>
      <c r="AP76" s="673"/>
      <c r="AQ76" s="1107">
        <v>33</v>
      </c>
      <c r="AR76" s="673"/>
      <c r="AS76" s="673"/>
      <c r="AT76" s="673"/>
      <c r="AU76" s="673"/>
      <c r="AV76" s="673"/>
      <c r="AW76" s="673"/>
      <c r="AX76" s="673"/>
      <c r="AY76" s="673"/>
      <c r="AZ76" s="673"/>
    </row>
    <row r="77" spans="1:52" ht="16" x14ac:dyDescent="0.2">
      <c r="A77" s="673" t="s">
        <v>125</v>
      </c>
      <c r="B77" s="673">
        <v>18</v>
      </c>
      <c r="C77" s="1932" t="s">
        <v>450</v>
      </c>
      <c r="D77" s="673" t="s">
        <v>451</v>
      </c>
      <c r="E77" s="673" t="s">
        <v>449</v>
      </c>
      <c r="F77" s="1107">
        <v>1253156</v>
      </c>
      <c r="G77" s="1107" t="s">
        <v>113</v>
      </c>
      <c r="H77" s="1107" t="s">
        <v>154</v>
      </c>
      <c r="I77" s="1107" t="s">
        <v>290</v>
      </c>
      <c r="J77" s="1929">
        <v>43838</v>
      </c>
      <c r="K77" s="1107">
        <f t="shared" ca="1" si="3"/>
        <v>3.1888888888888891</v>
      </c>
      <c r="L77" s="1107">
        <f t="shared" ca="1" si="4"/>
        <v>1163</v>
      </c>
      <c r="M77" s="1107">
        <f t="shared" ca="1" si="5"/>
        <v>38.766666666666666</v>
      </c>
      <c r="N77" s="678">
        <v>44228</v>
      </c>
      <c r="O77" s="923">
        <v>13</v>
      </c>
      <c r="P77" s="673" t="s">
        <v>357</v>
      </c>
      <c r="Q77" s="1107">
        <v>225</v>
      </c>
      <c r="R77" s="1107"/>
      <c r="S77" s="1107">
        <v>172</v>
      </c>
      <c r="T77" s="1107">
        <v>223</v>
      </c>
      <c r="U77" s="1107"/>
      <c r="V77" s="673"/>
      <c r="W77" s="1107">
        <v>29</v>
      </c>
      <c r="X77" s="673"/>
      <c r="Y77" s="673"/>
      <c r="Z77" s="673"/>
      <c r="AA77" s="673"/>
      <c r="AB77" s="673"/>
      <c r="AC77" s="673"/>
      <c r="AD77" s="673"/>
      <c r="AE77" s="673"/>
      <c r="AF77" s="673"/>
      <c r="AG77" s="673"/>
      <c r="AH77" s="673"/>
      <c r="AI77" s="1107">
        <v>30</v>
      </c>
      <c r="AJ77" s="673"/>
      <c r="AK77" s="673"/>
      <c r="AL77" s="673"/>
      <c r="AM77" s="673"/>
      <c r="AN77" s="673"/>
      <c r="AO77" s="673"/>
      <c r="AP77" s="673"/>
      <c r="AQ77" s="1107">
        <v>31</v>
      </c>
      <c r="AR77" s="673"/>
      <c r="AS77" s="673"/>
      <c r="AT77" s="673"/>
      <c r="AU77" s="673"/>
      <c r="AV77" s="673"/>
      <c r="AW77" s="673"/>
      <c r="AX77" s="673"/>
      <c r="AY77" s="673"/>
      <c r="AZ77" s="673"/>
    </row>
    <row r="78" spans="1:52" ht="16" x14ac:dyDescent="0.2">
      <c r="A78" s="673" t="s">
        <v>125</v>
      </c>
      <c r="B78" s="673">
        <v>19</v>
      </c>
      <c r="C78" s="1932" t="s">
        <v>452</v>
      </c>
      <c r="D78" s="673" t="s">
        <v>453</v>
      </c>
      <c r="E78" s="673" t="s">
        <v>454</v>
      </c>
      <c r="F78" s="1107">
        <v>1385322</v>
      </c>
      <c r="G78" s="1107" t="s">
        <v>113</v>
      </c>
      <c r="H78" s="1107" t="s">
        <v>150</v>
      </c>
      <c r="I78" s="1107" t="s">
        <v>286</v>
      </c>
      <c r="J78" s="1929">
        <v>43905</v>
      </c>
      <c r="K78" s="1107">
        <f t="shared" ca="1" si="3"/>
        <v>3.0027777777777778</v>
      </c>
      <c r="L78" s="1107">
        <f t="shared" ca="1" si="4"/>
        <v>1096</v>
      </c>
      <c r="M78" s="1107">
        <f t="shared" ca="1" si="5"/>
        <v>36.533333333333331</v>
      </c>
      <c r="N78" s="678">
        <v>44228</v>
      </c>
      <c r="O78" s="923">
        <v>10.77</v>
      </c>
      <c r="P78" s="673" t="s">
        <v>357</v>
      </c>
      <c r="Q78" s="1107">
        <v>228</v>
      </c>
      <c r="R78" s="1107"/>
      <c r="S78" s="1107">
        <v>177</v>
      </c>
      <c r="T78" s="1107">
        <v>226</v>
      </c>
      <c r="U78" s="1107"/>
      <c r="V78" s="673"/>
      <c r="W78" s="1107">
        <v>28</v>
      </c>
      <c r="X78" s="673"/>
      <c r="Y78" s="673"/>
      <c r="Z78" s="673"/>
      <c r="AA78" s="673"/>
      <c r="AB78" s="673"/>
      <c r="AC78" s="673"/>
      <c r="AD78" s="673"/>
      <c r="AE78" s="673"/>
      <c r="AF78" s="673"/>
      <c r="AG78" s="673"/>
      <c r="AH78" s="673"/>
      <c r="AI78" s="1107">
        <v>29</v>
      </c>
      <c r="AJ78" s="673"/>
      <c r="AK78" s="673"/>
      <c r="AL78" s="673"/>
      <c r="AM78" s="673"/>
      <c r="AN78" s="673"/>
      <c r="AO78" s="673"/>
      <c r="AP78" s="673"/>
      <c r="AQ78" s="1107">
        <v>29</v>
      </c>
      <c r="AR78" s="673"/>
      <c r="AS78" s="673"/>
      <c r="AT78" s="673"/>
      <c r="AU78" s="673"/>
      <c r="AV78" s="673"/>
      <c r="AW78" s="673"/>
      <c r="AX78" s="673"/>
      <c r="AY78" s="673"/>
      <c r="AZ78" s="673"/>
    </row>
    <row r="79" spans="1:52" ht="16" x14ac:dyDescent="0.2">
      <c r="A79" s="673" t="s">
        <v>287</v>
      </c>
      <c r="B79" s="673" t="s">
        <v>287</v>
      </c>
      <c r="C79" s="673" t="s">
        <v>287</v>
      </c>
      <c r="D79" s="673" t="s">
        <v>287</v>
      </c>
      <c r="E79" s="673" t="s">
        <v>287</v>
      </c>
      <c r="F79" s="673" t="s">
        <v>287</v>
      </c>
      <c r="G79" s="673" t="s">
        <v>287</v>
      </c>
      <c r="H79" s="673" t="s">
        <v>287</v>
      </c>
      <c r="I79" s="673" t="s">
        <v>287</v>
      </c>
      <c r="J79" s="673" t="s">
        <v>287</v>
      </c>
      <c r="K79" s="1107"/>
      <c r="L79" s="1107"/>
      <c r="M79" s="1107"/>
      <c r="N79" s="673" t="s">
        <v>287</v>
      </c>
      <c r="O79" s="673" t="s">
        <v>287</v>
      </c>
      <c r="P79" s="673" t="s">
        <v>287</v>
      </c>
      <c r="Q79" s="673" t="s">
        <v>287</v>
      </c>
      <c r="R79" s="673" t="s">
        <v>287</v>
      </c>
      <c r="S79" s="673" t="s">
        <v>287</v>
      </c>
      <c r="T79" s="673" t="s">
        <v>287</v>
      </c>
      <c r="U79" s="673"/>
      <c r="V79" s="673" t="s">
        <v>287</v>
      </c>
      <c r="W79" s="673" t="s">
        <v>287</v>
      </c>
      <c r="X79" s="673" t="s">
        <v>287</v>
      </c>
      <c r="Y79" s="673" t="s">
        <v>287</v>
      </c>
      <c r="Z79" s="673" t="s">
        <v>287</v>
      </c>
      <c r="AA79" s="673" t="s">
        <v>287</v>
      </c>
      <c r="AB79" s="673" t="s">
        <v>287</v>
      </c>
      <c r="AC79" s="673" t="s">
        <v>287</v>
      </c>
      <c r="AD79" s="673" t="s">
        <v>287</v>
      </c>
      <c r="AE79" s="673" t="s">
        <v>287</v>
      </c>
      <c r="AF79" s="673" t="s">
        <v>287</v>
      </c>
      <c r="AG79" s="673" t="s">
        <v>287</v>
      </c>
      <c r="AH79" s="673" t="s">
        <v>287</v>
      </c>
      <c r="AI79" s="673" t="s">
        <v>287</v>
      </c>
      <c r="AJ79" s="673" t="s">
        <v>287</v>
      </c>
      <c r="AK79" s="673" t="s">
        <v>287</v>
      </c>
      <c r="AL79" s="673" t="s">
        <v>287</v>
      </c>
      <c r="AM79" s="673" t="s">
        <v>287</v>
      </c>
      <c r="AN79" s="673" t="s">
        <v>287</v>
      </c>
      <c r="AO79" s="673" t="s">
        <v>287</v>
      </c>
      <c r="AP79" s="673" t="s">
        <v>287</v>
      </c>
      <c r="AQ79" s="673" t="s">
        <v>287</v>
      </c>
      <c r="AR79" s="673" t="s">
        <v>287</v>
      </c>
      <c r="AS79" s="673" t="s">
        <v>287</v>
      </c>
      <c r="AT79" s="673" t="s">
        <v>287</v>
      </c>
      <c r="AU79" s="673" t="s">
        <v>287</v>
      </c>
      <c r="AV79" s="673" t="s">
        <v>287</v>
      </c>
      <c r="AW79" s="673" t="s">
        <v>287</v>
      </c>
      <c r="AX79" s="673" t="s">
        <v>287</v>
      </c>
      <c r="AY79" s="673" t="s">
        <v>287</v>
      </c>
      <c r="AZ79" s="673" t="s">
        <v>287</v>
      </c>
    </row>
    <row r="80" spans="1:52" ht="16" x14ac:dyDescent="0.2">
      <c r="A80" s="673" t="s">
        <v>128</v>
      </c>
      <c r="B80" s="673">
        <v>1</v>
      </c>
      <c r="C80" s="1932" t="s">
        <v>455</v>
      </c>
      <c r="D80" s="673" t="s">
        <v>456</v>
      </c>
      <c r="E80" s="673" t="s">
        <v>413</v>
      </c>
      <c r="F80" s="1107">
        <v>1324347</v>
      </c>
      <c r="G80" s="673" t="s">
        <v>115</v>
      </c>
      <c r="H80" s="1107" t="s">
        <v>141</v>
      </c>
      <c r="I80" s="673" t="s">
        <v>286</v>
      </c>
      <c r="J80" s="678">
        <v>43900</v>
      </c>
      <c r="K80" s="1107">
        <f t="shared" ca="1" si="3"/>
        <v>3.0166666666666666</v>
      </c>
      <c r="L80" s="1107">
        <f t="shared" ca="1" si="4"/>
        <v>1101</v>
      </c>
      <c r="M80" s="1107">
        <f t="shared" ca="1" si="5"/>
        <v>36.700000000000003</v>
      </c>
      <c r="N80" s="678">
        <v>44249</v>
      </c>
      <c r="O80" s="923">
        <v>11.63</v>
      </c>
      <c r="P80" s="673" t="s">
        <v>357</v>
      </c>
      <c r="Q80" s="1211">
        <v>150</v>
      </c>
      <c r="R80" s="673">
        <v>158</v>
      </c>
      <c r="S80" s="673">
        <v>147</v>
      </c>
      <c r="T80" s="673"/>
      <c r="U80" s="673"/>
      <c r="V80" s="673"/>
      <c r="W80" s="673">
        <v>30</v>
      </c>
      <c r="X80" s="673"/>
      <c r="Y80" s="673"/>
      <c r="Z80" s="673"/>
      <c r="AA80" s="673"/>
      <c r="AB80" s="673"/>
      <c r="AC80" s="673">
        <v>29</v>
      </c>
      <c r="AD80" s="673"/>
      <c r="AE80" s="673"/>
      <c r="AF80" s="673"/>
      <c r="AG80" s="673"/>
      <c r="AH80" s="673"/>
      <c r="AI80" s="673">
        <v>30</v>
      </c>
      <c r="AJ80" s="673"/>
      <c r="AK80" s="673"/>
      <c r="AL80" s="673"/>
      <c r="AM80" s="673"/>
      <c r="AN80" s="673"/>
      <c r="AO80" s="673"/>
      <c r="AP80" s="673"/>
      <c r="AQ80" s="673"/>
      <c r="AR80" s="673"/>
      <c r="AS80" s="673"/>
      <c r="AT80" s="673"/>
      <c r="AU80" s="673"/>
      <c r="AV80" s="673"/>
      <c r="AW80" s="673"/>
      <c r="AX80" s="673"/>
      <c r="AY80" s="673"/>
      <c r="AZ80" s="673"/>
    </row>
    <row r="81" spans="1:52" ht="16" x14ac:dyDescent="0.2">
      <c r="A81" s="673" t="s">
        <v>128</v>
      </c>
      <c r="B81" s="673">
        <v>2</v>
      </c>
      <c r="C81" s="1932" t="s">
        <v>457</v>
      </c>
      <c r="D81" s="673" t="s">
        <v>458</v>
      </c>
      <c r="E81" s="673" t="s">
        <v>413</v>
      </c>
      <c r="F81" s="1107">
        <v>1324347</v>
      </c>
      <c r="G81" s="673" t="s">
        <v>115</v>
      </c>
      <c r="H81" s="1107" t="s">
        <v>141</v>
      </c>
      <c r="I81" s="673" t="s">
        <v>290</v>
      </c>
      <c r="J81" s="678">
        <v>43900</v>
      </c>
      <c r="K81" s="1107">
        <f t="shared" ca="1" si="3"/>
        <v>3.0166666666666666</v>
      </c>
      <c r="L81" s="1107">
        <f t="shared" ca="1" si="4"/>
        <v>1101</v>
      </c>
      <c r="M81" s="1107">
        <f t="shared" ca="1" si="5"/>
        <v>36.700000000000003</v>
      </c>
      <c r="N81" s="678">
        <v>44249</v>
      </c>
      <c r="O81" s="923">
        <v>11.63</v>
      </c>
      <c r="P81" s="673" t="s">
        <v>357</v>
      </c>
      <c r="Q81" s="1211">
        <v>166</v>
      </c>
      <c r="R81" s="673">
        <v>148</v>
      </c>
      <c r="S81" s="673">
        <v>198</v>
      </c>
      <c r="T81" s="673"/>
      <c r="U81" s="673"/>
      <c r="V81" s="673"/>
      <c r="W81" s="673">
        <v>31</v>
      </c>
      <c r="X81" s="673"/>
      <c r="Y81" s="673"/>
      <c r="Z81" s="673"/>
      <c r="AA81" s="673"/>
      <c r="AB81" s="673"/>
      <c r="AC81" s="673">
        <v>30</v>
      </c>
      <c r="AD81" s="673"/>
      <c r="AE81" s="673"/>
      <c r="AF81" s="673"/>
      <c r="AG81" s="673"/>
      <c r="AH81" s="673"/>
      <c r="AI81" s="673">
        <v>32</v>
      </c>
      <c r="AJ81" s="673"/>
      <c r="AK81" s="673"/>
      <c r="AL81" s="673"/>
      <c r="AM81" s="673"/>
      <c r="AN81" s="673"/>
      <c r="AO81" s="673"/>
      <c r="AP81" s="673"/>
      <c r="AQ81" s="673"/>
      <c r="AR81" s="673"/>
      <c r="AS81" s="673"/>
      <c r="AT81" s="673"/>
      <c r="AU81" s="673"/>
      <c r="AV81" s="673"/>
      <c r="AW81" s="673"/>
      <c r="AX81" s="673"/>
      <c r="AY81" s="673"/>
      <c r="AZ81" s="673"/>
    </row>
    <row r="82" spans="1:52" ht="16" x14ac:dyDescent="0.2">
      <c r="A82" s="673" t="s">
        <v>128</v>
      </c>
      <c r="B82" s="673">
        <v>3</v>
      </c>
      <c r="C82" s="1932" t="s">
        <v>459</v>
      </c>
      <c r="D82" s="673" t="s">
        <v>460</v>
      </c>
      <c r="E82" s="673" t="s">
        <v>424</v>
      </c>
      <c r="F82" s="1107">
        <v>1299777</v>
      </c>
      <c r="G82" s="673" t="s">
        <v>113</v>
      </c>
      <c r="H82" s="1107" t="s">
        <v>141</v>
      </c>
      <c r="I82" s="673" t="s">
        <v>299</v>
      </c>
      <c r="J82" s="678">
        <v>43900</v>
      </c>
      <c r="K82" s="1107">
        <f t="shared" ca="1" si="3"/>
        <v>3.0166666666666666</v>
      </c>
      <c r="L82" s="1107">
        <f t="shared" ca="1" si="4"/>
        <v>1101</v>
      </c>
      <c r="M82" s="1107">
        <f t="shared" ca="1" si="5"/>
        <v>36.700000000000003</v>
      </c>
      <c r="N82" s="678">
        <v>44249</v>
      </c>
      <c r="O82" s="923">
        <v>11.63</v>
      </c>
      <c r="P82" s="673" t="s">
        <v>357</v>
      </c>
      <c r="Q82" s="1211">
        <v>177</v>
      </c>
      <c r="R82" s="673">
        <v>197</v>
      </c>
      <c r="S82" s="673">
        <v>158</v>
      </c>
      <c r="T82" s="673"/>
      <c r="U82" s="673"/>
      <c r="V82" s="673"/>
      <c r="W82" s="673">
        <v>31</v>
      </c>
      <c r="X82" s="673"/>
      <c r="Y82" s="673"/>
      <c r="Z82" s="673"/>
      <c r="AA82" s="673"/>
      <c r="AB82" s="673"/>
      <c r="AC82" s="673">
        <v>31</v>
      </c>
      <c r="AD82" s="673"/>
      <c r="AE82" s="673"/>
      <c r="AF82" s="673"/>
      <c r="AG82" s="673"/>
      <c r="AH82" s="673"/>
      <c r="AI82" s="673">
        <v>31</v>
      </c>
      <c r="AJ82" s="673"/>
      <c r="AK82" s="673"/>
      <c r="AL82" s="673"/>
      <c r="AM82" s="673"/>
      <c r="AN82" s="673"/>
      <c r="AO82" s="673"/>
      <c r="AP82" s="673"/>
      <c r="AQ82" s="673"/>
      <c r="AR82" s="673"/>
      <c r="AS82" s="673"/>
      <c r="AT82" s="673"/>
      <c r="AU82" s="673"/>
      <c r="AV82" s="673"/>
      <c r="AW82" s="673"/>
      <c r="AX82" s="673"/>
      <c r="AY82" s="673"/>
      <c r="AZ82" s="673"/>
    </row>
    <row r="83" spans="1:52" ht="16" x14ac:dyDescent="0.2">
      <c r="A83" s="673" t="s">
        <v>128</v>
      </c>
      <c r="B83" s="673">
        <v>4</v>
      </c>
      <c r="C83" s="1932" t="s">
        <v>461</v>
      </c>
      <c r="D83" s="673" t="s">
        <v>462</v>
      </c>
      <c r="E83" s="673" t="s">
        <v>424</v>
      </c>
      <c r="F83" s="1107">
        <v>1299777</v>
      </c>
      <c r="G83" s="673" t="s">
        <v>113</v>
      </c>
      <c r="H83" s="1107" t="s">
        <v>141</v>
      </c>
      <c r="I83" s="673" t="s">
        <v>296</v>
      </c>
      <c r="J83" s="678">
        <v>43900</v>
      </c>
      <c r="K83" s="1107">
        <f t="shared" ca="1" si="3"/>
        <v>3.0166666666666666</v>
      </c>
      <c r="L83" s="1107">
        <f t="shared" ca="1" si="4"/>
        <v>1101</v>
      </c>
      <c r="M83" s="1107">
        <f t="shared" ca="1" si="5"/>
        <v>36.700000000000003</v>
      </c>
      <c r="N83" s="678">
        <v>44249</v>
      </c>
      <c r="O83" s="923">
        <v>11.63</v>
      </c>
      <c r="P83" s="673" t="s">
        <v>357</v>
      </c>
      <c r="Q83" s="1211">
        <v>190</v>
      </c>
      <c r="R83" s="673">
        <v>193</v>
      </c>
      <c r="S83" s="673">
        <v>171</v>
      </c>
      <c r="T83" s="673"/>
      <c r="U83" s="673"/>
      <c r="V83" s="673"/>
      <c r="W83" s="673">
        <v>37</v>
      </c>
      <c r="X83" s="673"/>
      <c r="Y83" s="673"/>
      <c r="Z83" s="673"/>
      <c r="AA83" s="673"/>
      <c r="AB83" s="673"/>
      <c r="AC83" s="673">
        <v>37</v>
      </c>
      <c r="AD83" s="673"/>
      <c r="AE83" s="673"/>
      <c r="AF83" s="673"/>
      <c r="AG83" s="673"/>
      <c r="AH83" s="673"/>
      <c r="AI83" s="673">
        <v>36</v>
      </c>
      <c r="AJ83" s="673"/>
      <c r="AK83" s="673"/>
      <c r="AL83" s="673"/>
      <c r="AM83" s="673"/>
      <c r="AN83" s="673"/>
      <c r="AO83" s="673"/>
      <c r="AP83" s="673"/>
      <c r="AQ83" s="673"/>
      <c r="AR83" s="673"/>
      <c r="AS83" s="673"/>
      <c r="AT83" s="673"/>
      <c r="AU83" s="673"/>
      <c r="AV83" s="673"/>
      <c r="AW83" s="673"/>
      <c r="AX83" s="673"/>
      <c r="AY83" s="673"/>
      <c r="AZ83" s="673"/>
    </row>
    <row r="84" spans="1:52" ht="16" x14ac:dyDescent="0.2">
      <c r="A84" s="673" t="s">
        <v>128</v>
      </c>
      <c r="B84" s="673">
        <v>5</v>
      </c>
      <c r="C84" s="1932" t="s">
        <v>463</v>
      </c>
      <c r="D84" s="673" t="s">
        <v>464</v>
      </c>
      <c r="E84" s="673" t="s">
        <v>424</v>
      </c>
      <c r="F84" s="1107">
        <v>1299777</v>
      </c>
      <c r="G84" s="673" t="s">
        <v>113</v>
      </c>
      <c r="H84" s="1107" t="s">
        <v>141</v>
      </c>
      <c r="I84" s="673" t="s">
        <v>286</v>
      </c>
      <c r="J84" s="678">
        <v>43900</v>
      </c>
      <c r="K84" s="1107">
        <f t="shared" ca="1" si="3"/>
        <v>3.0166666666666666</v>
      </c>
      <c r="L84" s="1107">
        <f t="shared" ca="1" si="4"/>
        <v>1101</v>
      </c>
      <c r="M84" s="1107">
        <f t="shared" ca="1" si="5"/>
        <v>36.700000000000003</v>
      </c>
      <c r="N84" s="678">
        <v>44249</v>
      </c>
      <c r="O84" s="923">
        <v>11.63</v>
      </c>
      <c r="P84" s="673" t="s">
        <v>357</v>
      </c>
      <c r="Q84" s="1211">
        <v>177</v>
      </c>
      <c r="R84" s="673">
        <v>153</v>
      </c>
      <c r="S84" s="673">
        <v>217</v>
      </c>
      <c r="T84" s="673"/>
      <c r="U84" s="673"/>
      <c r="V84" s="673"/>
      <c r="W84" s="673">
        <v>32</v>
      </c>
      <c r="X84" s="673"/>
      <c r="Y84" s="673"/>
      <c r="Z84" s="673"/>
      <c r="AA84" s="673"/>
      <c r="AB84" s="673"/>
      <c r="AC84" s="673">
        <v>33</v>
      </c>
      <c r="AD84" s="673"/>
      <c r="AE84" s="673"/>
      <c r="AF84" s="673"/>
      <c r="AG84" s="673"/>
      <c r="AH84" s="673"/>
      <c r="AI84" s="673">
        <v>32</v>
      </c>
      <c r="AJ84" s="673"/>
      <c r="AK84" s="673"/>
      <c r="AL84" s="673"/>
      <c r="AM84" s="673"/>
      <c r="AN84" s="673"/>
      <c r="AO84" s="673"/>
      <c r="AP84" s="673"/>
      <c r="AQ84" s="673"/>
      <c r="AR84" s="673"/>
      <c r="AS84" s="673"/>
      <c r="AT84" s="673"/>
      <c r="AU84" s="673"/>
      <c r="AV84" s="673"/>
      <c r="AW84" s="673"/>
      <c r="AX84" s="673"/>
      <c r="AY84" s="673"/>
      <c r="AZ84" s="673"/>
    </row>
    <row r="85" spans="1:52" ht="16" x14ac:dyDescent="0.2">
      <c r="A85" s="673" t="s">
        <v>128</v>
      </c>
      <c r="B85" s="673">
        <v>6</v>
      </c>
      <c r="C85" s="1932" t="s">
        <v>465</v>
      </c>
      <c r="D85" s="673" t="s">
        <v>466</v>
      </c>
      <c r="E85" s="673" t="s">
        <v>424</v>
      </c>
      <c r="F85" s="1107">
        <v>1299777</v>
      </c>
      <c r="G85" s="673" t="s">
        <v>113</v>
      </c>
      <c r="H85" s="1107" t="s">
        <v>141</v>
      </c>
      <c r="I85" s="673" t="s">
        <v>290</v>
      </c>
      <c r="J85" s="678">
        <v>43900</v>
      </c>
      <c r="K85" s="1107">
        <f t="shared" ca="1" si="3"/>
        <v>3.0166666666666666</v>
      </c>
      <c r="L85" s="1107">
        <f t="shared" ca="1" si="4"/>
        <v>1101</v>
      </c>
      <c r="M85" s="1107">
        <f t="shared" ca="1" si="5"/>
        <v>36.700000000000003</v>
      </c>
      <c r="N85" s="678">
        <v>44249</v>
      </c>
      <c r="O85" s="923">
        <v>11.63</v>
      </c>
      <c r="P85" s="673" t="s">
        <v>357</v>
      </c>
      <c r="Q85" s="1211">
        <v>222</v>
      </c>
      <c r="R85" s="673">
        <v>206</v>
      </c>
      <c r="S85" s="673">
        <v>253</v>
      </c>
      <c r="T85" s="673"/>
      <c r="U85" s="673"/>
      <c r="V85" s="673"/>
      <c r="W85" s="673">
        <v>32</v>
      </c>
      <c r="X85" s="673"/>
      <c r="Y85" s="673"/>
      <c r="Z85" s="673"/>
      <c r="AA85" s="673"/>
      <c r="AB85" s="673"/>
      <c r="AC85" s="673">
        <v>32</v>
      </c>
      <c r="AD85" s="673"/>
      <c r="AE85" s="673"/>
      <c r="AF85" s="673"/>
      <c r="AG85" s="673"/>
      <c r="AH85" s="673"/>
      <c r="AI85" s="673">
        <v>32</v>
      </c>
      <c r="AJ85" s="673"/>
      <c r="AK85" s="673"/>
      <c r="AL85" s="673"/>
      <c r="AM85" s="673"/>
      <c r="AN85" s="673"/>
      <c r="AO85" s="673"/>
      <c r="AP85" s="673"/>
      <c r="AQ85" s="673"/>
      <c r="AR85" s="673"/>
      <c r="AS85" s="673"/>
      <c r="AT85" s="673"/>
      <c r="AU85" s="673"/>
      <c r="AV85" s="673"/>
      <c r="AW85" s="673"/>
      <c r="AX85" s="673"/>
      <c r="AY85" s="673"/>
      <c r="AZ85" s="673"/>
    </row>
    <row r="86" spans="1:52" ht="16" x14ac:dyDescent="0.2">
      <c r="A86" s="673" t="s">
        <v>128</v>
      </c>
      <c r="B86" s="673">
        <v>7</v>
      </c>
      <c r="C86" s="1932" t="s">
        <v>467</v>
      </c>
      <c r="D86" s="673" t="s">
        <v>468</v>
      </c>
      <c r="E86" s="673" t="s">
        <v>435</v>
      </c>
      <c r="F86" s="1107">
        <v>1299779</v>
      </c>
      <c r="G86" s="1107" t="s">
        <v>115</v>
      </c>
      <c r="H86" s="1107" t="s">
        <v>156</v>
      </c>
      <c r="I86" s="1107" t="s">
        <v>299</v>
      </c>
      <c r="J86" s="678">
        <v>43884</v>
      </c>
      <c r="K86" s="1107">
        <f t="shared" ca="1" si="3"/>
        <v>3.0638888888888891</v>
      </c>
      <c r="L86" s="1107">
        <f t="shared" ca="1" si="4"/>
        <v>1117</v>
      </c>
      <c r="M86" s="1107">
        <f t="shared" ca="1" si="5"/>
        <v>37.233333333333334</v>
      </c>
      <c r="N86" s="678">
        <v>44249</v>
      </c>
      <c r="O86" s="923">
        <v>12.17</v>
      </c>
      <c r="P86" s="673" t="s">
        <v>357</v>
      </c>
      <c r="Q86" s="1211">
        <v>188</v>
      </c>
      <c r="R86" s="673">
        <v>186</v>
      </c>
      <c r="S86" s="673">
        <v>214</v>
      </c>
      <c r="T86" s="673"/>
      <c r="U86" s="673"/>
      <c r="V86" s="673"/>
      <c r="W86" s="673">
        <v>40</v>
      </c>
      <c r="X86" s="673"/>
      <c r="Y86" s="673"/>
      <c r="Z86" s="673"/>
      <c r="AA86" s="673"/>
      <c r="AB86" s="673"/>
      <c r="AC86" s="673">
        <v>41</v>
      </c>
      <c r="AD86" s="673"/>
      <c r="AE86" s="673"/>
      <c r="AF86" s="673"/>
      <c r="AG86" s="673"/>
      <c r="AH86" s="673"/>
      <c r="AI86" s="673">
        <v>42</v>
      </c>
      <c r="AJ86" s="673"/>
      <c r="AK86" s="673"/>
      <c r="AL86" s="673"/>
      <c r="AM86" s="673"/>
      <c r="AN86" s="673"/>
      <c r="AO86" s="673"/>
      <c r="AP86" s="673"/>
      <c r="AQ86" s="673"/>
      <c r="AR86" s="673"/>
      <c r="AS86" s="673"/>
      <c r="AT86" s="673"/>
      <c r="AU86" s="673"/>
      <c r="AV86" s="673"/>
      <c r="AW86" s="673"/>
      <c r="AX86" s="673"/>
      <c r="AY86" s="673"/>
      <c r="AZ86" s="673"/>
    </row>
    <row r="87" spans="1:52" ht="16" x14ac:dyDescent="0.2">
      <c r="A87" s="673" t="s">
        <v>128</v>
      </c>
      <c r="B87" s="673">
        <v>8</v>
      </c>
      <c r="C87" s="1932" t="s">
        <v>469</v>
      </c>
      <c r="D87" s="673" t="s">
        <v>470</v>
      </c>
      <c r="E87" s="673" t="s">
        <v>435</v>
      </c>
      <c r="F87" s="1107">
        <v>1299779</v>
      </c>
      <c r="G87" s="1107" t="s">
        <v>115</v>
      </c>
      <c r="H87" s="1107" t="s">
        <v>156</v>
      </c>
      <c r="I87" s="1107" t="s">
        <v>296</v>
      </c>
      <c r="J87" s="678">
        <v>43884</v>
      </c>
      <c r="K87" s="1107">
        <f t="shared" ca="1" si="3"/>
        <v>3.0638888888888891</v>
      </c>
      <c r="L87" s="1107">
        <f t="shared" ca="1" si="4"/>
        <v>1117</v>
      </c>
      <c r="M87" s="1107">
        <f t="shared" ca="1" si="5"/>
        <v>37.233333333333334</v>
      </c>
      <c r="N87" s="678">
        <v>44249</v>
      </c>
      <c r="O87" s="923">
        <v>12.17</v>
      </c>
      <c r="P87" s="673" t="s">
        <v>357</v>
      </c>
      <c r="Q87" s="1211">
        <v>184</v>
      </c>
      <c r="R87" s="673">
        <v>205</v>
      </c>
      <c r="S87" s="673">
        <v>164</v>
      </c>
      <c r="T87" s="673"/>
      <c r="U87" s="673"/>
      <c r="V87" s="673"/>
      <c r="W87" s="673">
        <v>33</v>
      </c>
      <c r="X87" s="673"/>
      <c r="Y87" s="673"/>
      <c r="Z87" s="673"/>
      <c r="AA87" s="673"/>
      <c r="AB87" s="673"/>
      <c r="AC87" s="673">
        <v>31</v>
      </c>
      <c r="AD87" s="673"/>
      <c r="AE87" s="673"/>
      <c r="AF87" s="673"/>
      <c r="AG87" s="673"/>
      <c r="AH87" s="673"/>
      <c r="AI87" s="673">
        <v>34</v>
      </c>
      <c r="AJ87" s="673"/>
      <c r="AK87" s="673"/>
      <c r="AL87" s="673"/>
      <c r="AM87" s="673"/>
      <c r="AN87" s="673"/>
      <c r="AO87" s="673"/>
      <c r="AP87" s="673"/>
      <c r="AQ87" s="673"/>
      <c r="AR87" s="673"/>
      <c r="AS87" s="673"/>
      <c r="AT87" s="673"/>
      <c r="AU87" s="673"/>
      <c r="AV87" s="673"/>
      <c r="AW87" s="673"/>
      <c r="AX87" s="673"/>
      <c r="AY87" s="673"/>
      <c r="AZ87" s="673"/>
    </row>
    <row r="88" spans="1:52" ht="16" x14ac:dyDescent="0.2">
      <c r="A88" s="673" t="s">
        <v>128</v>
      </c>
      <c r="B88" s="673">
        <v>9</v>
      </c>
      <c r="C88" s="1932" t="s">
        <v>471</v>
      </c>
      <c r="D88" s="673" t="s">
        <v>472</v>
      </c>
      <c r="E88" s="673" t="s">
        <v>435</v>
      </c>
      <c r="F88" s="1107">
        <v>1299779</v>
      </c>
      <c r="G88" s="1107" t="s">
        <v>115</v>
      </c>
      <c r="H88" s="1107" t="s">
        <v>156</v>
      </c>
      <c r="I88" s="1107" t="s">
        <v>286</v>
      </c>
      <c r="J88" s="678">
        <v>43884</v>
      </c>
      <c r="K88" s="1107">
        <f t="shared" ca="1" si="3"/>
        <v>3.0638888888888891</v>
      </c>
      <c r="L88" s="1107">
        <f t="shared" ca="1" si="4"/>
        <v>1117</v>
      </c>
      <c r="M88" s="1107">
        <f t="shared" ca="1" si="5"/>
        <v>37.233333333333334</v>
      </c>
      <c r="N88" s="678">
        <v>44249</v>
      </c>
      <c r="O88" s="923">
        <v>12.17</v>
      </c>
      <c r="P88" s="673" t="s">
        <v>357</v>
      </c>
      <c r="Q88" s="1211">
        <v>177</v>
      </c>
      <c r="R88" s="673">
        <v>182</v>
      </c>
      <c r="S88" s="673">
        <v>191</v>
      </c>
      <c r="T88" s="673"/>
      <c r="U88" s="673"/>
      <c r="V88" s="673"/>
      <c r="W88" s="673">
        <v>35</v>
      </c>
      <c r="X88" s="673"/>
      <c r="Y88" s="673"/>
      <c r="Z88" s="673"/>
      <c r="AA88" s="673"/>
      <c r="AB88" s="673"/>
      <c r="AC88" s="673">
        <v>37</v>
      </c>
      <c r="AD88" s="673"/>
      <c r="AE88" s="673"/>
      <c r="AF88" s="673"/>
      <c r="AG88" s="673"/>
      <c r="AH88" s="673"/>
      <c r="AI88" s="673">
        <v>31</v>
      </c>
      <c r="AJ88" s="673"/>
      <c r="AK88" s="673"/>
      <c r="AL88" s="673"/>
      <c r="AM88" s="673"/>
      <c r="AN88" s="673"/>
      <c r="AO88" s="673"/>
      <c r="AP88" s="673"/>
      <c r="AQ88" s="673"/>
      <c r="AR88" s="673"/>
      <c r="AS88" s="673"/>
      <c r="AT88" s="673"/>
      <c r="AU88" s="673"/>
      <c r="AV88" s="673"/>
      <c r="AW88" s="673"/>
      <c r="AX88" s="673"/>
      <c r="AY88" s="673"/>
      <c r="AZ88" s="673"/>
    </row>
    <row r="89" spans="1:52" ht="16" x14ac:dyDescent="0.2">
      <c r="A89" s="673" t="s">
        <v>128</v>
      </c>
      <c r="B89" s="673">
        <v>10</v>
      </c>
      <c r="C89" s="1932" t="s">
        <v>473</v>
      </c>
      <c r="D89" s="673" t="s">
        <v>474</v>
      </c>
      <c r="E89" s="673" t="s">
        <v>442</v>
      </c>
      <c r="F89" s="1107">
        <v>1324351</v>
      </c>
      <c r="G89" s="1107" t="s">
        <v>115</v>
      </c>
      <c r="H89" s="1107" t="s">
        <v>156</v>
      </c>
      <c r="I89" s="1107" t="s">
        <v>299</v>
      </c>
      <c r="J89" s="678">
        <v>43898</v>
      </c>
      <c r="K89" s="1107">
        <f t="shared" ca="1" si="3"/>
        <v>3.0222222222222221</v>
      </c>
      <c r="L89" s="1107">
        <f t="shared" ca="1" si="4"/>
        <v>1103</v>
      </c>
      <c r="M89" s="1107">
        <f t="shared" ca="1" si="5"/>
        <v>36.766666666666666</v>
      </c>
      <c r="N89" s="678">
        <v>44249</v>
      </c>
      <c r="O89" s="923">
        <v>11.7</v>
      </c>
      <c r="P89" s="673" t="s">
        <v>357</v>
      </c>
      <c r="Q89" s="1211">
        <v>194</v>
      </c>
      <c r="R89" s="673">
        <v>193</v>
      </c>
      <c r="S89" s="673">
        <v>195</v>
      </c>
      <c r="T89" s="673"/>
      <c r="U89" s="673"/>
      <c r="V89" s="673"/>
      <c r="W89" s="673">
        <v>28</v>
      </c>
      <c r="X89" s="673"/>
      <c r="Y89" s="673"/>
      <c r="Z89" s="673"/>
      <c r="AA89" s="673"/>
      <c r="AB89" s="673"/>
      <c r="AC89" s="673">
        <v>29</v>
      </c>
      <c r="AD89" s="673"/>
      <c r="AE89" s="673"/>
      <c r="AF89" s="673"/>
      <c r="AG89" s="673"/>
      <c r="AH89" s="673"/>
      <c r="AI89" s="673">
        <v>28</v>
      </c>
      <c r="AJ89" s="673"/>
      <c r="AK89" s="673"/>
      <c r="AL89" s="673"/>
      <c r="AM89" s="673"/>
      <c r="AN89" s="673"/>
      <c r="AO89" s="673"/>
      <c r="AP89" s="673"/>
      <c r="AQ89" s="673"/>
      <c r="AR89" s="673"/>
      <c r="AS89" s="673"/>
      <c r="AT89" s="673"/>
      <c r="AU89" s="673"/>
      <c r="AV89" s="673"/>
      <c r="AW89" s="673"/>
      <c r="AX89" s="673"/>
      <c r="AY89" s="673"/>
      <c r="AZ89" s="673"/>
    </row>
    <row r="90" spans="1:52" ht="16" x14ac:dyDescent="0.2">
      <c r="A90" s="673" t="s">
        <v>128</v>
      </c>
      <c r="B90" s="673">
        <v>11</v>
      </c>
      <c r="C90" s="1932" t="s">
        <v>475</v>
      </c>
      <c r="D90" s="673" t="s">
        <v>476</v>
      </c>
      <c r="E90" s="673" t="s">
        <v>442</v>
      </c>
      <c r="F90" s="1107">
        <v>1324351</v>
      </c>
      <c r="G90" s="1107" t="s">
        <v>115</v>
      </c>
      <c r="H90" s="1107" t="s">
        <v>156</v>
      </c>
      <c r="I90" s="1107" t="s">
        <v>296</v>
      </c>
      <c r="J90" s="678">
        <v>43898</v>
      </c>
      <c r="K90" s="1107">
        <f t="shared" ca="1" si="3"/>
        <v>3.0222222222222221</v>
      </c>
      <c r="L90" s="1107">
        <f t="shared" ca="1" si="4"/>
        <v>1103</v>
      </c>
      <c r="M90" s="1107">
        <f t="shared" ca="1" si="5"/>
        <v>36.766666666666666</v>
      </c>
      <c r="N90" s="678">
        <v>44249</v>
      </c>
      <c r="O90" s="923">
        <v>11.7</v>
      </c>
      <c r="P90" s="673" t="s">
        <v>357</v>
      </c>
      <c r="Q90" s="1211">
        <v>159</v>
      </c>
      <c r="R90" s="673">
        <v>158</v>
      </c>
      <c r="S90" s="673">
        <v>165</v>
      </c>
      <c r="T90" s="673"/>
      <c r="U90" s="673"/>
      <c r="V90" s="673"/>
      <c r="W90" s="673">
        <v>28</v>
      </c>
      <c r="X90" s="673"/>
      <c r="Y90" s="673"/>
      <c r="Z90" s="673"/>
      <c r="AA90" s="673"/>
      <c r="AB90" s="673"/>
      <c r="AC90" s="673">
        <v>28</v>
      </c>
      <c r="AD90" s="673"/>
      <c r="AE90" s="673"/>
      <c r="AF90" s="673"/>
      <c r="AG90" s="673"/>
      <c r="AH90" s="673"/>
      <c r="AI90" s="673">
        <v>29</v>
      </c>
      <c r="AJ90" s="673"/>
      <c r="AK90" s="673"/>
      <c r="AL90" s="673"/>
      <c r="AM90" s="673"/>
      <c r="AN90" s="673"/>
      <c r="AO90" s="673"/>
      <c r="AP90" s="673"/>
      <c r="AQ90" s="673"/>
      <c r="AR90" s="673"/>
      <c r="AS90" s="673"/>
      <c r="AT90" s="673"/>
      <c r="AU90" s="673"/>
      <c r="AV90" s="673"/>
      <c r="AW90" s="673"/>
      <c r="AX90" s="673"/>
      <c r="AY90" s="673"/>
      <c r="AZ90" s="673"/>
    </row>
    <row r="91" spans="1:52" ht="16" x14ac:dyDescent="0.2">
      <c r="A91" s="673" t="s">
        <v>128</v>
      </c>
      <c r="B91" s="673">
        <v>12</v>
      </c>
      <c r="C91" s="1932" t="s">
        <v>477</v>
      </c>
      <c r="D91" s="673" t="s">
        <v>478</v>
      </c>
      <c r="E91" s="673" t="s">
        <v>442</v>
      </c>
      <c r="F91" s="1107">
        <v>1324351</v>
      </c>
      <c r="G91" s="1107" t="s">
        <v>115</v>
      </c>
      <c r="H91" s="1107" t="s">
        <v>156</v>
      </c>
      <c r="I91" s="1107" t="s">
        <v>286</v>
      </c>
      <c r="J91" s="678">
        <v>43898</v>
      </c>
      <c r="K91" s="1107">
        <f t="shared" ca="1" si="3"/>
        <v>3.0222222222222221</v>
      </c>
      <c r="L91" s="1107">
        <f t="shared" ca="1" si="4"/>
        <v>1103</v>
      </c>
      <c r="M91" s="1107">
        <f t="shared" ca="1" si="5"/>
        <v>36.766666666666666</v>
      </c>
      <c r="N91" s="678">
        <v>44249</v>
      </c>
      <c r="O91" s="923">
        <v>11.7</v>
      </c>
      <c r="P91" s="673" t="s">
        <v>357</v>
      </c>
      <c r="Q91" s="1211">
        <v>159</v>
      </c>
      <c r="R91" s="673">
        <v>167</v>
      </c>
      <c r="S91" s="673">
        <v>156</v>
      </c>
      <c r="T91" s="673"/>
      <c r="U91" s="673"/>
      <c r="V91" s="673"/>
      <c r="W91" s="673">
        <v>27</v>
      </c>
      <c r="X91" s="673"/>
      <c r="Y91" s="673"/>
      <c r="Z91" s="673"/>
      <c r="AA91" s="673"/>
      <c r="AB91" s="673"/>
      <c r="AC91" s="673">
        <v>27</v>
      </c>
      <c r="AD91" s="673"/>
      <c r="AE91" s="673"/>
      <c r="AF91" s="673"/>
      <c r="AG91" s="673"/>
      <c r="AH91" s="673"/>
      <c r="AI91" s="673">
        <v>27</v>
      </c>
      <c r="AJ91" s="673"/>
      <c r="AK91" s="673"/>
      <c r="AL91" s="673"/>
      <c r="AM91" s="673"/>
      <c r="AN91" s="673"/>
      <c r="AO91" s="673"/>
      <c r="AP91" s="673"/>
      <c r="AQ91" s="673"/>
      <c r="AR91" s="673"/>
      <c r="AS91" s="673"/>
      <c r="AT91" s="673"/>
      <c r="AU91" s="673"/>
      <c r="AV91" s="673"/>
      <c r="AW91" s="673"/>
      <c r="AX91" s="673"/>
      <c r="AY91" s="673"/>
      <c r="AZ91" s="673"/>
    </row>
    <row r="92" spans="1:52" ht="16" x14ac:dyDescent="0.2">
      <c r="A92" s="673" t="s">
        <v>128</v>
      </c>
      <c r="B92" s="673">
        <v>13</v>
      </c>
      <c r="C92" s="1932" t="s">
        <v>479</v>
      </c>
      <c r="D92" s="673" t="s">
        <v>480</v>
      </c>
      <c r="E92" s="673" t="s">
        <v>449</v>
      </c>
      <c r="F92" s="1107">
        <v>1324353</v>
      </c>
      <c r="G92" s="1107" t="s">
        <v>113</v>
      </c>
      <c r="H92" s="1107" t="s">
        <v>156</v>
      </c>
      <c r="I92" s="673" t="s">
        <v>299</v>
      </c>
      <c r="J92" s="1929">
        <v>43898</v>
      </c>
      <c r="K92" s="1107">
        <f t="shared" ca="1" si="3"/>
        <v>3.0222222222222221</v>
      </c>
      <c r="L92" s="1107">
        <f t="shared" ca="1" si="4"/>
        <v>1103</v>
      </c>
      <c r="M92" s="1107">
        <f t="shared" ca="1" si="5"/>
        <v>36.766666666666666</v>
      </c>
      <c r="N92" s="678">
        <v>44249</v>
      </c>
      <c r="O92" s="923">
        <v>11.7</v>
      </c>
      <c r="P92" s="673" t="s">
        <v>357</v>
      </c>
      <c r="Q92" s="1211">
        <v>173</v>
      </c>
      <c r="R92" s="673">
        <v>171</v>
      </c>
      <c r="S92" s="673">
        <v>176</v>
      </c>
      <c r="T92" s="673"/>
      <c r="U92" s="673"/>
      <c r="V92" s="673"/>
      <c r="W92" s="673">
        <v>34</v>
      </c>
      <c r="X92" s="673"/>
      <c r="Y92" s="673"/>
      <c r="Z92" s="673"/>
      <c r="AA92" s="673"/>
      <c r="AB92" s="673"/>
      <c r="AC92" s="673">
        <v>34</v>
      </c>
      <c r="AD92" s="673"/>
      <c r="AE92" s="673"/>
      <c r="AF92" s="673"/>
      <c r="AG92" s="673"/>
      <c r="AH92" s="673"/>
      <c r="AI92" s="673">
        <v>34</v>
      </c>
      <c r="AJ92" s="673"/>
      <c r="AK92" s="673"/>
      <c r="AL92" s="673"/>
      <c r="AM92" s="673"/>
      <c r="AN92" s="673"/>
      <c r="AO92" s="673"/>
      <c r="AP92" s="673"/>
      <c r="AQ92" s="673"/>
      <c r="AR92" s="673"/>
      <c r="AS92" s="673"/>
      <c r="AT92" s="673"/>
      <c r="AU92" s="673"/>
      <c r="AV92" s="673"/>
      <c r="AW92" s="673"/>
      <c r="AX92" s="673"/>
      <c r="AY92" s="673"/>
      <c r="AZ92" s="673"/>
    </row>
    <row r="93" spans="1:52" ht="16" x14ac:dyDescent="0.2">
      <c r="A93" s="673" t="s">
        <v>128</v>
      </c>
      <c r="B93" s="673">
        <v>14</v>
      </c>
      <c r="C93" s="1932" t="s">
        <v>481</v>
      </c>
      <c r="D93" s="673" t="s">
        <v>482</v>
      </c>
      <c r="E93" s="673" t="s">
        <v>449</v>
      </c>
      <c r="F93" s="1107">
        <v>1324353</v>
      </c>
      <c r="G93" s="1107" t="s">
        <v>113</v>
      </c>
      <c r="H93" s="1107" t="s">
        <v>156</v>
      </c>
      <c r="I93" s="673" t="s">
        <v>296</v>
      </c>
      <c r="J93" s="1929">
        <v>43898</v>
      </c>
      <c r="K93" s="1107">
        <f t="shared" ca="1" si="3"/>
        <v>3.0222222222222221</v>
      </c>
      <c r="L93" s="1107">
        <f t="shared" ca="1" si="4"/>
        <v>1103</v>
      </c>
      <c r="M93" s="1107">
        <f t="shared" ca="1" si="5"/>
        <v>36.766666666666666</v>
      </c>
      <c r="N93" s="678">
        <v>44249</v>
      </c>
      <c r="O93" s="923">
        <v>11.7</v>
      </c>
      <c r="P93" s="673" t="s">
        <v>357</v>
      </c>
      <c r="Q93" s="1211">
        <v>162</v>
      </c>
      <c r="R93" s="673">
        <v>153</v>
      </c>
      <c r="S93" s="673">
        <v>166</v>
      </c>
      <c r="T93" s="673"/>
      <c r="U93" s="673"/>
      <c r="V93" s="673"/>
      <c r="W93" s="673">
        <v>33</v>
      </c>
      <c r="X93" s="673"/>
      <c r="Y93" s="673"/>
      <c r="Z93" s="673"/>
      <c r="AA93" s="673"/>
      <c r="AB93" s="673"/>
      <c r="AC93" s="673">
        <v>33</v>
      </c>
      <c r="AD93" s="673"/>
      <c r="AE93" s="673"/>
      <c r="AF93" s="673"/>
      <c r="AG93" s="673"/>
      <c r="AH93" s="673"/>
      <c r="AI93" s="673">
        <v>34</v>
      </c>
      <c r="AJ93" s="673"/>
      <c r="AK93" s="673"/>
      <c r="AL93" s="673"/>
      <c r="AM93" s="673"/>
      <c r="AN93" s="673"/>
      <c r="AO93" s="673"/>
      <c r="AP93" s="673"/>
      <c r="AQ93" s="673"/>
      <c r="AR93" s="673"/>
      <c r="AS93" s="673"/>
      <c r="AT93" s="673"/>
      <c r="AU93" s="673"/>
      <c r="AV93" s="673"/>
      <c r="AW93" s="673"/>
      <c r="AX93" s="673"/>
      <c r="AY93" s="673"/>
      <c r="AZ93" s="673"/>
    </row>
    <row r="94" spans="1:52" ht="16" x14ac:dyDescent="0.2">
      <c r="A94" s="673" t="s">
        <v>128</v>
      </c>
      <c r="B94" s="673">
        <v>15</v>
      </c>
      <c r="C94" s="1932" t="s">
        <v>483</v>
      </c>
      <c r="D94" s="673" t="s">
        <v>484</v>
      </c>
      <c r="E94" s="673" t="s">
        <v>449</v>
      </c>
      <c r="F94" s="1107">
        <v>1324353</v>
      </c>
      <c r="G94" s="1107" t="s">
        <v>113</v>
      </c>
      <c r="H94" s="1107" t="s">
        <v>156</v>
      </c>
      <c r="I94" s="673" t="s">
        <v>286</v>
      </c>
      <c r="J94" s="1929">
        <v>43898</v>
      </c>
      <c r="K94" s="1107">
        <f t="shared" ca="1" si="3"/>
        <v>3.0222222222222221</v>
      </c>
      <c r="L94" s="1107">
        <f t="shared" ca="1" si="4"/>
        <v>1103</v>
      </c>
      <c r="M94" s="1107">
        <f t="shared" ca="1" si="5"/>
        <v>36.766666666666666</v>
      </c>
      <c r="N94" s="678">
        <v>44249</v>
      </c>
      <c r="O94" s="923">
        <v>11.7</v>
      </c>
      <c r="P94" s="673" t="s">
        <v>357</v>
      </c>
      <c r="Q94" s="1211">
        <v>177</v>
      </c>
      <c r="R94" s="673">
        <v>182</v>
      </c>
      <c r="S94" s="673">
        <v>155</v>
      </c>
      <c r="T94" s="673"/>
      <c r="U94" s="673"/>
      <c r="V94" s="673"/>
      <c r="W94" s="673">
        <v>35</v>
      </c>
      <c r="X94" s="673"/>
      <c r="Y94" s="673"/>
      <c r="Z94" s="673"/>
      <c r="AA94" s="673"/>
      <c r="AB94" s="673"/>
      <c r="AC94" s="673">
        <v>35</v>
      </c>
      <c r="AD94" s="673"/>
      <c r="AE94" s="673"/>
      <c r="AF94" s="673"/>
      <c r="AG94" s="673"/>
      <c r="AH94" s="673"/>
      <c r="AI94" s="673">
        <v>35</v>
      </c>
      <c r="AJ94" s="673"/>
      <c r="AK94" s="673"/>
      <c r="AL94" s="673"/>
      <c r="AM94" s="673"/>
      <c r="AN94" s="673"/>
      <c r="AO94" s="673"/>
      <c r="AP94" s="673"/>
      <c r="AQ94" s="673"/>
      <c r="AR94" s="673"/>
      <c r="AS94" s="673"/>
      <c r="AT94" s="673"/>
      <c r="AU94" s="673"/>
      <c r="AV94" s="673"/>
      <c r="AW94" s="673"/>
      <c r="AX94" s="673"/>
      <c r="AY94" s="673"/>
      <c r="AZ94" s="673"/>
    </row>
    <row r="95" spans="1:52" ht="16" x14ac:dyDescent="0.2">
      <c r="A95" s="673" t="s">
        <v>128</v>
      </c>
      <c r="B95" s="673">
        <v>16</v>
      </c>
      <c r="C95" s="1932" t="s">
        <v>485</v>
      </c>
      <c r="D95" s="673" t="s">
        <v>486</v>
      </c>
      <c r="E95" s="673" t="s">
        <v>454</v>
      </c>
      <c r="F95" s="1107">
        <v>1190436</v>
      </c>
      <c r="G95" s="673" t="s">
        <v>113</v>
      </c>
      <c r="H95" s="673" t="s">
        <v>157</v>
      </c>
      <c r="I95" s="673" t="s">
        <v>299</v>
      </c>
      <c r="J95" s="1929">
        <v>43878</v>
      </c>
      <c r="K95" s="1107">
        <f t="shared" ca="1" si="3"/>
        <v>3.0805555555555557</v>
      </c>
      <c r="L95" s="1107">
        <f t="shared" ca="1" si="4"/>
        <v>1123</v>
      </c>
      <c r="M95" s="1107">
        <f t="shared" ca="1" si="5"/>
        <v>37.43333333333333</v>
      </c>
      <c r="N95" s="678">
        <v>44249</v>
      </c>
      <c r="O95" s="923">
        <v>12.37</v>
      </c>
      <c r="P95" s="673" t="s">
        <v>357</v>
      </c>
      <c r="Q95" s="1211">
        <v>200</v>
      </c>
      <c r="R95" s="673">
        <v>192</v>
      </c>
      <c r="S95" s="673">
        <v>205</v>
      </c>
      <c r="T95" s="673"/>
      <c r="U95" s="673"/>
      <c r="V95" s="673"/>
      <c r="W95" s="673">
        <v>27</v>
      </c>
      <c r="X95" s="673"/>
      <c r="Y95" s="673"/>
      <c r="Z95" s="673"/>
      <c r="AA95" s="673"/>
      <c r="AB95" s="673"/>
      <c r="AC95" s="673">
        <v>28</v>
      </c>
      <c r="AD95" s="673"/>
      <c r="AE95" s="673"/>
      <c r="AF95" s="673"/>
      <c r="AG95" s="673"/>
      <c r="AH95" s="673"/>
      <c r="AI95" s="673">
        <v>27</v>
      </c>
      <c r="AJ95" s="673"/>
      <c r="AK95" s="673"/>
      <c r="AL95" s="673"/>
      <c r="AM95" s="673"/>
      <c r="AN95" s="673"/>
      <c r="AO95" s="673"/>
      <c r="AP95" s="673"/>
      <c r="AQ95" s="673"/>
      <c r="AR95" s="673"/>
      <c r="AS95" s="673"/>
      <c r="AT95" s="673"/>
      <c r="AU95" s="673"/>
      <c r="AV95" s="673"/>
      <c r="AW95" s="673"/>
      <c r="AX95" s="673"/>
      <c r="AY95" s="673"/>
      <c r="AZ95" s="673"/>
    </row>
    <row r="96" spans="1:52" ht="16" x14ac:dyDescent="0.2">
      <c r="A96" s="673" t="s">
        <v>128</v>
      </c>
      <c r="B96" s="673">
        <v>17</v>
      </c>
      <c r="C96" s="1932" t="s">
        <v>487</v>
      </c>
      <c r="D96" s="673" t="s">
        <v>488</v>
      </c>
      <c r="E96" s="673" t="s">
        <v>454</v>
      </c>
      <c r="F96" s="1107">
        <v>1190436</v>
      </c>
      <c r="G96" s="673" t="s">
        <v>115</v>
      </c>
      <c r="H96" s="673" t="s">
        <v>157</v>
      </c>
      <c r="I96" s="673" t="s">
        <v>299</v>
      </c>
      <c r="J96" s="1929">
        <v>43878</v>
      </c>
      <c r="K96" s="1107">
        <f t="shared" ca="1" si="3"/>
        <v>3.0805555555555557</v>
      </c>
      <c r="L96" s="1107">
        <f t="shared" ca="1" si="4"/>
        <v>1123</v>
      </c>
      <c r="M96" s="1107">
        <f t="shared" ca="1" si="5"/>
        <v>37.43333333333333</v>
      </c>
      <c r="N96" s="678">
        <v>44249</v>
      </c>
      <c r="O96" s="923">
        <v>12.37</v>
      </c>
      <c r="P96" s="673" t="s">
        <v>357</v>
      </c>
      <c r="Q96" s="1211">
        <v>144</v>
      </c>
      <c r="R96" s="673">
        <v>138</v>
      </c>
      <c r="S96" s="673">
        <v>147</v>
      </c>
      <c r="T96" s="673"/>
      <c r="U96" s="673"/>
      <c r="V96" s="673"/>
      <c r="W96" s="673">
        <v>28</v>
      </c>
      <c r="X96" s="673"/>
      <c r="Y96" s="673"/>
      <c r="Z96" s="673"/>
      <c r="AA96" s="673"/>
      <c r="AB96" s="673"/>
      <c r="AC96" s="673">
        <v>29</v>
      </c>
      <c r="AD96" s="673"/>
      <c r="AE96" s="673"/>
      <c r="AF96" s="673"/>
      <c r="AG96" s="673"/>
      <c r="AH96" s="673"/>
      <c r="AI96" s="673">
        <v>27</v>
      </c>
      <c r="AJ96" s="673"/>
      <c r="AK96" s="673"/>
      <c r="AL96" s="673"/>
      <c r="AM96" s="673"/>
      <c r="AN96" s="673"/>
      <c r="AO96" s="673"/>
      <c r="AP96" s="673"/>
      <c r="AQ96" s="673"/>
      <c r="AR96" s="673"/>
      <c r="AS96" s="673"/>
      <c r="AT96" s="673"/>
      <c r="AU96" s="673"/>
      <c r="AV96" s="673"/>
      <c r="AW96" s="673"/>
      <c r="AX96" s="673"/>
      <c r="AY96" s="673"/>
      <c r="AZ96" s="673"/>
    </row>
    <row r="97" spans="1:52" ht="16" x14ac:dyDescent="0.2">
      <c r="A97" s="673" t="s">
        <v>287</v>
      </c>
      <c r="B97" s="673" t="s">
        <v>287</v>
      </c>
      <c r="C97" s="673" t="s">
        <v>287</v>
      </c>
      <c r="D97" s="673" t="s">
        <v>287</v>
      </c>
      <c r="E97" s="673" t="s">
        <v>287</v>
      </c>
      <c r="F97" s="673" t="s">
        <v>287</v>
      </c>
      <c r="G97" s="673" t="s">
        <v>287</v>
      </c>
      <c r="H97" s="673" t="s">
        <v>287</v>
      </c>
      <c r="I97" s="673" t="s">
        <v>287</v>
      </c>
      <c r="J97" s="673" t="s">
        <v>287</v>
      </c>
      <c r="K97" s="1107"/>
      <c r="L97" s="1107"/>
      <c r="M97" s="1107"/>
      <c r="N97" s="673" t="s">
        <v>287</v>
      </c>
      <c r="O97" s="673" t="s">
        <v>287</v>
      </c>
      <c r="P97" s="673" t="s">
        <v>287</v>
      </c>
      <c r="Q97" s="673" t="s">
        <v>287</v>
      </c>
      <c r="R97" s="673" t="s">
        <v>287</v>
      </c>
      <c r="S97" s="673" t="s">
        <v>287</v>
      </c>
      <c r="T97" s="673" t="s">
        <v>287</v>
      </c>
      <c r="U97" s="673"/>
      <c r="V97" s="673" t="s">
        <v>287</v>
      </c>
      <c r="W97" s="673" t="s">
        <v>287</v>
      </c>
      <c r="X97" s="673" t="s">
        <v>287</v>
      </c>
      <c r="Y97" s="673" t="s">
        <v>287</v>
      </c>
      <c r="Z97" s="673" t="s">
        <v>287</v>
      </c>
      <c r="AA97" s="673" t="s">
        <v>287</v>
      </c>
      <c r="AB97" s="673" t="s">
        <v>287</v>
      </c>
      <c r="AC97" s="673" t="s">
        <v>287</v>
      </c>
      <c r="AD97" s="673" t="s">
        <v>287</v>
      </c>
      <c r="AE97" s="673" t="s">
        <v>287</v>
      </c>
      <c r="AF97" s="673" t="s">
        <v>287</v>
      </c>
      <c r="AG97" s="673" t="s">
        <v>287</v>
      </c>
      <c r="AH97" s="673" t="s">
        <v>287</v>
      </c>
      <c r="AI97" s="673" t="s">
        <v>287</v>
      </c>
      <c r="AJ97" s="673" t="s">
        <v>287</v>
      </c>
      <c r="AK97" s="673" t="s">
        <v>287</v>
      </c>
      <c r="AL97" s="673" t="s">
        <v>287</v>
      </c>
      <c r="AM97" s="673" t="s">
        <v>287</v>
      </c>
      <c r="AN97" s="673" t="s">
        <v>287</v>
      </c>
      <c r="AO97" s="673" t="s">
        <v>287</v>
      </c>
      <c r="AP97" s="673" t="s">
        <v>287</v>
      </c>
      <c r="AQ97" s="673" t="s">
        <v>287</v>
      </c>
      <c r="AR97" s="673" t="s">
        <v>287</v>
      </c>
      <c r="AS97" s="673" t="s">
        <v>287</v>
      </c>
      <c r="AT97" s="673" t="s">
        <v>287</v>
      </c>
      <c r="AU97" s="673" t="s">
        <v>287</v>
      </c>
      <c r="AV97" s="673" t="s">
        <v>287</v>
      </c>
      <c r="AW97" s="673" t="s">
        <v>287</v>
      </c>
      <c r="AX97" s="673" t="s">
        <v>287</v>
      </c>
      <c r="AY97" s="673" t="s">
        <v>287</v>
      </c>
      <c r="AZ97" s="673" t="s">
        <v>287</v>
      </c>
    </row>
    <row r="98" spans="1:52" ht="16" x14ac:dyDescent="0.2">
      <c r="A98" s="673" t="s">
        <v>489</v>
      </c>
      <c r="B98" s="673">
        <v>1</v>
      </c>
      <c r="C98" s="673" t="s">
        <v>490</v>
      </c>
      <c r="D98" s="673" t="s">
        <v>491</v>
      </c>
      <c r="E98" s="673" t="s">
        <v>345</v>
      </c>
      <c r="F98" s="1107">
        <v>1275947</v>
      </c>
      <c r="G98" s="1107" t="s">
        <v>113</v>
      </c>
      <c r="H98" s="1107" t="s">
        <v>156</v>
      </c>
      <c r="I98" s="1107" t="s">
        <v>299</v>
      </c>
      <c r="J98" s="1929">
        <v>43751</v>
      </c>
      <c r="K98" s="1107">
        <f t="shared" ca="1" si="3"/>
        <v>3.4249999999999998</v>
      </c>
      <c r="L98" s="1107">
        <f t="shared" ca="1" si="4"/>
        <v>1250</v>
      </c>
      <c r="M98" s="1107">
        <f t="shared" ca="1" si="5"/>
        <v>41.666666666666664</v>
      </c>
      <c r="N98" s="678">
        <v>44319</v>
      </c>
      <c r="O98" s="923">
        <v>18.93</v>
      </c>
      <c r="P98" s="673" t="s">
        <v>357</v>
      </c>
      <c r="Q98" s="673">
        <v>172</v>
      </c>
      <c r="R98" s="673">
        <v>168</v>
      </c>
      <c r="S98" s="673"/>
      <c r="T98" s="673"/>
      <c r="U98" s="673"/>
      <c r="V98" s="673"/>
      <c r="W98" s="673">
        <v>24</v>
      </c>
      <c r="X98" s="673"/>
      <c r="Y98" s="673"/>
      <c r="Z98" s="673"/>
      <c r="AA98" s="673"/>
      <c r="AB98" s="673"/>
      <c r="AC98" s="673">
        <v>35</v>
      </c>
      <c r="AD98" s="673"/>
      <c r="AE98" s="673"/>
      <c r="AF98" s="673"/>
      <c r="AG98" s="673"/>
      <c r="AH98" s="673"/>
      <c r="AI98" s="673"/>
      <c r="AJ98" s="673"/>
      <c r="AK98" s="673"/>
      <c r="AL98" s="673"/>
      <c r="AM98" s="673"/>
      <c r="AN98" s="673"/>
      <c r="AO98" s="673"/>
      <c r="AP98" s="673"/>
      <c r="AQ98" s="673"/>
      <c r="AR98" s="673"/>
      <c r="AS98" s="673"/>
      <c r="AT98" s="673"/>
      <c r="AU98" s="673"/>
      <c r="AV98" s="673"/>
      <c r="AW98" s="673"/>
      <c r="AX98" s="673"/>
      <c r="AY98" s="673"/>
      <c r="AZ98" s="673"/>
    </row>
    <row r="99" spans="1:52" ht="16" x14ac:dyDescent="0.2">
      <c r="A99" s="673" t="s">
        <v>489</v>
      </c>
      <c r="B99" s="673">
        <v>2</v>
      </c>
      <c r="C99" s="673" t="s">
        <v>492</v>
      </c>
      <c r="D99" s="673" t="s">
        <v>493</v>
      </c>
      <c r="E99" s="673" t="s">
        <v>345</v>
      </c>
      <c r="F99" s="1107">
        <v>1275947</v>
      </c>
      <c r="G99" s="1107" t="s">
        <v>113</v>
      </c>
      <c r="H99" s="1107" t="s">
        <v>156</v>
      </c>
      <c r="I99" s="1107" t="s">
        <v>296</v>
      </c>
      <c r="J99" s="1929">
        <v>43751</v>
      </c>
      <c r="K99" s="1107">
        <f t="shared" ca="1" si="3"/>
        <v>3.4249999999999998</v>
      </c>
      <c r="L99" s="1107">
        <f t="shared" ca="1" si="4"/>
        <v>1250</v>
      </c>
      <c r="M99" s="1107">
        <f t="shared" ca="1" si="5"/>
        <v>41.666666666666664</v>
      </c>
      <c r="N99" s="678">
        <v>44319</v>
      </c>
      <c r="O99" s="923">
        <v>18.93</v>
      </c>
      <c r="P99" s="673" t="s">
        <v>357</v>
      </c>
      <c r="Q99" s="673">
        <v>168</v>
      </c>
      <c r="R99" s="673">
        <v>202</v>
      </c>
      <c r="S99" s="673"/>
      <c r="T99" s="673"/>
      <c r="U99" s="673"/>
      <c r="V99" s="673"/>
      <c r="W99" s="673">
        <v>26</v>
      </c>
      <c r="X99" s="673"/>
      <c r="Y99" s="673"/>
      <c r="Z99" s="673"/>
      <c r="AA99" s="673"/>
      <c r="AB99" s="673"/>
      <c r="AC99" s="673">
        <v>42</v>
      </c>
      <c r="AD99" s="673"/>
      <c r="AE99" s="673"/>
      <c r="AF99" s="673"/>
      <c r="AG99" s="673"/>
      <c r="AH99" s="673"/>
      <c r="AI99" s="673"/>
      <c r="AJ99" s="673"/>
      <c r="AK99" s="673"/>
      <c r="AL99" s="673"/>
      <c r="AM99" s="673"/>
      <c r="AN99" s="673"/>
      <c r="AO99" s="673"/>
      <c r="AP99" s="673"/>
      <c r="AQ99" s="673"/>
      <c r="AR99" s="673"/>
      <c r="AS99" s="673"/>
      <c r="AT99" s="673"/>
      <c r="AU99" s="673"/>
      <c r="AV99" s="673"/>
      <c r="AW99" s="673"/>
      <c r="AX99" s="673"/>
      <c r="AY99" s="673"/>
      <c r="AZ99" s="673"/>
    </row>
    <row r="100" spans="1:52" ht="16" x14ac:dyDescent="0.2">
      <c r="A100" s="673" t="s">
        <v>489</v>
      </c>
      <c r="B100" s="673">
        <v>3</v>
      </c>
      <c r="C100" s="673" t="s">
        <v>494</v>
      </c>
      <c r="D100" s="673" t="s">
        <v>495</v>
      </c>
      <c r="E100" s="673" t="s">
        <v>345</v>
      </c>
      <c r="F100" s="1107">
        <v>1275947</v>
      </c>
      <c r="G100" s="1107" t="s">
        <v>113</v>
      </c>
      <c r="H100" s="1107" t="s">
        <v>156</v>
      </c>
      <c r="I100" s="1107" t="s">
        <v>286</v>
      </c>
      <c r="J100" s="1929">
        <v>43751</v>
      </c>
      <c r="K100" s="1107">
        <f t="shared" ca="1" si="3"/>
        <v>3.4249999999999998</v>
      </c>
      <c r="L100" s="1107">
        <f t="shared" ca="1" si="4"/>
        <v>1250</v>
      </c>
      <c r="M100" s="1107">
        <f t="shared" ca="1" si="5"/>
        <v>41.666666666666664</v>
      </c>
      <c r="N100" s="678">
        <v>44319</v>
      </c>
      <c r="O100" s="923">
        <v>18.93</v>
      </c>
      <c r="P100" s="673" t="s">
        <v>357</v>
      </c>
      <c r="Q100" s="673">
        <v>155</v>
      </c>
      <c r="R100" s="673">
        <v>208</v>
      </c>
      <c r="S100" s="673"/>
      <c r="T100" s="673"/>
      <c r="U100" s="673"/>
      <c r="V100" s="673"/>
      <c r="W100" s="673">
        <v>25</v>
      </c>
      <c r="X100" s="673"/>
      <c r="Y100" s="673"/>
      <c r="Z100" s="673"/>
      <c r="AA100" s="673"/>
      <c r="AB100" s="673"/>
      <c r="AC100" s="673">
        <v>45</v>
      </c>
      <c r="AD100" s="673"/>
      <c r="AE100" s="673"/>
      <c r="AF100" s="673"/>
      <c r="AG100" s="673"/>
      <c r="AH100" s="673"/>
      <c r="AI100" s="673"/>
      <c r="AJ100" s="673"/>
      <c r="AK100" s="673"/>
      <c r="AL100" s="673"/>
      <c r="AM100" s="673"/>
      <c r="AN100" s="673"/>
      <c r="AO100" s="673"/>
      <c r="AP100" s="673"/>
      <c r="AQ100" s="673"/>
      <c r="AR100" s="673"/>
      <c r="AS100" s="673"/>
      <c r="AT100" s="673"/>
      <c r="AU100" s="673"/>
      <c r="AV100" s="673"/>
      <c r="AW100" s="673"/>
      <c r="AX100" s="673"/>
      <c r="AY100" s="673"/>
      <c r="AZ100" s="673"/>
    </row>
    <row r="101" spans="1:52" ht="16" x14ac:dyDescent="0.2">
      <c r="A101" s="673" t="s">
        <v>489</v>
      </c>
      <c r="B101" s="673">
        <v>4</v>
      </c>
      <c r="C101" s="673" t="s">
        <v>496</v>
      </c>
      <c r="D101" s="673" t="s">
        <v>497</v>
      </c>
      <c r="E101" s="673" t="s">
        <v>356</v>
      </c>
      <c r="F101" s="1107">
        <v>1275956</v>
      </c>
      <c r="G101" s="1107" t="s">
        <v>113</v>
      </c>
      <c r="H101" s="1107" t="s">
        <v>156</v>
      </c>
      <c r="I101" s="1107" t="s">
        <v>299</v>
      </c>
      <c r="J101" s="1929">
        <v>43771</v>
      </c>
      <c r="K101" s="1107">
        <f t="shared" ca="1" si="3"/>
        <v>3.3722222222222222</v>
      </c>
      <c r="L101" s="1107">
        <f t="shared" ca="1" si="4"/>
        <v>1230</v>
      </c>
      <c r="M101" s="1107">
        <f t="shared" ca="1" si="5"/>
        <v>41</v>
      </c>
      <c r="N101" s="678">
        <v>44319</v>
      </c>
      <c r="O101" s="923">
        <v>18.27</v>
      </c>
      <c r="P101" s="673" t="s">
        <v>357</v>
      </c>
      <c r="Q101" s="673">
        <v>188</v>
      </c>
      <c r="R101" s="673">
        <v>170</v>
      </c>
      <c r="S101" s="673"/>
      <c r="T101" s="673"/>
      <c r="U101" s="673"/>
      <c r="V101" s="673"/>
      <c r="W101" s="673">
        <v>23</v>
      </c>
      <c r="X101" s="673"/>
      <c r="Y101" s="673"/>
      <c r="Z101" s="673"/>
      <c r="AA101" s="673"/>
      <c r="AB101" s="673"/>
      <c r="AC101" s="673">
        <v>28</v>
      </c>
      <c r="AD101" s="673"/>
      <c r="AE101" s="673"/>
      <c r="AF101" s="673"/>
      <c r="AG101" s="673"/>
      <c r="AH101" s="673"/>
      <c r="AI101" s="673"/>
      <c r="AJ101" s="673"/>
      <c r="AK101" s="673"/>
      <c r="AL101" s="673"/>
      <c r="AM101" s="673"/>
      <c r="AN101" s="673"/>
      <c r="AO101" s="673"/>
      <c r="AP101" s="673"/>
      <c r="AQ101" s="673"/>
      <c r="AR101" s="673"/>
      <c r="AS101" s="673"/>
      <c r="AT101" s="673"/>
      <c r="AU101" s="673"/>
      <c r="AV101" s="673"/>
      <c r="AW101" s="673"/>
      <c r="AX101" s="673"/>
      <c r="AY101" s="673"/>
      <c r="AZ101" s="673"/>
    </row>
    <row r="102" spans="1:52" ht="16" x14ac:dyDescent="0.2">
      <c r="A102" s="673" t="s">
        <v>489</v>
      </c>
      <c r="B102" s="673">
        <v>5</v>
      </c>
      <c r="C102" s="673" t="s">
        <v>498</v>
      </c>
      <c r="D102" s="673" t="s">
        <v>499</v>
      </c>
      <c r="E102" s="673" t="s">
        <v>356</v>
      </c>
      <c r="F102" s="1107">
        <v>1275956</v>
      </c>
      <c r="G102" s="1107" t="s">
        <v>113</v>
      </c>
      <c r="H102" s="1107" t="s">
        <v>156</v>
      </c>
      <c r="I102" s="1107" t="s">
        <v>296</v>
      </c>
      <c r="J102" s="1929">
        <v>43771</v>
      </c>
      <c r="K102" s="1107">
        <f t="shared" ca="1" si="3"/>
        <v>3.3722222222222222</v>
      </c>
      <c r="L102" s="1107">
        <f t="shared" ca="1" si="4"/>
        <v>1230</v>
      </c>
      <c r="M102" s="1107">
        <f t="shared" ca="1" si="5"/>
        <v>41</v>
      </c>
      <c r="N102" s="678">
        <v>44319</v>
      </c>
      <c r="O102" s="923">
        <v>18.27</v>
      </c>
      <c r="P102" s="673" t="s">
        <v>357</v>
      </c>
      <c r="Q102" s="673">
        <v>210</v>
      </c>
      <c r="R102" s="673">
        <v>180</v>
      </c>
      <c r="S102" s="673"/>
      <c r="T102" s="673"/>
      <c r="U102" s="673"/>
      <c r="V102" s="673"/>
      <c r="W102" s="673">
        <v>31</v>
      </c>
      <c r="X102" s="673"/>
      <c r="Y102" s="673"/>
      <c r="Z102" s="673"/>
      <c r="AA102" s="673"/>
      <c r="AB102" s="673"/>
      <c r="AC102" s="673">
        <v>33</v>
      </c>
      <c r="AD102" s="673"/>
      <c r="AE102" s="673"/>
      <c r="AF102" s="673"/>
      <c r="AG102" s="673"/>
      <c r="AH102" s="673"/>
      <c r="AI102" s="673"/>
      <c r="AJ102" s="673"/>
      <c r="AK102" s="673"/>
      <c r="AL102" s="673"/>
      <c r="AM102" s="673"/>
      <c r="AN102" s="673"/>
      <c r="AO102" s="673"/>
      <c r="AP102" s="673"/>
      <c r="AQ102" s="673"/>
      <c r="AR102" s="673"/>
      <c r="AS102" s="673"/>
      <c r="AT102" s="673"/>
      <c r="AU102" s="673"/>
      <c r="AV102" s="673"/>
      <c r="AW102" s="673"/>
      <c r="AX102" s="673"/>
      <c r="AY102" s="673"/>
      <c r="AZ102" s="673"/>
    </row>
    <row r="103" spans="1:52" ht="16" x14ac:dyDescent="0.2">
      <c r="A103" s="673" t="s">
        <v>489</v>
      </c>
      <c r="B103" s="673">
        <v>6</v>
      </c>
      <c r="C103" s="673" t="s">
        <v>500</v>
      </c>
      <c r="D103" s="673" t="s">
        <v>501</v>
      </c>
      <c r="E103" s="673" t="s">
        <v>356</v>
      </c>
      <c r="F103" s="1107">
        <v>1275956</v>
      </c>
      <c r="G103" s="1107" t="s">
        <v>113</v>
      </c>
      <c r="H103" s="1107" t="s">
        <v>156</v>
      </c>
      <c r="I103" s="1107" t="s">
        <v>286</v>
      </c>
      <c r="J103" s="1929">
        <v>43771</v>
      </c>
      <c r="K103" s="1107">
        <f t="shared" ca="1" si="3"/>
        <v>3.3722222222222222</v>
      </c>
      <c r="L103" s="1107">
        <f t="shared" ca="1" si="4"/>
        <v>1230</v>
      </c>
      <c r="M103" s="1107">
        <f t="shared" ca="1" si="5"/>
        <v>41</v>
      </c>
      <c r="N103" s="678">
        <v>44319</v>
      </c>
      <c r="O103" s="923">
        <v>18.27</v>
      </c>
      <c r="P103" s="673" t="s">
        <v>357</v>
      </c>
      <c r="Q103" s="673">
        <v>178</v>
      </c>
      <c r="R103" s="673">
        <v>174</v>
      </c>
      <c r="S103" s="673"/>
      <c r="T103" s="673"/>
      <c r="U103" s="673"/>
      <c r="V103" s="673"/>
      <c r="W103" s="673">
        <v>30</v>
      </c>
      <c r="X103" s="673"/>
      <c r="Y103" s="673"/>
      <c r="Z103" s="673"/>
      <c r="AA103" s="673"/>
      <c r="AB103" s="673"/>
      <c r="AC103" s="673">
        <v>35</v>
      </c>
      <c r="AD103" s="673"/>
      <c r="AE103" s="673"/>
      <c r="AF103" s="673"/>
      <c r="AG103" s="673"/>
      <c r="AH103" s="673"/>
      <c r="AI103" s="673"/>
      <c r="AJ103" s="673"/>
      <c r="AK103" s="673"/>
      <c r="AL103" s="673"/>
      <c r="AM103" s="673"/>
      <c r="AN103" s="673"/>
      <c r="AO103" s="673"/>
      <c r="AP103" s="673"/>
      <c r="AQ103" s="673"/>
      <c r="AR103" s="673"/>
      <c r="AS103" s="673"/>
      <c r="AT103" s="673"/>
      <c r="AU103" s="673"/>
      <c r="AV103" s="673"/>
      <c r="AW103" s="673"/>
      <c r="AX103" s="673"/>
      <c r="AY103" s="673"/>
      <c r="AZ103" s="673"/>
    </row>
    <row r="104" spans="1:52" ht="16" x14ac:dyDescent="0.2">
      <c r="A104" s="673" t="s">
        <v>489</v>
      </c>
      <c r="B104" s="673">
        <v>7</v>
      </c>
      <c r="C104" s="673" t="s">
        <v>502</v>
      </c>
      <c r="D104" s="673" t="s">
        <v>503</v>
      </c>
      <c r="E104" s="673" t="s">
        <v>366</v>
      </c>
      <c r="F104" s="1107">
        <v>1275955</v>
      </c>
      <c r="G104" s="1107" t="s">
        <v>115</v>
      </c>
      <c r="H104" s="1107" t="s">
        <v>156</v>
      </c>
      <c r="I104" s="1107" t="s">
        <v>299</v>
      </c>
      <c r="J104" s="1929">
        <v>43771</v>
      </c>
      <c r="K104" s="1107">
        <f t="shared" ca="1" si="3"/>
        <v>3.3722222222222222</v>
      </c>
      <c r="L104" s="1107">
        <f t="shared" ca="1" si="4"/>
        <v>1230</v>
      </c>
      <c r="M104" s="1107">
        <f t="shared" ca="1" si="5"/>
        <v>41</v>
      </c>
      <c r="N104" s="678">
        <v>44319</v>
      </c>
      <c r="O104" s="923">
        <v>18.27</v>
      </c>
      <c r="P104" s="673" t="s">
        <v>357</v>
      </c>
      <c r="Q104" s="673">
        <v>166</v>
      </c>
      <c r="R104" s="673">
        <v>201</v>
      </c>
      <c r="S104" s="673"/>
      <c r="T104" s="673"/>
      <c r="U104" s="673"/>
      <c r="V104" s="673"/>
      <c r="W104" s="673">
        <v>30</v>
      </c>
      <c r="X104" s="673"/>
      <c r="Y104" s="673"/>
      <c r="Z104" s="673"/>
      <c r="AA104" s="673"/>
      <c r="AB104" s="673"/>
      <c r="AC104" s="673">
        <v>27</v>
      </c>
      <c r="AD104" s="673"/>
      <c r="AE104" s="673"/>
      <c r="AF104" s="673"/>
      <c r="AG104" s="673"/>
      <c r="AH104" s="673"/>
      <c r="AI104" s="673"/>
      <c r="AJ104" s="673"/>
      <c r="AK104" s="673"/>
      <c r="AL104" s="673"/>
      <c r="AM104" s="673"/>
      <c r="AN104" s="673"/>
      <c r="AO104" s="673"/>
      <c r="AP104" s="673"/>
      <c r="AQ104" s="673"/>
      <c r="AR104" s="673"/>
      <c r="AS104" s="673"/>
      <c r="AT104" s="673"/>
      <c r="AU104" s="673"/>
      <c r="AV104" s="673"/>
      <c r="AW104" s="673"/>
      <c r="AX104" s="673"/>
      <c r="AY104" s="673"/>
      <c r="AZ104" s="673"/>
    </row>
    <row r="105" spans="1:52" ht="16" x14ac:dyDescent="0.2">
      <c r="A105" s="673" t="s">
        <v>489</v>
      </c>
      <c r="B105" s="673">
        <v>8</v>
      </c>
      <c r="C105" s="673" t="s">
        <v>504</v>
      </c>
      <c r="D105" s="673" t="s">
        <v>505</v>
      </c>
      <c r="E105" s="673" t="s">
        <v>366</v>
      </c>
      <c r="F105" s="1107">
        <v>1275955</v>
      </c>
      <c r="G105" s="1107" t="s">
        <v>115</v>
      </c>
      <c r="H105" s="1107" t="s">
        <v>156</v>
      </c>
      <c r="I105" s="1107" t="s">
        <v>296</v>
      </c>
      <c r="J105" s="1929">
        <v>43771</v>
      </c>
      <c r="K105" s="1107">
        <f t="shared" ca="1" si="3"/>
        <v>3.3722222222222222</v>
      </c>
      <c r="L105" s="1107">
        <f t="shared" ca="1" si="4"/>
        <v>1230</v>
      </c>
      <c r="M105" s="1107">
        <f t="shared" ca="1" si="5"/>
        <v>41</v>
      </c>
      <c r="N105" s="678">
        <v>44319</v>
      </c>
      <c r="O105" s="923">
        <v>18.27</v>
      </c>
      <c r="P105" s="673" t="s">
        <v>357</v>
      </c>
      <c r="Q105" s="673">
        <v>183</v>
      </c>
      <c r="R105" s="673">
        <v>184</v>
      </c>
      <c r="S105" s="673"/>
      <c r="T105" s="673"/>
      <c r="U105" s="673"/>
      <c r="V105" s="673"/>
      <c r="W105" s="673">
        <v>29</v>
      </c>
      <c r="X105" s="673"/>
      <c r="Y105" s="673"/>
      <c r="Z105" s="673"/>
      <c r="AA105" s="673"/>
      <c r="AB105" s="673"/>
      <c r="AC105" s="673">
        <v>28</v>
      </c>
      <c r="AD105" s="673"/>
      <c r="AE105" s="673"/>
      <c r="AF105" s="673"/>
      <c r="AG105" s="673"/>
      <c r="AH105" s="673"/>
      <c r="AI105" s="673"/>
      <c r="AJ105" s="673"/>
      <c r="AK105" s="673"/>
      <c r="AL105" s="673"/>
      <c r="AM105" s="673"/>
      <c r="AN105" s="673"/>
      <c r="AO105" s="673"/>
      <c r="AP105" s="673"/>
      <c r="AQ105" s="673"/>
      <c r="AR105" s="673"/>
      <c r="AS105" s="673"/>
      <c r="AT105" s="673"/>
      <c r="AU105" s="673"/>
      <c r="AV105" s="673"/>
      <c r="AW105" s="673"/>
      <c r="AX105" s="673"/>
      <c r="AY105" s="673"/>
      <c r="AZ105" s="673"/>
    </row>
    <row r="106" spans="1:52" ht="16" x14ac:dyDescent="0.2">
      <c r="A106" s="673" t="s">
        <v>489</v>
      </c>
      <c r="B106" s="673">
        <v>9</v>
      </c>
      <c r="C106" s="673" t="s">
        <v>506</v>
      </c>
      <c r="D106" s="673" t="s">
        <v>507</v>
      </c>
      <c r="E106" s="673" t="s">
        <v>366</v>
      </c>
      <c r="F106" s="1107">
        <v>1275955</v>
      </c>
      <c r="G106" s="1107" t="s">
        <v>115</v>
      </c>
      <c r="H106" s="1107" t="s">
        <v>156</v>
      </c>
      <c r="I106" s="1107" t="s">
        <v>286</v>
      </c>
      <c r="J106" s="1929">
        <v>43771</v>
      </c>
      <c r="K106" s="1107">
        <f t="shared" ca="1" si="3"/>
        <v>3.3722222222222222</v>
      </c>
      <c r="L106" s="1107">
        <f t="shared" ca="1" si="4"/>
        <v>1230</v>
      </c>
      <c r="M106" s="1107">
        <f t="shared" ca="1" si="5"/>
        <v>41</v>
      </c>
      <c r="N106" s="678">
        <v>44319</v>
      </c>
      <c r="O106" s="923">
        <v>18.27</v>
      </c>
      <c r="P106" s="673" t="s">
        <v>357</v>
      </c>
      <c r="Q106" s="673">
        <v>188</v>
      </c>
      <c r="R106" s="673">
        <v>183</v>
      </c>
      <c r="S106" s="673"/>
      <c r="T106" s="673"/>
      <c r="U106" s="673"/>
      <c r="V106" s="673"/>
      <c r="W106" s="673">
        <v>30</v>
      </c>
      <c r="X106" s="673"/>
      <c r="Y106" s="673"/>
      <c r="Z106" s="673"/>
      <c r="AA106" s="673"/>
      <c r="AB106" s="673"/>
      <c r="AC106" s="673">
        <v>29</v>
      </c>
      <c r="AD106" s="673"/>
      <c r="AE106" s="673"/>
      <c r="AF106" s="673"/>
      <c r="AG106" s="673"/>
      <c r="AH106" s="673"/>
      <c r="AI106" s="673"/>
      <c r="AJ106" s="673"/>
      <c r="AK106" s="673"/>
      <c r="AL106" s="673"/>
      <c r="AM106" s="673"/>
      <c r="AN106" s="673"/>
      <c r="AO106" s="673"/>
      <c r="AP106" s="673"/>
      <c r="AQ106" s="673"/>
      <c r="AR106" s="673"/>
      <c r="AS106" s="673"/>
      <c r="AT106" s="673"/>
      <c r="AU106" s="673"/>
      <c r="AV106" s="673"/>
      <c r="AW106" s="673"/>
      <c r="AX106" s="673"/>
      <c r="AY106" s="673"/>
      <c r="AZ106" s="673"/>
    </row>
    <row r="107" spans="1:52" ht="16" x14ac:dyDescent="0.2">
      <c r="A107" s="673" t="s">
        <v>489</v>
      </c>
      <c r="B107" s="673">
        <v>10</v>
      </c>
      <c r="D107" s="673" t="s">
        <v>508</v>
      </c>
      <c r="E107" s="673" t="s">
        <v>366</v>
      </c>
      <c r="F107" s="1220">
        <v>1275955</v>
      </c>
      <c r="G107" s="1220" t="s">
        <v>115</v>
      </c>
      <c r="H107" s="1220" t="s">
        <v>156</v>
      </c>
      <c r="I107" s="1220" t="s">
        <v>293</v>
      </c>
      <c r="J107" s="1222">
        <v>43771</v>
      </c>
      <c r="K107" s="1107">
        <f t="shared" ca="1" si="3"/>
        <v>3.3722222222222222</v>
      </c>
      <c r="L107" s="1107">
        <f t="shared" ca="1" si="4"/>
        <v>1230</v>
      </c>
      <c r="M107" s="1107">
        <f t="shared" ca="1" si="5"/>
        <v>41</v>
      </c>
      <c r="N107" s="1221">
        <v>44319</v>
      </c>
      <c r="O107" s="923">
        <v>18.27</v>
      </c>
      <c r="P107" s="673" t="s">
        <v>357</v>
      </c>
      <c r="Q107" s="673">
        <v>209</v>
      </c>
      <c r="R107" s="673"/>
      <c r="S107" s="673"/>
      <c r="T107" s="673"/>
      <c r="U107" s="673"/>
      <c r="V107" s="673"/>
      <c r="W107" s="1219">
        <v>26</v>
      </c>
      <c r="X107" s="673"/>
      <c r="Y107" s="673"/>
      <c r="Z107" s="673"/>
      <c r="AA107" s="673"/>
      <c r="AB107" s="673"/>
      <c r="AC107" s="673"/>
      <c r="AD107" s="673"/>
      <c r="AE107" s="673"/>
      <c r="AF107" s="673"/>
      <c r="AG107" s="673"/>
      <c r="AH107" s="673"/>
      <c r="AI107" s="673"/>
      <c r="AJ107" s="673"/>
      <c r="AK107" s="673"/>
      <c r="AL107" s="673"/>
      <c r="AM107" s="673"/>
      <c r="AN107" s="673"/>
      <c r="AO107" s="673"/>
      <c r="AP107" s="673"/>
      <c r="AQ107" s="673"/>
      <c r="AR107" s="673"/>
      <c r="AS107" s="673"/>
      <c r="AT107" s="673"/>
      <c r="AU107" s="673"/>
      <c r="AV107" s="673"/>
      <c r="AW107" s="673"/>
      <c r="AX107" s="673"/>
      <c r="AY107" s="673"/>
      <c r="AZ107" s="673"/>
    </row>
    <row r="108" spans="1:52" ht="16" x14ac:dyDescent="0.2">
      <c r="A108" s="673" t="s">
        <v>489</v>
      </c>
      <c r="B108" s="673">
        <v>11</v>
      </c>
      <c r="C108" s="673" t="s">
        <v>509</v>
      </c>
      <c r="D108" s="673" t="s">
        <v>510</v>
      </c>
      <c r="E108" s="673" t="s">
        <v>366</v>
      </c>
      <c r="F108" s="1107">
        <v>1275955</v>
      </c>
      <c r="G108" s="1107" t="s">
        <v>115</v>
      </c>
      <c r="H108" s="1107" t="s">
        <v>156</v>
      </c>
      <c r="I108" s="1107" t="s">
        <v>290</v>
      </c>
      <c r="J108" s="1929">
        <v>43771</v>
      </c>
      <c r="K108" s="1107">
        <f t="shared" ca="1" si="3"/>
        <v>3.3722222222222222</v>
      </c>
      <c r="L108" s="1107">
        <f t="shared" ca="1" si="4"/>
        <v>1230</v>
      </c>
      <c r="M108" s="1107">
        <f t="shared" ca="1" si="5"/>
        <v>41</v>
      </c>
      <c r="N108" s="678">
        <v>44319</v>
      </c>
      <c r="O108" s="923">
        <v>18.27</v>
      </c>
      <c r="P108" s="673" t="s">
        <v>357</v>
      </c>
      <c r="Q108" s="673">
        <v>187</v>
      </c>
      <c r="R108" s="673">
        <v>188</v>
      </c>
      <c r="S108" s="673"/>
      <c r="T108" s="673"/>
      <c r="U108" s="673"/>
      <c r="V108" s="673"/>
      <c r="W108" s="673">
        <v>25</v>
      </c>
      <c r="X108" s="673"/>
      <c r="Y108" s="673"/>
      <c r="Z108" s="673"/>
      <c r="AA108" s="673"/>
      <c r="AB108" s="673"/>
      <c r="AC108" s="673">
        <v>30</v>
      </c>
      <c r="AD108" s="673"/>
      <c r="AE108" s="673"/>
      <c r="AF108" s="673"/>
      <c r="AG108" s="673"/>
      <c r="AH108" s="673"/>
      <c r="AI108" s="673"/>
      <c r="AJ108" s="673"/>
      <c r="AK108" s="673"/>
      <c r="AL108" s="673"/>
      <c r="AM108" s="673"/>
      <c r="AN108" s="673"/>
      <c r="AO108" s="673"/>
      <c r="AP108" s="673"/>
      <c r="AQ108" s="673"/>
      <c r="AR108" s="673"/>
      <c r="AS108" s="673"/>
      <c r="AT108" s="673"/>
      <c r="AU108" s="673"/>
      <c r="AV108" s="673"/>
      <c r="AW108" s="673"/>
      <c r="AX108" s="673"/>
      <c r="AY108" s="673"/>
      <c r="AZ108" s="673"/>
    </row>
    <row r="109" spans="1:52" ht="16" x14ac:dyDescent="0.2">
      <c r="A109" s="673" t="s">
        <v>489</v>
      </c>
      <c r="B109" s="673">
        <v>12</v>
      </c>
      <c r="C109" s="673" t="s">
        <v>511</v>
      </c>
      <c r="D109" s="673" t="s">
        <v>512</v>
      </c>
      <c r="E109" s="673" t="s">
        <v>373</v>
      </c>
      <c r="F109" s="1107">
        <v>1253154</v>
      </c>
      <c r="G109" s="1107" t="s">
        <v>115</v>
      </c>
      <c r="H109" s="1107" t="s">
        <v>156</v>
      </c>
      <c r="I109" s="1107" t="s">
        <v>299</v>
      </c>
      <c r="J109" s="1929">
        <v>43777</v>
      </c>
      <c r="K109" s="1107">
        <f t="shared" ca="1" si="3"/>
        <v>3.3555555555555556</v>
      </c>
      <c r="L109" s="1107">
        <f t="shared" ca="1" si="4"/>
        <v>1224</v>
      </c>
      <c r="M109" s="1107">
        <f t="shared" ca="1" si="5"/>
        <v>40.799999999999997</v>
      </c>
      <c r="N109" s="678">
        <v>44319</v>
      </c>
      <c r="O109" s="1228">
        <v>18.07</v>
      </c>
      <c r="P109" s="673" t="s">
        <v>357</v>
      </c>
      <c r="Q109" s="673">
        <v>167</v>
      </c>
      <c r="R109" s="673">
        <v>190</v>
      </c>
      <c r="S109" s="673"/>
      <c r="T109" s="673"/>
      <c r="U109" s="673"/>
      <c r="V109" s="673"/>
      <c r="W109" s="673">
        <v>28</v>
      </c>
      <c r="X109" s="673"/>
      <c r="Y109" s="673"/>
      <c r="Z109" s="673"/>
      <c r="AA109" s="673"/>
      <c r="AB109" s="673"/>
      <c r="AC109" s="673">
        <v>32</v>
      </c>
      <c r="AD109" s="673"/>
      <c r="AE109" s="673"/>
      <c r="AF109" s="673"/>
      <c r="AG109" s="673"/>
      <c r="AH109" s="673"/>
      <c r="AI109" s="673"/>
      <c r="AJ109" s="673"/>
      <c r="AK109" s="673"/>
      <c r="AL109" s="673"/>
      <c r="AM109" s="673"/>
      <c r="AN109" s="673"/>
      <c r="AO109" s="673"/>
      <c r="AP109" s="673"/>
      <c r="AQ109" s="673"/>
      <c r="AR109" s="673"/>
      <c r="AS109" s="673"/>
      <c r="AT109" s="673"/>
      <c r="AU109" s="673"/>
      <c r="AV109" s="673"/>
      <c r="AW109" s="673"/>
      <c r="AX109" s="673"/>
      <c r="AY109" s="673"/>
      <c r="AZ109" s="673"/>
    </row>
    <row r="110" spans="1:52" ht="16" x14ac:dyDescent="0.2">
      <c r="A110" s="673" t="s">
        <v>489</v>
      </c>
      <c r="B110" s="673">
        <v>13</v>
      </c>
      <c r="C110" s="673" t="s">
        <v>513</v>
      </c>
      <c r="D110" s="673" t="s">
        <v>514</v>
      </c>
      <c r="E110" s="673" t="s">
        <v>373</v>
      </c>
      <c r="F110" s="1107">
        <v>1253154</v>
      </c>
      <c r="G110" s="1107" t="s">
        <v>115</v>
      </c>
      <c r="H110" s="1107" t="s">
        <v>156</v>
      </c>
      <c r="I110" s="1107" t="s">
        <v>296</v>
      </c>
      <c r="J110" s="1929">
        <v>43777</v>
      </c>
      <c r="K110" s="1107">
        <f t="shared" ca="1" si="3"/>
        <v>3.3555555555555556</v>
      </c>
      <c r="L110" s="1107">
        <f t="shared" ca="1" si="4"/>
        <v>1224</v>
      </c>
      <c r="M110" s="1107">
        <f t="shared" ca="1" si="5"/>
        <v>40.799999999999997</v>
      </c>
      <c r="N110" s="678">
        <v>44319</v>
      </c>
      <c r="O110" s="1228">
        <v>18.07</v>
      </c>
      <c r="P110" s="673" t="s">
        <v>357</v>
      </c>
      <c r="Q110" s="673">
        <v>198</v>
      </c>
      <c r="R110" s="673">
        <v>191</v>
      </c>
      <c r="S110" s="673"/>
      <c r="T110" s="673"/>
      <c r="U110" s="673"/>
      <c r="V110" s="673"/>
      <c r="W110" s="673">
        <v>27</v>
      </c>
      <c r="X110" s="673"/>
      <c r="Y110" s="673"/>
      <c r="Z110" s="673"/>
      <c r="AA110" s="673"/>
      <c r="AB110" s="673"/>
      <c r="AC110" s="673">
        <v>29</v>
      </c>
      <c r="AD110" s="673"/>
      <c r="AE110" s="673"/>
      <c r="AF110" s="673"/>
      <c r="AG110" s="673"/>
      <c r="AH110" s="673"/>
      <c r="AI110" s="673"/>
      <c r="AJ110" s="673"/>
      <c r="AK110" s="673"/>
      <c r="AL110" s="673"/>
      <c r="AM110" s="673"/>
      <c r="AN110" s="673"/>
      <c r="AO110" s="673"/>
      <c r="AP110" s="673"/>
      <c r="AQ110" s="673"/>
      <c r="AR110" s="673"/>
      <c r="AS110" s="673"/>
      <c r="AT110" s="673"/>
      <c r="AU110" s="673"/>
      <c r="AV110" s="673"/>
      <c r="AW110" s="673"/>
      <c r="AX110" s="673"/>
      <c r="AY110" s="673"/>
      <c r="AZ110" s="673"/>
    </row>
    <row r="111" spans="1:52" ht="16" x14ac:dyDescent="0.2">
      <c r="A111" s="673" t="s">
        <v>489</v>
      </c>
      <c r="B111" s="673">
        <v>14</v>
      </c>
      <c r="C111" s="673" t="s">
        <v>515</v>
      </c>
      <c r="D111" s="673" t="s">
        <v>516</v>
      </c>
      <c r="E111" s="673" t="s">
        <v>373</v>
      </c>
      <c r="F111" s="1107">
        <v>1253154</v>
      </c>
      <c r="G111" s="1107" t="s">
        <v>115</v>
      </c>
      <c r="H111" s="1107" t="s">
        <v>156</v>
      </c>
      <c r="I111" s="1107" t="s">
        <v>286</v>
      </c>
      <c r="J111" s="1929">
        <v>43777</v>
      </c>
      <c r="K111" s="1107">
        <f t="shared" ca="1" si="3"/>
        <v>3.3555555555555556</v>
      </c>
      <c r="L111" s="1107">
        <f t="shared" ca="1" si="4"/>
        <v>1224</v>
      </c>
      <c r="M111" s="1107">
        <f t="shared" ca="1" si="5"/>
        <v>40.799999999999997</v>
      </c>
      <c r="N111" s="678">
        <v>44319</v>
      </c>
      <c r="O111" s="1228">
        <v>18.07</v>
      </c>
      <c r="P111" s="673" t="s">
        <v>357</v>
      </c>
      <c r="Q111" s="673">
        <v>176</v>
      </c>
      <c r="R111" s="673">
        <v>177</v>
      </c>
      <c r="S111" s="673"/>
      <c r="T111" s="673"/>
      <c r="U111" s="673"/>
      <c r="V111" s="673"/>
      <c r="W111" s="673">
        <v>29</v>
      </c>
      <c r="X111" s="673"/>
      <c r="Y111" s="673"/>
      <c r="Z111" s="673"/>
      <c r="AA111" s="673"/>
      <c r="AB111" s="673"/>
      <c r="AC111" s="673">
        <v>35</v>
      </c>
      <c r="AD111" s="673"/>
      <c r="AE111" s="673"/>
      <c r="AF111" s="673"/>
      <c r="AG111" s="673"/>
      <c r="AH111" s="673"/>
      <c r="AI111" s="673"/>
      <c r="AJ111" s="673"/>
      <c r="AK111" s="673"/>
      <c r="AL111" s="673"/>
      <c r="AM111" s="673"/>
      <c r="AN111" s="673"/>
      <c r="AO111" s="673"/>
      <c r="AP111" s="673"/>
      <c r="AQ111" s="673"/>
      <c r="AR111" s="673"/>
      <c r="AS111" s="673"/>
      <c r="AT111" s="673"/>
      <c r="AU111" s="673"/>
      <c r="AV111" s="673"/>
      <c r="AW111" s="673"/>
      <c r="AX111" s="673"/>
      <c r="AY111" s="673"/>
      <c r="AZ111" s="673"/>
    </row>
    <row r="112" spans="1:52" ht="16" x14ac:dyDescent="0.2">
      <c r="A112" s="673" t="s">
        <v>489</v>
      </c>
      <c r="B112" s="673">
        <v>15</v>
      </c>
      <c r="C112" s="673" t="s">
        <v>517</v>
      </c>
      <c r="D112" s="673" t="s">
        <v>518</v>
      </c>
      <c r="E112" s="673" t="s">
        <v>373</v>
      </c>
      <c r="F112" s="1107">
        <v>1253154</v>
      </c>
      <c r="G112" s="1107" t="s">
        <v>115</v>
      </c>
      <c r="H112" s="1107" t="s">
        <v>156</v>
      </c>
      <c r="I112" s="1107" t="s">
        <v>293</v>
      </c>
      <c r="J112" s="1929">
        <v>43777</v>
      </c>
      <c r="K112" s="1107">
        <f t="shared" ca="1" si="3"/>
        <v>3.3555555555555556</v>
      </c>
      <c r="L112" s="1107">
        <f t="shared" ca="1" si="4"/>
        <v>1224</v>
      </c>
      <c r="M112" s="1107">
        <f t="shared" ca="1" si="5"/>
        <v>40.799999999999997</v>
      </c>
      <c r="N112" s="678">
        <v>44319</v>
      </c>
      <c r="O112" s="1228">
        <v>18.07</v>
      </c>
      <c r="P112" s="673" t="s">
        <v>357</v>
      </c>
      <c r="Q112" s="673">
        <v>180</v>
      </c>
      <c r="R112" s="673">
        <v>187</v>
      </c>
      <c r="S112" s="673"/>
      <c r="T112" s="673"/>
      <c r="U112" s="673"/>
      <c r="V112" s="673"/>
      <c r="W112" s="673">
        <v>31</v>
      </c>
      <c r="X112" s="673"/>
      <c r="Y112" s="673"/>
      <c r="Z112" s="673"/>
      <c r="AA112" s="673"/>
      <c r="AB112" s="673"/>
      <c r="AC112" s="673">
        <v>29</v>
      </c>
      <c r="AD112" s="673"/>
      <c r="AE112" s="673"/>
      <c r="AF112" s="673"/>
      <c r="AG112" s="673"/>
      <c r="AH112" s="673"/>
      <c r="AI112" s="673"/>
      <c r="AJ112" s="673"/>
      <c r="AK112" s="673"/>
      <c r="AL112" s="673"/>
      <c r="AM112" s="673"/>
      <c r="AN112" s="673"/>
      <c r="AO112" s="673"/>
      <c r="AP112" s="673"/>
      <c r="AQ112" s="673"/>
      <c r="AR112" s="673"/>
      <c r="AS112" s="673"/>
      <c r="AT112" s="673"/>
      <c r="AU112" s="673"/>
      <c r="AV112" s="673"/>
      <c r="AW112" s="673"/>
      <c r="AX112" s="673"/>
      <c r="AY112" s="673"/>
      <c r="AZ112" s="673"/>
    </row>
    <row r="113" spans="1:52" ht="16" x14ac:dyDescent="0.2">
      <c r="A113" s="673" t="s">
        <v>489</v>
      </c>
      <c r="B113" s="673">
        <v>16</v>
      </c>
      <c r="C113" s="673" t="s">
        <v>519</v>
      </c>
      <c r="D113" s="673" t="s">
        <v>520</v>
      </c>
      <c r="E113" s="673" t="s">
        <v>373</v>
      </c>
      <c r="F113" s="1107">
        <v>1253154</v>
      </c>
      <c r="G113" s="1107" t="s">
        <v>115</v>
      </c>
      <c r="H113" s="1107" t="s">
        <v>156</v>
      </c>
      <c r="I113" s="1107" t="s">
        <v>290</v>
      </c>
      <c r="J113" s="1929">
        <v>43777</v>
      </c>
      <c r="K113" s="1107">
        <f t="shared" ca="1" si="3"/>
        <v>3.3555555555555556</v>
      </c>
      <c r="L113" s="1107">
        <f t="shared" ca="1" si="4"/>
        <v>1224</v>
      </c>
      <c r="M113" s="1107">
        <f t="shared" ca="1" si="5"/>
        <v>40.799999999999997</v>
      </c>
      <c r="N113" s="678">
        <v>44319</v>
      </c>
      <c r="O113" s="923">
        <v>18.07</v>
      </c>
      <c r="P113" s="673" t="s">
        <v>357</v>
      </c>
      <c r="Q113" s="673">
        <v>168</v>
      </c>
      <c r="R113" s="673">
        <v>201</v>
      </c>
      <c r="S113" s="673"/>
      <c r="T113" s="673"/>
      <c r="U113" s="673"/>
      <c r="V113" s="673"/>
      <c r="W113" s="673">
        <v>27</v>
      </c>
      <c r="X113" s="673"/>
      <c r="Y113" s="673"/>
      <c r="Z113" s="673"/>
      <c r="AA113" s="673"/>
      <c r="AB113" s="673"/>
      <c r="AC113" s="673">
        <v>26</v>
      </c>
      <c r="AD113" s="673"/>
      <c r="AE113" s="673"/>
      <c r="AF113" s="673"/>
      <c r="AG113" s="673"/>
      <c r="AH113" s="673"/>
      <c r="AI113" s="673"/>
      <c r="AJ113" s="673"/>
      <c r="AK113" s="673"/>
      <c r="AL113" s="673"/>
      <c r="AM113" s="673"/>
      <c r="AN113" s="673"/>
      <c r="AO113" s="673"/>
      <c r="AP113" s="673"/>
      <c r="AQ113" s="673"/>
      <c r="AR113" s="673"/>
      <c r="AS113" s="673"/>
      <c r="AT113" s="673"/>
      <c r="AU113" s="673"/>
      <c r="AV113" s="673"/>
      <c r="AW113" s="673"/>
      <c r="AX113" s="673"/>
      <c r="AY113" s="673"/>
      <c r="AZ113" s="673"/>
    </row>
    <row r="114" spans="1:52" ht="16" x14ac:dyDescent="0.2">
      <c r="A114" s="673" t="s">
        <v>489</v>
      </c>
      <c r="B114" s="673">
        <v>17</v>
      </c>
      <c r="C114" s="673" t="s">
        <v>521</v>
      </c>
      <c r="D114" s="673" t="s">
        <v>522</v>
      </c>
      <c r="E114" s="673" t="s">
        <v>385</v>
      </c>
      <c r="F114" s="1107">
        <v>1272258</v>
      </c>
      <c r="G114" s="1107" t="s">
        <v>115</v>
      </c>
      <c r="H114" s="1107" t="s">
        <v>156</v>
      </c>
      <c r="I114" s="1107" t="s">
        <v>523</v>
      </c>
      <c r="J114" s="1929">
        <v>43654</v>
      </c>
      <c r="K114" s="1107">
        <f t="shared" ca="1" si="3"/>
        <v>3.6888888888888891</v>
      </c>
      <c r="L114" s="1107">
        <f t="shared" ca="1" si="4"/>
        <v>1347</v>
      </c>
      <c r="M114" s="1107">
        <f t="shared" ca="1" si="5"/>
        <v>44.9</v>
      </c>
      <c r="N114" s="678">
        <v>44319</v>
      </c>
      <c r="O114" s="923">
        <v>22.17</v>
      </c>
      <c r="P114" s="673" t="s">
        <v>357</v>
      </c>
      <c r="Q114" s="673">
        <v>191</v>
      </c>
      <c r="R114" s="673">
        <v>196</v>
      </c>
      <c r="S114" s="673"/>
      <c r="T114" s="673"/>
      <c r="U114" s="673"/>
      <c r="V114" s="673"/>
      <c r="W114" s="673">
        <v>26</v>
      </c>
      <c r="X114" s="673"/>
      <c r="Y114" s="673"/>
      <c r="Z114" s="673"/>
      <c r="AA114" s="673"/>
      <c r="AB114" s="673"/>
      <c r="AC114" s="673">
        <v>36</v>
      </c>
      <c r="AD114" s="673"/>
      <c r="AE114" s="673"/>
      <c r="AF114" s="673"/>
      <c r="AG114" s="673"/>
      <c r="AH114" s="673"/>
      <c r="AI114" s="673"/>
      <c r="AJ114" s="673"/>
      <c r="AK114" s="673"/>
      <c r="AL114" s="673" t="s">
        <v>287</v>
      </c>
      <c r="AM114" s="673" t="s">
        <v>287</v>
      </c>
      <c r="AN114" s="673" t="s">
        <v>287</v>
      </c>
      <c r="AO114" s="673"/>
      <c r="AP114" s="673"/>
      <c r="AQ114" s="673"/>
      <c r="AR114" s="673"/>
      <c r="AS114" s="673"/>
      <c r="AT114" s="673"/>
      <c r="AU114" s="673"/>
      <c r="AV114" s="673"/>
      <c r="AW114" s="673"/>
      <c r="AX114" s="673"/>
      <c r="AY114" s="673"/>
      <c r="AZ114" s="673"/>
    </row>
    <row r="115" spans="1:52" ht="16" x14ac:dyDescent="0.2">
      <c r="A115" s="673" t="s">
        <v>489</v>
      </c>
      <c r="B115" s="673">
        <v>18</v>
      </c>
      <c r="C115" s="627" t="s">
        <v>524</v>
      </c>
      <c r="D115" s="673" t="s">
        <v>525</v>
      </c>
      <c r="E115" s="673" t="s">
        <v>393</v>
      </c>
      <c r="F115" s="673">
        <v>1125471</v>
      </c>
      <c r="G115" s="673" t="s">
        <v>113</v>
      </c>
      <c r="H115" s="673" t="s">
        <v>157</v>
      </c>
      <c r="I115" s="673" t="s">
        <v>299</v>
      </c>
      <c r="J115" s="678">
        <v>43963</v>
      </c>
      <c r="K115" s="1107">
        <f t="shared" ca="1" si="3"/>
        <v>2.8444444444444446</v>
      </c>
      <c r="L115" s="1107">
        <f t="shared" ca="1" si="4"/>
        <v>1038</v>
      </c>
      <c r="M115" s="1107">
        <f t="shared" ca="1" si="5"/>
        <v>34.6</v>
      </c>
      <c r="N115" s="678">
        <v>44319</v>
      </c>
      <c r="O115" s="923">
        <v>11.87</v>
      </c>
      <c r="P115" s="673" t="s">
        <v>357</v>
      </c>
      <c r="Q115" s="673">
        <v>172</v>
      </c>
      <c r="R115" s="1223" t="s">
        <v>351</v>
      </c>
      <c r="S115" s="673"/>
      <c r="T115" s="627">
        <v>136</v>
      </c>
      <c r="V115" s="673"/>
      <c r="W115" s="673">
        <v>22</v>
      </c>
      <c r="X115" s="673"/>
      <c r="Y115" s="673"/>
      <c r="Z115" s="673"/>
      <c r="AA115" s="673"/>
      <c r="AB115" s="673"/>
      <c r="AC115" s="1223" t="s">
        <v>351</v>
      </c>
      <c r="AD115" s="673"/>
      <c r="AE115" s="673"/>
      <c r="AF115" s="673"/>
      <c r="AG115" s="673"/>
      <c r="AH115" s="673"/>
      <c r="AI115" s="673"/>
      <c r="AJ115" s="673"/>
      <c r="AK115" s="673"/>
      <c r="AL115" s="673">
        <v>38</v>
      </c>
      <c r="AM115" s="673">
        <v>38</v>
      </c>
      <c r="AN115" s="673">
        <v>39</v>
      </c>
      <c r="AO115" s="627">
        <v>38</v>
      </c>
      <c r="AP115" s="627">
        <v>38</v>
      </c>
      <c r="AQ115" s="627">
        <v>39</v>
      </c>
      <c r="AR115" s="627">
        <v>38</v>
      </c>
      <c r="AS115" s="627">
        <v>38</v>
      </c>
      <c r="AT115" s="673"/>
      <c r="AU115" s="673"/>
      <c r="AV115" s="673"/>
      <c r="AW115" s="673"/>
      <c r="AX115" s="673"/>
      <c r="AY115" s="673"/>
      <c r="AZ115" s="673"/>
    </row>
    <row r="116" spans="1:52" ht="16" x14ac:dyDescent="0.2">
      <c r="A116" s="673" t="s">
        <v>489</v>
      </c>
      <c r="B116" s="673">
        <v>19</v>
      </c>
      <c r="C116" s="627" t="s">
        <v>526</v>
      </c>
      <c r="D116" s="673" t="s">
        <v>527</v>
      </c>
      <c r="E116" s="673" t="s">
        <v>393</v>
      </c>
      <c r="F116" s="673">
        <v>1125471</v>
      </c>
      <c r="G116" s="673" t="s">
        <v>113</v>
      </c>
      <c r="H116" s="673" t="s">
        <v>157</v>
      </c>
      <c r="I116" s="673" t="s">
        <v>296</v>
      </c>
      <c r="J116" s="678">
        <v>43963</v>
      </c>
      <c r="K116" s="1107">
        <f t="shared" ca="1" si="3"/>
        <v>2.8444444444444446</v>
      </c>
      <c r="L116" s="1107">
        <f t="shared" ca="1" si="4"/>
        <v>1038</v>
      </c>
      <c r="M116" s="1107">
        <f t="shared" ca="1" si="5"/>
        <v>34.6</v>
      </c>
      <c r="N116" s="678">
        <v>44319</v>
      </c>
      <c r="O116" s="923">
        <v>11.87</v>
      </c>
      <c r="P116" s="673" t="s">
        <v>357</v>
      </c>
      <c r="Q116" s="673">
        <v>201</v>
      </c>
      <c r="R116" s="1223" t="s">
        <v>351</v>
      </c>
      <c r="S116" s="673"/>
      <c r="T116" s="627">
        <v>112</v>
      </c>
      <c r="V116" s="673"/>
      <c r="W116" s="673">
        <v>32</v>
      </c>
      <c r="X116" s="673"/>
      <c r="Y116" s="673"/>
      <c r="Z116" s="673"/>
      <c r="AA116" s="673"/>
      <c r="AB116" s="673"/>
      <c r="AC116" s="1223" t="s">
        <v>351</v>
      </c>
      <c r="AD116" s="673"/>
      <c r="AE116" s="673"/>
      <c r="AF116" s="673"/>
      <c r="AG116" s="673"/>
      <c r="AH116" s="673"/>
      <c r="AI116" s="673"/>
      <c r="AJ116" s="673"/>
      <c r="AK116" s="673"/>
      <c r="AL116" s="673">
        <v>33</v>
      </c>
      <c r="AM116" s="673">
        <v>33</v>
      </c>
      <c r="AN116" s="673">
        <v>33</v>
      </c>
      <c r="AO116" s="627">
        <v>33</v>
      </c>
      <c r="AP116" s="627">
        <v>33</v>
      </c>
      <c r="AQ116" s="627">
        <v>33</v>
      </c>
      <c r="AR116" s="627">
        <v>33</v>
      </c>
      <c r="AS116" s="627">
        <v>33</v>
      </c>
      <c r="AT116" s="673"/>
      <c r="AU116" s="673"/>
      <c r="AV116" s="673"/>
      <c r="AW116" s="673"/>
      <c r="AX116" s="673"/>
      <c r="AY116" s="673"/>
      <c r="AZ116" s="673"/>
    </row>
    <row r="117" spans="1:52" ht="16" x14ac:dyDescent="0.2">
      <c r="A117" s="673" t="s">
        <v>489</v>
      </c>
      <c r="B117" s="673">
        <v>20</v>
      </c>
      <c r="C117" s="627" t="s">
        <v>528</v>
      </c>
      <c r="D117" s="673" t="s">
        <v>529</v>
      </c>
      <c r="E117" s="673" t="s">
        <v>393</v>
      </c>
      <c r="F117" s="673">
        <v>1125471</v>
      </c>
      <c r="G117" s="673" t="s">
        <v>113</v>
      </c>
      <c r="H117" s="673" t="s">
        <v>157</v>
      </c>
      <c r="I117" s="673" t="s">
        <v>286</v>
      </c>
      <c r="J117" s="678">
        <v>43963</v>
      </c>
      <c r="K117" s="1107">
        <f t="shared" ca="1" si="3"/>
        <v>2.8444444444444446</v>
      </c>
      <c r="L117" s="1107">
        <f t="shared" ca="1" si="4"/>
        <v>1038</v>
      </c>
      <c r="M117" s="1107">
        <f t="shared" ca="1" si="5"/>
        <v>34.6</v>
      </c>
      <c r="N117" s="678">
        <v>44319</v>
      </c>
      <c r="O117" s="923">
        <v>11.87</v>
      </c>
      <c r="P117" s="673" t="s">
        <v>357</v>
      </c>
      <c r="Q117" s="673">
        <v>187</v>
      </c>
      <c r="R117" s="1223" t="s">
        <v>351</v>
      </c>
      <c r="S117" s="673"/>
      <c r="T117" s="627">
        <v>175</v>
      </c>
      <c r="V117" s="673"/>
      <c r="W117" s="673">
        <v>33</v>
      </c>
      <c r="X117" s="673"/>
      <c r="Y117" s="673"/>
      <c r="Z117" s="673"/>
      <c r="AA117" s="673"/>
      <c r="AB117" s="673"/>
      <c r="AC117" s="1223" t="s">
        <v>351</v>
      </c>
      <c r="AD117" s="673"/>
      <c r="AE117" s="673"/>
      <c r="AF117" s="673"/>
      <c r="AG117" s="673"/>
      <c r="AH117" s="673"/>
      <c r="AI117" s="673"/>
      <c r="AJ117" s="673"/>
      <c r="AK117" s="673"/>
      <c r="AL117" s="673">
        <v>36</v>
      </c>
      <c r="AM117" s="673">
        <v>37</v>
      </c>
      <c r="AN117" s="673">
        <v>37</v>
      </c>
      <c r="AO117" s="627">
        <v>36</v>
      </c>
      <c r="AP117" s="627">
        <v>37</v>
      </c>
      <c r="AQ117" s="627">
        <v>37</v>
      </c>
      <c r="AR117" s="627">
        <v>38</v>
      </c>
      <c r="AS117" s="627">
        <v>37</v>
      </c>
      <c r="AT117" s="673"/>
      <c r="AU117" s="673"/>
      <c r="AV117" s="673"/>
      <c r="AW117" s="673"/>
      <c r="AX117" s="673"/>
      <c r="AY117" s="673"/>
      <c r="AZ117" s="673"/>
    </row>
    <row r="118" spans="1:52" ht="16" x14ac:dyDescent="0.2">
      <c r="A118" s="673" t="s">
        <v>489</v>
      </c>
      <c r="B118" s="673">
        <v>21</v>
      </c>
      <c r="C118" s="627" t="s">
        <v>530</v>
      </c>
      <c r="D118" s="673" t="s">
        <v>531</v>
      </c>
      <c r="E118" s="673" t="s">
        <v>403</v>
      </c>
      <c r="F118" s="673">
        <v>1343445</v>
      </c>
      <c r="G118" s="673" t="s">
        <v>115</v>
      </c>
      <c r="H118" s="673" t="s">
        <v>157</v>
      </c>
      <c r="I118" s="673" t="s">
        <v>299</v>
      </c>
      <c r="J118" s="678">
        <v>43963</v>
      </c>
      <c r="K118" s="1107">
        <f t="shared" ca="1" si="3"/>
        <v>2.8444444444444446</v>
      </c>
      <c r="L118" s="1107">
        <f t="shared" ca="1" si="4"/>
        <v>1038</v>
      </c>
      <c r="M118" s="1107">
        <f t="shared" ca="1" si="5"/>
        <v>34.6</v>
      </c>
      <c r="N118" s="678">
        <v>44319</v>
      </c>
      <c r="O118" s="923">
        <v>11.87</v>
      </c>
      <c r="P118" s="673" t="s">
        <v>357</v>
      </c>
      <c r="Q118" s="673">
        <v>188</v>
      </c>
      <c r="R118" s="1223" t="s">
        <v>351</v>
      </c>
      <c r="S118" s="673"/>
      <c r="T118" s="627">
        <v>167</v>
      </c>
      <c r="V118" s="673"/>
      <c r="W118" s="673">
        <v>26</v>
      </c>
      <c r="X118" s="673"/>
      <c r="Y118" s="673"/>
      <c r="Z118" s="673"/>
      <c r="AA118" s="673"/>
      <c r="AB118" s="673"/>
      <c r="AC118" s="1223" t="s">
        <v>351</v>
      </c>
      <c r="AD118" s="673"/>
      <c r="AE118" s="673"/>
      <c r="AF118" s="673"/>
      <c r="AG118" s="673"/>
      <c r="AH118" s="673"/>
      <c r="AI118" s="673"/>
      <c r="AJ118" s="673"/>
      <c r="AK118" s="673"/>
      <c r="AL118" s="673">
        <v>30</v>
      </c>
      <c r="AM118" s="673">
        <v>30</v>
      </c>
      <c r="AN118" s="673">
        <v>30</v>
      </c>
      <c r="AO118" s="627">
        <v>31</v>
      </c>
      <c r="AP118" s="627">
        <v>32</v>
      </c>
      <c r="AQ118" s="627">
        <v>29</v>
      </c>
      <c r="AR118" s="627">
        <v>29</v>
      </c>
      <c r="AS118" s="627">
        <v>29</v>
      </c>
      <c r="AT118" s="673"/>
      <c r="AU118" s="673"/>
      <c r="AV118" s="673"/>
      <c r="AW118" s="673"/>
      <c r="AX118" s="673"/>
      <c r="AY118" s="673"/>
      <c r="AZ118" s="673"/>
    </row>
    <row r="119" spans="1:52" ht="16" x14ac:dyDescent="0.2">
      <c r="A119" s="673" t="s">
        <v>489</v>
      </c>
      <c r="B119" s="673">
        <v>22</v>
      </c>
      <c r="C119" s="627" t="s">
        <v>532</v>
      </c>
      <c r="D119" s="673" t="s">
        <v>533</v>
      </c>
      <c r="E119" s="673" t="s">
        <v>403</v>
      </c>
      <c r="F119" s="673">
        <v>1343445</v>
      </c>
      <c r="G119" s="673" t="s">
        <v>115</v>
      </c>
      <c r="H119" s="673" t="s">
        <v>157</v>
      </c>
      <c r="I119" s="673" t="s">
        <v>296</v>
      </c>
      <c r="J119" s="678">
        <v>43963</v>
      </c>
      <c r="K119" s="1107">
        <f t="shared" ca="1" si="3"/>
        <v>2.8444444444444446</v>
      </c>
      <c r="L119" s="1107">
        <f t="shared" ca="1" si="4"/>
        <v>1038</v>
      </c>
      <c r="M119" s="1107">
        <f t="shared" ca="1" si="5"/>
        <v>34.6</v>
      </c>
      <c r="N119" s="678">
        <v>44319</v>
      </c>
      <c r="O119" s="923">
        <v>11.87</v>
      </c>
      <c r="P119" s="673" t="s">
        <v>357</v>
      </c>
      <c r="Q119" s="673">
        <v>192</v>
      </c>
      <c r="R119" s="1223" t="s">
        <v>351</v>
      </c>
      <c r="S119" s="673"/>
      <c r="T119" s="627">
        <v>120</v>
      </c>
      <c r="V119" s="673"/>
      <c r="W119" s="673">
        <v>25</v>
      </c>
      <c r="X119" s="673"/>
      <c r="Y119" s="673"/>
      <c r="Z119" s="673"/>
      <c r="AA119" s="673"/>
      <c r="AB119" s="673"/>
      <c r="AC119" s="1223" t="s">
        <v>351</v>
      </c>
      <c r="AD119" s="673"/>
      <c r="AE119" s="673"/>
      <c r="AF119" s="673"/>
      <c r="AG119" s="673"/>
      <c r="AH119" s="673"/>
      <c r="AI119" s="673"/>
      <c r="AJ119" s="673"/>
      <c r="AK119" s="673"/>
      <c r="AL119" s="673">
        <v>25</v>
      </c>
      <c r="AM119" s="673">
        <v>26</v>
      </c>
      <c r="AN119" s="673">
        <v>26</v>
      </c>
      <c r="AO119" s="627">
        <v>25</v>
      </c>
      <c r="AP119" s="627">
        <v>27</v>
      </c>
      <c r="AQ119" s="627">
        <v>25</v>
      </c>
      <c r="AR119" s="627">
        <v>26</v>
      </c>
      <c r="AS119" s="627">
        <v>25</v>
      </c>
      <c r="AT119" s="673"/>
      <c r="AU119" s="673"/>
      <c r="AV119" s="673"/>
      <c r="AW119" s="673"/>
      <c r="AX119" s="673"/>
      <c r="AY119" s="673"/>
      <c r="AZ119" s="673"/>
    </row>
    <row r="120" spans="1:52" ht="16" x14ac:dyDescent="0.2">
      <c r="A120" s="673" t="s">
        <v>287</v>
      </c>
      <c r="B120" s="673" t="s">
        <v>287</v>
      </c>
      <c r="C120" s="673" t="s">
        <v>287</v>
      </c>
      <c r="D120" s="673" t="s">
        <v>287</v>
      </c>
      <c r="E120" s="673" t="s">
        <v>287</v>
      </c>
      <c r="F120" s="673" t="s">
        <v>287</v>
      </c>
      <c r="G120" s="673" t="s">
        <v>287</v>
      </c>
      <c r="H120" s="673" t="s">
        <v>287</v>
      </c>
      <c r="I120" s="673" t="s">
        <v>287</v>
      </c>
      <c r="J120" s="673" t="s">
        <v>287</v>
      </c>
      <c r="K120" s="1107"/>
      <c r="L120" s="1107"/>
      <c r="M120" s="1107"/>
      <c r="N120" s="673" t="s">
        <v>287</v>
      </c>
      <c r="O120" s="673" t="s">
        <v>287</v>
      </c>
      <c r="P120" s="673" t="s">
        <v>287</v>
      </c>
      <c r="Q120" s="673" t="s">
        <v>287</v>
      </c>
      <c r="R120" s="673" t="s">
        <v>287</v>
      </c>
      <c r="S120" s="673" t="s">
        <v>287</v>
      </c>
      <c r="T120" s="673" t="s">
        <v>287</v>
      </c>
      <c r="U120" s="673"/>
      <c r="V120" s="673" t="s">
        <v>287</v>
      </c>
      <c r="W120" s="673" t="s">
        <v>287</v>
      </c>
      <c r="X120" s="673" t="s">
        <v>287</v>
      </c>
      <c r="Y120" s="673" t="s">
        <v>287</v>
      </c>
      <c r="Z120" s="673" t="s">
        <v>287</v>
      </c>
      <c r="AA120" s="673" t="s">
        <v>287</v>
      </c>
      <c r="AB120" s="673" t="s">
        <v>287</v>
      </c>
      <c r="AC120" s="673" t="s">
        <v>287</v>
      </c>
      <c r="AD120" s="673" t="s">
        <v>287</v>
      </c>
      <c r="AE120" s="673" t="s">
        <v>287</v>
      </c>
      <c r="AF120" s="673" t="s">
        <v>287</v>
      </c>
      <c r="AG120" s="673" t="s">
        <v>287</v>
      </c>
      <c r="AH120" s="673" t="s">
        <v>287</v>
      </c>
      <c r="AI120" s="673" t="s">
        <v>287</v>
      </c>
      <c r="AJ120" s="673" t="s">
        <v>287</v>
      </c>
      <c r="AK120" s="673" t="s">
        <v>287</v>
      </c>
      <c r="AL120" s="673" t="s">
        <v>287</v>
      </c>
      <c r="AM120" s="673" t="s">
        <v>287</v>
      </c>
      <c r="AN120" s="673" t="s">
        <v>287</v>
      </c>
      <c r="AO120" s="673" t="s">
        <v>287</v>
      </c>
      <c r="AP120" s="673" t="s">
        <v>287</v>
      </c>
      <c r="AQ120" s="673" t="s">
        <v>287</v>
      </c>
      <c r="AR120" s="673" t="s">
        <v>287</v>
      </c>
      <c r="AS120" s="673" t="s">
        <v>287</v>
      </c>
      <c r="AT120" s="673" t="s">
        <v>287</v>
      </c>
      <c r="AU120" s="673" t="s">
        <v>287</v>
      </c>
      <c r="AV120" s="673" t="s">
        <v>287</v>
      </c>
      <c r="AW120" s="673" t="s">
        <v>287</v>
      </c>
      <c r="AX120" s="673" t="s">
        <v>287</v>
      </c>
      <c r="AY120" s="673" t="s">
        <v>287</v>
      </c>
      <c r="AZ120" s="673" t="s">
        <v>287</v>
      </c>
    </row>
    <row r="121" spans="1:52" ht="16" x14ac:dyDescent="0.2">
      <c r="A121" s="673" t="s">
        <v>134</v>
      </c>
      <c r="B121" s="673">
        <v>1</v>
      </c>
      <c r="C121" s="1928" t="s">
        <v>534</v>
      </c>
      <c r="D121" s="673" t="s">
        <v>535</v>
      </c>
      <c r="E121" s="673" t="s">
        <v>536</v>
      </c>
      <c r="F121" s="1107">
        <v>1336217</v>
      </c>
      <c r="G121" s="1107" t="s">
        <v>115</v>
      </c>
      <c r="H121" s="1107" t="s">
        <v>150</v>
      </c>
      <c r="I121" s="1107" t="s">
        <v>299</v>
      </c>
      <c r="J121" s="1929">
        <v>44011</v>
      </c>
      <c r="K121" s="1107">
        <f t="shared" ca="1" si="3"/>
        <v>2.713888888888889</v>
      </c>
      <c r="L121" s="1107">
        <f t="shared" ca="1" si="4"/>
        <v>990</v>
      </c>
      <c r="M121" s="1107">
        <f t="shared" ca="1" si="5"/>
        <v>33</v>
      </c>
      <c r="N121" s="1929">
        <v>44361</v>
      </c>
      <c r="O121" s="923">
        <v>11.67</v>
      </c>
      <c r="P121" s="673" t="s">
        <v>112</v>
      </c>
      <c r="Q121" s="673">
        <v>191</v>
      </c>
      <c r="R121" s="673"/>
      <c r="S121" s="673"/>
      <c r="T121" s="673"/>
      <c r="U121" s="627">
        <v>180</v>
      </c>
      <c r="V121" s="673"/>
      <c r="W121" s="673">
        <v>22</v>
      </c>
      <c r="X121" s="673">
        <v>24</v>
      </c>
      <c r="Y121" s="673">
        <v>24</v>
      </c>
      <c r="Z121" s="673">
        <v>26</v>
      </c>
      <c r="AA121" s="673">
        <v>27</v>
      </c>
      <c r="AB121" s="673">
        <v>27</v>
      </c>
      <c r="AC121" s="673">
        <v>29</v>
      </c>
      <c r="AD121" s="673">
        <v>29</v>
      </c>
      <c r="AE121" s="673">
        <v>30</v>
      </c>
      <c r="AF121" s="673">
        <v>31</v>
      </c>
      <c r="AG121" s="673">
        <v>32</v>
      </c>
      <c r="AH121" s="673">
        <v>33</v>
      </c>
      <c r="AI121" s="673">
        <v>33</v>
      </c>
      <c r="AJ121" s="673">
        <v>35</v>
      </c>
      <c r="AK121" s="673">
        <v>35</v>
      </c>
      <c r="AL121" s="673">
        <v>36</v>
      </c>
      <c r="AM121" s="673">
        <v>34</v>
      </c>
      <c r="AN121" s="673">
        <v>34</v>
      </c>
      <c r="AO121" s="673"/>
      <c r="AP121" s="673"/>
      <c r="AQ121" s="673">
        <v>36</v>
      </c>
      <c r="AR121" s="673">
        <v>35</v>
      </c>
      <c r="AS121" s="673">
        <v>36</v>
      </c>
      <c r="AT121" s="673">
        <v>35</v>
      </c>
      <c r="AU121" s="627">
        <v>36</v>
      </c>
      <c r="AV121" s="627">
        <v>36</v>
      </c>
      <c r="AW121" s="627">
        <v>36</v>
      </c>
      <c r="AX121" s="627">
        <v>36</v>
      </c>
      <c r="AY121" s="627">
        <v>37</v>
      </c>
      <c r="AZ121" s="673"/>
    </row>
    <row r="122" spans="1:52" ht="16" x14ac:dyDescent="0.2">
      <c r="A122" s="673" t="s">
        <v>134</v>
      </c>
      <c r="B122" s="673">
        <v>2</v>
      </c>
      <c r="C122" s="1932" t="s">
        <v>537</v>
      </c>
      <c r="D122" s="673" t="s">
        <v>538</v>
      </c>
      <c r="E122" s="673" t="s">
        <v>536</v>
      </c>
      <c r="F122" s="1107">
        <v>1336217</v>
      </c>
      <c r="G122" s="1107" t="s">
        <v>115</v>
      </c>
      <c r="H122" s="1107" t="s">
        <v>150</v>
      </c>
      <c r="I122" s="1107" t="s">
        <v>296</v>
      </c>
      <c r="J122" s="1929">
        <v>44011</v>
      </c>
      <c r="K122" s="1107">
        <f t="shared" ca="1" si="3"/>
        <v>2.713888888888889</v>
      </c>
      <c r="L122" s="1107">
        <f t="shared" ca="1" si="4"/>
        <v>990</v>
      </c>
      <c r="M122" s="1107">
        <f t="shared" ca="1" si="5"/>
        <v>33</v>
      </c>
      <c r="N122" s="1929">
        <v>44361</v>
      </c>
      <c r="O122" s="923">
        <v>11.67</v>
      </c>
      <c r="P122" s="673" t="s">
        <v>112</v>
      </c>
      <c r="Q122" s="673">
        <v>163</v>
      </c>
      <c r="R122" s="673"/>
      <c r="S122" s="673"/>
      <c r="T122" s="673"/>
      <c r="U122" s="627">
        <v>227</v>
      </c>
      <c r="V122" s="673"/>
      <c r="W122" s="673">
        <v>23</v>
      </c>
      <c r="X122" s="673">
        <v>23</v>
      </c>
      <c r="Y122" s="673">
        <v>24</v>
      </c>
      <c r="Z122" s="673">
        <v>25</v>
      </c>
      <c r="AA122" s="673">
        <v>25</v>
      </c>
      <c r="AB122" s="673">
        <v>26</v>
      </c>
      <c r="AC122" s="673">
        <v>26</v>
      </c>
      <c r="AD122" s="673">
        <v>26</v>
      </c>
      <c r="AE122" s="673">
        <v>36</v>
      </c>
      <c r="AF122" s="673">
        <v>36</v>
      </c>
      <c r="AG122" s="673">
        <v>36</v>
      </c>
      <c r="AH122" s="673">
        <v>35</v>
      </c>
      <c r="AI122" s="673">
        <v>35</v>
      </c>
      <c r="AJ122" s="673">
        <v>35</v>
      </c>
      <c r="AK122" s="673">
        <v>35</v>
      </c>
      <c r="AL122" s="673">
        <v>35</v>
      </c>
      <c r="AM122" s="673">
        <v>35</v>
      </c>
      <c r="AN122" s="673">
        <v>35</v>
      </c>
      <c r="AO122" s="673"/>
      <c r="AP122" s="673"/>
      <c r="AQ122" s="673">
        <v>38</v>
      </c>
      <c r="AR122" s="673">
        <v>36</v>
      </c>
      <c r="AS122" s="673">
        <v>38</v>
      </c>
      <c r="AT122" s="673">
        <v>38</v>
      </c>
      <c r="AU122" s="627">
        <v>39</v>
      </c>
      <c r="AV122" s="627">
        <v>40</v>
      </c>
      <c r="AW122" s="627">
        <v>40</v>
      </c>
      <c r="AX122" s="627">
        <v>40</v>
      </c>
      <c r="AY122" s="627">
        <v>42</v>
      </c>
      <c r="AZ122" s="673"/>
    </row>
    <row r="123" spans="1:52" ht="16" x14ac:dyDescent="0.2">
      <c r="A123" s="673" t="s">
        <v>134</v>
      </c>
      <c r="B123" s="673">
        <v>3</v>
      </c>
      <c r="C123" s="1932" t="s">
        <v>539</v>
      </c>
      <c r="D123" s="673" t="s">
        <v>540</v>
      </c>
      <c r="E123" s="673" t="s">
        <v>536</v>
      </c>
      <c r="F123" s="1107">
        <v>1336217</v>
      </c>
      <c r="G123" s="1107" t="s">
        <v>115</v>
      </c>
      <c r="H123" s="1107" t="s">
        <v>150</v>
      </c>
      <c r="I123" s="1107" t="s">
        <v>286</v>
      </c>
      <c r="J123" s="1929">
        <v>44011</v>
      </c>
      <c r="K123" s="1107">
        <f t="shared" ca="1" si="3"/>
        <v>2.713888888888889</v>
      </c>
      <c r="L123" s="1107">
        <f t="shared" ca="1" si="4"/>
        <v>990</v>
      </c>
      <c r="M123" s="1107">
        <f t="shared" ca="1" si="5"/>
        <v>33</v>
      </c>
      <c r="N123" s="1929">
        <v>44361</v>
      </c>
      <c r="O123" s="923">
        <v>11.67</v>
      </c>
      <c r="P123" s="673" t="s">
        <v>112</v>
      </c>
      <c r="Q123" s="673">
        <v>169</v>
      </c>
      <c r="R123" s="673"/>
      <c r="S123" s="673"/>
      <c r="T123" s="673"/>
      <c r="U123" s="627">
        <v>201</v>
      </c>
      <c r="V123" s="673"/>
      <c r="W123" s="673">
        <v>22</v>
      </c>
      <c r="X123" s="673">
        <v>23</v>
      </c>
      <c r="Y123" s="673">
        <v>24</v>
      </c>
      <c r="Z123" s="673">
        <v>24</v>
      </c>
      <c r="AA123" s="673">
        <v>24</v>
      </c>
      <c r="AB123" s="673">
        <v>25</v>
      </c>
      <c r="AC123" s="673">
        <v>25</v>
      </c>
      <c r="AD123" s="673">
        <v>26</v>
      </c>
      <c r="AE123" s="673">
        <v>27</v>
      </c>
      <c r="AF123" s="673">
        <v>28</v>
      </c>
      <c r="AG123" s="673">
        <v>29</v>
      </c>
      <c r="AH123" s="673">
        <v>29</v>
      </c>
      <c r="AI123" s="673">
        <v>30</v>
      </c>
      <c r="AJ123" s="673">
        <v>30</v>
      </c>
      <c r="AK123" s="673">
        <v>30</v>
      </c>
      <c r="AL123" s="673">
        <v>31</v>
      </c>
      <c r="AM123" s="673">
        <v>30</v>
      </c>
      <c r="AN123" s="673">
        <v>30</v>
      </c>
      <c r="AO123" s="673"/>
      <c r="AP123" s="673"/>
      <c r="AQ123" s="673">
        <v>33</v>
      </c>
      <c r="AR123" s="673">
        <v>30</v>
      </c>
      <c r="AS123" s="673">
        <v>32</v>
      </c>
      <c r="AT123" s="673">
        <v>34</v>
      </c>
      <c r="AU123" s="627">
        <v>33</v>
      </c>
      <c r="AV123" s="627">
        <v>33</v>
      </c>
      <c r="AW123" s="627">
        <v>34</v>
      </c>
      <c r="AX123" s="627">
        <v>33</v>
      </c>
      <c r="AY123" s="627">
        <v>34</v>
      </c>
      <c r="AZ123" s="673"/>
    </row>
    <row r="124" spans="1:52" ht="16" x14ac:dyDescent="0.2">
      <c r="A124" s="673" t="s">
        <v>134</v>
      </c>
      <c r="B124" s="673">
        <v>4</v>
      </c>
      <c r="C124" s="1932" t="s">
        <v>541</v>
      </c>
      <c r="D124" s="673" t="s">
        <v>542</v>
      </c>
      <c r="E124" s="673" t="s">
        <v>536</v>
      </c>
      <c r="F124" s="1107">
        <v>1336217</v>
      </c>
      <c r="G124" s="1107" t="s">
        <v>115</v>
      </c>
      <c r="H124" s="1107" t="s">
        <v>150</v>
      </c>
      <c r="I124" s="1107" t="s">
        <v>293</v>
      </c>
      <c r="J124" s="1929">
        <v>44011</v>
      </c>
      <c r="K124" s="1107">
        <f t="shared" ca="1" si="3"/>
        <v>2.713888888888889</v>
      </c>
      <c r="L124" s="1107">
        <f t="shared" ca="1" si="4"/>
        <v>990</v>
      </c>
      <c r="M124" s="1107">
        <f t="shared" ca="1" si="5"/>
        <v>33</v>
      </c>
      <c r="N124" s="1929">
        <v>44361</v>
      </c>
      <c r="O124" s="923">
        <v>11.67</v>
      </c>
      <c r="P124" s="673" t="s">
        <v>112</v>
      </c>
      <c r="Q124" s="673">
        <v>187</v>
      </c>
      <c r="R124" s="673"/>
      <c r="S124" s="673"/>
      <c r="T124" s="673"/>
      <c r="U124" s="627">
        <v>185</v>
      </c>
      <c r="V124" s="673"/>
      <c r="W124" s="673">
        <v>20</v>
      </c>
      <c r="X124" s="673">
        <v>21</v>
      </c>
      <c r="Y124" s="673">
        <v>22</v>
      </c>
      <c r="Z124" s="673">
        <v>22</v>
      </c>
      <c r="AA124" s="673">
        <v>24</v>
      </c>
      <c r="AB124" s="673">
        <v>25</v>
      </c>
      <c r="AC124" s="673">
        <v>25</v>
      </c>
      <c r="AD124" s="673">
        <v>27</v>
      </c>
      <c r="AE124" s="673">
        <v>27</v>
      </c>
      <c r="AF124" s="673">
        <v>27</v>
      </c>
      <c r="AG124" s="673">
        <v>27</v>
      </c>
      <c r="AH124" s="673">
        <v>26</v>
      </c>
      <c r="AI124" s="673">
        <v>26</v>
      </c>
      <c r="AJ124" s="673">
        <v>25</v>
      </c>
      <c r="AK124" s="673">
        <v>25</v>
      </c>
      <c r="AL124" s="673">
        <v>25</v>
      </c>
      <c r="AM124" s="673">
        <v>25</v>
      </c>
      <c r="AN124" s="673">
        <v>26</v>
      </c>
      <c r="AO124" s="673"/>
      <c r="AP124" s="673"/>
      <c r="AQ124" s="673">
        <v>27</v>
      </c>
      <c r="AR124" s="673">
        <v>25</v>
      </c>
      <c r="AS124" s="673">
        <v>27</v>
      </c>
      <c r="AT124" s="673">
        <v>27</v>
      </c>
      <c r="AU124" s="627">
        <v>27</v>
      </c>
      <c r="AV124" s="627">
        <v>27</v>
      </c>
      <c r="AW124" s="627">
        <v>27</v>
      </c>
      <c r="AX124" s="627">
        <v>27</v>
      </c>
      <c r="AY124" s="627">
        <v>28</v>
      </c>
      <c r="AZ124" s="673"/>
    </row>
    <row r="125" spans="1:52" ht="16" x14ac:dyDescent="0.2">
      <c r="A125" s="673" t="s">
        <v>134</v>
      </c>
      <c r="B125" s="673">
        <v>5</v>
      </c>
      <c r="C125" s="1932" t="s">
        <v>543</v>
      </c>
      <c r="D125" s="673" t="s">
        <v>544</v>
      </c>
      <c r="E125" s="673" t="s">
        <v>536</v>
      </c>
      <c r="F125" s="1107">
        <v>1336217</v>
      </c>
      <c r="G125" s="1107" t="s">
        <v>115</v>
      </c>
      <c r="H125" s="1107" t="s">
        <v>150</v>
      </c>
      <c r="I125" s="1107" t="s">
        <v>290</v>
      </c>
      <c r="J125" s="1929">
        <v>44011</v>
      </c>
      <c r="K125" s="1107">
        <f t="shared" ca="1" si="3"/>
        <v>2.713888888888889</v>
      </c>
      <c r="L125" s="1107">
        <f t="shared" ca="1" si="4"/>
        <v>990</v>
      </c>
      <c r="M125" s="1107">
        <f t="shared" ca="1" si="5"/>
        <v>33</v>
      </c>
      <c r="N125" s="1929">
        <v>44361</v>
      </c>
      <c r="O125" s="923">
        <v>11.67</v>
      </c>
      <c r="P125" s="673" t="s">
        <v>112</v>
      </c>
      <c r="Q125" s="673">
        <v>234</v>
      </c>
      <c r="R125" s="673"/>
      <c r="S125" s="673"/>
      <c r="T125" s="673"/>
      <c r="U125" s="627">
        <v>204</v>
      </c>
      <c r="V125" s="673"/>
      <c r="W125" s="673">
        <v>23</v>
      </c>
      <c r="X125" s="673">
        <v>24</v>
      </c>
      <c r="Y125" s="673">
        <v>24</v>
      </c>
      <c r="Z125" s="673">
        <v>25</v>
      </c>
      <c r="AA125" s="673">
        <v>25</v>
      </c>
      <c r="AB125" s="673">
        <v>25</v>
      </c>
      <c r="AC125" s="673">
        <v>25</v>
      </c>
      <c r="AD125" s="673">
        <v>26</v>
      </c>
      <c r="AE125" s="673">
        <v>26</v>
      </c>
      <c r="AF125" s="673">
        <v>26</v>
      </c>
      <c r="AG125" s="673">
        <v>26</v>
      </c>
      <c r="AH125" s="673">
        <v>27</v>
      </c>
      <c r="AI125" s="673">
        <v>27</v>
      </c>
      <c r="AJ125" s="673">
        <v>28</v>
      </c>
      <c r="AK125" s="673">
        <v>29</v>
      </c>
      <c r="AL125" s="673">
        <v>29</v>
      </c>
      <c r="AM125" s="673">
        <v>28</v>
      </c>
      <c r="AN125" s="673">
        <v>28</v>
      </c>
      <c r="AO125" s="673"/>
      <c r="AP125" s="673"/>
      <c r="AQ125" s="673">
        <v>28</v>
      </c>
      <c r="AR125" s="673">
        <v>27</v>
      </c>
      <c r="AS125" s="673">
        <v>28</v>
      </c>
      <c r="AT125" s="673">
        <v>30</v>
      </c>
      <c r="AU125" s="627">
        <v>29</v>
      </c>
      <c r="AV125" s="627">
        <v>30</v>
      </c>
      <c r="AW125" s="627">
        <v>31</v>
      </c>
      <c r="AX125" s="627">
        <v>29</v>
      </c>
      <c r="AY125" s="627">
        <v>29</v>
      </c>
      <c r="AZ125" s="673"/>
    </row>
    <row r="126" spans="1:52" ht="16" x14ac:dyDescent="0.2">
      <c r="A126" s="673" t="s">
        <v>134</v>
      </c>
      <c r="B126" s="673">
        <v>6</v>
      </c>
      <c r="C126" s="1932" t="s">
        <v>545</v>
      </c>
      <c r="D126" s="673" t="s">
        <v>546</v>
      </c>
      <c r="E126" s="673" t="s">
        <v>547</v>
      </c>
      <c r="F126" s="1107">
        <v>1334231</v>
      </c>
      <c r="G126" s="1107" t="s">
        <v>113</v>
      </c>
      <c r="H126" s="1107" t="s">
        <v>150</v>
      </c>
      <c r="I126" s="1107" t="s">
        <v>299</v>
      </c>
      <c r="J126" s="1929">
        <v>44011</v>
      </c>
      <c r="K126" s="1107">
        <f t="shared" ca="1" si="3"/>
        <v>2.713888888888889</v>
      </c>
      <c r="L126" s="1107">
        <f t="shared" ca="1" si="4"/>
        <v>990</v>
      </c>
      <c r="M126" s="1107">
        <f t="shared" ca="1" si="5"/>
        <v>33</v>
      </c>
      <c r="N126" s="1929">
        <v>44361</v>
      </c>
      <c r="O126" s="923">
        <v>11.67</v>
      </c>
      <c r="P126" s="673" t="s">
        <v>112</v>
      </c>
      <c r="Q126" s="673">
        <v>200</v>
      </c>
      <c r="R126" s="673"/>
      <c r="S126" s="673"/>
      <c r="T126" s="673"/>
      <c r="U126" s="627">
        <v>172</v>
      </c>
      <c r="V126" s="673"/>
      <c r="W126" s="673">
        <v>29</v>
      </c>
      <c r="X126" s="673">
        <v>29</v>
      </c>
      <c r="Y126" s="673">
        <v>30</v>
      </c>
      <c r="Z126" s="673">
        <v>30</v>
      </c>
      <c r="AA126" s="673">
        <v>31</v>
      </c>
      <c r="AB126" s="673">
        <v>31</v>
      </c>
      <c r="AC126" s="673">
        <v>32</v>
      </c>
      <c r="AD126" s="673">
        <v>32</v>
      </c>
      <c r="AE126" s="673">
        <v>33</v>
      </c>
      <c r="AF126" s="673">
        <v>34</v>
      </c>
      <c r="AG126" s="673">
        <v>34</v>
      </c>
      <c r="AH126" s="673">
        <v>34</v>
      </c>
      <c r="AI126" s="673">
        <v>35</v>
      </c>
      <c r="AJ126" s="673">
        <v>35</v>
      </c>
      <c r="AK126" s="673">
        <v>36</v>
      </c>
      <c r="AL126" s="673">
        <v>35</v>
      </c>
      <c r="AM126" s="673">
        <v>35</v>
      </c>
      <c r="AN126" s="673">
        <v>35</v>
      </c>
      <c r="AO126" s="673"/>
      <c r="AP126" s="673"/>
      <c r="AQ126" s="673">
        <v>37</v>
      </c>
      <c r="AR126" s="673">
        <v>37</v>
      </c>
      <c r="AS126" s="673">
        <v>37</v>
      </c>
      <c r="AT126" s="673">
        <v>37</v>
      </c>
      <c r="AU126" s="627">
        <v>38</v>
      </c>
      <c r="AV126" s="627">
        <v>40</v>
      </c>
      <c r="AW126" s="627">
        <v>38</v>
      </c>
      <c r="AX126" s="627">
        <v>36</v>
      </c>
      <c r="AY126" s="627">
        <v>37</v>
      </c>
      <c r="AZ126" s="673"/>
    </row>
    <row r="127" spans="1:52" ht="16" x14ac:dyDescent="0.2">
      <c r="A127" s="673" t="s">
        <v>134</v>
      </c>
      <c r="B127" s="673">
        <v>7</v>
      </c>
      <c r="C127" s="1932" t="s">
        <v>548</v>
      </c>
      <c r="D127" s="673" t="s">
        <v>549</v>
      </c>
      <c r="E127" s="673" t="s">
        <v>547</v>
      </c>
      <c r="F127" s="1107">
        <v>1334231</v>
      </c>
      <c r="G127" s="1107" t="s">
        <v>113</v>
      </c>
      <c r="H127" s="1107" t="s">
        <v>150</v>
      </c>
      <c r="I127" s="1107" t="s">
        <v>296</v>
      </c>
      <c r="J127" s="1929">
        <v>44011</v>
      </c>
      <c r="K127" s="1107">
        <f t="shared" ca="1" si="3"/>
        <v>2.713888888888889</v>
      </c>
      <c r="L127" s="1107">
        <f t="shared" ca="1" si="4"/>
        <v>990</v>
      </c>
      <c r="M127" s="1107">
        <f t="shared" ca="1" si="5"/>
        <v>33</v>
      </c>
      <c r="N127" s="1929">
        <v>44361</v>
      </c>
      <c r="O127" s="923">
        <v>11.67</v>
      </c>
      <c r="P127" s="673" t="s">
        <v>112</v>
      </c>
      <c r="Q127" s="673">
        <v>203</v>
      </c>
      <c r="R127" s="673"/>
      <c r="S127" s="673"/>
      <c r="T127" s="673"/>
      <c r="U127" s="627">
        <v>214</v>
      </c>
      <c r="V127" s="673"/>
      <c r="W127" s="673">
        <v>30</v>
      </c>
      <c r="X127" s="673">
        <v>30</v>
      </c>
      <c r="Y127" s="673">
        <v>30</v>
      </c>
      <c r="Z127" s="673">
        <v>31</v>
      </c>
      <c r="AA127" s="673">
        <v>31</v>
      </c>
      <c r="AB127" s="673">
        <v>31</v>
      </c>
      <c r="AC127" s="673">
        <v>31</v>
      </c>
      <c r="AD127" s="673">
        <v>32</v>
      </c>
      <c r="AE127" s="673">
        <v>32</v>
      </c>
      <c r="AF127" s="673">
        <v>33</v>
      </c>
      <c r="AG127" s="673">
        <v>35</v>
      </c>
      <c r="AH127" s="673">
        <v>36</v>
      </c>
      <c r="AI127" s="673">
        <v>38</v>
      </c>
      <c r="AJ127" s="673">
        <v>40</v>
      </c>
      <c r="AK127" s="673">
        <v>41</v>
      </c>
      <c r="AL127" s="673">
        <v>40</v>
      </c>
      <c r="AM127" s="673">
        <v>41</v>
      </c>
      <c r="AN127" s="673">
        <v>40</v>
      </c>
      <c r="AO127" s="673"/>
      <c r="AP127" s="673"/>
      <c r="AQ127" s="673">
        <v>35</v>
      </c>
      <c r="AR127" s="673">
        <v>32</v>
      </c>
      <c r="AS127" s="673">
        <v>33</v>
      </c>
      <c r="AT127" s="673">
        <v>31</v>
      </c>
      <c r="AU127" s="627">
        <v>31</v>
      </c>
      <c r="AV127" s="627">
        <v>31</v>
      </c>
      <c r="AW127" s="627">
        <v>30</v>
      </c>
      <c r="AX127" s="627">
        <v>31</v>
      </c>
      <c r="AY127" s="627">
        <v>31</v>
      </c>
      <c r="AZ127" s="673"/>
    </row>
    <row r="128" spans="1:52" ht="16" x14ac:dyDescent="0.2">
      <c r="A128" s="673" t="s">
        <v>134</v>
      </c>
      <c r="B128" s="673">
        <v>8</v>
      </c>
      <c r="C128" s="1932" t="s">
        <v>222</v>
      </c>
      <c r="D128" s="673" t="s">
        <v>550</v>
      </c>
      <c r="E128" s="673" t="s">
        <v>551</v>
      </c>
      <c r="F128" s="1107">
        <v>1299767</v>
      </c>
      <c r="G128" s="1107" t="s">
        <v>113</v>
      </c>
      <c r="H128" s="673" t="s">
        <v>141</v>
      </c>
      <c r="I128" s="673" t="s">
        <v>299</v>
      </c>
      <c r="J128" s="1929">
        <v>44002</v>
      </c>
      <c r="K128" s="1107">
        <f t="shared" ca="1" si="3"/>
        <v>2.7388888888888889</v>
      </c>
      <c r="L128" s="1107">
        <f t="shared" ca="1" si="4"/>
        <v>999</v>
      </c>
      <c r="M128" s="1107">
        <f t="shared" ca="1" si="5"/>
        <v>33.299999999999997</v>
      </c>
      <c r="N128" s="1929">
        <v>44361</v>
      </c>
      <c r="O128" s="923">
        <v>11.97</v>
      </c>
      <c r="P128" s="673" t="s">
        <v>112</v>
      </c>
      <c r="Q128" s="673">
        <v>137</v>
      </c>
      <c r="R128" s="673"/>
      <c r="S128" s="673"/>
      <c r="T128" s="673"/>
      <c r="U128" s="627">
        <v>182</v>
      </c>
      <c r="V128" s="673"/>
      <c r="W128" s="673">
        <v>31</v>
      </c>
      <c r="X128" s="673">
        <v>33</v>
      </c>
      <c r="Y128" s="673">
        <v>35</v>
      </c>
      <c r="Z128" s="673">
        <v>37</v>
      </c>
      <c r="AA128" s="673">
        <v>38</v>
      </c>
      <c r="AB128" s="673">
        <v>38</v>
      </c>
      <c r="AC128" s="673">
        <v>41</v>
      </c>
      <c r="AD128" s="673">
        <v>43</v>
      </c>
      <c r="AE128" s="673">
        <v>46</v>
      </c>
      <c r="AF128" s="673">
        <v>48</v>
      </c>
      <c r="AG128" s="673">
        <v>48</v>
      </c>
      <c r="AH128" s="673">
        <v>48</v>
      </c>
      <c r="AI128" s="673">
        <v>47</v>
      </c>
      <c r="AJ128" s="673">
        <v>48</v>
      </c>
      <c r="AK128" s="673">
        <v>48</v>
      </c>
      <c r="AL128" s="673">
        <v>49</v>
      </c>
      <c r="AM128" s="673">
        <v>48</v>
      </c>
      <c r="AN128" s="673">
        <v>47</v>
      </c>
      <c r="AO128" s="673"/>
      <c r="AP128" s="673"/>
      <c r="AQ128" s="673">
        <v>51</v>
      </c>
      <c r="AR128" s="673">
        <v>50</v>
      </c>
      <c r="AS128" s="673">
        <v>50</v>
      </c>
      <c r="AT128" s="673">
        <v>53</v>
      </c>
      <c r="AU128" s="627">
        <v>53</v>
      </c>
      <c r="AV128" s="627">
        <v>54</v>
      </c>
      <c r="AW128" s="627">
        <v>53</v>
      </c>
      <c r="AX128" s="627">
        <v>52</v>
      </c>
      <c r="AY128" s="627">
        <v>52</v>
      </c>
      <c r="AZ128" s="673"/>
    </row>
    <row r="129" spans="1:52" ht="16" x14ac:dyDescent="0.2">
      <c r="A129" s="673" t="s">
        <v>134</v>
      </c>
      <c r="B129" s="673">
        <v>9</v>
      </c>
      <c r="C129" s="1932" t="s">
        <v>552</v>
      </c>
      <c r="D129" s="673" t="s">
        <v>553</v>
      </c>
      <c r="E129" s="673" t="s">
        <v>551</v>
      </c>
      <c r="F129" s="1107">
        <v>1299767</v>
      </c>
      <c r="G129" s="1107" t="s">
        <v>113</v>
      </c>
      <c r="H129" s="673" t="s">
        <v>141</v>
      </c>
      <c r="I129" s="673" t="s">
        <v>296</v>
      </c>
      <c r="J129" s="1929">
        <v>44002</v>
      </c>
      <c r="K129" s="1107">
        <f t="shared" ca="1" si="3"/>
        <v>2.7388888888888889</v>
      </c>
      <c r="L129" s="1107">
        <f t="shared" ca="1" si="4"/>
        <v>999</v>
      </c>
      <c r="M129" s="1107">
        <f t="shared" ca="1" si="5"/>
        <v>33.299999999999997</v>
      </c>
      <c r="N129" s="1929">
        <v>44361</v>
      </c>
      <c r="O129" s="923">
        <v>11.97</v>
      </c>
      <c r="P129" s="673" t="s">
        <v>112</v>
      </c>
      <c r="Q129" s="673">
        <v>186</v>
      </c>
      <c r="R129" s="673"/>
      <c r="S129" s="673"/>
      <c r="T129" s="673"/>
      <c r="U129" s="627">
        <v>180</v>
      </c>
      <c r="V129" s="673"/>
      <c r="W129" s="673">
        <v>30</v>
      </c>
      <c r="X129" s="673">
        <v>33</v>
      </c>
      <c r="Y129" s="673">
        <v>33</v>
      </c>
      <c r="Z129" s="673">
        <v>35</v>
      </c>
      <c r="AA129" s="673">
        <v>37</v>
      </c>
      <c r="AB129" s="673">
        <v>39</v>
      </c>
      <c r="AC129" s="673">
        <v>42</v>
      </c>
      <c r="AD129" s="673">
        <v>44</v>
      </c>
      <c r="AE129" s="673">
        <v>45</v>
      </c>
      <c r="AF129" s="673">
        <v>47</v>
      </c>
      <c r="AG129" s="673">
        <v>47</v>
      </c>
      <c r="AH129" s="673">
        <v>47</v>
      </c>
      <c r="AI129" s="673">
        <v>46</v>
      </c>
      <c r="AJ129" s="673">
        <v>47</v>
      </c>
      <c r="AK129" s="673">
        <v>47</v>
      </c>
      <c r="AL129" s="673">
        <v>47</v>
      </c>
      <c r="AM129" s="673">
        <v>47</v>
      </c>
      <c r="AN129" s="673">
        <v>47</v>
      </c>
      <c r="AO129" s="673"/>
      <c r="AP129" s="673"/>
      <c r="AQ129" s="673">
        <v>49</v>
      </c>
      <c r="AR129" s="673">
        <v>48</v>
      </c>
      <c r="AS129" s="673">
        <v>48</v>
      </c>
      <c r="AT129" s="673">
        <v>51</v>
      </c>
      <c r="AU129" s="627">
        <v>50</v>
      </c>
      <c r="AV129" s="627">
        <v>51</v>
      </c>
      <c r="AW129" s="627">
        <v>49</v>
      </c>
      <c r="AX129" s="627">
        <v>48</v>
      </c>
      <c r="AY129" s="627">
        <v>47</v>
      </c>
      <c r="AZ129" s="673"/>
    </row>
    <row r="130" spans="1:52" ht="16" x14ac:dyDescent="0.2">
      <c r="A130" s="673" t="s">
        <v>134</v>
      </c>
      <c r="B130" s="673">
        <v>10</v>
      </c>
      <c r="C130" s="1932" t="s">
        <v>554</v>
      </c>
      <c r="D130" s="673" t="s">
        <v>555</v>
      </c>
      <c r="E130" s="673" t="s">
        <v>551</v>
      </c>
      <c r="F130" s="1107">
        <v>1299767</v>
      </c>
      <c r="G130" s="1107" t="s">
        <v>113</v>
      </c>
      <c r="H130" s="673" t="s">
        <v>141</v>
      </c>
      <c r="I130" s="673" t="s">
        <v>286</v>
      </c>
      <c r="J130" s="1929">
        <v>44002</v>
      </c>
      <c r="K130" s="1107">
        <f t="shared" ca="1" si="3"/>
        <v>2.7388888888888889</v>
      </c>
      <c r="L130" s="1107">
        <f t="shared" ca="1" si="4"/>
        <v>999</v>
      </c>
      <c r="M130" s="1107">
        <f t="shared" ca="1" si="5"/>
        <v>33.299999999999997</v>
      </c>
      <c r="N130" s="1929">
        <v>44361</v>
      </c>
      <c r="O130" s="923">
        <v>11.97</v>
      </c>
      <c r="P130" s="673" t="s">
        <v>112</v>
      </c>
      <c r="Q130" s="673">
        <v>186</v>
      </c>
      <c r="R130" s="673"/>
      <c r="S130" s="673"/>
      <c r="T130" s="673"/>
      <c r="U130" s="627">
        <v>150</v>
      </c>
      <c r="V130" s="673"/>
      <c r="W130" s="673">
        <v>30</v>
      </c>
      <c r="X130" s="673">
        <v>33</v>
      </c>
      <c r="Y130" s="673">
        <v>36</v>
      </c>
      <c r="Z130" s="673">
        <v>38</v>
      </c>
      <c r="AA130" s="673">
        <v>42</v>
      </c>
      <c r="AB130" s="673">
        <v>45</v>
      </c>
      <c r="AC130" s="673">
        <v>45</v>
      </c>
      <c r="AD130" s="673">
        <v>47</v>
      </c>
      <c r="AE130" s="673">
        <v>49</v>
      </c>
      <c r="AF130" s="673">
        <v>51</v>
      </c>
      <c r="AG130" s="673">
        <v>49</v>
      </c>
      <c r="AH130" s="673">
        <v>48</v>
      </c>
      <c r="AI130" s="673">
        <v>46</v>
      </c>
      <c r="AJ130" s="673">
        <v>45</v>
      </c>
      <c r="AK130" s="673">
        <v>45</v>
      </c>
      <c r="AL130" s="673">
        <v>45</v>
      </c>
      <c r="AM130" s="673">
        <v>45</v>
      </c>
      <c r="AN130" s="673">
        <v>45</v>
      </c>
      <c r="AO130" s="673"/>
      <c r="AP130" s="673"/>
      <c r="AQ130" s="673">
        <v>47</v>
      </c>
      <c r="AR130" s="673">
        <v>46</v>
      </c>
      <c r="AS130" s="673">
        <v>47</v>
      </c>
      <c r="AT130" s="673">
        <v>48</v>
      </c>
      <c r="AU130" s="627">
        <v>48</v>
      </c>
      <c r="AV130" s="627">
        <v>49</v>
      </c>
      <c r="AW130" s="627">
        <v>48</v>
      </c>
      <c r="AX130" s="627">
        <v>48</v>
      </c>
      <c r="AY130" s="627">
        <v>48</v>
      </c>
      <c r="AZ130" s="673"/>
    </row>
    <row r="131" spans="1:52" ht="16" x14ac:dyDescent="0.2">
      <c r="A131" s="673" t="s">
        <v>134</v>
      </c>
      <c r="B131" s="673">
        <v>11</v>
      </c>
      <c r="C131" s="1932" t="s">
        <v>556</v>
      </c>
      <c r="D131" s="673" t="s">
        <v>557</v>
      </c>
      <c r="E131" s="673" t="s">
        <v>551</v>
      </c>
      <c r="F131" s="1107">
        <v>1299767</v>
      </c>
      <c r="G131" s="1107" t="s">
        <v>113</v>
      </c>
      <c r="H131" s="673" t="s">
        <v>141</v>
      </c>
      <c r="I131" s="673" t="s">
        <v>293</v>
      </c>
      <c r="J131" s="1929">
        <v>44002</v>
      </c>
      <c r="K131" s="1107">
        <f t="shared" ref="K131:K194" ca="1" si="6">YEARFRAC(J131,TODAY())</f>
        <v>2.7388888888888889</v>
      </c>
      <c r="L131" s="1107">
        <f t="shared" ref="L131:L194" ca="1" si="7">_xlfn.DAYS(TODAY(),J131)</f>
        <v>999</v>
      </c>
      <c r="M131" s="1107">
        <f t="shared" ref="M131:M194" ca="1" si="8">(L131/30)</f>
        <v>33.299999999999997</v>
      </c>
      <c r="N131" s="1929">
        <v>44361</v>
      </c>
      <c r="O131" s="923">
        <v>11.97</v>
      </c>
      <c r="P131" s="673" t="s">
        <v>112</v>
      </c>
      <c r="Q131" s="673">
        <v>145</v>
      </c>
      <c r="R131" s="673"/>
      <c r="S131" s="673"/>
      <c r="T131" s="673"/>
      <c r="U131" s="627">
        <v>165</v>
      </c>
      <c r="V131" s="673"/>
      <c r="W131" s="673">
        <v>29</v>
      </c>
      <c r="X131" s="673">
        <v>33</v>
      </c>
      <c r="Y131" s="673">
        <v>35</v>
      </c>
      <c r="Z131" s="673">
        <v>39</v>
      </c>
      <c r="AA131" s="673">
        <v>43</v>
      </c>
      <c r="AB131" s="673">
        <v>45</v>
      </c>
      <c r="AC131" s="673">
        <v>47</v>
      </c>
      <c r="AD131" s="673">
        <v>50</v>
      </c>
      <c r="AE131" s="673">
        <v>51</v>
      </c>
      <c r="AF131" s="673">
        <v>53</v>
      </c>
      <c r="AG131" s="673">
        <v>49</v>
      </c>
      <c r="AH131" s="673">
        <v>47</v>
      </c>
      <c r="AI131" s="673">
        <v>45</v>
      </c>
      <c r="AJ131" s="673">
        <v>45</v>
      </c>
      <c r="AK131" s="673">
        <v>45</v>
      </c>
      <c r="AL131" s="673">
        <v>46</v>
      </c>
      <c r="AM131" s="673">
        <v>46</v>
      </c>
      <c r="AN131" s="673">
        <v>45</v>
      </c>
      <c r="AO131" s="673"/>
      <c r="AP131" s="673"/>
      <c r="AQ131" s="673">
        <v>44</v>
      </c>
      <c r="AR131" s="673">
        <v>41</v>
      </c>
      <c r="AS131" s="673">
        <v>43</v>
      </c>
      <c r="AT131" s="673">
        <v>47</v>
      </c>
      <c r="AU131" s="627">
        <v>47</v>
      </c>
      <c r="AV131" s="627">
        <v>49</v>
      </c>
      <c r="AW131" s="627">
        <v>47</v>
      </c>
      <c r="AX131" s="627">
        <v>46</v>
      </c>
      <c r="AY131" s="627">
        <v>47</v>
      </c>
      <c r="AZ131" s="673"/>
    </row>
    <row r="132" spans="1:52" ht="16" x14ac:dyDescent="0.2">
      <c r="A132" s="673" t="s">
        <v>134</v>
      </c>
      <c r="B132" s="673">
        <v>12</v>
      </c>
      <c r="C132" s="1932" t="s">
        <v>558</v>
      </c>
      <c r="D132" s="673" t="s">
        <v>559</v>
      </c>
      <c r="E132" s="673" t="s">
        <v>551</v>
      </c>
      <c r="F132" s="1107">
        <v>1299767</v>
      </c>
      <c r="G132" s="1107" t="s">
        <v>113</v>
      </c>
      <c r="H132" s="673" t="s">
        <v>141</v>
      </c>
      <c r="I132" s="673" t="s">
        <v>290</v>
      </c>
      <c r="J132" s="1929">
        <v>44002</v>
      </c>
      <c r="K132" s="1107">
        <f t="shared" ca="1" si="6"/>
        <v>2.7388888888888889</v>
      </c>
      <c r="L132" s="1107">
        <f t="shared" ca="1" si="7"/>
        <v>999</v>
      </c>
      <c r="M132" s="1107">
        <f t="shared" ca="1" si="8"/>
        <v>33.299999999999997</v>
      </c>
      <c r="N132" s="1929">
        <v>44361</v>
      </c>
      <c r="O132" s="923">
        <v>11.97</v>
      </c>
      <c r="P132" s="673" t="s">
        <v>112</v>
      </c>
      <c r="Q132" s="673">
        <v>176</v>
      </c>
      <c r="R132" s="673"/>
      <c r="S132" s="673"/>
      <c r="T132" s="673"/>
      <c r="U132" s="627">
        <v>129</v>
      </c>
      <c r="V132" s="673"/>
      <c r="W132" s="673">
        <v>30</v>
      </c>
      <c r="X132" s="673">
        <v>33</v>
      </c>
      <c r="Y132" s="673">
        <v>36</v>
      </c>
      <c r="Z132" s="673">
        <v>37</v>
      </c>
      <c r="AA132" s="673">
        <v>41</v>
      </c>
      <c r="AB132" s="673">
        <v>43</v>
      </c>
      <c r="AC132" s="673">
        <v>47</v>
      </c>
      <c r="AD132" s="673">
        <v>47</v>
      </c>
      <c r="AE132" s="673">
        <v>49</v>
      </c>
      <c r="AF132" s="673">
        <v>51</v>
      </c>
      <c r="AG132" s="673">
        <v>48</v>
      </c>
      <c r="AH132" s="673">
        <v>46</v>
      </c>
      <c r="AI132" s="673">
        <v>46</v>
      </c>
      <c r="AJ132" s="673">
        <v>46</v>
      </c>
      <c r="AK132" s="673">
        <v>45</v>
      </c>
      <c r="AL132" s="673">
        <v>45</v>
      </c>
      <c r="AM132" s="673">
        <v>45</v>
      </c>
      <c r="AN132" s="673">
        <v>45</v>
      </c>
      <c r="AO132" s="673"/>
      <c r="AP132" s="673"/>
      <c r="AQ132" s="673">
        <v>47</v>
      </c>
      <c r="AR132" s="673">
        <v>46</v>
      </c>
      <c r="AS132" s="673">
        <v>46</v>
      </c>
      <c r="AT132" s="673">
        <v>48</v>
      </c>
      <c r="AU132" s="627">
        <v>49</v>
      </c>
      <c r="AV132" s="627">
        <v>50</v>
      </c>
      <c r="AW132" s="627">
        <v>48</v>
      </c>
      <c r="AX132" s="627">
        <v>47</v>
      </c>
      <c r="AY132" s="627">
        <v>47</v>
      </c>
      <c r="AZ132" s="673"/>
    </row>
    <row r="133" spans="1:52" ht="16" x14ac:dyDescent="0.2">
      <c r="A133" s="673" t="s">
        <v>134</v>
      </c>
      <c r="B133" s="673">
        <v>13</v>
      </c>
      <c r="C133" s="1932" t="s">
        <v>560</v>
      </c>
      <c r="D133" s="673" t="s">
        <v>561</v>
      </c>
      <c r="E133" s="673" t="s">
        <v>562</v>
      </c>
      <c r="F133" s="1107">
        <v>1336228</v>
      </c>
      <c r="G133" s="1107" t="s">
        <v>115</v>
      </c>
      <c r="H133" s="673" t="s">
        <v>141</v>
      </c>
      <c r="I133" s="673" t="s">
        <v>299</v>
      </c>
      <c r="J133" s="1929">
        <v>44002</v>
      </c>
      <c r="K133" s="1107">
        <f t="shared" ca="1" si="6"/>
        <v>2.7388888888888889</v>
      </c>
      <c r="L133" s="1107">
        <f t="shared" ca="1" si="7"/>
        <v>999</v>
      </c>
      <c r="M133" s="1107">
        <f t="shared" ca="1" si="8"/>
        <v>33.299999999999997</v>
      </c>
      <c r="N133" s="1929">
        <v>44361</v>
      </c>
      <c r="O133" s="923">
        <v>11.97</v>
      </c>
      <c r="P133" s="673" t="s">
        <v>112</v>
      </c>
      <c r="Q133" s="673">
        <v>167</v>
      </c>
      <c r="R133" s="673"/>
      <c r="S133" s="673"/>
      <c r="T133" s="673"/>
      <c r="U133" s="627">
        <v>156</v>
      </c>
      <c r="V133" s="673"/>
      <c r="W133" s="673">
        <v>23</v>
      </c>
      <c r="X133" s="673">
        <v>25</v>
      </c>
      <c r="Y133" s="673">
        <v>26</v>
      </c>
      <c r="Z133" s="673">
        <v>27</v>
      </c>
      <c r="AA133" s="673">
        <v>27</v>
      </c>
      <c r="AB133" s="673">
        <v>29</v>
      </c>
      <c r="AC133" s="673">
        <v>30</v>
      </c>
      <c r="AD133" s="673">
        <v>30</v>
      </c>
      <c r="AE133" s="673">
        <v>31</v>
      </c>
      <c r="AF133" s="673">
        <v>32</v>
      </c>
      <c r="AG133" s="673">
        <v>31</v>
      </c>
      <c r="AH133" s="673">
        <v>31</v>
      </c>
      <c r="AI133" s="673">
        <v>30</v>
      </c>
      <c r="AJ133" s="673">
        <v>30</v>
      </c>
      <c r="AK133" s="673">
        <v>30</v>
      </c>
      <c r="AL133" s="673">
        <v>30</v>
      </c>
      <c r="AM133" s="673">
        <v>31</v>
      </c>
      <c r="AN133" s="673">
        <v>31</v>
      </c>
      <c r="AO133" s="673"/>
      <c r="AP133" s="673"/>
      <c r="AQ133" s="673">
        <v>44</v>
      </c>
      <c r="AR133" s="673">
        <v>41</v>
      </c>
      <c r="AS133" s="673">
        <v>42</v>
      </c>
      <c r="AT133" s="673">
        <v>43</v>
      </c>
      <c r="AU133" s="627">
        <v>44</v>
      </c>
      <c r="AV133" s="627">
        <v>43</v>
      </c>
      <c r="AW133" s="627">
        <v>45</v>
      </c>
      <c r="AX133" s="627">
        <v>45</v>
      </c>
      <c r="AY133" s="627">
        <v>46</v>
      </c>
      <c r="AZ133" s="673"/>
    </row>
    <row r="134" spans="1:52" ht="16" x14ac:dyDescent="0.2">
      <c r="A134" s="673" t="s">
        <v>134</v>
      </c>
      <c r="B134" s="673">
        <v>14</v>
      </c>
      <c r="C134" s="1932" t="s">
        <v>563</v>
      </c>
      <c r="D134" s="673" t="s">
        <v>564</v>
      </c>
      <c r="E134" s="673" t="s">
        <v>562</v>
      </c>
      <c r="F134" s="1107">
        <v>1336228</v>
      </c>
      <c r="G134" s="1107" t="s">
        <v>115</v>
      </c>
      <c r="H134" s="673" t="s">
        <v>141</v>
      </c>
      <c r="I134" s="673" t="s">
        <v>296</v>
      </c>
      <c r="J134" s="1929">
        <v>44002</v>
      </c>
      <c r="K134" s="1107">
        <f t="shared" ca="1" si="6"/>
        <v>2.7388888888888889</v>
      </c>
      <c r="L134" s="1107">
        <f t="shared" ca="1" si="7"/>
        <v>999</v>
      </c>
      <c r="M134" s="1107">
        <f t="shared" ca="1" si="8"/>
        <v>33.299999999999997</v>
      </c>
      <c r="N134" s="1929">
        <v>44361</v>
      </c>
      <c r="O134" s="923">
        <v>11.97</v>
      </c>
      <c r="P134" s="673" t="s">
        <v>112</v>
      </c>
      <c r="Q134" s="673">
        <v>181</v>
      </c>
      <c r="R134" s="673"/>
      <c r="S134" s="673"/>
      <c r="T134" s="673"/>
      <c r="U134" s="627">
        <v>204</v>
      </c>
      <c r="V134" s="673"/>
      <c r="W134" s="673">
        <v>27</v>
      </c>
      <c r="X134" s="673">
        <v>28</v>
      </c>
      <c r="Y134" s="673">
        <v>30</v>
      </c>
      <c r="Z134" s="673">
        <v>33</v>
      </c>
      <c r="AA134" s="673">
        <v>36</v>
      </c>
      <c r="AB134" s="673">
        <v>37</v>
      </c>
      <c r="AC134" s="673">
        <v>39</v>
      </c>
      <c r="AD134" s="673">
        <v>40</v>
      </c>
      <c r="AE134" s="673">
        <v>41</v>
      </c>
      <c r="AF134" s="673">
        <v>43</v>
      </c>
      <c r="AG134" s="673">
        <v>44</v>
      </c>
      <c r="AH134" s="673">
        <v>46</v>
      </c>
      <c r="AI134" s="673">
        <v>46</v>
      </c>
      <c r="AJ134" s="673">
        <v>47</v>
      </c>
      <c r="AK134" s="673">
        <v>48</v>
      </c>
      <c r="AL134" s="673">
        <v>48</v>
      </c>
      <c r="AM134" s="673">
        <v>48</v>
      </c>
      <c r="AN134" s="673">
        <v>48</v>
      </c>
      <c r="AO134" s="673"/>
      <c r="AP134" s="673"/>
      <c r="AQ134" s="673">
        <v>56</v>
      </c>
      <c r="AR134" s="673">
        <v>52</v>
      </c>
      <c r="AS134" s="673">
        <v>53</v>
      </c>
      <c r="AT134" s="673">
        <v>56</v>
      </c>
      <c r="AU134" s="627">
        <v>56</v>
      </c>
      <c r="AV134" s="627">
        <v>56</v>
      </c>
      <c r="AW134" s="627">
        <v>57</v>
      </c>
      <c r="AX134" s="627">
        <v>56</v>
      </c>
      <c r="AY134" s="627">
        <v>57</v>
      </c>
      <c r="AZ134" s="673"/>
    </row>
    <row r="135" spans="1:52" ht="16" x14ac:dyDescent="0.2">
      <c r="A135" s="673" t="s">
        <v>134</v>
      </c>
      <c r="B135" s="673">
        <v>15</v>
      </c>
      <c r="C135" s="1932" t="s">
        <v>565</v>
      </c>
      <c r="D135" s="673" t="s">
        <v>566</v>
      </c>
      <c r="E135" s="673" t="s">
        <v>562</v>
      </c>
      <c r="F135" s="1107">
        <v>1336228</v>
      </c>
      <c r="G135" s="1107" t="s">
        <v>115</v>
      </c>
      <c r="H135" s="673" t="s">
        <v>141</v>
      </c>
      <c r="I135" s="673" t="s">
        <v>286</v>
      </c>
      <c r="J135" s="1929">
        <v>44002</v>
      </c>
      <c r="K135" s="1107">
        <f t="shared" ca="1" si="6"/>
        <v>2.7388888888888889</v>
      </c>
      <c r="L135" s="1107">
        <f t="shared" ca="1" si="7"/>
        <v>999</v>
      </c>
      <c r="M135" s="1107">
        <f t="shared" ca="1" si="8"/>
        <v>33.299999999999997</v>
      </c>
      <c r="N135" s="1929">
        <v>44361</v>
      </c>
      <c r="O135" s="923">
        <v>11.97</v>
      </c>
      <c r="P135" s="673" t="s">
        <v>112</v>
      </c>
      <c r="Q135" s="673">
        <v>202</v>
      </c>
      <c r="R135" s="673"/>
      <c r="S135" s="673"/>
      <c r="T135" s="673"/>
      <c r="U135" s="627">
        <v>178</v>
      </c>
      <c r="V135" s="673"/>
      <c r="W135" s="673">
        <v>25</v>
      </c>
      <c r="X135" s="673">
        <v>27</v>
      </c>
      <c r="Y135" s="673">
        <v>29</v>
      </c>
      <c r="Z135" s="673">
        <v>31</v>
      </c>
      <c r="AA135" s="673">
        <v>32</v>
      </c>
      <c r="AB135" s="673">
        <v>35</v>
      </c>
      <c r="AC135" s="673">
        <v>35</v>
      </c>
      <c r="AD135" s="673">
        <v>36</v>
      </c>
      <c r="AE135" s="673">
        <v>36</v>
      </c>
      <c r="AF135" s="673">
        <v>38</v>
      </c>
      <c r="AG135" s="673">
        <v>39</v>
      </c>
      <c r="AH135" s="673">
        <v>39</v>
      </c>
      <c r="AI135" s="673">
        <v>40</v>
      </c>
      <c r="AJ135" s="673">
        <v>40</v>
      </c>
      <c r="AK135" s="673">
        <v>41</v>
      </c>
      <c r="AL135" s="673">
        <v>41</v>
      </c>
      <c r="AM135" s="673">
        <v>41</v>
      </c>
      <c r="AN135" s="673">
        <v>41</v>
      </c>
      <c r="AO135" s="673"/>
      <c r="AP135" s="673"/>
      <c r="AQ135" s="673">
        <v>48</v>
      </c>
      <c r="AR135" s="673">
        <v>43</v>
      </c>
      <c r="AS135" s="673">
        <v>42</v>
      </c>
      <c r="AT135" s="673">
        <v>46</v>
      </c>
      <c r="AU135" s="627">
        <v>46</v>
      </c>
      <c r="AV135" s="627">
        <v>47</v>
      </c>
      <c r="AW135" s="627">
        <v>48</v>
      </c>
      <c r="AX135" s="627">
        <v>48</v>
      </c>
      <c r="AY135" s="627">
        <v>49</v>
      </c>
      <c r="AZ135" s="673"/>
    </row>
    <row r="136" spans="1:52" ht="16" x14ac:dyDescent="0.2">
      <c r="A136" s="673" t="s">
        <v>134</v>
      </c>
      <c r="B136" s="673">
        <v>16</v>
      </c>
      <c r="C136" s="1932" t="s">
        <v>219</v>
      </c>
      <c r="D136" s="673" t="s">
        <v>567</v>
      </c>
      <c r="E136" s="673" t="s">
        <v>562</v>
      </c>
      <c r="F136" s="1107">
        <v>1336228</v>
      </c>
      <c r="G136" s="1107" t="s">
        <v>115</v>
      </c>
      <c r="H136" s="673" t="s">
        <v>141</v>
      </c>
      <c r="I136" s="673" t="s">
        <v>293</v>
      </c>
      <c r="J136" s="1929">
        <v>44002</v>
      </c>
      <c r="K136" s="1107">
        <f t="shared" ca="1" si="6"/>
        <v>2.7388888888888889</v>
      </c>
      <c r="L136" s="1107">
        <f t="shared" ca="1" si="7"/>
        <v>999</v>
      </c>
      <c r="M136" s="1107">
        <f t="shared" ca="1" si="8"/>
        <v>33.299999999999997</v>
      </c>
      <c r="N136" s="1929">
        <v>44361</v>
      </c>
      <c r="O136" s="923">
        <v>11.97</v>
      </c>
      <c r="P136" s="673" t="s">
        <v>112</v>
      </c>
      <c r="Q136" s="673">
        <v>180</v>
      </c>
      <c r="R136" s="673"/>
      <c r="S136" s="673"/>
      <c r="T136" s="673"/>
      <c r="U136" s="627">
        <v>168</v>
      </c>
      <c r="V136" s="673"/>
      <c r="W136" s="673">
        <v>25</v>
      </c>
      <c r="X136" s="673">
        <v>28</v>
      </c>
      <c r="Y136" s="673">
        <v>31</v>
      </c>
      <c r="Z136" s="673">
        <v>33</v>
      </c>
      <c r="AA136" s="673">
        <v>33</v>
      </c>
      <c r="AB136" s="673">
        <v>35</v>
      </c>
      <c r="AC136" s="673">
        <v>36</v>
      </c>
      <c r="AD136" s="673">
        <v>36</v>
      </c>
      <c r="AE136" s="673">
        <v>38</v>
      </c>
      <c r="AF136" s="673">
        <v>38</v>
      </c>
      <c r="AG136" s="673">
        <v>39</v>
      </c>
      <c r="AH136" s="673">
        <v>39</v>
      </c>
      <c r="AI136" s="673">
        <v>40</v>
      </c>
      <c r="AJ136" s="673">
        <v>40</v>
      </c>
      <c r="AK136" s="673">
        <v>41</v>
      </c>
      <c r="AL136" s="673">
        <v>40</v>
      </c>
      <c r="AM136" s="673">
        <v>41</v>
      </c>
      <c r="AN136" s="673">
        <v>41</v>
      </c>
      <c r="AO136" s="673"/>
      <c r="AP136" s="673"/>
      <c r="AQ136" s="673">
        <v>49</v>
      </c>
      <c r="AR136" s="673">
        <v>45</v>
      </c>
      <c r="AS136" s="673">
        <v>46</v>
      </c>
      <c r="AT136" s="673">
        <v>48</v>
      </c>
      <c r="AU136" s="627">
        <v>47</v>
      </c>
      <c r="AV136" s="627">
        <v>49</v>
      </c>
      <c r="AW136" s="627">
        <v>50</v>
      </c>
      <c r="AX136" s="627">
        <v>49</v>
      </c>
      <c r="AY136" s="627">
        <v>49</v>
      </c>
      <c r="AZ136" s="673"/>
    </row>
    <row r="137" spans="1:52" ht="16" x14ac:dyDescent="0.2">
      <c r="A137" s="673" t="s">
        <v>134</v>
      </c>
      <c r="B137" s="673">
        <v>17</v>
      </c>
      <c r="C137" s="1928" t="s">
        <v>568</v>
      </c>
      <c r="D137" s="673" t="s">
        <v>569</v>
      </c>
      <c r="E137" s="673" t="s">
        <v>562</v>
      </c>
      <c r="F137" s="1107">
        <v>1336228</v>
      </c>
      <c r="G137" s="1107" t="s">
        <v>115</v>
      </c>
      <c r="H137" s="673" t="s">
        <v>141</v>
      </c>
      <c r="I137" s="673" t="s">
        <v>382</v>
      </c>
      <c r="J137" s="1929">
        <v>44002</v>
      </c>
      <c r="K137" s="1107">
        <f t="shared" ca="1" si="6"/>
        <v>2.7388888888888889</v>
      </c>
      <c r="L137" s="1107">
        <f t="shared" ca="1" si="7"/>
        <v>999</v>
      </c>
      <c r="M137" s="1107">
        <f t="shared" ca="1" si="8"/>
        <v>33.299999999999997</v>
      </c>
      <c r="N137" s="1929">
        <v>44361</v>
      </c>
      <c r="O137" s="923">
        <v>11.97</v>
      </c>
      <c r="P137" s="673" t="s">
        <v>112</v>
      </c>
      <c r="Q137" s="673" t="s">
        <v>287</v>
      </c>
      <c r="R137" s="673"/>
      <c r="S137" s="673"/>
      <c r="T137" s="673"/>
      <c r="U137" s="627">
        <v>165</v>
      </c>
      <c r="V137" s="673"/>
      <c r="W137" s="673">
        <v>26</v>
      </c>
      <c r="X137" s="673">
        <v>28</v>
      </c>
      <c r="Y137" s="673">
        <v>29</v>
      </c>
      <c r="Z137" s="673">
        <v>31</v>
      </c>
      <c r="AA137" s="673">
        <v>33</v>
      </c>
      <c r="AB137" s="673">
        <v>35</v>
      </c>
      <c r="AC137" s="673">
        <v>35</v>
      </c>
      <c r="AD137" s="673">
        <v>38</v>
      </c>
      <c r="AE137" s="673">
        <v>40</v>
      </c>
      <c r="AF137" s="673">
        <v>42</v>
      </c>
      <c r="AG137" s="673">
        <v>43</v>
      </c>
      <c r="AH137" s="673">
        <v>43</v>
      </c>
      <c r="AI137" s="673">
        <v>44</v>
      </c>
      <c r="AJ137" s="673">
        <v>44</v>
      </c>
      <c r="AK137" s="673">
        <v>45</v>
      </c>
      <c r="AL137" s="673">
        <v>44</v>
      </c>
      <c r="AM137" s="673">
        <v>44</v>
      </c>
      <c r="AN137" s="673">
        <v>45</v>
      </c>
      <c r="AO137" s="673"/>
      <c r="AP137" s="673"/>
      <c r="AQ137" s="673">
        <v>54</v>
      </c>
      <c r="AR137" s="673">
        <v>47</v>
      </c>
      <c r="AS137" s="673">
        <v>49</v>
      </c>
      <c r="AT137" s="673">
        <v>53</v>
      </c>
      <c r="AU137" s="627">
        <v>52</v>
      </c>
      <c r="AV137" s="627">
        <v>54</v>
      </c>
      <c r="AW137" s="627">
        <v>55</v>
      </c>
      <c r="AX137" s="627">
        <v>52</v>
      </c>
      <c r="AY137" s="627">
        <v>53</v>
      </c>
      <c r="AZ137" s="673"/>
    </row>
    <row r="138" spans="1:52" ht="16" x14ac:dyDescent="0.2">
      <c r="A138" s="673" t="s">
        <v>134</v>
      </c>
      <c r="B138" s="673">
        <v>18</v>
      </c>
      <c r="C138" s="1932" t="s">
        <v>570</v>
      </c>
      <c r="D138" s="673" t="s">
        <v>571</v>
      </c>
      <c r="E138" s="673" t="s">
        <v>572</v>
      </c>
      <c r="F138" s="1107">
        <v>1343435</v>
      </c>
      <c r="G138" s="1107" t="s">
        <v>115</v>
      </c>
      <c r="H138" s="673" t="s">
        <v>141</v>
      </c>
      <c r="I138" s="673" t="s">
        <v>299</v>
      </c>
      <c r="J138" s="1929">
        <v>43998</v>
      </c>
      <c r="K138" s="1107">
        <f t="shared" ca="1" si="6"/>
        <v>2.75</v>
      </c>
      <c r="L138" s="1107">
        <f t="shared" ca="1" si="7"/>
        <v>1003</v>
      </c>
      <c r="M138" s="1107">
        <f t="shared" ca="1" si="8"/>
        <v>33.43333333333333</v>
      </c>
      <c r="N138" s="1929">
        <v>44361</v>
      </c>
      <c r="O138" s="923">
        <v>12.1</v>
      </c>
      <c r="P138" s="673" t="s">
        <v>357</v>
      </c>
      <c r="Q138" s="673">
        <v>169</v>
      </c>
      <c r="R138" s="673"/>
      <c r="S138" s="673"/>
      <c r="T138" s="673"/>
      <c r="U138" s="627">
        <v>135</v>
      </c>
      <c r="V138" s="673"/>
      <c r="W138" s="673">
        <v>23</v>
      </c>
      <c r="X138" s="673">
        <v>24</v>
      </c>
      <c r="Y138" s="673">
        <v>24</v>
      </c>
      <c r="Z138" s="673">
        <v>25</v>
      </c>
      <c r="AA138" s="673">
        <v>26</v>
      </c>
      <c r="AB138" s="673">
        <v>26</v>
      </c>
      <c r="AC138" s="673">
        <v>27</v>
      </c>
      <c r="AD138" s="673">
        <v>27</v>
      </c>
      <c r="AE138" s="673">
        <v>27</v>
      </c>
      <c r="AF138" s="673">
        <v>28</v>
      </c>
      <c r="AG138" s="673">
        <v>28</v>
      </c>
      <c r="AH138" s="673">
        <v>28</v>
      </c>
      <c r="AI138" s="673">
        <v>27</v>
      </c>
      <c r="AJ138" s="673">
        <v>27</v>
      </c>
      <c r="AK138" s="673">
        <v>27</v>
      </c>
      <c r="AL138" s="673" t="s">
        <v>287</v>
      </c>
      <c r="AM138" s="673" t="s">
        <v>287</v>
      </c>
      <c r="AN138" s="673" t="s">
        <v>287</v>
      </c>
      <c r="AO138" s="673"/>
      <c r="AP138" s="673"/>
      <c r="AQ138" s="673">
        <v>26</v>
      </c>
      <c r="AR138" s="673">
        <v>25</v>
      </c>
      <c r="AS138" s="673">
        <v>25</v>
      </c>
      <c r="AT138" s="673">
        <v>25</v>
      </c>
      <c r="AU138" s="627">
        <v>26</v>
      </c>
      <c r="AV138" s="627">
        <v>27</v>
      </c>
      <c r="AW138" s="627">
        <v>26</v>
      </c>
      <c r="AX138" s="627">
        <v>26</v>
      </c>
      <c r="AY138" s="627">
        <v>26</v>
      </c>
      <c r="AZ138" s="673"/>
    </row>
    <row r="139" spans="1:52" ht="16" x14ac:dyDescent="0.2">
      <c r="A139" s="673" t="s">
        <v>134</v>
      </c>
      <c r="B139" s="673">
        <v>19</v>
      </c>
      <c r="C139" s="1932" t="s">
        <v>573</v>
      </c>
      <c r="D139" s="673" t="s">
        <v>574</v>
      </c>
      <c r="E139" s="673" t="s">
        <v>572</v>
      </c>
      <c r="F139" s="1107">
        <v>1343435</v>
      </c>
      <c r="G139" s="1107" t="s">
        <v>115</v>
      </c>
      <c r="H139" s="673" t="s">
        <v>141</v>
      </c>
      <c r="I139" s="673" t="s">
        <v>296</v>
      </c>
      <c r="J139" s="1929">
        <v>43998</v>
      </c>
      <c r="K139" s="1107">
        <f t="shared" ca="1" si="6"/>
        <v>2.75</v>
      </c>
      <c r="L139" s="1107">
        <f t="shared" ca="1" si="7"/>
        <v>1003</v>
      </c>
      <c r="M139" s="1107">
        <f t="shared" ca="1" si="8"/>
        <v>33.43333333333333</v>
      </c>
      <c r="N139" s="1929">
        <v>44361</v>
      </c>
      <c r="O139" s="923">
        <v>12.1</v>
      </c>
      <c r="P139" s="673" t="s">
        <v>357</v>
      </c>
      <c r="Q139" s="673">
        <v>132</v>
      </c>
      <c r="R139" s="673"/>
      <c r="S139" s="673"/>
      <c r="T139" s="673"/>
      <c r="U139" s="627">
        <v>95</v>
      </c>
      <c r="V139" s="673"/>
      <c r="W139" s="673">
        <v>25</v>
      </c>
      <c r="X139" s="673">
        <v>27</v>
      </c>
      <c r="Y139" s="673">
        <v>27</v>
      </c>
      <c r="Z139" s="673">
        <v>28</v>
      </c>
      <c r="AA139" s="673">
        <v>28</v>
      </c>
      <c r="AB139" s="673">
        <v>28</v>
      </c>
      <c r="AC139" s="673">
        <v>29</v>
      </c>
      <c r="AD139" s="673">
        <v>29</v>
      </c>
      <c r="AE139" s="673">
        <v>30</v>
      </c>
      <c r="AF139" s="673">
        <v>30</v>
      </c>
      <c r="AG139" s="673">
        <v>30</v>
      </c>
      <c r="AH139" s="673">
        <v>30</v>
      </c>
      <c r="AI139" s="673">
        <v>29</v>
      </c>
      <c r="AJ139" s="673">
        <v>29</v>
      </c>
      <c r="AK139" s="673">
        <v>29</v>
      </c>
      <c r="AL139" s="673" t="s">
        <v>287</v>
      </c>
      <c r="AM139" s="673" t="s">
        <v>287</v>
      </c>
      <c r="AN139" s="673" t="s">
        <v>287</v>
      </c>
      <c r="AO139" s="673"/>
      <c r="AP139" s="673"/>
      <c r="AQ139" s="673">
        <v>27</v>
      </c>
      <c r="AR139" s="673">
        <v>26</v>
      </c>
      <c r="AS139" s="673">
        <v>26</v>
      </c>
      <c r="AT139" s="673">
        <v>26</v>
      </c>
      <c r="AU139" s="627">
        <v>26</v>
      </c>
      <c r="AV139" s="627">
        <v>27</v>
      </c>
      <c r="AW139" s="627">
        <v>26</v>
      </c>
      <c r="AX139" s="627">
        <v>27</v>
      </c>
      <c r="AY139" s="627">
        <v>26</v>
      </c>
      <c r="AZ139" s="673"/>
    </row>
    <row r="140" spans="1:52" ht="16" x14ac:dyDescent="0.2">
      <c r="A140" s="673" t="s">
        <v>134</v>
      </c>
      <c r="B140" s="673">
        <v>20</v>
      </c>
      <c r="C140" s="1932" t="s">
        <v>575</v>
      </c>
      <c r="D140" s="673" t="s">
        <v>576</v>
      </c>
      <c r="E140" s="673" t="s">
        <v>572</v>
      </c>
      <c r="F140" s="1107">
        <v>1343435</v>
      </c>
      <c r="G140" s="1107" t="s">
        <v>115</v>
      </c>
      <c r="H140" s="673" t="s">
        <v>141</v>
      </c>
      <c r="I140" s="673" t="s">
        <v>290</v>
      </c>
      <c r="J140" s="1929">
        <v>43998</v>
      </c>
      <c r="K140" s="1107">
        <f t="shared" ca="1" si="6"/>
        <v>2.75</v>
      </c>
      <c r="L140" s="1107">
        <f t="shared" ca="1" si="7"/>
        <v>1003</v>
      </c>
      <c r="M140" s="1107">
        <f t="shared" ca="1" si="8"/>
        <v>33.43333333333333</v>
      </c>
      <c r="N140" s="1929">
        <v>44361</v>
      </c>
      <c r="O140" s="923">
        <v>12.1</v>
      </c>
      <c r="P140" s="673" t="s">
        <v>357</v>
      </c>
      <c r="Q140" s="673">
        <v>187</v>
      </c>
      <c r="R140" s="673"/>
      <c r="S140" s="673"/>
      <c r="T140" s="673"/>
      <c r="U140" s="627">
        <v>143</v>
      </c>
      <c r="V140" s="673"/>
      <c r="W140" s="673">
        <v>26</v>
      </c>
      <c r="X140" s="673">
        <v>26</v>
      </c>
      <c r="Y140" s="673">
        <v>28</v>
      </c>
      <c r="Z140" s="673">
        <v>28</v>
      </c>
      <c r="AA140" s="673">
        <v>29</v>
      </c>
      <c r="AB140" s="673">
        <v>28</v>
      </c>
      <c r="AC140" s="673">
        <v>29</v>
      </c>
      <c r="AD140" s="673">
        <v>30</v>
      </c>
      <c r="AE140" s="673">
        <v>31</v>
      </c>
      <c r="AF140" s="673">
        <v>31</v>
      </c>
      <c r="AG140" s="673">
        <v>30</v>
      </c>
      <c r="AH140" s="673">
        <v>30</v>
      </c>
      <c r="AI140" s="673">
        <v>29</v>
      </c>
      <c r="AJ140" s="673">
        <v>29</v>
      </c>
      <c r="AK140" s="673">
        <v>28</v>
      </c>
      <c r="AL140" s="673" t="s">
        <v>287</v>
      </c>
      <c r="AM140" s="673" t="s">
        <v>287</v>
      </c>
      <c r="AN140" s="673" t="s">
        <v>287</v>
      </c>
      <c r="AO140" s="673"/>
      <c r="AP140" s="673"/>
      <c r="AQ140" s="673">
        <v>29</v>
      </c>
      <c r="AR140" s="673">
        <v>28</v>
      </c>
      <c r="AS140" s="673">
        <v>28</v>
      </c>
      <c r="AT140" s="673">
        <v>29</v>
      </c>
      <c r="AU140" s="627">
        <v>28</v>
      </c>
      <c r="AV140" s="627">
        <v>29</v>
      </c>
      <c r="AW140" s="627">
        <v>29</v>
      </c>
      <c r="AX140" s="627">
        <v>29</v>
      </c>
      <c r="AY140" s="627">
        <v>28</v>
      </c>
      <c r="AZ140" s="673"/>
    </row>
    <row r="141" spans="1:52" ht="16" x14ac:dyDescent="0.2">
      <c r="A141" s="673" t="s">
        <v>134</v>
      </c>
      <c r="B141" s="673">
        <v>21</v>
      </c>
      <c r="C141" s="1932" t="s">
        <v>577</v>
      </c>
      <c r="D141" s="673" t="s">
        <v>578</v>
      </c>
      <c r="E141" s="673" t="s">
        <v>572</v>
      </c>
      <c r="F141" s="1107">
        <v>1343435</v>
      </c>
      <c r="G141" s="1107" t="s">
        <v>115</v>
      </c>
      <c r="H141" s="673" t="s">
        <v>141</v>
      </c>
      <c r="I141" s="673" t="s">
        <v>395</v>
      </c>
      <c r="J141" s="1929">
        <v>43998</v>
      </c>
      <c r="K141" s="1107">
        <f t="shared" ca="1" si="6"/>
        <v>2.75</v>
      </c>
      <c r="L141" s="1107">
        <f t="shared" ca="1" si="7"/>
        <v>1003</v>
      </c>
      <c r="M141" s="1107">
        <f t="shared" ca="1" si="8"/>
        <v>33.43333333333333</v>
      </c>
      <c r="N141" s="1929">
        <v>44361</v>
      </c>
      <c r="O141" s="923">
        <v>12.1</v>
      </c>
      <c r="P141" s="673" t="s">
        <v>357</v>
      </c>
      <c r="Q141" s="673">
        <v>200</v>
      </c>
      <c r="R141" s="673"/>
      <c r="S141" s="673"/>
      <c r="T141" s="673"/>
      <c r="U141" s="627">
        <v>145</v>
      </c>
      <c r="V141" s="673"/>
      <c r="W141" s="673">
        <v>28</v>
      </c>
      <c r="X141" s="673">
        <v>27</v>
      </c>
      <c r="Y141" s="673">
        <v>27</v>
      </c>
      <c r="Z141" s="673">
        <v>26</v>
      </c>
      <c r="AA141" s="673">
        <v>26</v>
      </c>
      <c r="AB141" s="673">
        <v>25</v>
      </c>
      <c r="AC141" s="673">
        <v>26</v>
      </c>
      <c r="AD141" s="673">
        <v>25</v>
      </c>
      <c r="AE141" s="673">
        <v>26</v>
      </c>
      <c r="AF141" s="673">
        <v>26</v>
      </c>
      <c r="AG141" s="673">
        <v>25</v>
      </c>
      <c r="AH141" s="673">
        <v>25</v>
      </c>
      <c r="AI141" s="673">
        <v>24</v>
      </c>
      <c r="AJ141" s="673">
        <v>24</v>
      </c>
      <c r="AK141" s="673">
        <v>24</v>
      </c>
      <c r="AL141" s="673" t="s">
        <v>287</v>
      </c>
      <c r="AM141" s="673" t="s">
        <v>287</v>
      </c>
      <c r="AN141" s="673" t="s">
        <v>287</v>
      </c>
      <c r="AO141" s="673"/>
      <c r="AP141" s="673"/>
      <c r="AQ141" s="673" t="s">
        <v>287</v>
      </c>
      <c r="AR141" s="673">
        <v>30</v>
      </c>
      <c r="AS141" s="673">
        <v>29</v>
      </c>
      <c r="AT141" s="673">
        <v>29</v>
      </c>
      <c r="AU141" s="627">
        <v>30</v>
      </c>
      <c r="AV141" s="627">
        <v>30</v>
      </c>
      <c r="AW141" s="627">
        <v>30</v>
      </c>
      <c r="AX141" s="627">
        <v>30</v>
      </c>
      <c r="AY141" s="627">
        <v>29</v>
      </c>
      <c r="AZ141" s="673"/>
    </row>
    <row r="142" spans="1:52" ht="16" x14ac:dyDescent="0.2">
      <c r="A142" s="673" t="s">
        <v>134</v>
      </c>
      <c r="B142" s="673">
        <v>22</v>
      </c>
      <c r="C142" s="1932" t="s">
        <v>579</v>
      </c>
      <c r="D142" s="673" t="s">
        <v>580</v>
      </c>
      <c r="E142" s="673" t="s">
        <v>572</v>
      </c>
      <c r="F142" s="1107">
        <v>1343435</v>
      </c>
      <c r="G142" s="1107" t="s">
        <v>115</v>
      </c>
      <c r="H142" s="673" t="s">
        <v>141</v>
      </c>
      <c r="I142" s="673" t="s">
        <v>382</v>
      </c>
      <c r="J142" s="1929">
        <v>43998</v>
      </c>
      <c r="K142" s="1107">
        <f t="shared" ca="1" si="6"/>
        <v>2.75</v>
      </c>
      <c r="L142" s="1107">
        <f t="shared" ca="1" si="7"/>
        <v>1003</v>
      </c>
      <c r="M142" s="1107">
        <f t="shared" ca="1" si="8"/>
        <v>33.43333333333333</v>
      </c>
      <c r="N142" s="1929">
        <v>44361</v>
      </c>
      <c r="O142" s="923">
        <v>12.1</v>
      </c>
      <c r="P142" s="673" t="s">
        <v>357</v>
      </c>
      <c r="Q142" s="673">
        <v>208</v>
      </c>
      <c r="R142" s="673"/>
      <c r="S142" s="673"/>
      <c r="T142" s="673"/>
      <c r="U142" s="627">
        <v>149</v>
      </c>
      <c r="V142" s="673"/>
      <c r="W142" s="673">
        <v>26</v>
      </c>
      <c r="X142" s="673">
        <v>26</v>
      </c>
      <c r="Y142" s="673">
        <v>26</v>
      </c>
      <c r="Z142" s="673">
        <v>25</v>
      </c>
      <c r="AA142" s="673">
        <v>26</v>
      </c>
      <c r="AB142" s="673">
        <v>26</v>
      </c>
      <c r="AC142" s="673">
        <v>25</v>
      </c>
      <c r="AD142" s="673">
        <v>26</v>
      </c>
      <c r="AE142" s="673">
        <v>26</v>
      </c>
      <c r="AF142" s="673">
        <v>26</v>
      </c>
      <c r="AG142" s="673">
        <v>27</v>
      </c>
      <c r="AH142" s="673">
        <v>27</v>
      </c>
      <c r="AI142" s="673">
        <v>28</v>
      </c>
      <c r="AJ142" s="673">
        <v>29</v>
      </c>
      <c r="AK142" s="673">
        <v>30</v>
      </c>
      <c r="AL142" s="673" t="s">
        <v>287</v>
      </c>
      <c r="AM142" s="673" t="s">
        <v>287</v>
      </c>
      <c r="AN142" s="673" t="s">
        <v>287</v>
      </c>
      <c r="AO142" s="673"/>
      <c r="AP142" s="673"/>
      <c r="AQ142" s="673" t="s">
        <v>287</v>
      </c>
      <c r="AR142" s="673">
        <v>32</v>
      </c>
      <c r="AS142" s="673">
        <v>32</v>
      </c>
      <c r="AT142" s="673">
        <v>32</v>
      </c>
      <c r="AU142" s="627">
        <v>33</v>
      </c>
      <c r="AV142" s="627">
        <v>32</v>
      </c>
      <c r="AW142" s="627">
        <v>32</v>
      </c>
      <c r="AX142" s="627">
        <v>33</v>
      </c>
      <c r="AY142" s="627">
        <v>32</v>
      </c>
      <c r="AZ142" s="673"/>
    </row>
    <row r="143" spans="1:52" ht="16" x14ac:dyDescent="0.2">
      <c r="A143" s="673" t="s">
        <v>134</v>
      </c>
      <c r="B143" s="673">
        <v>23</v>
      </c>
      <c r="C143" s="1932" t="s">
        <v>213</v>
      </c>
      <c r="D143" s="673" t="s">
        <v>581</v>
      </c>
      <c r="E143" s="673" t="s">
        <v>582</v>
      </c>
      <c r="F143" s="1107">
        <v>1336218</v>
      </c>
      <c r="G143" s="1107" t="s">
        <v>113</v>
      </c>
      <c r="H143" s="673" t="s">
        <v>141</v>
      </c>
      <c r="I143" s="673" t="s">
        <v>299</v>
      </c>
      <c r="J143" s="1929">
        <v>44002</v>
      </c>
      <c r="K143" s="1107">
        <f t="shared" ca="1" si="6"/>
        <v>2.7388888888888889</v>
      </c>
      <c r="L143" s="1107">
        <f t="shared" ca="1" si="7"/>
        <v>999</v>
      </c>
      <c r="M143" s="1107">
        <f t="shared" ca="1" si="8"/>
        <v>33.299999999999997</v>
      </c>
      <c r="N143" s="1929">
        <v>44361</v>
      </c>
      <c r="O143" s="923">
        <v>11.97</v>
      </c>
      <c r="P143" s="673" t="s">
        <v>357</v>
      </c>
      <c r="Q143" s="673">
        <v>140</v>
      </c>
      <c r="R143" s="673"/>
      <c r="S143" s="673"/>
      <c r="T143" s="673"/>
      <c r="U143" s="627">
        <v>148</v>
      </c>
      <c r="V143" s="673"/>
      <c r="W143" s="673">
        <v>33</v>
      </c>
      <c r="X143" s="673">
        <v>33</v>
      </c>
      <c r="Y143" s="673">
        <v>31</v>
      </c>
      <c r="Z143" s="673">
        <v>30</v>
      </c>
      <c r="AA143" s="673">
        <v>28</v>
      </c>
      <c r="AB143" s="673">
        <v>28</v>
      </c>
      <c r="AC143" s="673">
        <v>29</v>
      </c>
      <c r="AD143" s="673">
        <v>28</v>
      </c>
      <c r="AE143" s="673">
        <v>28</v>
      </c>
      <c r="AF143" s="673">
        <v>28</v>
      </c>
      <c r="AG143" s="673">
        <v>30</v>
      </c>
      <c r="AH143" s="673">
        <v>32</v>
      </c>
      <c r="AI143" s="673">
        <v>32</v>
      </c>
      <c r="AJ143" s="673">
        <v>34</v>
      </c>
      <c r="AK143" s="673">
        <v>36</v>
      </c>
      <c r="AL143" s="673" t="s">
        <v>287</v>
      </c>
      <c r="AM143" s="673" t="s">
        <v>287</v>
      </c>
      <c r="AN143" s="673" t="s">
        <v>287</v>
      </c>
      <c r="AO143" s="673"/>
      <c r="AP143" s="673"/>
      <c r="AQ143" s="673">
        <v>37</v>
      </c>
      <c r="AR143" s="673">
        <v>35</v>
      </c>
      <c r="AS143" s="673">
        <v>35</v>
      </c>
      <c r="AT143" s="673">
        <v>35</v>
      </c>
      <c r="AU143" s="627">
        <v>34</v>
      </c>
      <c r="AV143" s="627">
        <v>35</v>
      </c>
      <c r="AW143" s="627">
        <v>35</v>
      </c>
      <c r="AX143" s="627">
        <v>36</v>
      </c>
      <c r="AY143" s="627">
        <v>35</v>
      </c>
      <c r="AZ143" s="673"/>
    </row>
    <row r="144" spans="1:52" ht="16" x14ac:dyDescent="0.2">
      <c r="A144" s="673" t="s">
        <v>134</v>
      </c>
      <c r="B144" s="673">
        <v>24</v>
      </c>
      <c r="C144" s="1932" t="s">
        <v>214</v>
      </c>
      <c r="D144" s="673" t="s">
        <v>583</v>
      </c>
      <c r="E144" s="673" t="s">
        <v>582</v>
      </c>
      <c r="F144" s="1107">
        <v>1336218</v>
      </c>
      <c r="G144" s="1107" t="s">
        <v>113</v>
      </c>
      <c r="H144" s="673" t="s">
        <v>141</v>
      </c>
      <c r="I144" s="673" t="s">
        <v>296</v>
      </c>
      <c r="J144" s="1929">
        <v>44002</v>
      </c>
      <c r="K144" s="1107">
        <f t="shared" ca="1" si="6"/>
        <v>2.7388888888888889</v>
      </c>
      <c r="L144" s="1107">
        <f t="shared" ca="1" si="7"/>
        <v>999</v>
      </c>
      <c r="M144" s="1107">
        <f t="shared" ca="1" si="8"/>
        <v>33.299999999999997</v>
      </c>
      <c r="N144" s="1929">
        <v>44361</v>
      </c>
      <c r="O144" s="923">
        <v>11.97</v>
      </c>
      <c r="P144" s="673" t="s">
        <v>357</v>
      </c>
      <c r="Q144" s="673">
        <v>172</v>
      </c>
      <c r="R144" s="673"/>
      <c r="S144" s="673"/>
      <c r="T144" s="673"/>
      <c r="U144" s="627">
        <v>153</v>
      </c>
      <c r="V144" s="673"/>
      <c r="W144" s="673">
        <v>31</v>
      </c>
      <c r="X144" s="673">
        <v>31</v>
      </c>
      <c r="Y144" s="673">
        <v>31</v>
      </c>
      <c r="Z144" s="673">
        <v>32</v>
      </c>
      <c r="AA144" s="673">
        <v>32</v>
      </c>
      <c r="AB144" s="673">
        <v>32</v>
      </c>
      <c r="AC144" s="673">
        <v>33</v>
      </c>
      <c r="AD144" s="673">
        <v>33</v>
      </c>
      <c r="AE144" s="673">
        <v>33</v>
      </c>
      <c r="AF144" s="673">
        <v>33</v>
      </c>
      <c r="AG144" s="673">
        <v>33</v>
      </c>
      <c r="AH144" s="673">
        <v>33</v>
      </c>
      <c r="AI144" s="673">
        <v>34</v>
      </c>
      <c r="AJ144" s="673">
        <v>34</v>
      </c>
      <c r="AK144" s="673">
        <v>34</v>
      </c>
      <c r="AL144" s="673" t="s">
        <v>287</v>
      </c>
      <c r="AM144" s="673" t="s">
        <v>287</v>
      </c>
      <c r="AN144" s="673" t="s">
        <v>287</v>
      </c>
      <c r="AO144" s="673"/>
      <c r="AP144" s="673"/>
      <c r="AQ144" s="673">
        <v>36</v>
      </c>
      <c r="AR144" s="673">
        <v>33</v>
      </c>
      <c r="AS144" s="673">
        <v>33</v>
      </c>
      <c r="AT144" s="673">
        <v>33</v>
      </c>
      <c r="AU144" s="627">
        <v>33</v>
      </c>
      <c r="AV144" s="627">
        <v>34</v>
      </c>
      <c r="AW144" s="627">
        <v>34</v>
      </c>
      <c r="AX144" s="627">
        <v>34</v>
      </c>
      <c r="AY144" s="627">
        <v>34</v>
      </c>
      <c r="AZ144" s="673"/>
    </row>
    <row r="145" spans="1:52" ht="16" x14ac:dyDescent="0.2">
      <c r="A145" s="673" t="s">
        <v>134</v>
      </c>
      <c r="B145" s="673">
        <v>25</v>
      </c>
      <c r="C145" s="1932" t="s">
        <v>584</v>
      </c>
      <c r="D145" s="673" t="s">
        <v>585</v>
      </c>
      <c r="E145" s="673" t="s">
        <v>582</v>
      </c>
      <c r="F145" s="1107">
        <v>1336218</v>
      </c>
      <c r="G145" s="1107" t="s">
        <v>113</v>
      </c>
      <c r="H145" s="673" t="s">
        <v>141</v>
      </c>
      <c r="I145" s="673" t="s">
        <v>286</v>
      </c>
      <c r="J145" s="1929">
        <v>44002</v>
      </c>
      <c r="K145" s="1107">
        <f t="shared" ca="1" si="6"/>
        <v>2.7388888888888889</v>
      </c>
      <c r="L145" s="1107">
        <f t="shared" ca="1" si="7"/>
        <v>999</v>
      </c>
      <c r="M145" s="1107">
        <f t="shared" ca="1" si="8"/>
        <v>33.299999999999997</v>
      </c>
      <c r="N145" s="1929">
        <v>44361</v>
      </c>
      <c r="O145" s="923">
        <v>11.97</v>
      </c>
      <c r="P145" s="673" t="s">
        <v>357</v>
      </c>
      <c r="Q145" s="673">
        <v>184</v>
      </c>
      <c r="R145" s="673"/>
      <c r="S145" s="673"/>
      <c r="T145" s="673"/>
      <c r="U145" s="627">
        <v>154</v>
      </c>
      <c r="V145" s="673"/>
      <c r="W145" s="673">
        <v>33</v>
      </c>
      <c r="X145" s="673">
        <v>33</v>
      </c>
      <c r="Y145" s="673">
        <v>33</v>
      </c>
      <c r="Z145" s="673">
        <v>33</v>
      </c>
      <c r="AA145" s="673">
        <v>32</v>
      </c>
      <c r="AB145" s="673">
        <v>33</v>
      </c>
      <c r="AC145" s="673">
        <v>33</v>
      </c>
      <c r="AD145" s="673">
        <v>34</v>
      </c>
      <c r="AE145" s="673">
        <v>33</v>
      </c>
      <c r="AF145" s="673">
        <v>33</v>
      </c>
      <c r="AG145" s="673">
        <v>34</v>
      </c>
      <c r="AH145" s="673">
        <v>34</v>
      </c>
      <c r="AI145" s="673">
        <v>35</v>
      </c>
      <c r="AJ145" s="673">
        <v>35</v>
      </c>
      <c r="AK145" s="673">
        <v>35</v>
      </c>
      <c r="AL145" s="673" t="s">
        <v>287</v>
      </c>
      <c r="AM145" s="673" t="s">
        <v>287</v>
      </c>
      <c r="AN145" s="673" t="s">
        <v>287</v>
      </c>
      <c r="AO145" s="673"/>
      <c r="AP145" s="673"/>
      <c r="AQ145" s="673">
        <v>37</v>
      </c>
      <c r="AR145" s="673">
        <v>34</v>
      </c>
      <c r="AS145" s="673">
        <v>35</v>
      </c>
      <c r="AT145" s="673">
        <v>34</v>
      </c>
      <c r="AU145" s="627">
        <v>34</v>
      </c>
      <c r="AV145" s="627">
        <v>35</v>
      </c>
      <c r="AW145" s="627">
        <v>35</v>
      </c>
      <c r="AX145" s="627">
        <v>35</v>
      </c>
      <c r="AY145" s="627">
        <v>35</v>
      </c>
      <c r="AZ145" s="673"/>
    </row>
    <row r="146" spans="1:52" ht="16" x14ac:dyDescent="0.2">
      <c r="A146" s="673" t="s">
        <v>134</v>
      </c>
      <c r="B146" s="673">
        <v>26</v>
      </c>
      <c r="C146" s="1932" t="s">
        <v>215</v>
      </c>
      <c r="D146" s="673" t="s">
        <v>586</v>
      </c>
      <c r="E146" s="673" t="s">
        <v>582</v>
      </c>
      <c r="F146" s="1107">
        <v>1336218</v>
      </c>
      <c r="G146" s="1107" t="s">
        <v>113</v>
      </c>
      <c r="H146" s="673" t="s">
        <v>141</v>
      </c>
      <c r="I146" s="673" t="s">
        <v>293</v>
      </c>
      <c r="J146" s="1929">
        <v>44002</v>
      </c>
      <c r="K146" s="1107">
        <f t="shared" ca="1" si="6"/>
        <v>2.7388888888888889</v>
      </c>
      <c r="L146" s="1107">
        <f t="shared" ca="1" si="7"/>
        <v>999</v>
      </c>
      <c r="M146" s="1107">
        <f t="shared" ca="1" si="8"/>
        <v>33.299999999999997</v>
      </c>
      <c r="N146" s="1929">
        <v>44361</v>
      </c>
      <c r="O146" s="923">
        <v>11.97</v>
      </c>
      <c r="P146" s="673" t="s">
        <v>357</v>
      </c>
      <c r="Q146" s="673">
        <v>162</v>
      </c>
      <c r="R146" s="673"/>
      <c r="S146" s="673"/>
      <c r="T146" s="673"/>
      <c r="U146" s="627">
        <v>160</v>
      </c>
      <c r="V146" s="673"/>
      <c r="W146" s="673">
        <v>32</v>
      </c>
      <c r="X146" s="673">
        <v>32</v>
      </c>
      <c r="Y146" s="673">
        <v>34</v>
      </c>
      <c r="Z146" s="673">
        <v>34</v>
      </c>
      <c r="AA146" s="673">
        <v>33</v>
      </c>
      <c r="AB146" s="673">
        <v>34</v>
      </c>
      <c r="AC146" s="673">
        <v>34</v>
      </c>
      <c r="AD146" s="673">
        <v>34</v>
      </c>
      <c r="AE146" s="673">
        <v>34</v>
      </c>
      <c r="AF146" s="673">
        <v>34</v>
      </c>
      <c r="AG146" s="673">
        <v>34</v>
      </c>
      <c r="AH146" s="673">
        <v>34</v>
      </c>
      <c r="AI146" s="673">
        <v>35</v>
      </c>
      <c r="AJ146" s="673">
        <v>34</v>
      </c>
      <c r="AK146" s="673">
        <v>34</v>
      </c>
      <c r="AL146" s="673" t="s">
        <v>287</v>
      </c>
      <c r="AM146" s="673" t="s">
        <v>287</v>
      </c>
      <c r="AN146" s="673" t="s">
        <v>287</v>
      </c>
      <c r="AO146" s="673"/>
      <c r="AP146" s="673"/>
      <c r="AQ146" s="673">
        <v>35</v>
      </c>
      <c r="AR146" s="673">
        <v>33</v>
      </c>
      <c r="AS146" s="673">
        <v>34</v>
      </c>
      <c r="AT146" s="673">
        <v>33</v>
      </c>
      <c r="AU146" s="627">
        <v>33</v>
      </c>
      <c r="AV146" s="627">
        <v>33</v>
      </c>
      <c r="AW146" s="627">
        <v>32</v>
      </c>
      <c r="AX146" s="627">
        <v>33</v>
      </c>
      <c r="AY146" s="627">
        <v>33</v>
      </c>
      <c r="AZ146" s="673"/>
    </row>
    <row r="147" spans="1:52" ht="16" x14ac:dyDescent="0.2">
      <c r="A147" s="673" t="s">
        <v>134</v>
      </c>
      <c r="B147" s="673">
        <v>27</v>
      </c>
      <c r="C147" s="1932" t="s">
        <v>587</v>
      </c>
      <c r="D147" s="673" t="s">
        <v>588</v>
      </c>
      <c r="E147" s="673" t="s">
        <v>582</v>
      </c>
      <c r="F147" s="1107">
        <v>1336218</v>
      </c>
      <c r="G147" s="1107" t="s">
        <v>113</v>
      </c>
      <c r="H147" s="673" t="s">
        <v>141</v>
      </c>
      <c r="I147" s="673" t="s">
        <v>290</v>
      </c>
      <c r="J147" s="1929">
        <v>44002</v>
      </c>
      <c r="K147" s="1107">
        <f t="shared" ca="1" si="6"/>
        <v>2.7388888888888889</v>
      </c>
      <c r="L147" s="1107">
        <f t="shared" ca="1" si="7"/>
        <v>999</v>
      </c>
      <c r="M147" s="1107">
        <f t="shared" ca="1" si="8"/>
        <v>33.299999999999997</v>
      </c>
      <c r="N147" s="1929">
        <v>44361</v>
      </c>
      <c r="O147" s="923">
        <v>11.97</v>
      </c>
      <c r="P147" s="673" t="s">
        <v>357</v>
      </c>
      <c r="Q147" s="673">
        <v>202</v>
      </c>
      <c r="R147" s="673"/>
      <c r="S147" s="673"/>
      <c r="T147" s="673"/>
      <c r="U147" s="627">
        <v>175</v>
      </c>
      <c r="V147" s="673"/>
      <c r="W147" s="673">
        <v>34</v>
      </c>
      <c r="X147" s="673">
        <v>34</v>
      </c>
      <c r="Y147" s="673">
        <v>34</v>
      </c>
      <c r="Z147" s="673">
        <v>33</v>
      </c>
      <c r="AA147" s="673">
        <v>33</v>
      </c>
      <c r="AB147" s="673">
        <v>32</v>
      </c>
      <c r="AC147" s="673">
        <v>33</v>
      </c>
      <c r="AD147" s="673">
        <v>32</v>
      </c>
      <c r="AE147" s="673">
        <v>31</v>
      </c>
      <c r="AF147" s="673">
        <v>30</v>
      </c>
      <c r="AG147" s="673">
        <v>32</v>
      </c>
      <c r="AH147" s="673">
        <v>33</v>
      </c>
      <c r="AI147" s="673">
        <v>35</v>
      </c>
      <c r="AJ147" s="673">
        <v>35</v>
      </c>
      <c r="AK147" s="673">
        <v>37</v>
      </c>
      <c r="AL147" s="673" t="s">
        <v>287</v>
      </c>
      <c r="AM147" s="673" t="s">
        <v>287</v>
      </c>
      <c r="AN147" s="673" t="s">
        <v>287</v>
      </c>
      <c r="AO147" s="673"/>
      <c r="AP147" s="673"/>
      <c r="AQ147" s="673">
        <v>37</v>
      </c>
      <c r="AR147" s="673">
        <v>35</v>
      </c>
      <c r="AS147" s="673">
        <v>36</v>
      </c>
      <c r="AT147" s="673">
        <v>36</v>
      </c>
      <c r="AU147" s="627">
        <v>35</v>
      </c>
      <c r="AV147" s="627">
        <v>36</v>
      </c>
      <c r="AW147" s="627">
        <v>36</v>
      </c>
      <c r="AX147" s="627">
        <v>37</v>
      </c>
      <c r="AY147" s="627">
        <v>36</v>
      </c>
      <c r="AZ147" s="673"/>
    </row>
    <row r="148" spans="1:52" ht="16" x14ac:dyDescent="0.2">
      <c r="A148" s="673" t="s">
        <v>134</v>
      </c>
      <c r="B148" s="673">
        <v>28</v>
      </c>
      <c r="C148" s="1932" t="s">
        <v>589</v>
      </c>
      <c r="D148" s="673" t="s">
        <v>590</v>
      </c>
      <c r="E148" s="673" t="s">
        <v>591</v>
      </c>
      <c r="F148" s="1107">
        <v>1324363</v>
      </c>
      <c r="G148" s="1107" t="s">
        <v>113</v>
      </c>
      <c r="H148" s="673" t="s">
        <v>141</v>
      </c>
      <c r="I148" s="673" t="s">
        <v>299</v>
      </c>
      <c r="J148" s="1929">
        <v>44010</v>
      </c>
      <c r="K148" s="1107">
        <f t="shared" ca="1" si="6"/>
        <v>2.7166666666666668</v>
      </c>
      <c r="L148" s="1107">
        <f t="shared" ca="1" si="7"/>
        <v>991</v>
      </c>
      <c r="M148" s="1107">
        <f t="shared" ca="1" si="8"/>
        <v>33.033333333333331</v>
      </c>
      <c r="N148" s="1929">
        <v>44361</v>
      </c>
      <c r="O148" s="923">
        <v>11.7</v>
      </c>
      <c r="P148" s="673" t="s">
        <v>357</v>
      </c>
      <c r="Q148" s="673">
        <v>165</v>
      </c>
      <c r="R148" s="673"/>
      <c r="S148" s="673"/>
      <c r="T148" s="673"/>
      <c r="U148" s="627">
        <v>162</v>
      </c>
      <c r="V148" s="673"/>
      <c r="W148" s="673">
        <v>30</v>
      </c>
      <c r="X148" s="673">
        <v>30</v>
      </c>
      <c r="Y148" s="673">
        <v>30</v>
      </c>
      <c r="Z148" s="673">
        <v>31</v>
      </c>
      <c r="AA148" s="673">
        <v>31</v>
      </c>
      <c r="AB148" s="673">
        <v>30</v>
      </c>
      <c r="AC148" s="673">
        <v>30</v>
      </c>
      <c r="AD148" s="673">
        <v>31</v>
      </c>
      <c r="AE148" s="673">
        <v>31</v>
      </c>
      <c r="AF148" s="673">
        <v>31</v>
      </c>
      <c r="AG148" s="673">
        <v>31</v>
      </c>
      <c r="AH148" s="673">
        <v>31</v>
      </c>
      <c r="AI148" s="673">
        <v>30</v>
      </c>
      <c r="AJ148" s="673">
        <v>30</v>
      </c>
      <c r="AK148" s="673">
        <v>31</v>
      </c>
      <c r="AL148" s="673" t="s">
        <v>287</v>
      </c>
      <c r="AM148" s="673" t="s">
        <v>287</v>
      </c>
      <c r="AN148" s="673" t="s">
        <v>287</v>
      </c>
      <c r="AO148" s="673"/>
      <c r="AP148" s="673"/>
      <c r="AQ148" s="673">
        <v>32</v>
      </c>
      <c r="AR148" s="673">
        <v>31</v>
      </c>
      <c r="AS148" s="673">
        <v>31</v>
      </c>
      <c r="AT148" s="673">
        <v>31</v>
      </c>
      <c r="AU148" s="627">
        <v>32</v>
      </c>
      <c r="AV148" s="627">
        <v>31</v>
      </c>
      <c r="AW148" s="627">
        <v>29</v>
      </c>
      <c r="AX148" s="627">
        <v>31</v>
      </c>
      <c r="AY148" s="627">
        <v>31</v>
      </c>
      <c r="AZ148" s="673"/>
    </row>
    <row r="149" spans="1:52" ht="16" x14ac:dyDescent="0.2">
      <c r="A149" s="673" t="s">
        <v>134</v>
      </c>
      <c r="B149" s="673">
        <v>29</v>
      </c>
      <c r="C149" s="1932" t="s">
        <v>592</v>
      </c>
      <c r="D149" s="673" t="s">
        <v>593</v>
      </c>
      <c r="E149" s="673" t="s">
        <v>591</v>
      </c>
      <c r="F149" s="1107">
        <v>1324363</v>
      </c>
      <c r="G149" s="1107" t="s">
        <v>113</v>
      </c>
      <c r="H149" s="673" t="s">
        <v>141</v>
      </c>
      <c r="I149" s="673" t="s">
        <v>296</v>
      </c>
      <c r="J149" s="1929">
        <v>44010</v>
      </c>
      <c r="K149" s="1107">
        <f t="shared" ca="1" si="6"/>
        <v>2.7166666666666668</v>
      </c>
      <c r="L149" s="1107">
        <f t="shared" ca="1" si="7"/>
        <v>991</v>
      </c>
      <c r="M149" s="1107">
        <f t="shared" ca="1" si="8"/>
        <v>33.033333333333331</v>
      </c>
      <c r="N149" s="1929">
        <v>44361</v>
      </c>
      <c r="O149" s="923">
        <v>11.7</v>
      </c>
      <c r="P149" s="673" t="s">
        <v>357</v>
      </c>
      <c r="Q149" s="673">
        <v>159</v>
      </c>
      <c r="R149" s="673"/>
      <c r="S149" s="673"/>
      <c r="T149" s="673"/>
      <c r="U149" s="627">
        <v>137</v>
      </c>
      <c r="V149" s="673"/>
      <c r="W149" s="673">
        <v>29</v>
      </c>
      <c r="X149" s="673">
        <v>29</v>
      </c>
      <c r="Y149" s="673">
        <v>29</v>
      </c>
      <c r="Z149" s="673">
        <v>30</v>
      </c>
      <c r="AA149" s="673">
        <v>30</v>
      </c>
      <c r="AB149" s="673">
        <v>30</v>
      </c>
      <c r="AC149" s="673">
        <v>30</v>
      </c>
      <c r="AD149" s="673">
        <v>29</v>
      </c>
      <c r="AE149" s="673">
        <v>29</v>
      </c>
      <c r="AF149" s="673">
        <v>31</v>
      </c>
      <c r="AG149" s="673">
        <v>31</v>
      </c>
      <c r="AH149" s="673">
        <v>31</v>
      </c>
      <c r="AI149" s="673">
        <v>31</v>
      </c>
      <c r="AJ149" s="673">
        <v>31</v>
      </c>
      <c r="AK149" s="673">
        <v>31</v>
      </c>
      <c r="AL149" s="673" t="s">
        <v>287</v>
      </c>
      <c r="AM149" s="673" t="s">
        <v>287</v>
      </c>
      <c r="AN149" s="673" t="s">
        <v>287</v>
      </c>
      <c r="AO149" s="673"/>
      <c r="AP149" s="673"/>
      <c r="AQ149" s="673">
        <v>33</v>
      </c>
      <c r="AR149" s="673">
        <v>32</v>
      </c>
      <c r="AS149" s="673">
        <v>32</v>
      </c>
      <c r="AT149" s="673">
        <v>32</v>
      </c>
      <c r="AU149" s="627">
        <v>33</v>
      </c>
      <c r="AV149" s="627">
        <v>32</v>
      </c>
      <c r="AW149" s="627">
        <v>33</v>
      </c>
      <c r="AX149" s="627">
        <v>33</v>
      </c>
      <c r="AY149" s="627">
        <v>33</v>
      </c>
      <c r="AZ149" s="673"/>
    </row>
    <row r="150" spans="1:52" ht="16" x14ac:dyDescent="0.2">
      <c r="A150" s="673" t="s">
        <v>134</v>
      </c>
      <c r="B150" s="673">
        <v>30</v>
      </c>
      <c r="C150" s="1932" t="s">
        <v>594</v>
      </c>
      <c r="D150" s="673" t="s">
        <v>595</v>
      </c>
      <c r="E150" s="673" t="s">
        <v>591</v>
      </c>
      <c r="F150" s="1107">
        <v>1324363</v>
      </c>
      <c r="G150" s="1107" t="s">
        <v>113</v>
      </c>
      <c r="H150" s="673" t="s">
        <v>141</v>
      </c>
      <c r="I150" s="673" t="s">
        <v>286</v>
      </c>
      <c r="J150" s="1929">
        <v>44010</v>
      </c>
      <c r="K150" s="1107">
        <f t="shared" ca="1" si="6"/>
        <v>2.7166666666666668</v>
      </c>
      <c r="L150" s="1107">
        <f t="shared" ca="1" si="7"/>
        <v>991</v>
      </c>
      <c r="M150" s="1107">
        <f t="shared" ca="1" si="8"/>
        <v>33.033333333333331</v>
      </c>
      <c r="N150" s="1929">
        <v>44361</v>
      </c>
      <c r="O150" s="923">
        <v>11.7</v>
      </c>
      <c r="P150" s="673" t="s">
        <v>357</v>
      </c>
      <c r="Q150" s="673">
        <v>143</v>
      </c>
      <c r="R150" s="673"/>
      <c r="S150" s="673"/>
      <c r="T150" s="673"/>
      <c r="U150" s="627">
        <v>148</v>
      </c>
      <c r="V150" s="673"/>
      <c r="W150" s="673">
        <v>30</v>
      </c>
      <c r="X150" s="673">
        <v>30</v>
      </c>
      <c r="Y150" s="673">
        <v>30</v>
      </c>
      <c r="Z150" s="673">
        <v>31</v>
      </c>
      <c r="AA150" s="673">
        <v>31</v>
      </c>
      <c r="AB150" s="673">
        <v>31</v>
      </c>
      <c r="AC150" s="673">
        <v>31</v>
      </c>
      <c r="AD150" s="673">
        <v>31</v>
      </c>
      <c r="AE150" s="673">
        <v>30</v>
      </c>
      <c r="AF150" s="673">
        <v>31</v>
      </c>
      <c r="AG150" s="673">
        <v>31</v>
      </c>
      <c r="AH150" s="673">
        <v>31</v>
      </c>
      <c r="AI150" s="673">
        <v>31</v>
      </c>
      <c r="AJ150" s="673">
        <v>31</v>
      </c>
      <c r="AK150" s="673">
        <v>31</v>
      </c>
      <c r="AL150" s="673" t="s">
        <v>287</v>
      </c>
      <c r="AM150" s="673" t="s">
        <v>287</v>
      </c>
      <c r="AN150" s="673" t="s">
        <v>287</v>
      </c>
      <c r="AO150" s="673"/>
      <c r="AP150" s="673"/>
      <c r="AQ150" s="673">
        <v>32</v>
      </c>
      <c r="AR150" s="673">
        <v>31</v>
      </c>
      <c r="AS150" s="673">
        <v>32</v>
      </c>
      <c r="AT150" s="673">
        <v>31</v>
      </c>
      <c r="AU150" s="627">
        <v>32</v>
      </c>
      <c r="AV150" s="627">
        <v>32</v>
      </c>
      <c r="AW150" s="627">
        <v>31</v>
      </c>
      <c r="AX150" s="627">
        <v>32</v>
      </c>
      <c r="AY150" s="627">
        <v>31</v>
      </c>
      <c r="AZ150" s="673"/>
    </row>
    <row r="151" spans="1:52" ht="16" x14ac:dyDescent="0.2">
      <c r="A151" s="673" t="s">
        <v>134</v>
      </c>
      <c r="B151" s="673">
        <v>31</v>
      </c>
      <c r="C151" s="1932" t="s">
        <v>596</v>
      </c>
      <c r="D151" s="673" t="s">
        <v>597</v>
      </c>
      <c r="E151" s="673" t="s">
        <v>591</v>
      </c>
      <c r="F151" s="1107">
        <v>1324363</v>
      </c>
      <c r="G151" s="1107" t="s">
        <v>113</v>
      </c>
      <c r="H151" s="673" t="s">
        <v>141</v>
      </c>
      <c r="I151" s="673" t="s">
        <v>293</v>
      </c>
      <c r="J151" s="1929">
        <v>44010</v>
      </c>
      <c r="K151" s="1107">
        <f t="shared" ca="1" si="6"/>
        <v>2.7166666666666668</v>
      </c>
      <c r="L151" s="1107">
        <f t="shared" ca="1" si="7"/>
        <v>991</v>
      </c>
      <c r="M151" s="1107">
        <f t="shared" ca="1" si="8"/>
        <v>33.033333333333331</v>
      </c>
      <c r="N151" s="1929">
        <v>44361</v>
      </c>
      <c r="O151" s="923">
        <v>11.7</v>
      </c>
      <c r="P151" s="673" t="s">
        <v>357</v>
      </c>
      <c r="Q151" s="673">
        <v>182</v>
      </c>
      <c r="R151" s="673"/>
      <c r="S151" s="673"/>
      <c r="T151" s="673"/>
      <c r="U151" s="627">
        <v>142</v>
      </c>
      <c r="V151" s="673"/>
      <c r="W151" s="673">
        <v>36</v>
      </c>
      <c r="X151" s="673">
        <v>35</v>
      </c>
      <c r="Y151" s="673">
        <v>35</v>
      </c>
      <c r="Z151" s="673">
        <v>34</v>
      </c>
      <c r="AA151" s="673">
        <v>33</v>
      </c>
      <c r="AB151" s="673">
        <v>33</v>
      </c>
      <c r="AC151" s="673">
        <v>33</v>
      </c>
      <c r="AD151" s="673">
        <v>33</v>
      </c>
      <c r="AE151" s="673">
        <v>32</v>
      </c>
      <c r="AF151" s="673">
        <v>32</v>
      </c>
      <c r="AG151" s="673">
        <v>32</v>
      </c>
      <c r="AH151" s="673">
        <v>31</v>
      </c>
      <c r="AI151" s="673">
        <v>31</v>
      </c>
      <c r="AJ151" s="673">
        <v>30</v>
      </c>
      <c r="AK151" s="673">
        <v>30</v>
      </c>
      <c r="AL151" s="673" t="s">
        <v>287</v>
      </c>
      <c r="AM151" s="673" t="s">
        <v>287</v>
      </c>
      <c r="AN151" s="673" t="s">
        <v>287</v>
      </c>
      <c r="AO151" s="673"/>
      <c r="AP151" s="673"/>
      <c r="AQ151" s="673">
        <v>31</v>
      </c>
      <c r="AR151" s="673">
        <v>29</v>
      </c>
      <c r="AS151" s="673">
        <v>29</v>
      </c>
      <c r="AT151" s="673">
        <v>28</v>
      </c>
      <c r="AU151" s="627">
        <v>29</v>
      </c>
      <c r="AV151" s="627">
        <v>29</v>
      </c>
      <c r="AW151" s="627">
        <v>29</v>
      </c>
      <c r="AX151" s="627">
        <v>29</v>
      </c>
      <c r="AY151" s="627">
        <v>29</v>
      </c>
      <c r="AZ151" s="673"/>
    </row>
    <row r="152" spans="1:52" ht="16" x14ac:dyDescent="0.2">
      <c r="A152" s="673" t="s">
        <v>287</v>
      </c>
      <c r="B152" s="673" t="s">
        <v>287</v>
      </c>
      <c r="C152" s="673" t="s">
        <v>287</v>
      </c>
      <c r="D152" s="673" t="s">
        <v>287</v>
      </c>
      <c r="E152" s="673" t="s">
        <v>287</v>
      </c>
      <c r="F152" s="673" t="s">
        <v>287</v>
      </c>
      <c r="G152" s="673" t="s">
        <v>287</v>
      </c>
      <c r="H152" s="673" t="s">
        <v>287</v>
      </c>
      <c r="I152" s="673" t="s">
        <v>287</v>
      </c>
      <c r="J152" s="673" t="s">
        <v>287</v>
      </c>
      <c r="K152" s="1107"/>
      <c r="L152" s="1107"/>
      <c r="M152" s="1107"/>
      <c r="N152" s="673" t="s">
        <v>287</v>
      </c>
      <c r="O152" s="673" t="s">
        <v>287</v>
      </c>
      <c r="P152" s="673" t="s">
        <v>287</v>
      </c>
      <c r="Q152" s="673" t="s">
        <v>287</v>
      </c>
      <c r="R152" s="673" t="s">
        <v>287</v>
      </c>
      <c r="S152" s="673" t="s">
        <v>287</v>
      </c>
      <c r="T152" s="673" t="s">
        <v>287</v>
      </c>
      <c r="U152" s="673"/>
      <c r="V152" s="673" t="s">
        <v>287</v>
      </c>
      <c r="W152" s="673" t="s">
        <v>287</v>
      </c>
      <c r="X152" s="673" t="s">
        <v>287</v>
      </c>
      <c r="Y152" s="673" t="s">
        <v>287</v>
      </c>
      <c r="Z152" s="673" t="s">
        <v>287</v>
      </c>
      <c r="AA152" s="673" t="s">
        <v>287</v>
      </c>
      <c r="AB152" s="673" t="s">
        <v>287</v>
      </c>
      <c r="AC152" s="673" t="s">
        <v>287</v>
      </c>
      <c r="AD152" s="673" t="s">
        <v>287</v>
      </c>
      <c r="AE152" s="673" t="s">
        <v>287</v>
      </c>
      <c r="AF152" s="673" t="s">
        <v>287</v>
      </c>
      <c r="AG152" s="673" t="s">
        <v>287</v>
      </c>
      <c r="AH152" s="673" t="s">
        <v>287</v>
      </c>
      <c r="AI152" s="673" t="s">
        <v>287</v>
      </c>
      <c r="AJ152" s="673" t="s">
        <v>287</v>
      </c>
      <c r="AK152" s="673" t="s">
        <v>287</v>
      </c>
      <c r="AL152" s="673" t="s">
        <v>287</v>
      </c>
      <c r="AM152" s="673" t="s">
        <v>287</v>
      </c>
      <c r="AN152" s="673" t="s">
        <v>287</v>
      </c>
      <c r="AO152" s="673" t="s">
        <v>287</v>
      </c>
      <c r="AP152" s="673" t="s">
        <v>287</v>
      </c>
      <c r="AQ152" s="673" t="s">
        <v>287</v>
      </c>
      <c r="AR152" s="673" t="s">
        <v>287</v>
      </c>
      <c r="AS152" s="673" t="s">
        <v>287</v>
      </c>
      <c r="AT152" s="673" t="s">
        <v>287</v>
      </c>
      <c r="AU152" s="673" t="s">
        <v>287</v>
      </c>
      <c r="AV152" s="673" t="s">
        <v>287</v>
      </c>
      <c r="AW152" s="673" t="s">
        <v>287</v>
      </c>
      <c r="AX152" s="673" t="s">
        <v>287</v>
      </c>
      <c r="AY152" s="673" t="s">
        <v>287</v>
      </c>
      <c r="AZ152" s="673" t="s">
        <v>287</v>
      </c>
    </row>
    <row r="153" spans="1:52" ht="16" x14ac:dyDescent="0.2">
      <c r="A153" s="673" t="s">
        <v>598</v>
      </c>
      <c r="B153" s="673">
        <v>1</v>
      </c>
      <c r="C153" s="673"/>
      <c r="D153" s="673" t="s">
        <v>599</v>
      </c>
      <c r="E153" s="673" t="s">
        <v>600</v>
      </c>
      <c r="F153" s="673">
        <v>1343448</v>
      </c>
      <c r="G153" s="673" t="s">
        <v>115</v>
      </c>
      <c r="H153" s="673" t="s">
        <v>141</v>
      </c>
      <c r="I153" s="673" t="s">
        <v>296</v>
      </c>
      <c r="J153" s="876">
        <v>44063</v>
      </c>
      <c r="K153" s="1107">
        <f t="shared" ca="1" si="6"/>
        <v>2.5722222222222224</v>
      </c>
      <c r="L153" s="1107">
        <f t="shared" ca="1" si="7"/>
        <v>938</v>
      </c>
      <c r="M153" s="1107">
        <f t="shared" ca="1" si="8"/>
        <v>31.266666666666666</v>
      </c>
      <c r="N153" s="678">
        <v>44417</v>
      </c>
      <c r="O153" s="923">
        <v>11.8</v>
      </c>
      <c r="P153" s="673" t="s">
        <v>357</v>
      </c>
      <c r="Q153" s="673">
        <v>175</v>
      </c>
      <c r="R153" s="673"/>
      <c r="S153" s="673"/>
      <c r="T153" s="673"/>
      <c r="U153" s="673"/>
      <c r="V153" s="673"/>
      <c r="W153" s="673"/>
      <c r="X153" s="673"/>
      <c r="Y153" s="673"/>
      <c r="Z153" s="673"/>
      <c r="AA153" s="673"/>
      <c r="AB153" s="673"/>
      <c r="AC153" s="673"/>
      <c r="AD153" s="673"/>
      <c r="AE153" s="673"/>
      <c r="AF153" s="673"/>
      <c r="AG153" s="673"/>
      <c r="AH153" s="673"/>
      <c r="AI153" s="673"/>
      <c r="AJ153" s="673">
        <v>26</v>
      </c>
      <c r="AK153" s="673">
        <v>26</v>
      </c>
      <c r="AL153" s="673">
        <v>25</v>
      </c>
      <c r="AM153" s="673">
        <v>25</v>
      </c>
      <c r="AN153" s="627">
        <v>26</v>
      </c>
      <c r="AO153" s="627">
        <v>25</v>
      </c>
      <c r="AP153" s="627">
        <v>26</v>
      </c>
      <c r="AQ153" s="627">
        <v>25</v>
      </c>
      <c r="AR153" s="627">
        <v>26</v>
      </c>
      <c r="AS153" s="627">
        <v>26</v>
      </c>
      <c r="AT153" s="627">
        <v>27</v>
      </c>
      <c r="AU153" s="627">
        <v>28</v>
      </c>
      <c r="AV153" s="627">
        <v>27</v>
      </c>
      <c r="AW153" s="673"/>
      <c r="AX153" s="673"/>
      <c r="AY153" s="673"/>
      <c r="AZ153" s="673"/>
    </row>
    <row r="154" spans="1:52" ht="16" x14ac:dyDescent="0.2">
      <c r="A154" s="673" t="s">
        <v>598</v>
      </c>
      <c r="B154" s="673">
        <v>2</v>
      </c>
      <c r="C154" s="673"/>
      <c r="D154" s="673" t="s">
        <v>601</v>
      </c>
      <c r="E154" s="673" t="s">
        <v>600</v>
      </c>
      <c r="F154" s="673">
        <v>1343448</v>
      </c>
      <c r="G154" s="673" t="s">
        <v>115</v>
      </c>
      <c r="H154" s="673" t="s">
        <v>141</v>
      </c>
      <c r="I154" s="673" t="s">
        <v>602</v>
      </c>
      <c r="J154" s="876">
        <v>44067</v>
      </c>
      <c r="K154" s="1107">
        <f t="shared" ca="1" si="6"/>
        <v>2.5611111111111109</v>
      </c>
      <c r="L154" s="1107">
        <f t="shared" ca="1" si="7"/>
        <v>934</v>
      </c>
      <c r="M154" s="1107">
        <f t="shared" ca="1" si="8"/>
        <v>31.133333333333333</v>
      </c>
      <c r="N154" s="678">
        <v>44417</v>
      </c>
      <c r="O154" s="923">
        <v>11.67</v>
      </c>
      <c r="P154" s="673" t="s">
        <v>357</v>
      </c>
      <c r="Q154" s="673">
        <v>178</v>
      </c>
      <c r="R154" s="673"/>
      <c r="S154" s="673"/>
      <c r="T154" s="673"/>
      <c r="U154" s="673"/>
      <c r="V154" s="673"/>
      <c r="W154" s="673"/>
      <c r="X154" s="673"/>
      <c r="Y154" s="673"/>
      <c r="Z154" s="673"/>
      <c r="AA154" s="673"/>
      <c r="AB154" s="673"/>
      <c r="AC154" s="673"/>
      <c r="AD154" s="673"/>
      <c r="AE154" s="673"/>
      <c r="AF154" s="673"/>
      <c r="AG154" s="673"/>
      <c r="AH154" s="673"/>
      <c r="AI154" s="673"/>
      <c r="AJ154" s="673">
        <v>22</v>
      </c>
      <c r="AK154" s="673">
        <v>22</v>
      </c>
      <c r="AL154" s="673">
        <v>22</v>
      </c>
      <c r="AM154" s="673">
        <v>23</v>
      </c>
      <c r="AN154" s="627">
        <v>22</v>
      </c>
      <c r="AO154" s="627">
        <v>22</v>
      </c>
      <c r="AP154" s="627">
        <v>22</v>
      </c>
      <c r="AQ154" s="627">
        <v>22</v>
      </c>
      <c r="AR154" s="627">
        <v>23</v>
      </c>
      <c r="AS154" s="627">
        <v>22</v>
      </c>
      <c r="AT154" s="627">
        <v>23</v>
      </c>
      <c r="AU154" s="627">
        <v>23</v>
      </c>
      <c r="AV154" s="627">
        <v>22</v>
      </c>
      <c r="AW154" s="673"/>
      <c r="AX154" s="673"/>
      <c r="AY154" s="673"/>
      <c r="AZ154" s="673"/>
    </row>
    <row r="155" spans="1:52" ht="16" x14ac:dyDescent="0.2">
      <c r="A155" s="673" t="s">
        <v>598</v>
      </c>
      <c r="B155" s="673">
        <v>3</v>
      </c>
      <c r="C155" s="673"/>
      <c r="D155" s="673" t="s">
        <v>603</v>
      </c>
      <c r="E155" s="673" t="s">
        <v>600</v>
      </c>
      <c r="F155" s="673">
        <v>1343448</v>
      </c>
      <c r="G155" s="673" t="s">
        <v>115</v>
      </c>
      <c r="H155" s="673" t="s">
        <v>141</v>
      </c>
      <c r="I155" s="673" t="s">
        <v>290</v>
      </c>
      <c r="J155" s="876">
        <v>44067</v>
      </c>
      <c r="K155" s="1107">
        <f t="shared" ca="1" si="6"/>
        <v>2.5611111111111109</v>
      </c>
      <c r="L155" s="1107">
        <f t="shared" ca="1" si="7"/>
        <v>934</v>
      </c>
      <c r="M155" s="1107">
        <f t="shared" ca="1" si="8"/>
        <v>31.133333333333333</v>
      </c>
      <c r="N155" s="678">
        <v>44417</v>
      </c>
      <c r="O155" s="923">
        <v>11.67</v>
      </c>
      <c r="P155" s="673" t="s">
        <v>357</v>
      </c>
      <c r="Q155" s="673">
        <v>182</v>
      </c>
      <c r="R155" s="673"/>
      <c r="S155" s="673"/>
      <c r="T155" s="673"/>
      <c r="U155" s="673"/>
      <c r="V155" s="673"/>
      <c r="W155" s="673"/>
      <c r="X155" s="673"/>
      <c r="Y155" s="673"/>
      <c r="Z155" s="673"/>
      <c r="AA155" s="673"/>
      <c r="AB155" s="673"/>
      <c r="AC155" s="673"/>
      <c r="AD155" s="673"/>
      <c r="AE155" s="673"/>
      <c r="AF155" s="673"/>
      <c r="AG155" s="673"/>
      <c r="AH155" s="673"/>
      <c r="AI155" s="673"/>
      <c r="AJ155" s="673">
        <v>23</v>
      </c>
      <c r="AK155" s="673">
        <v>23</v>
      </c>
      <c r="AL155" s="673">
        <v>24</v>
      </c>
      <c r="AM155" s="673">
        <v>24</v>
      </c>
      <c r="AN155" s="627">
        <v>23</v>
      </c>
      <c r="AO155" s="627">
        <v>23</v>
      </c>
      <c r="AP155" s="627">
        <v>23</v>
      </c>
      <c r="AQ155" s="627">
        <v>23</v>
      </c>
      <c r="AR155" s="627">
        <v>24</v>
      </c>
      <c r="AS155" s="627">
        <v>24</v>
      </c>
      <c r="AT155" s="627">
        <v>24</v>
      </c>
      <c r="AU155" s="627">
        <v>24</v>
      </c>
      <c r="AV155" s="627">
        <v>23</v>
      </c>
      <c r="AW155" s="673"/>
      <c r="AX155" s="673"/>
      <c r="AY155" s="673"/>
      <c r="AZ155" s="673"/>
    </row>
    <row r="156" spans="1:52" ht="16" x14ac:dyDescent="0.2">
      <c r="A156" s="673" t="s">
        <v>598</v>
      </c>
      <c r="B156" s="673">
        <v>4</v>
      </c>
      <c r="C156" s="673"/>
      <c r="D156" s="673" t="s">
        <v>604</v>
      </c>
      <c r="E156" s="673" t="s">
        <v>600</v>
      </c>
      <c r="F156" s="673">
        <v>1343448</v>
      </c>
      <c r="G156" s="673" t="s">
        <v>115</v>
      </c>
      <c r="H156" s="673" t="s">
        <v>141</v>
      </c>
      <c r="I156" s="673" t="s">
        <v>382</v>
      </c>
      <c r="J156" s="876">
        <v>44077</v>
      </c>
      <c r="K156" s="1107">
        <f t="shared" ca="1" si="6"/>
        <v>2.536111111111111</v>
      </c>
      <c r="L156" s="1107">
        <f t="shared" ca="1" si="7"/>
        <v>924</v>
      </c>
      <c r="M156" s="1107">
        <f t="shared" ca="1" si="8"/>
        <v>30.8</v>
      </c>
      <c r="N156" s="678">
        <v>44417</v>
      </c>
      <c r="O156" s="923">
        <v>11.33</v>
      </c>
      <c r="P156" s="673" t="s">
        <v>357</v>
      </c>
      <c r="Q156" s="673">
        <v>226</v>
      </c>
      <c r="R156" s="673"/>
      <c r="S156" s="673"/>
      <c r="T156" s="673"/>
      <c r="U156" s="673"/>
      <c r="V156" s="673"/>
      <c r="W156" s="673"/>
      <c r="X156" s="673"/>
      <c r="Y156" s="673"/>
      <c r="Z156" s="673"/>
      <c r="AA156" s="673"/>
      <c r="AB156" s="673"/>
      <c r="AC156" s="673"/>
      <c r="AD156" s="673"/>
      <c r="AE156" s="673"/>
      <c r="AF156" s="673"/>
      <c r="AG156" s="673"/>
      <c r="AH156" s="673"/>
      <c r="AI156" s="673"/>
      <c r="AJ156" s="673">
        <v>33</v>
      </c>
      <c r="AK156" s="673">
        <v>31</v>
      </c>
      <c r="AL156" s="673">
        <v>31</v>
      </c>
      <c r="AM156" s="673">
        <v>31</v>
      </c>
      <c r="AN156" s="627">
        <v>31</v>
      </c>
      <c r="AO156" s="627">
        <v>32</v>
      </c>
      <c r="AP156" s="627">
        <v>32</v>
      </c>
      <c r="AQ156" s="627">
        <v>32</v>
      </c>
      <c r="AR156" s="627">
        <v>32</v>
      </c>
      <c r="AS156" s="627">
        <v>34</v>
      </c>
      <c r="AT156" s="627">
        <v>35</v>
      </c>
      <c r="AU156" s="627">
        <v>32</v>
      </c>
      <c r="AV156" s="627">
        <v>34</v>
      </c>
      <c r="AW156" s="673"/>
      <c r="AX156" s="673"/>
      <c r="AY156" s="673"/>
      <c r="AZ156" s="673"/>
    </row>
    <row r="157" spans="1:52" ht="16" x14ac:dyDescent="0.2">
      <c r="A157" s="673" t="s">
        <v>598</v>
      </c>
      <c r="B157" s="673">
        <v>5</v>
      </c>
      <c r="C157" s="673"/>
      <c r="D157" s="673" t="s">
        <v>605</v>
      </c>
      <c r="E157" s="673" t="s">
        <v>606</v>
      </c>
      <c r="F157" s="875">
        <v>1343451</v>
      </c>
      <c r="G157" s="673" t="s">
        <v>113</v>
      </c>
      <c r="H157" s="673" t="s">
        <v>150</v>
      </c>
      <c r="I157" s="673" t="s">
        <v>299</v>
      </c>
      <c r="J157" s="876">
        <v>44059</v>
      </c>
      <c r="K157" s="1107">
        <f t="shared" ca="1" si="6"/>
        <v>2.5833333333333335</v>
      </c>
      <c r="L157" s="1107">
        <f t="shared" ca="1" si="7"/>
        <v>942</v>
      </c>
      <c r="M157" s="1107">
        <f t="shared" ca="1" si="8"/>
        <v>31.4</v>
      </c>
      <c r="N157" s="678">
        <v>44417</v>
      </c>
      <c r="O157" s="923">
        <v>11.93</v>
      </c>
      <c r="P157" s="673" t="s">
        <v>112</v>
      </c>
      <c r="Q157" s="673">
        <v>189</v>
      </c>
      <c r="R157" s="673"/>
      <c r="S157" s="673"/>
      <c r="T157" s="673"/>
      <c r="U157" s="673"/>
      <c r="V157" s="673"/>
      <c r="W157" s="673">
        <v>27</v>
      </c>
      <c r="X157" s="673">
        <v>28</v>
      </c>
      <c r="Y157" s="673">
        <v>28</v>
      </c>
      <c r="Z157" s="673">
        <v>29</v>
      </c>
      <c r="AA157" s="673">
        <v>29</v>
      </c>
      <c r="AB157" s="673">
        <v>30</v>
      </c>
      <c r="AC157" s="673">
        <v>30</v>
      </c>
      <c r="AD157" s="673">
        <v>30</v>
      </c>
      <c r="AE157" s="673">
        <v>30</v>
      </c>
      <c r="AF157" s="673">
        <v>31</v>
      </c>
      <c r="AG157" s="673"/>
      <c r="AH157" s="673"/>
      <c r="AI157" s="673"/>
      <c r="AJ157" s="673">
        <v>41</v>
      </c>
      <c r="AK157" s="673">
        <v>40</v>
      </c>
      <c r="AL157" s="673">
        <v>39</v>
      </c>
      <c r="AM157" s="673">
        <v>41</v>
      </c>
      <c r="AN157" s="627">
        <v>39</v>
      </c>
      <c r="AO157" s="627">
        <v>40</v>
      </c>
      <c r="AP157" s="627">
        <v>38</v>
      </c>
      <c r="AQ157" s="627">
        <v>39</v>
      </c>
      <c r="AR157" s="627">
        <v>39</v>
      </c>
      <c r="AS157" s="627">
        <v>39</v>
      </c>
      <c r="AT157" s="627">
        <v>39</v>
      </c>
      <c r="AU157" s="627">
        <v>39</v>
      </c>
      <c r="AV157" s="627">
        <v>40</v>
      </c>
      <c r="AW157" s="673"/>
      <c r="AX157" s="673"/>
      <c r="AY157" s="673"/>
      <c r="AZ157" s="673"/>
    </row>
    <row r="158" spans="1:52" ht="16" x14ac:dyDescent="0.2">
      <c r="A158" s="673" t="s">
        <v>598</v>
      </c>
      <c r="B158" s="673">
        <v>6</v>
      </c>
      <c r="C158" s="673"/>
      <c r="D158" s="673" t="s">
        <v>607</v>
      </c>
      <c r="E158" s="673" t="s">
        <v>606</v>
      </c>
      <c r="F158" s="875">
        <v>1343451</v>
      </c>
      <c r="G158" s="673" t="s">
        <v>113</v>
      </c>
      <c r="H158" s="673" t="s">
        <v>150</v>
      </c>
      <c r="I158" s="673" t="s">
        <v>296</v>
      </c>
      <c r="J158" s="876">
        <v>44059</v>
      </c>
      <c r="K158" s="1107">
        <f t="shared" ca="1" si="6"/>
        <v>2.5833333333333335</v>
      </c>
      <c r="L158" s="1107">
        <f t="shared" ca="1" si="7"/>
        <v>942</v>
      </c>
      <c r="M158" s="1107">
        <f t="shared" ca="1" si="8"/>
        <v>31.4</v>
      </c>
      <c r="N158" s="678">
        <v>44417</v>
      </c>
      <c r="O158" s="923">
        <v>11.93</v>
      </c>
      <c r="P158" s="673" t="s">
        <v>112</v>
      </c>
      <c r="Q158" s="673">
        <v>225</v>
      </c>
      <c r="R158" s="673"/>
      <c r="S158" s="673"/>
      <c r="T158" s="673"/>
      <c r="U158" s="673"/>
      <c r="V158" s="673"/>
      <c r="W158" s="673">
        <v>30</v>
      </c>
      <c r="X158" s="673">
        <v>31</v>
      </c>
      <c r="Y158" s="673">
        <v>33</v>
      </c>
      <c r="Z158" s="673">
        <v>34</v>
      </c>
      <c r="AA158" s="673">
        <v>35</v>
      </c>
      <c r="AB158" s="673">
        <v>35</v>
      </c>
      <c r="AC158" s="673">
        <v>36</v>
      </c>
      <c r="AD158" s="673">
        <v>37</v>
      </c>
      <c r="AE158" s="673">
        <v>39</v>
      </c>
      <c r="AF158" s="673">
        <v>40</v>
      </c>
      <c r="AG158" s="673"/>
      <c r="AH158" s="673"/>
      <c r="AI158" s="673"/>
      <c r="AJ158" s="673">
        <v>45</v>
      </c>
      <c r="AK158" s="673">
        <v>45</v>
      </c>
      <c r="AL158" s="673">
        <v>45</v>
      </c>
      <c r="AM158" s="673">
        <v>46</v>
      </c>
      <c r="AN158" s="627">
        <v>46</v>
      </c>
      <c r="AO158" s="627">
        <v>49</v>
      </c>
      <c r="AP158" s="627">
        <v>51</v>
      </c>
      <c r="AQ158" s="627">
        <v>53</v>
      </c>
      <c r="AR158" s="627">
        <v>54</v>
      </c>
      <c r="AS158" s="627">
        <v>51</v>
      </c>
      <c r="AT158" s="627">
        <v>48</v>
      </c>
      <c r="AU158" s="627">
        <v>46</v>
      </c>
      <c r="AV158" s="627">
        <v>47</v>
      </c>
      <c r="AW158" s="673"/>
      <c r="AX158" s="673"/>
      <c r="AY158" s="673"/>
      <c r="AZ158" s="673"/>
    </row>
    <row r="159" spans="1:52" ht="16" x14ac:dyDescent="0.2">
      <c r="A159" s="673" t="s">
        <v>598</v>
      </c>
      <c r="B159" s="673">
        <v>7</v>
      </c>
      <c r="C159" s="673"/>
      <c r="D159" s="673" t="s">
        <v>608</v>
      </c>
      <c r="E159" s="673" t="s">
        <v>606</v>
      </c>
      <c r="F159" s="875">
        <v>1343451</v>
      </c>
      <c r="G159" s="673" t="s">
        <v>113</v>
      </c>
      <c r="H159" s="673" t="s">
        <v>150</v>
      </c>
      <c r="I159" s="673" t="s">
        <v>286</v>
      </c>
      <c r="J159" s="876">
        <v>44059</v>
      </c>
      <c r="K159" s="1107">
        <f t="shared" ca="1" si="6"/>
        <v>2.5833333333333335</v>
      </c>
      <c r="L159" s="1107">
        <f t="shared" ca="1" si="7"/>
        <v>942</v>
      </c>
      <c r="M159" s="1107">
        <f t="shared" ca="1" si="8"/>
        <v>31.4</v>
      </c>
      <c r="N159" s="678">
        <v>44417</v>
      </c>
      <c r="O159" s="923">
        <v>11.93</v>
      </c>
      <c r="P159" s="673" t="s">
        <v>112</v>
      </c>
      <c r="Q159" s="673">
        <v>201</v>
      </c>
      <c r="R159" s="673"/>
      <c r="S159" s="673"/>
      <c r="T159" s="673"/>
      <c r="U159" s="673"/>
      <c r="V159" s="673"/>
      <c r="W159" s="673">
        <v>26</v>
      </c>
      <c r="X159" s="673">
        <v>27</v>
      </c>
      <c r="Y159" s="673">
        <v>27</v>
      </c>
      <c r="Z159" s="673">
        <v>28</v>
      </c>
      <c r="AA159" s="673">
        <v>28</v>
      </c>
      <c r="AB159" s="673">
        <v>29</v>
      </c>
      <c r="AC159" s="673">
        <v>29</v>
      </c>
      <c r="AD159" s="673">
        <v>30</v>
      </c>
      <c r="AE159" s="673">
        <v>31</v>
      </c>
      <c r="AF159" s="673">
        <v>31</v>
      </c>
      <c r="AG159" s="673"/>
      <c r="AH159" s="673"/>
      <c r="AI159" s="673"/>
      <c r="AJ159" s="673">
        <v>31</v>
      </c>
      <c r="AK159" s="673">
        <v>31</v>
      </c>
      <c r="AL159" s="673">
        <v>31</v>
      </c>
      <c r="AM159" s="673">
        <v>31</v>
      </c>
      <c r="AN159" s="627">
        <v>30</v>
      </c>
      <c r="AO159" s="627">
        <v>29</v>
      </c>
      <c r="AP159" s="627">
        <v>30</v>
      </c>
      <c r="AQ159" s="627">
        <v>30</v>
      </c>
      <c r="AR159" s="627">
        <v>30</v>
      </c>
      <c r="AS159" s="627">
        <v>31</v>
      </c>
      <c r="AT159" s="627">
        <v>30</v>
      </c>
      <c r="AU159" s="627">
        <v>30</v>
      </c>
      <c r="AV159" s="627">
        <v>31</v>
      </c>
      <c r="AW159" s="673"/>
      <c r="AX159" s="673"/>
      <c r="AY159" s="673"/>
      <c r="AZ159" s="673"/>
    </row>
    <row r="160" spans="1:52" ht="16" x14ac:dyDescent="0.2">
      <c r="A160" s="673" t="s">
        <v>598</v>
      </c>
      <c r="B160" s="673">
        <v>8</v>
      </c>
      <c r="C160" s="673"/>
      <c r="D160" s="673" t="s">
        <v>609</v>
      </c>
      <c r="E160" s="673" t="s">
        <v>606</v>
      </c>
      <c r="F160" s="875">
        <v>1343451</v>
      </c>
      <c r="G160" s="673" t="s">
        <v>113</v>
      </c>
      <c r="H160" s="673" t="s">
        <v>150</v>
      </c>
      <c r="I160" s="673" t="s">
        <v>293</v>
      </c>
      <c r="J160" s="876">
        <v>44059</v>
      </c>
      <c r="K160" s="1107">
        <f t="shared" ca="1" si="6"/>
        <v>2.5833333333333335</v>
      </c>
      <c r="L160" s="1107">
        <f t="shared" ca="1" si="7"/>
        <v>942</v>
      </c>
      <c r="M160" s="1107">
        <f t="shared" ca="1" si="8"/>
        <v>31.4</v>
      </c>
      <c r="N160" s="678">
        <v>44417</v>
      </c>
      <c r="O160" s="923">
        <v>11.93</v>
      </c>
      <c r="P160" s="673" t="s">
        <v>112</v>
      </c>
      <c r="Q160" s="673">
        <v>177</v>
      </c>
      <c r="R160" s="673"/>
      <c r="S160" s="673"/>
      <c r="T160" s="673"/>
      <c r="U160" s="673"/>
      <c r="V160" s="673"/>
      <c r="W160" s="673">
        <v>30</v>
      </c>
      <c r="X160" s="673">
        <v>31</v>
      </c>
      <c r="Y160" s="673">
        <v>33</v>
      </c>
      <c r="Z160" s="673">
        <v>34</v>
      </c>
      <c r="AA160" s="673">
        <v>35</v>
      </c>
      <c r="AB160" s="673">
        <v>36</v>
      </c>
      <c r="AC160" s="673">
        <v>37</v>
      </c>
      <c r="AD160" s="673">
        <v>39</v>
      </c>
      <c r="AE160" s="673">
        <v>41</v>
      </c>
      <c r="AF160" s="673">
        <v>43</v>
      </c>
      <c r="AG160" s="673"/>
      <c r="AH160" s="673"/>
      <c r="AI160" s="673"/>
      <c r="AJ160" s="673">
        <v>46</v>
      </c>
      <c r="AK160" s="673">
        <v>46</v>
      </c>
      <c r="AL160" s="673">
        <v>44</v>
      </c>
      <c r="AM160" s="673">
        <v>44</v>
      </c>
      <c r="AN160" s="627">
        <v>43</v>
      </c>
      <c r="AO160" s="627">
        <v>47</v>
      </c>
      <c r="AP160" s="627">
        <v>48</v>
      </c>
      <c r="AQ160" s="627">
        <v>50</v>
      </c>
      <c r="AR160" s="627">
        <v>50</v>
      </c>
      <c r="AS160" s="627">
        <v>50</v>
      </c>
      <c r="AT160" s="627">
        <v>49</v>
      </c>
      <c r="AU160" s="627">
        <v>51</v>
      </c>
      <c r="AV160" s="627">
        <v>51</v>
      </c>
      <c r="AW160" s="673"/>
      <c r="AX160" s="673"/>
      <c r="AY160" s="673"/>
      <c r="AZ160" s="673"/>
    </row>
    <row r="161" spans="1:52" ht="16" x14ac:dyDescent="0.2">
      <c r="A161" s="673"/>
      <c r="B161" s="673"/>
      <c r="C161" s="673"/>
      <c r="D161" s="673"/>
      <c r="E161" s="673"/>
      <c r="F161" s="875"/>
      <c r="G161" s="673"/>
      <c r="H161" s="673"/>
      <c r="I161" s="673"/>
      <c r="J161" s="876"/>
      <c r="K161" s="1107"/>
      <c r="L161" s="1107"/>
      <c r="M161" s="1107"/>
      <c r="N161" s="678"/>
      <c r="O161" s="923"/>
      <c r="P161" s="673"/>
      <c r="Q161" s="673"/>
      <c r="R161" s="673"/>
      <c r="S161" s="673"/>
      <c r="T161" s="673"/>
      <c r="U161" s="673"/>
      <c r="V161" s="673"/>
      <c r="W161" s="673"/>
      <c r="X161" s="673"/>
      <c r="Y161" s="673"/>
      <c r="Z161" s="673"/>
      <c r="AA161" s="673"/>
      <c r="AB161" s="673"/>
      <c r="AC161" s="673"/>
      <c r="AD161" s="673"/>
      <c r="AE161" s="673"/>
      <c r="AF161" s="673"/>
      <c r="AG161" s="673"/>
      <c r="AH161" s="673"/>
      <c r="AI161" s="673"/>
      <c r="AJ161" s="673"/>
      <c r="AK161" s="673"/>
      <c r="AL161" s="673"/>
      <c r="AM161" s="673"/>
      <c r="AQ161" s="673"/>
      <c r="AR161" s="673"/>
      <c r="AS161" s="673"/>
      <c r="AT161" s="673"/>
      <c r="AU161" s="673"/>
      <c r="AV161" s="673"/>
      <c r="AW161" s="673"/>
      <c r="AX161" s="673"/>
      <c r="AY161" s="673"/>
      <c r="AZ161" s="673"/>
    </row>
    <row r="162" spans="1:52" ht="16" x14ac:dyDescent="0.2">
      <c r="A162" s="673" t="s">
        <v>610</v>
      </c>
      <c r="B162" s="673">
        <v>1</v>
      </c>
      <c r="C162" s="673"/>
      <c r="D162" s="673" t="s">
        <v>611</v>
      </c>
      <c r="E162" s="673" t="s">
        <v>345</v>
      </c>
      <c r="F162" s="875">
        <v>1362663</v>
      </c>
      <c r="G162" s="673" t="s">
        <v>115</v>
      </c>
      <c r="H162" s="673" t="s">
        <v>150</v>
      </c>
      <c r="I162" s="673" t="s">
        <v>299</v>
      </c>
      <c r="J162" s="876">
        <v>44081</v>
      </c>
      <c r="K162" s="1107">
        <f t="shared" ca="1" si="6"/>
        <v>2.5249999999999999</v>
      </c>
      <c r="L162" s="1107">
        <f t="shared" ca="1" si="7"/>
        <v>920</v>
      </c>
      <c r="M162" s="1107">
        <f t="shared" ca="1" si="8"/>
        <v>30.666666666666668</v>
      </c>
      <c r="N162" s="678">
        <v>44445</v>
      </c>
      <c r="O162" s="923">
        <v>12.13</v>
      </c>
      <c r="P162" s="673" t="s">
        <v>357</v>
      </c>
      <c r="Q162" s="673">
        <v>178</v>
      </c>
      <c r="R162" s="673"/>
      <c r="S162" s="673"/>
      <c r="T162" s="673"/>
      <c r="U162" s="673"/>
      <c r="V162" s="673"/>
      <c r="W162" s="673"/>
      <c r="X162" s="673"/>
      <c r="Y162" s="673"/>
      <c r="Z162" s="673"/>
      <c r="AA162" s="673"/>
      <c r="AB162" s="673"/>
      <c r="AC162" s="673"/>
      <c r="AD162" s="673"/>
      <c r="AE162" s="673">
        <v>25</v>
      </c>
      <c r="AF162" s="673">
        <v>24</v>
      </c>
      <c r="AG162" s="673">
        <v>23</v>
      </c>
      <c r="AH162" s="673">
        <v>24</v>
      </c>
      <c r="AI162" s="627">
        <v>24</v>
      </c>
      <c r="AJ162" s="627">
        <v>24</v>
      </c>
      <c r="AK162" s="627">
        <v>24</v>
      </c>
      <c r="AL162" s="627">
        <v>24</v>
      </c>
      <c r="AM162" s="627">
        <v>24</v>
      </c>
      <c r="AN162" s="627">
        <v>23</v>
      </c>
      <c r="AO162" s="627">
        <v>24</v>
      </c>
      <c r="AP162" s="627">
        <v>24</v>
      </c>
      <c r="AQ162" s="627">
        <v>24</v>
      </c>
      <c r="AR162" s="627">
        <v>23</v>
      </c>
      <c r="AT162" s="673"/>
      <c r="AU162" s="673"/>
      <c r="AV162" s="673"/>
      <c r="AW162" s="673"/>
      <c r="AX162" s="673"/>
      <c r="AY162" s="673"/>
      <c r="AZ162" s="673"/>
    </row>
    <row r="163" spans="1:52" ht="16" x14ac:dyDescent="0.2">
      <c r="A163" s="673" t="s">
        <v>610</v>
      </c>
      <c r="B163" s="673">
        <v>2</v>
      </c>
      <c r="C163" s="673"/>
      <c r="D163" s="673" t="s">
        <v>612</v>
      </c>
      <c r="E163" s="673" t="s">
        <v>345</v>
      </c>
      <c r="F163" s="875">
        <v>1362663</v>
      </c>
      <c r="G163" s="673" t="s">
        <v>115</v>
      </c>
      <c r="H163" s="673" t="s">
        <v>150</v>
      </c>
      <c r="I163" s="673" t="s">
        <v>286</v>
      </c>
      <c r="J163" s="876">
        <v>44081</v>
      </c>
      <c r="K163" s="1107">
        <f t="shared" ca="1" si="6"/>
        <v>2.5249999999999999</v>
      </c>
      <c r="L163" s="1107">
        <f t="shared" ca="1" si="7"/>
        <v>920</v>
      </c>
      <c r="M163" s="1107">
        <f t="shared" ca="1" si="8"/>
        <v>30.666666666666668</v>
      </c>
      <c r="N163" s="678">
        <v>44445</v>
      </c>
      <c r="O163" s="923">
        <v>12.13</v>
      </c>
      <c r="P163" s="673" t="s">
        <v>357</v>
      </c>
      <c r="Q163" s="673">
        <v>209</v>
      </c>
      <c r="R163" s="673"/>
      <c r="S163" s="673"/>
      <c r="T163" s="673"/>
      <c r="U163" s="673"/>
      <c r="V163" s="673"/>
      <c r="W163" s="673"/>
      <c r="X163" s="673"/>
      <c r="Y163" s="673"/>
      <c r="Z163" s="673"/>
      <c r="AA163" s="673"/>
      <c r="AB163" s="673"/>
      <c r="AC163" s="673"/>
      <c r="AD163" s="673"/>
      <c r="AE163" s="673">
        <v>24</v>
      </c>
      <c r="AF163" s="673">
        <v>28</v>
      </c>
      <c r="AG163" s="673">
        <v>21</v>
      </c>
      <c r="AH163" s="673">
        <v>22</v>
      </c>
      <c r="AI163" s="627">
        <v>23</v>
      </c>
      <c r="AJ163" s="627">
        <v>23</v>
      </c>
      <c r="AK163" s="627">
        <v>22</v>
      </c>
      <c r="AL163" s="627">
        <v>23</v>
      </c>
      <c r="AM163" s="627">
        <v>22</v>
      </c>
      <c r="AN163" s="627">
        <v>22</v>
      </c>
      <c r="AO163" s="627">
        <v>22</v>
      </c>
      <c r="AP163" s="627">
        <v>22</v>
      </c>
      <c r="AQ163" s="627">
        <v>22</v>
      </c>
      <c r="AR163" s="627">
        <v>22</v>
      </c>
      <c r="AT163" s="673"/>
      <c r="AU163" s="673"/>
      <c r="AV163" s="673"/>
      <c r="AW163" s="673"/>
      <c r="AX163" s="673"/>
      <c r="AY163" s="673"/>
      <c r="AZ163" s="673"/>
    </row>
    <row r="164" spans="1:52" ht="16" x14ac:dyDescent="0.2">
      <c r="A164" s="673" t="s">
        <v>610</v>
      </c>
      <c r="B164" s="673">
        <v>3</v>
      </c>
      <c r="C164" s="673"/>
      <c r="D164" s="673" t="s">
        <v>613</v>
      </c>
      <c r="E164" s="673" t="s">
        <v>345</v>
      </c>
      <c r="F164" s="875">
        <v>1362663</v>
      </c>
      <c r="G164" s="673" t="s">
        <v>115</v>
      </c>
      <c r="H164" s="673" t="s">
        <v>150</v>
      </c>
      <c r="I164" s="673" t="s">
        <v>293</v>
      </c>
      <c r="J164" s="876">
        <v>44081</v>
      </c>
      <c r="K164" s="1107">
        <f t="shared" ca="1" si="6"/>
        <v>2.5249999999999999</v>
      </c>
      <c r="L164" s="1107">
        <f t="shared" ca="1" si="7"/>
        <v>920</v>
      </c>
      <c r="M164" s="1107">
        <f t="shared" ca="1" si="8"/>
        <v>30.666666666666668</v>
      </c>
      <c r="N164" s="678">
        <v>44445</v>
      </c>
      <c r="O164" s="923">
        <v>12.13</v>
      </c>
      <c r="P164" s="673" t="s">
        <v>357</v>
      </c>
      <c r="Q164" s="673">
        <v>194</v>
      </c>
      <c r="R164" s="673"/>
      <c r="S164" s="673"/>
      <c r="T164" s="673"/>
      <c r="U164" s="673"/>
      <c r="V164" s="673"/>
      <c r="W164" s="673"/>
      <c r="X164" s="673"/>
      <c r="Y164" s="673"/>
      <c r="Z164" s="673"/>
      <c r="AA164" s="673"/>
      <c r="AB164" s="673"/>
      <c r="AC164" s="673"/>
      <c r="AD164" s="673"/>
      <c r="AE164" s="673">
        <v>30</v>
      </c>
      <c r="AF164" s="673">
        <v>29</v>
      </c>
      <c r="AG164" s="673">
        <v>29</v>
      </c>
      <c r="AH164" s="673">
        <v>29</v>
      </c>
      <c r="AI164" s="627">
        <v>29</v>
      </c>
      <c r="AJ164" s="627">
        <v>28</v>
      </c>
      <c r="AK164" s="627">
        <v>28</v>
      </c>
      <c r="AL164" s="627">
        <v>28</v>
      </c>
      <c r="AM164" s="627">
        <v>28</v>
      </c>
      <c r="AN164" s="627">
        <v>28</v>
      </c>
      <c r="AO164" s="627">
        <v>30</v>
      </c>
      <c r="AP164" s="627">
        <v>29</v>
      </c>
      <c r="AQ164" s="627">
        <v>28</v>
      </c>
      <c r="AR164" s="627">
        <v>24</v>
      </c>
      <c r="AT164" s="673"/>
      <c r="AU164" s="673"/>
      <c r="AV164" s="673"/>
      <c r="AW164" s="673"/>
      <c r="AX164" s="673"/>
      <c r="AY164" s="673"/>
      <c r="AZ164" s="673"/>
    </row>
    <row r="165" spans="1:52" ht="16" x14ac:dyDescent="0.2">
      <c r="A165" s="673" t="s">
        <v>610</v>
      </c>
      <c r="B165" s="673">
        <v>4</v>
      </c>
      <c r="C165" s="673"/>
      <c r="D165" s="673" t="s">
        <v>614</v>
      </c>
      <c r="E165" s="673" t="s">
        <v>345</v>
      </c>
      <c r="F165" s="875">
        <v>1362663</v>
      </c>
      <c r="G165" s="673" t="s">
        <v>115</v>
      </c>
      <c r="H165" s="673" t="s">
        <v>150</v>
      </c>
      <c r="I165" s="673" t="s">
        <v>290</v>
      </c>
      <c r="J165" s="876">
        <v>44081</v>
      </c>
      <c r="K165" s="1107">
        <f t="shared" ca="1" si="6"/>
        <v>2.5249999999999999</v>
      </c>
      <c r="L165" s="1107">
        <f t="shared" ca="1" si="7"/>
        <v>920</v>
      </c>
      <c r="M165" s="1107">
        <f t="shared" ca="1" si="8"/>
        <v>30.666666666666668</v>
      </c>
      <c r="N165" s="678">
        <v>44445</v>
      </c>
      <c r="O165" s="923">
        <v>12.13</v>
      </c>
      <c r="P165" s="673" t="s">
        <v>357</v>
      </c>
      <c r="Q165" s="673">
        <v>179</v>
      </c>
      <c r="R165" s="673"/>
      <c r="S165" s="673"/>
      <c r="T165" s="673"/>
      <c r="U165" s="673"/>
      <c r="V165" s="673"/>
      <c r="W165" s="673"/>
      <c r="X165" s="673"/>
      <c r="Y165" s="673"/>
      <c r="Z165" s="673"/>
      <c r="AA165" s="673"/>
      <c r="AB165" s="673"/>
      <c r="AC165" s="673"/>
      <c r="AD165" s="673"/>
      <c r="AE165" s="673">
        <v>29</v>
      </c>
      <c r="AF165" s="673">
        <v>26</v>
      </c>
      <c r="AG165" s="673">
        <v>28</v>
      </c>
      <c r="AH165" s="673">
        <v>28</v>
      </c>
      <c r="AI165" s="627">
        <v>29</v>
      </c>
      <c r="AJ165" s="627">
        <v>29</v>
      </c>
      <c r="AK165" s="627">
        <v>28</v>
      </c>
      <c r="AL165" s="627">
        <v>28</v>
      </c>
      <c r="AM165" s="627">
        <v>28</v>
      </c>
      <c r="AN165" s="627">
        <v>27</v>
      </c>
      <c r="AO165" s="627">
        <v>28</v>
      </c>
      <c r="AP165" s="627">
        <v>28</v>
      </c>
      <c r="AQ165" s="627">
        <v>28</v>
      </c>
      <c r="AR165" s="627">
        <v>27</v>
      </c>
      <c r="AT165" s="673"/>
      <c r="AU165" s="673"/>
      <c r="AV165" s="673"/>
      <c r="AW165" s="673"/>
      <c r="AX165" s="673"/>
      <c r="AY165" s="673"/>
      <c r="AZ165" s="673"/>
    </row>
    <row r="166" spans="1:52" ht="16" x14ac:dyDescent="0.2">
      <c r="A166" s="673" t="s">
        <v>610</v>
      </c>
      <c r="B166" s="673">
        <v>5</v>
      </c>
      <c r="C166" s="673"/>
      <c r="D166" s="673" t="s">
        <v>615</v>
      </c>
      <c r="E166" s="673" t="s">
        <v>345</v>
      </c>
      <c r="F166" s="875">
        <v>1362663</v>
      </c>
      <c r="G166" s="673" t="s">
        <v>115</v>
      </c>
      <c r="H166" s="673" t="s">
        <v>150</v>
      </c>
      <c r="I166" s="673" t="s">
        <v>382</v>
      </c>
      <c r="J166" s="876">
        <v>44081</v>
      </c>
      <c r="K166" s="1107">
        <f t="shared" ca="1" si="6"/>
        <v>2.5249999999999999</v>
      </c>
      <c r="L166" s="1107">
        <f t="shared" ca="1" si="7"/>
        <v>920</v>
      </c>
      <c r="M166" s="1107">
        <f t="shared" ca="1" si="8"/>
        <v>30.666666666666668</v>
      </c>
      <c r="N166" s="678">
        <v>44445</v>
      </c>
      <c r="O166" s="923">
        <v>12.13</v>
      </c>
      <c r="P166" s="673" t="s">
        <v>357</v>
      </c>
      <c r="Q166" s="673">
        <v>158</v>
      </c>
      <c r="R166" s="673"/>
      <c r="S166" s="673"/>
      <c r="T166" s="673"/>
      <c r="U166" s="673"/>
      <c r="V166" s="673"/>
      <c r="W166" s="673"/>
      <c r="X166" s="673"/>
      <c r="Y166" s="673"/>
      <c r="Z166" s="673"/>
      <c r="AA166" s="673"/>
      <c r="AB166" s="673"/>
      <c r="AC166" s="673"/>
      <c r="AD166" s="673"/>
      <c r="AE166" s="673">
        <v>26</v>
      </c>
      <c r="AF166" s="673">
        <v>24</v>
      </c>
      <c r="AG166" s="673">
        <v>25</v>
      </c>
      <c r="AH166" s="673">
        <v>25</v>
      </c>
      <c r="AI166" s="627">
        <v>26</v>
      </c>
      <c r="AJ166" s="627">
        <v>26</v>
      </c>
      <c r="AK166" s="627">
        <v>25</v>
      </c>
      <c r="AL166" s="627">
        <v>25</v>
      </c>
      <c r="AM166" s="627">
        <v>25</v>
      </c>
      <c r="AN166" s="627">
        <v>26</v>
      </c>
      <c r="AO166" s="627">
        <v>26</v>
      </c>
      <c r="AP166" s="627">
        <v>27</v>
      </c>
      <c r="AQ166" s="627">
        <v>26</v>
      </c>
      <c r="AR166" s="627">
        <v>27</v>
      </c>
      <c r="AT166" s="673"/>
      <c r="AU166" s="673"/>
      <c r="AV166" s="673"/>
      <c r="AW166" s="673"/>
      <c r="AX166" s="673"/>
      <c r="AY166" s="673"/>
      <c r="AZ166" s="673"/>
    </row>
    <row r="167" spans="1:52" ht="16" x14ac:dyDescent="0.2">
      <c r="A167" s="673" t="s">
        <v>610</v>
      </c>
      <c r="B167" s="673">
        <v>6</v>
      </c>
      <c r="C167" s="673"/>
      <c r="D167" s="673" t="s">
        <v>616</v>
      </c>
      <c r="E167" s="673" t="s">
        <v>356</v>
      </c>
      <c r="F167" s="673">
        <v>1299778</v>
      </c>
      <c r="G167" s="673" t="s">
        <v>113</v>
      </c>
      <c r="H167" s="673" t="s">
        <v>150</v>
      </c>
      <c r="I167" s="673" t="s">
        <v>299</v>
      </c>
      <c r="J167" s="876">
        <v>44102</v>
      </c>
      <c r="K167" s="1107">
        <f t="shared" ca="1" si="6"/>
        <v>2.4666666666666668</v>
      </c>
      <c r="L167" s="1107">
        <f t="shared" ca="1" si="7"/>
        <v>899</v>
      </c>
      <c r="M167" s="1107">
        <f t="shared" ca="1" si="8"/>
        <v>29.966666666666665</v>
      </c>
      <c r="N167" s="678">
        <v>44445</v>
      </c>
      <c r="O167" s="923">
        <v>11.43</v>
      </c>
      <c r="P167" s="673" t="s">
        <v>357</v>
      </c>
      <c r="Q167" s="673">
        <v>193</v>
      </c>
      <c r="R167" s="673"/>
      <c r="S167" s="673"/>
      <c r="T167" s="673"/>
      <c r="U167" s="673"/>
      <c r="V167" s="673"/>
      <c r="W167" s="673"/>
      <c r="X167" s="673"/>
      <c r="Y167" s="673"/>
      <c r="Z167" s="673"/>
      <c r="AA167" s="673"/>
      <c r="AB167" s="673"/>
      <c r="AC167" s="673"/>
      <c r="AD167" s="673"/>
      <c r="AE167" s="673">
        <v>36</v>
      </c>
      <c r="AF167" s="673">
        <v>35</v>
      </c>
      <c r="AG167" s="673">
        <v>35</v>
      </c>
      <c r="AH167" s="673">
        <v>35</v>
      </c>
      <c r="AI167" s="627">
        <v>35</v>
      </c>
      <c r="AJ167" s="627">
        <v>35</v>
      </c>
      <c r="AK167" s="627">
        <v>35</v>
      </c>
      <c r="AL167" s="627">
        <v>35</v>
      </c>
      <c r="AM167" s="627">
        <v>34</v>
      </c>
      <c r="AN167" s="627">
        <v>36</v>
      </c>
      <c r="AO167" s="627">
        <v>36</v>
      </c>
      <c r="AP167" s="627">
        <v>36</v>
      </c>
      <c r="AQ167" s="627">
        <v>36</v>
      </c>
      <c r="AR167" s="627">
        <v>36</v>
      </c>
      <c r="AT167" s="673"/>
      <c r="AU167" s="673"/>
      <c r="AV167" s="673"/>
      <c r="AW167" s="673"/>
      <c r="AX167" s="673"/>
      <c r="AY167" s="673"/>
      <c r="AZ167" s="673"/>
    </row>
    <row r="168" spans="1:52" ht="16" x14ac:dyDescent="0.2">
      <c r="A168" s="673" t="s">
        <v>610</v>
      </c>
      <c r="B168" s="673">
        <v>7</v>
      </c>
      <c r="C168" s="673"/>
      <c r="D168" s="673" t="s">
        <v>617</v>
      </c>
      <c r="E168" s="673" t="s">
        <v>356</v>
      </c>
      <c r="F168" s="673">
        <v>1324364</v>
      </c>
      <c r="G168" s="673" t="s">
        <v>115</v>
      </c>
      <c r="H168" s="673" t="s">
        <v>150</v>
      </c>
      <c r="I168" s="673" t="s">
        <v>299</v>
      </c>
      <c r="J168" s="876">
        <v>44095</v>
      </c>
      <c r="K168" s="1107">
        <f t="shared" ca="1" si="6"/>
        <v>2.4861111111111112</v>
      </c>
      <c r="L168" s="1107">
        <f t="shared" ca="1" si="7"/>
        <v>906</v>
      </c>
      <c r="M168" s="1107">
        <f t="shared" ca="1" si="8"/>
        <v>30.2</v>
      </c>
      <c r="N168" s="678">
        <v>44445</v>
      </c>
      <c r="O168" s="923">
        <v>11.67</v>
      </c>
      <c r="P168" s="673" t="s">
        <v>357</v>
      </c>
      <c r="Q168" s="673">
        <v>201</v>
      </c>
      <c r="R168" s="673"/>
      <c r="S168" s="673"/>
      <c r="T168" s="673"/>
      <c r="U168" s="673"/>
      <c r="V168" s="673"/>
      <c r="W168" s="673"/>
      <c r="X168" s="673"/>
      <c r="Y168" s="673"/>
      <c r="Z168" s="673"/>
      <c r="AA168" s="673"/>
      <c r="AB168" s="673"/>
      <c r="AC168" s="673"/>
      <c r="AD168" s="673"/>
      <c r="AE168" s="673">
        <v>26</v>
      </c>
      <c r="AF168" s="673">
        <v>26</v>
      </c>
      <c r="AG168" s="673">
        <v>26</v>
      </c>
      <c r="AH168" s="673">
        <v>26</v>
      </c>
      <c r="AI168" s="627">
        <v>26</v>
      </c>
      <c r="AJ168" s="627">
        <v>26</v>
      </c>
      <c r="AK168" s="627">
        <v>26</v>
      </c>
      <c r="AL168" s="627">
        <v>26</v>
      </c>
      <c r="AM168" s="627">
        <v>26</v>
      </c>
      <c r="AN168" s="627">
        <v>27</v>
      </c>
      <c r="AO168" s="627">
        <v>25</v>
      </c>
      <c r="AP168" s="627">
        <v>26</v>
      </c>
      <c r="AQ168" s="627">
        <v>26</v>
      </c>
      <c r="AR168" s="627">
        <v>26</v>
      </c>
      <c r="AT168" s="673"/>
      <c r="AU168" s="673"/>
      <c r="AV168" s="673"/>
      <c r="AW168" s="673"/>
      <c r="AX168" s="673"/>
      <c r="AY168" s="673"/>
      <c r="AZ168" s="673"/>
    </row>
    <row r="169" spans="1:52" ht="16" x14ac:dyDescent="0.2">
      <c r="A169" s="673" t="s">
        <v>610</v>
      </c>
      <c r="B169" s="673">
        <v>8</v>
      </c>
      <c r="C169" s="673"/>
      <c r="D169" s="673" t="s">
        <v>618</v>
      </c>
      <c r="E169" s="673" t="s">
        <v>356</v>
      </c>
      <c r="F169" s="673">
        <v>1324364</v>
      </c>
      <c r="G169" s="673" t="s">
        <v>115</v>
      </c>
      <c r="H169" s="673" t="s">
        <v>150</v>
      </c>
      <c r="I169" s="673" t="s">
        <v>619</v>
      </c>
      <c r="J169" s="678">
        <v>44095</v>
      </c>
      <c r="K169" s="1107">
        <f t="shared" ca="1" si="6"/>
        <v>2.4861111111111112</v>
      </c>
      <c r="L169" s="1107">
        <f t="shared" ca="1" si="7"/>
        <v>906</v>
      </c>
      <c r="M169" s="1107">
        <f t="shared" ca="1" si="8"/>
        <v>30.2</v>
      </c>
      <c r="N169" s="678">
        <v>44445</v>
      </c>
      <c r="O169" s="1228">
        <v>11.67</v>
      </c>
      <c r="P169" s="673" t="s">
        <v>357</v>
      </c>
      <c r="Q169" s="673">
        <v>189</v>
      </c>
      <c r="R169" s="673"/>
      <c r="S169" s="673"/>
      <c r="T169" s="673"/>
      <c r="U169" s="673"/>
      <c r="V169" s="673"/>
      <c r="W169" s="673"/>
      <c r="X169" s="673"/>
      <c r="Y169" s="673"/>
      <c r="Z169" s="673"/>
      <c r="AA169" s="673"/>
      <c r="AB169" s="673"/>
      <c r="AC169" s="673"/>
      <c r="AD169" s="673"/>
      <c r="AE169" s="673">
        <v>28</v>
      </c>
      <c r="AF169" s="673">
        <v>28</v>
      </c>
      <c r="AG169" s="673">
        <v>28</v>
      </c>
      <c r="AH169" s="673">
        <v>29</v>
      </c>
      <c r="AI169" s="627">
        <v>28</v>
      </c>
      <c r="AJ169" s="627">
        <v>28</v>
      </c>
      <c r="AK169" s="627">
        <v>27</v>
      </c>
      <c r="AL169" s="627">
        <v>28</v>
      </c>
      <c r="AM169" s="627">
        <v>27</v>
      </c>
      <c r="AN169" s="627">
        <v>27</v>
      </c>
      <c r="AO169" s="627">
        <v>28</v>
      </c>
      <c r="AP169" s="627">
        <v>28</v>
      </c>
      <c r="AQ169" s="627">
        <v>28</v>
      </c>
      <c r="AR169" s="627">
        <v>28</v>
      </c>
      <c r="AT169" s="673"/>
      <c r="AU169" s="673"/>
      <c r="AV169" s="673"/>
      <c r="AW169" s="673"/>
      <c r="AX169" s="673"/>
      <c r="AY169" s="673"/>
      <c r="AZ169" s="673"/>
    </row>
    <row r="170" spans="1:52" ht="16" x14ac:dyDescent="0.2">
      <c r="A170" s="673" t="s">
        <v>610</v>
      </c>
      <c r="B170" s="673">
        <v>9</v>
      </c>
      <c r="C170" s="673"/>
      <c r="D170" s="673" t="s">
        <v>620</v>
      </c>
      <c r="E170" s="673" t="s">
        <v>366</v>
      </c>
      <c r="F170" s="875">
        <v>1343446</v>
      </c>
      <c r="G170" s="875" t="s">
        <v>115</v>
      </c>
      <c r="H170" s="875" t="s">
        <v>154</v>
      </c>
      <c r="I170" s="875" t="s">
        <v>299</v>
      </c>
      <c r="J170" s="678">
        <v>44082</v>
      </c>
      <c r="K170" s="1107">
        <f t="shared" ca="1" si="6"/>
        <v>2.5222222222222221</v>
      </c>
      <c r="L170" s="1107">
        <f t="shared" ca="1" si="7"/>
        <v>919</v>
      </c>
      <c r="M170" s="1107">
        <f t="shared" ca="1" si="8"/>
        <v>30.633333333333333</v>
      </c>
      <c r="N170" s="678">
        <v>44445</v>
      </c>
      <c r="O170" s="1228">
        <v>12.1</v>
      </c>
      <c r="P170" s="673" t="s">
        <v>112</v>
      </c>
      <c r="Q170" s="673">
        <v>168</v>
      </c>
      <c r="R170" s="673"/>
      <c r="S170" s="673"/>
      <c r="T170" s="673"/>
      <c r="U170" s="673"/>
      <c r="V170" s="673"/>
      <c r="W170" s="673">
        <v>32</v>
      </c>
      <c r="X170" s="673">
        <v>33</v>
      </c>
      <c r="Y170" s="673">
        <v>35</v>
      </c>
      <c r="Z170" s="673">
        <v>35</v>
      </c>
      <c r="AA170" s="673">
        <v>36</v>
      </c>
      <c r="AB170" s="673">
        <v>37</v>
      </c>
      <c r="AC170" s="673"/>
      <c r="AD170" s="673"/>
      <c r="AE170" s="673">
        <v>38</v>
      </c>
      <c r="AF170" s="673">
        <v>34</v>
      </c>
      <c r="AG170" s="673">
        <v>37</v>
      </c>
      <c r="AH170" s="673">
        <v>36</v>
      </c>
      <c r="AI170" s="627">
        <v>37</v>
      </c>
      <c r="AJ170" s="627">
        <v>37</v>
      </c>
      <c r="AK170" s="627">
        <v>36</v>
      </c>
      <c r="AL170" s="627">
        <v>34</v>
      </c>
      <c r="AM170" s="627">
        <v>35</v>
      </c>
      <c r="AN170" s="627">
        <v>36</v>
      </c>
      <c r="AO170" s="627">
        <v>38</v>
      </c>
      <c r="AP170" s="627">
        <v>38</v>
      </c>
      <c r="AQ170" s="627">
        <v>40</v>
      </c>
      <c r="AR170" s="627">
        <v>41</v>
      </c>
      <c r="AS170" s="673"/>
      <c r="AT170" s="673"/>
      <c r="AU170" s="673"/>
      <c r="AV170" s="673"/>
      <c r="AW170" s="673"/>
      <c r="AX170" s="673"/>
      <c r="AY170" s="673"/>
      <c r="AZ170" s="673"/>
    </row>
    <row r="171" spans="1:52" ht="16" x14ac:dyDescent="0.2">
      <c r="A171" s="673" t="s">
        <v>610</v>
      </c>
      <c r="B171" s="673">
        <v>10</v>
      </c>
      <c r="C171" s="673"/>
      <c r="D171" s="673" t="s">
        <v>621</v>
      </c>
      <c r="E171" s="673" t="s">
        <v>366</v>
      </c>
      <c r="F171" s="875">
        <v>1343446</v>
      </c>
      <c r="G171" s="875" t="s">
        <v>115</v>
      </c>
      <c r="H171" s="875" t="s">
        <v>154</v>
      </c>
      <c r="I171" s="875" t="s">
        <v>296</v>
      </c>
      <c r="J171" s="678">
        <v>44082</v>
      </c>
      <c r="K171" s="1107">
        <f t="shared" ca="1" si="6"/>
        <v>2.5222222222222221</v>
      </c>
      <c r="L171" s="1107">
        <f t="shared" ca="1" si="7"/>
        <v>919</v>
      </c>
      <c r="M171" s="1107">
        <f t="shared" ca="1" si="8"/>
        <v>30.633333333333333</v>
      </c>
      <c r="N171" s="678">
        <v>44445</v>
      </c>
      <c r="O171" s="1228">
        <v>12.1</v>
      </c>
      <c r="P171" s="673" t="s">
        <v>112</v>
      </c>
      <c r="Q171" s="673">
        <v>198</v>
      </c>
      <c r="R171" s="673"/>
      <c r="S171" s="673"/>
      <c r="T171" s="673"/>
      <c r="U171" s="673"/>
      <c r="V171" s="673"/>
      <c r="W171" s="673">
        <v>32</v>
      </c>
      <c r="X171" s="673">
        <v>34</v>
      </c>
      <c r="Y171" s="673">
        <v>34</v>
      </c>
      <c r="Z171" s="673">
        <v>34</v>
      </c>
      <c r="AA171" s="673">
        <v>35</v>
      </c>
      <c r="AB171" s="673">
        <v>38</v>
      </c>
      <c r="AC171" s="673"/>
      <c r="AD171" s="673"/>
      <c r="AE171" s="673">
        <v>39</v>
      </c>
      <c r="AF171" s="673">
        <v>39</v>
      </c>
      <c r="AG171" s="673">
        <v>42</v>
      </c>
      <c r="AH171" s="673">
        <v>42</v>
      </c>
      <c r="AI171" s="627">
        <v>42</v>
      </c>
      <c r="AJ171" s="627">
        <v>42</v>
      </c>
      <c r="AK171" s="627">
        <v>43</v>
      </c>
      <c r="AL171" s="627">
        <v>42</v>
      </c>
      <c r="AM171" s="627">
        <v>43</v>
      </c>
      <c r="AN171" s="627">
        <v>44</v>
      </c>
      <c r="AO171" s="627">
        <v>46</v>
      </c>
      <c r="AP171" s="627">
        <v>46</v>
      </c>
      <c r="AQ171" s="627">
        <v>48</v>
      </c>
      <c r="AR171" s="627">
        <v>48</v>
      </c>
      <c r="AS171" s="673"/>
      <c r="AT171" s="673"/>
      <c r="AU171" s="673"/>
      <c r="AV171" s="673"/>
      <c r="AW171" s="673"/>
      <c r="AX171" s="673"/>
      <c r="AY171" s="673"/>
      <c r="AZ171" s="673"/>
    </row>
    <row r="172" spans="1:52" ht="16" x14ac:dyDescent="0.2">
      <c r="A172" s="673" t="s">
        <v>610</v>
      </c>
      <c r="B172" s="673">
        <v>11</v>
      </c>
      <c r="C172" s="673"/>
      <c r="D172" s="673" t="s">
        <v>622</v>
      </c>
      <c r="E172" s="673" t="s">
        <v>366</v>
      </c>
      <c r="F172" s="875">
        <v>1343446</v>
      </c>
      <c r="G172" s="875" t="s">
        <v>115</v>
      </c>
      <c r="H172" s="875" t="s">
        <v>154</v>
      </c>
      <c r="I172" s="875" t="s">
        <v>286</v>
      </c>
      <c r="J172" s="678">
        <v>44082</v>
      </c>
      <c r="K172" s="1107">
        <f t="shared" ca="1" si="6"/>
        <v>2.5222222222222221</v>
      </c>
      <c r="L172" s="1107">
        <f t="shared" ca="1" si="7"/>
        <v>919</v>
      </c>
      <c r="M172" s="1107">
        <f t="shared" ca="1" si="8"/>
        <v>30.633333333333333</v>
      </c>
      <c r="N172" s="678">
        <v>44445</v>
      </c>
      <c r="O172" s="1228">
        <v>12.1</v>
      </c>
      <c r="P172" s="673" t="s">
        <v>112</v>
      </c>
      <c r="Q172" s="673">
        <v>206</v>
      </c>
      <c r="R172" s="673"/>
      <c r="S172" s="673"/>
      <c r="T172" s="673"/>
      <c r="U172" s="673"/>
      <c r="V172" s="673"/>
      <c r="W172" s="673">
        <v>27</v>
      </c>
      <c r="X172" s="673">
        <v>27</v>
      </c>
      <c r="Y172" s="673">
        <v>28</v>
      </c>
      <c r="Z172" s="673">
        <v>28</v>
      </c>
      <c r="AA172" s="673">
        <v>29</v>
      </c>
      <c r="AB172" s="673">
        <v>30</v>
      </c>
      <c r="AC172" s="673"/>
      <c r="AD172" s="673"/>
      <c r="AE172" s="673">
        <v>33</v>
      </c>
      <c r="AF172" s="673">
        <v>30</v>
      </c>
      <c r="AG172" s="673">
        <v>31</v>
      </c>
      <c r="AH172" s="673">
        <v>30</v>
      </c>
      <c r="AI172" s="627">
        <v>31</v>
      </c>
      <c r="AJ172" s="627">
        <v>31</v>
      </c>
      <c r="AK172" s="627">
        <v>32</v>
      </c>
      <c r="AL172" s="627">
        <v>31</v>
      </c>
      <c r="AM172" s="627">
        <v>31</v>
      </c>
      <c r="AN172" s="627">
        <v>30</v>
      </c>
      <c r="AO172" s="627">
        <v>30</v>
      </c>
      <c r="AP172" s="627">
        <v>31</v>
      </c>
      <c r="AQ172" s="627">
        <v>31</v>
      </c>
      <c r="AR172" s="627">
        <v>31</v>
      </c>
      <c r="AS172" s="673"/>
      <c r="AT172" s="673"/>
      <c r="AU172" s="673"/>
      <c r="AV172" s="673"/>
      <c r="AW172" s="673"/>
      <c r="AX172" s="673"/>
      <c r="AY172" s="673"/>
      <c r="AZ172" s="673"/>
    </row>
    <row r="173" spans="1:52" ht="16" x14ac:dyDescent="0.2">
      <c r="A173" s="673" t="s">
        <v>610</v>
      </c>
      <c r="B173" s="673">
        <v>12</v>
      </c>
      <c r="C173" s="673"/>
      <c r="D173" s="673" t="s">
        <v>623</v>
      </c>
      <c r="E173" s="673" t="s">
        <v>366</v>
      </c>
      <c r="F173" s="875">
        <v>1343446</v>
      </c>
      <c r="G173" s="875" t="s">
        <v>115</v>
      </c>
      <c r="H173" s="875" t="s">
        <v>154</v>
      </c>
      <c r="I173" s="875" t="s">
        <v>293</v>
      </c>
      <c r="J173" s="678">
        <v>44082</v>
      </c>
      <c r="K173" s="1107">
        <f t="shared" ca="1" si="6"/>
        <v>2.5222222222222221</v>
      </c>
      <c r="L173" s="1107">
        <f t="shared" ca="1" si="7"/>
        <v>919</v>
      </c>
      <c r="M173" s="1107">
        <f t="shared" ca="1" si="8"/>
        <v>30.633333333333333</v>
      </c>
      <c r="N173" s="678">
        <v>44445</v>
      </c>
      <c r="O173" s="1228">
        <v>12.1</v>
      </c>
      <c r="P173" s="673" t="s">
        <v>112</v>
      </c>
      <c r="Q173" s="673">
        <v>173</v>
      </c>
      <c r="R173" s="673"/>
      <c r="S173" s="673"/>
      <c r="T173" s="673"/>
      <c r="U173" s="673"/>
      <c r="V173" s="673"/>
      <c r="W173" s="673">
        <v>29</v>
      </c>
      <c r="X173" s="673">
        <v>29</v>
      </c>
      <c r="Y173" s="673">
        <v>30</v>
      </c>
      <c r="Z173" s="673">
        <v>31</v>
      </c>
      <c r="AA173" s="673">
        <v>31</v>
      </c>
      <c r="AB173" s="673">
        <v>31</v>
      </c>
      <c r="AC173" s="673"/>
      <c r="AD173" s="673"/>
      <c r="AE173" s="673">
        <v>35</v>
      </c>
      <c r="AF173" s="673">
        <v>33</v>
      </c>
      <c r="AG173" s="673">
        <v>34</v>
      </c>
      <c r="AH173" s="673">
        <v>35</v>
      </c>
      <c r="AI173" s="627">
        <v>37</v>
      </c>
      <c r="AJ173" s="627">
        <v>37</v>
      </c>
      <c r="AK173" s="627">
        <v>35</v>
      </c>
      <c r="AL173" s="627">
        <v>34</v>
      </c>
      <c r="AM173" s="627">
        <v>36</v>
      </c>
      <c r="AN173" s="627">
        <v>36</v>
      </c>
      <c r="AO173" s="627">
        <v>38</v>
      </c>
      <c r="AP173" s="627">
        <v>37</v>
      </c>
      <c r="AQ173" s="627">
        <v>38</v>
      </c>
      <c r="AR173" s="627">
        <v>39</v>
      </c>
      <c r="AS173" s="673"/>
      <c r="AT173" s="673"/>
      <c r="AU173" s="673"/>
      <c r="AV173" s="673"/>
      <c r="AW173" s="673"/>
      <c r="AX173" s="673"/>
      <c r="AY173" s="673"/>
      <c r="AZ173" s="673"/>
    </row>
    <row r="174" spans="1:52" ht="16" x14ac:dyDescent="0.2">
      <c r="A174" s="673" t="s">
        <v>610</v>
      </c>
      <c r="B174" s="673">
        <v>13</v>
      </c>
      <c r="C174" s="673"/>
      <c r="D174" s="673" t="s">
        <v>624</v>
      </c>
      <c r="E174" s="673" t="s">
        <v>366</v>
      </c>
      <c r="F174" s="875">
        <v>1343446</v>
      </c>
      <c r="G174" s="875" t="s">
        <v>115</v>
      </c>
      <c r="H174" s="875" t="s">
        <v>154</v>
      </c>
      <c r="I174" s="875" t="s">
        <v>290</v>
      </c>
      <c r="J174" s="678">
        <v>44082</v>
      </c>
      <c r="K174" s="1107">
        <f t="shared" ca="1" si="6"/>
        <v>2.5222222222222221</v>
      </c>
      <c r="L174" s="1107">
        <f t="shared" ca="1" si="7"/>
        <v>919</v>
      </c>
      <c r="M174" s="1107">
        <f t="shared" ca="1" si="8"/>
        <v>30.633333333333333</v>
      </c>
      <c r="N174" s="678">
        <v>44445</v>
      </c>
      <c r="O174" s="1228">
        <v>12.1</v>
      </c>
      <c r="P174" s="673" t="s">
        <v>112</v>
      </c>
      <c r="Q174" s="673">
        <v>181</v>
      </c>
      <c r="R174" s="673"/>
      <c r="S174" s="673"/>
      <c r="T174" s="673"/>
      <c r="U174" s="673"/>
      <c r="V174" s="673"/>
      <c r="W174" s="673">
        <v>31</v>
      </c>
      <c r="X174" s="673">
        <v>31</v>
      </c>
      <c r="Y174" s="673">
        <v>32</v>
      </c>
      <c r="Z174" s="673">
        <v>32</v>
      </c>
      <c r="AA174" s="673">
        <v>31</v>
      </c>
      <c r="AB174" s="673">
        <v>32</v>
      </c>
      <c r="AC174" s="673"/>
      <c r="AD174" s="673"/>
      <c r="AE174" s="673">
        <v>34</v>
      </c>
      <c r="AF174" s="673">
        <v>33</v>
      </c>
      <c r="AG174" s="673">
        <v>34</v>
      </c>
      <c r="AH174" s="673">
        <v>33</v>
      </c>
      <c r="AI174" s="627">
        <v>33</v>
      </c>
      <c r="AJ174" s="627">
        <v>36</v>
      </c>
      <c r="AK174" s="627">
        <v>36</v>
      </c>
      <c r="AL174" s="627">
        <v>34</v>
      </c>
      <c r="AM174" s="627">
        <v>35</v>
      </c>
      <c r="AN174" s="627">
        <v>36</v>
      </c>
      <c r="AO174" s="627">
        <v>36</v>
      </c>
      <c r="AP174" s="627">
        <v>35</v>
      </c>
      <c r="AQ174" s="627">
        <v>37</v>
      </c>
      <c r="AR174" s="627">
        <v>35</v>
      </c>
      <c r="AS174" s="673"/>
      <c r="AT174" s="673"/>
      <c r="AU174" s="673"/>
      <c r="AV174" s="673"/>
      <c r="AW174" s="673"/>
      <c r="AX174" s="673"/>
      <c r="AY174" s="673"/>
      <c r="AZ174" s="673"/>
    </row>
    <row r="175" spans="1:52" ht="16" x14ac:dyDescent="0.2">
      <c r="A175" s="673" t="s">
        <v>610</v>
      </c>
      <c r="B175" s="673">
        <v>14</v>
      </c>
      <c r="C175" s="673"/>
      <c r="D175" s="673" t="s">
        <v>625</v>
      </c>
      <c r="E175" s="673" t="s">
        <v>393</v>
      </c>
      <c r="F175" s="875">
        <v>1362660</v>
      </c>
      <c r="G175" s="875" t="s">
        <v>115</v>
      </c>
      <c r="H175" s="875" t="s">
        <v>154</v>
      </c>
      <c r="I175" s="875" t="s">
        <v>299</v>
      </c>
      <c r="J175" s="678">
        <v>44107</v>
      </c>
      <c r="K175" s="1107">
        <f t="shared" ca="1" si="6"/>
        <v>2.4527777777777779</v>
      </c>
      <c r="L175" s="1107">
        <f t="shared" ca="1" si="7"/>
        <v>894</v>
      </c>
      <c r="M175" s="1107">
        <f t="shared" ca="1" si="8"/>
        <v>29.8</v>
      </c>
      <c r="N175" s="678">
        <v>44445</v>
      </c>
      <c r="O175" s="1228">
        <v>11.27</v>
      </c>
      <c r="P175" s="673" t="s">
        <v>112</v>
      </c>
      <c r="Q175" s="673">
        <v>217</v>
      </c>
      <c r="R175" s="673"/>
      <c r="S175" s="673"/>
      <c r="T175" s="673"/>
      <c r="U175" s="673"/>
      <c r="V175" s="673"/>
      <c r="W175" s="673">
        <v>32</v>
      </c>
      <c r="X175" s="673">
        <v>32</v>
      </c>
      <c r="Y175" s="673">
        <v>34</v>
      </c>
      <c r="Z175" s="673">
        <v>35</v>
      </c>
      <c r="AA175" s="673">
        <v>35</v>
      </c>
      <c r="AB175" s="673">
        <v>36</v>
      </c>
      <c r="AC175" s="673"/>
      <c r="AD175" s="673"/>
      <c r="AE175" s="673">
        <v>27</v>
      </c>
      <c r="AF175" s="673">
        <v>27</v>
      </c>
      <c r="AG175" s="673">
        <v>26</v>
      </c>
      <c r="AH175" s="673">
        <v>26</v>
      </c>
      <c r="AI175" s="627">
        <v>28</v>
      </c>
      <c r="AJ175" s="627">
        <v>28</v>
      </c>
      <c r="AK175" s="627">
        <v>28</v>
      </c>
      <c r="AL175" s="627">
        <v>28</v>
      </c>
      <c r="AM175" s="627">
        <v>28</v>
      </c>
      <c r="AN175" s="627">
        <v>29</v>
      </c>
      <c r="AO175" s="627">
        <v>30</v>
      </c>
      <c r="AP175" s="627">
        <v>30</v>
      </c>
      <c r="AQ175" s="627">
        <v>31</v>
      </c>
      <c r="AR175" s="627">
        <v>31</v>
      </c>
      <c r="AS175" s="673"/>
      <c r="AT175" s="673"/>
      <c r="AU175" s="673"/>
      <c r="AV175" s="673"/>
      <c r="AW175" s="673"/>
      <c r="AX175" s="673"/>
      <c r="AY175" s="673"/>
      <c r="AZ175" s="673"/>
    </row>
    <row r="176" spans="1:52" ht="16" x14ac:dyDescent="0.2">
      <c r="A176" s="673" t="s">
        <v>610</v>
      </c>
      <c r="B176" s="673">
        <v>15</v>
      </c>
      <c r="C176" s="673"/>
      <c r="D176" s="673" t="s">
        <v>626</v>
      </c>
      <c r="E176" s="673" t="s">
        <v>393</v>
      </c>
      <c r="F176" s="875">
        <v>1362660</v>
      </c>
      <c r="G176" s="875" t="s">
        <v>115</v>
      </c>
      <c r="H176" s="875" t="s">
        <v>154</v>
      </c>
      <c r="I176" s="875" t="s">
        <v>296</v>
      </c>
      <c r="J176" s="678">
        <v>44107</v>
      </c>
      <c r="K176" s="1107">
        <f t="shared" ca="1" si="6"/>
        <v>2.4527777777777779</v>
      </c>
      <c r="L176" s="1107">
        <f t="shared" ca="1" si="7"/>
        <v>894</v>
      </c>
      <c r="M176" s="1107">
        <f t="shared" ca="1" si="8"/>
        <v>29.8</v>
      </c>
      <c r="N176" s="678">
        <v>44445</v>
      </c>
      <c r="O176" s="1228">
        <v>11.27</v>
      </c>
      <c r="P176" s="673" t="s">
        <v>112</v>
      </c>
      <c r="Q176" s="673">
        <v>195</v>
      </c>
      <c r="R176" s="673"/>
      <c r="S176" s="673"/>
      <c r="T176" s="673"/>
      <c r="U176" s="673"/>
      <c r="V176" s="673"/>
      <c r="W176" s="673">
        <v>29</v>
      </c>
      <c r="X176" s="673">
        <v>32</v>
      </c>
      <c r="Y176" s="673">
        <v>34</v>
      </c>
      <c r="Z176" s="673">
        <v>36</v>
      </c>
      <c r="AA176" s="673">
        <v>38</v>
      </c>
      <c r="AB176" s="673">
        <v>40</v>
      </c>
      <c r="AC176" s="673"/>
      <c r="AD176" s="673"/>
      <c r="AE176" s="673">
        <v>39</v>
      </c>
      <c r="AF176" s="673">
        <v>35</v>
      </c>
      <c r="AG176" s="673">
        <v>36</v>
      </c>
      <c r="AH176" s="673">
        <v>35</v>
      </c>
      <c r="AI176" s="627">
        <v>36</v>
      </c>
      <c r="AJ176" s="627">
        <v>36</v>
      </c>
      <c r="AK176" s="627">
        <v>37</v>
      </c>
      <c r="AL176" s="627">
        <v>36</v>
      </c>
      <c r="AM176" s="627">
        <v>37</v>
      </c>
      <c r="AN176" s="627">
        <v>38</v>
      </c>
      <c r="AO176" s="627">
        <v>38</v>
      </c>
      <c r="AP176" s="627">
        <v>38</v>
      </c>
      <c r="AQ176" s="627">
        <v>38</v>
      </c>
      <c r="AR176" s="627">
        <v>39</v>
      </c>
      <c r="AS176" s="673"/>
      <c r="AT176" s="673"/>
      <c r="AU176" s="673"/>
      <c r="AV176" s="673"/>
      <c r="AW176" s="673"/>
      <c r="AX176" s="673"/>
      <c r="AY176" s="673"/>
      <c r="AZ176" s="673"/>
    </row>
    <row r="177" spans="1:52" ht="16" x14ac:dyDescent="0.2">
      <c r="A177" s="673" t="s">
        <v>610</v>
      </c>
      <c r="B177" s="673">
        <v>16</v>
      </c>
      <c r="C177" s="673"/>
      <c r="D177" s="673" t="s">
        <v>627</v>
      </c>
      <c r="E177" s="673" t="s">
        <v>393</v>
      </c>
      <c r="F177" s="875">
        <v>1362660</v>
      </c>
      <c r="G177" s="875" t="s">
        <v>115</v>
      </c>
      <c r="H177" s="875" t="s">
        <v>154</v>
      </c>
      <c r="I177" s="875" t="s">
        <v>286</v>
      </c>
      <c r="J177" s="678">
        <v>44107</v>
      </c>
      <c r="K177" s="1107">
        <f t="shared" ca="1" si="6"/>
        <v>2.4527777777777779</v>
      </c>
      <c r="L177" s="1107">
        <f t="shared" ca="1" si="7"/>
        <v>894</v>
      </c>
      <c r="M177" s="1107">
        <f t="shared" ca="1" si="8"/>
        <v>29.8</v>
      </c>
      <c r="N177" s="678">
        <v>44445</v>
      </c>
      <c r="O177" s="1228">
        <v>11.27</v>
      </c>
      <c r="P177" s="673" t="s">
        <v>112</v>
      </c>
      <c r="Q177" s="673">
        <v>168</v>
      </c>
      <c r="R177" s="673"/>
      <c r="S177" s="673"/>
      <c r="T177" s="673"/>
      <c r="U177" s="673"/>
      <c r="V177" s="673"/>
      <c r="W177" s="673">
        <v>28</v>
      </c>
      <c r="X177" s="673">
        <v>29</v>
      </c>
      <c r="Y177" s="673">
        <v>30</v>
      </c>
      <c r="Z177" s="673">
        <v>31</v>
      </c>
      <c r="AA177" s="673">
        <v>33</v>
      </c>
      <c r="AB177" s="673">
        <v>33</v>
      </c>
      <c r="AC177" s="673"/>
      <c r="AD177" s="673"/>
      <c r="AE177" s="673">
        <v>33</v>
      </c>
      <c r="AF177" s="673">
        <v>33</v>
      </c>
      <c r="AG177" s="673">
        <v>34</v>
      </c>
      <c r="AH177" s="673">
        <v>34</v>
      </c>
      <c r="AI177" s="627">
        <v>33</v>
      </c>
      <c r="AJ177" s="627">
        <v>34</v>
      </c>
      <c r="AK177" s="627">
        <v>35</v>
      </c>
      <c r="AL177" s="627">
        <v>35</v>
      </c>
      <c r="AM177" s="627">
        <v>35</v>
      </c>
      <c r="AN177" s="627">
        <v>36</v>
      </c>
      <c r="AO177" s="627">
        <v>37</v>
      </c>
      <c r="AP177" s="627">
        <v>37</v>
      </c>
      <c r="AQ177" s="627">
        <v>37</v>
      </c>
      <c r="AR177" s="627">
        <v>37</v>
      </c>
      <c r="AS177" s="673"/>
      <c r="AT177" s="673"/>
      <c r="AU177" s="673"/>
      <c r="AV177" s="673"/>
      <c r="AW177" s="673"/>
      <c r="AX177" s="673"/>
      <c r="AY177" s="673"/>
      <c r="AZ177" s="673"/>
    </row>
    <row r="178" spans="1:52" ht="16" x14ac:dyDescent="0.2">
      <c r="A178" s="673" t="s">
        <v>610</v>
      </c>
      <c r="B178" s="673">
        <v>17</v>
      </c>
      <c r="C178" s="673"/>
      <c r="D178" s="673" t="s">
        <v>628</v>
      </c>
      <c r="E178" s="673" t="s">
        <v>393</v>
      </c>
      <c r="F178" s="875">
        <v>1362660</v>
      </c>
      <c r="G178" s="875" t="s">
        <v>115</v>
      </c>
      <c r="H178" s="875" t="s">
        <v>154</v>
      </c>
      <c r="I178" s="875" t="s">
        <v>293</v>
      </c>
      <c r="J178" s="678">
        <v>44107</v>
      </c>
      <c r="K178" s="1107">
        <f t="shared" ca="1" si="6"/>
        <v>2.4527777777777779</v>
      </c>
      <c r="L178" s="1107">
        <f t="shared" ca="1" si="7"/>
        <v>894</v>
      </c>
      <c r="M178" s="1107">
        <f t="shared" ca="1" si="8"/>
        <v>29.8</v>
      </c>
      <c r="N178" s="678">
        <v>44445</v>
      </c>
      <c r="O178" s="1228">
        <v>11.27</v>
      </c>
      <c r="P178" s="673" t="s">
        <v>112</v>
      </c>
      <c r="Q178" s="673">
        <v>184</v>
      </c>
      <c r="R178" s="673"/>
      <c r="S178" s="673"/>
      <c r="T178" s="673"/>
      <c r="U178" s="673"/>
      <c r="V178" s="673"/>
      <c r="W178" s="673">
        <v>33</v>
      </c>
      <c r="X178" s="673">
        <v>34</v>
      </c>
      <c r="Y178" s="673">
        <v>34</v>
      </c>
      <c r="Z178" s="673">
        <v>35</v>
      </c>
      <c r="AA178" s="673">
        <v>35</v>
      </c>
      <c r="AB178" s="673">
        <v>35</v>
      </c>
      <c r="AC178" s="673"/>
      <c r="AD178" s="673"/>
      <c r="AE178" s="673">
        <v>26</v>
      </c>
      <c r="AF178" s="673">
        <v>27</v>
      </c>
      <c r="AG178" s="673">
        <v>25</v>
      </c>
      <c r="AH178" s="673">
        <v>26</v>
      </c>
      <c r="AI178" s="627">
        <v>26</v>
      </c>
      <c r="AJ178" s="627">
        <v>25</v>
      </c>
      <c r="AK178" s="627">
        <v>27</v>
      </c>
      <c r="AL178" s="627">
        <v>26</v>
      </c>
      <c r="AM178" s="627">
        <v>26</v>
      </c>
      <c r="AN178" s="627">
        <v>26</v>
      </c>
      <c r="AO178" s="627">
        <v>26</v>
      </c>
      <c r="AP178" s="627">
        <v>26</v>
      </c>
      <c r="AQ178" s="627">
        <v>25</v>
      </c>
      <c r="AR178" s="627">
        <v>26</v>
      </c>
      <c r="AT178" s="673"/>
      <c r="AU178" s="673"/>
      <c r="AV178" s="673"/>
      <c r="AW178" s="673"/>
      <c r="AX178" s="673"/>
      <c r="AY178" s="673"/>
      <c r="AZ178" s="673"/>
    </row>
    <row r="179" spans="1:52" ht="16" x14ac:dyDescent="0.2">
      <c r="A179" s="673" t="s">
        <v>610</v>
      </c>
      <c r="B179" s="673">
        <v>18</v>
      </c>
      <c r="C179" s="673"/>
      <c r="D179" s="673" t="s">
        <v>629</v>
      </c>
      <c r="E179" s="673" t="s">
        <v>393</v>
      </c>
      <c r="F179" s="875">
        <v>1362660</v>
      </c>
      <c r="G179" s="875" t="s">
        <v>115</v>
      </c>
      <c r="H179" s="875" t="s">
        <v>154</v>
      </c>
      <c r="I179" s="875" t="s">
        <v>290</v>
      </c>
      <c r="J179" s="678">
        <v>44107</v>
      </c>
      <c r="K179" s="1107">
        <f t="shared" ca="1" si="6"/>
        <v>2.4527777777777779</v>
      </c>
      <c r="L179" s="1107">
        <f t="shared" ca="1" si="7"/>
        <v>894</v>
      </c>
      <c r="M179" s="1107">
        <f t="shared" ca="1" si="8"/>
        <v>29.8</v>
      </c>
      <c r="N179" s="678">
        <v>44445</v>
      </c>
      <c r="O179" s="1228">
        <v>11.27</v>
      </c>
      <c r="P179" s="673" t="s">
        <v>112</v>
      </c>
      <c r="Q179" s="673"/>
      <c r="R179" s="673"/>
      <c r="S179" s="673"/>
      <c r="T179" s="673"/>
      <c r="U179" s="673"/>
      <c r="V179" s="673"/>
      <c r="W179" s="673"/>
      <c r="X179" s="673"/>
      <c r="Y179" s="673"/>
      <c r="Z179" s="673"/>
      <c r="AA179" s="673"/>
      <c r="AB179" s="673"/>
      <c r="AC179" s="673"/>
      <c r="AD179" s="673"/>
      <c r="AE179" s="673">
        <v>31</v>
      </c>
      <c r="AF179" s="673">
        <v>32</v>
      </c>
      <c r="AG179" s="673">
        <v>34</v>
      </c>
      <c r="AH179" s="673">
        <v>35</v>
      </c>
      <c r="AI179" s="627">
        <v>36</v>
      </c>
      <c r="AJ179" s="627">
        <v>35</v>
      </c>
      <c r="AK179" s="627">
        <v>36</v>
      </c>
      <c r="AL179" s="627">
        <v>36</v>
      </c>
      <c r="AM179" s="627">
        <v>37</v>
      </c>
      <c r="AN179" s="627">
        <v>38</v>
      </c>
      <c r="AO179" s="627">
        <v>39</v>
      </c>
      <c r="AP179" s="627">
        <v>39</v>
      </c>
      <c r="AQ179" s="627">
        <v>40</v>
      </c>
      <c r="AR179" s="627">
        <v>40</v>
      </c>
      <c r="AT179" s="673"/>
      <c r="AU179" s="673"/>
      <c r="AV179" s="673"/>
      <c r="AW179" s="673"/>
      <c r="AX179" s="673"/>
      <c r="AY179" s="673"/>
      <c r="AZ179" s="673"/>
    </row>
    <row r="180" spans="1:52" ht="16" x14ac:dyDescent="0.2">
      <c r="A180" s="673" t="s">
        <v>610</v>
      </c>
      <c r="B180" s="673">
        <v>19</v>
      </c>
      <c r="C180" s="673"/>
      <c r="D180" s="673" t="s">
        <v>630</v>
      </c>
      <c r="E180" s="673" t="s">
        <v>403</v>
      </c>
      <c r="F180" s="875">
        <v>1362661</v>
      </c>
      <c r="G180" s="875" t="s">
        <v>115</v>
      </c>
      <c r="H180" s="875" t="s">
        <v>154</v>
      </c>
      <c r="I180" s="875" t="s">
        <v>299</v>
      </c>
      <c r="J180" s="678">
        <v>44107</v>
      </c>
      <c r="K180" s="1107">
        <f t="shared" ca="1" si="6"/>
        <v>2.4527777777777779</v>
      </c>
      <c r="L180" s="1107">
        <f t="shared" ca="1" si="7"/>
        <v>894</v>
      </c>
      <c r="M180" s="1107">
        <f t="shared" ca="1" si="8"/>
        <v>29.8</v>
      </c>
      <c r="N180" s="678">
        <v>44445</v>
      </c>
      <c r="O180" s="1228">
        <v>11.27</v>
      </c>
      <c r="P180" s="673" t="s">
        <v>112</v>
      </c>
      <c r="Q180" s="673">
        <v>155</v>
      </c>
      <c r="R180" s="673"/>
      <c r="S180" s="673"/>
      <c r="T180" s="673"/>
      <c r="U180" s="673"/>
      <c r="V180" s="673"/>
      <c r="W180" s="673">
        <v>28</v>
      </c>
      <c r="X180" s="673">
        <v>33</v>
      </c>
      <c r="Y180" s="673">
        <v>36</v>
      </c>
      <c r="Z180" s="673">
        <v>33</v>
      </c>
      <c r="AA180" s="673">
        <v>35</v>
      </c>
      <c r="AB180" s="673">
        <v>35</v>
      </c>
      <c r="AC180" s="673"/>
      <c r="AD180" s="673"/>
      <c r="AE180" s="673">
        <v>40</v>
      </c>
      <c r="AF180" s="673">
        <v>39</v>
      </c>
      <c r="AG180" s="673">
        <v>41</v>
      </c>
      <c r="AH180" s="673">
        <v>42</v>
      </c>
      <c r="AI180" s="627">
        <v>41</v>
      </c>
      <c r="AJ180" s="627">
        <v>42</v>
      </c>
      <c r="AK180" s="627">
        <v>42</v>
      </c>
      <c r="AL180" s="627">
        <v>41</v>
      </c>
      <c r="AM180" s="627">
        <v>42</v>
      </c>
      <c r="AN180" s="627">
        <v>43</v>
      </c>
      <c r="AO180" s="627">
        <v>44</v>
      </c>
      <c r="AP180" s="627">
        <v>46</v>
      </c>
      <c r="AQ180" s="627">
        <v>48</v>
      </c>
      <c r="AR180" s="627">
        <v>48</v>
      </c>
      <c r="AS180" s="627">
        <v>49</v>
      </c>
      <c r="AT180" s="627">
        <v>50</v>
      </c>
      <c r="AV180" s="627">
        <v>50</v>
      </c>
      <c r="AW180" s="627">
        <v>51</v>
      </c>
      <c r="AX180" s="627">
        <v>51</v>
      </c>
      <c r="AY180" s="1229">
        <v>49</v>
      </c>
      <c r="AZ180" s="627">
        <v>50</v>
      </c>
    </row>
    <row r="181" spans="1:52" ht="16" x14ac:dyDescent="0.2">
      <c r="A181" s="673" t="s">
        <v>610</v>
      </c>
      <c r="B181" s="673">
        <v>20</v>
      </c>
      <c r="C181" s="673"/>
      <c r="D181" s="673" t="s">
        <v>631</v>
      </c>
      <c r="E181" s="673" t="s">
        <v>403</v>
      </c>
      <c r="F181" s="875">
        <v>1362661</v>
      </c>
      <c r="G181" s="875" t="s">
        <v>115</v>
      </c>
      <c r="H181" s="875" t="s">
        <v>154</v>
      </c>
      <c r="I181" s="875" t="s">
        <v>296</v>
      </c>
      <c r="J181" s="678">
        <v>44107</v>
      </c>
      <c r="K181" s="1107">
        <f t="shared" ca="1" si="6"/>
        <v>2.4527777777777779</v>
      </c>
      <c r="L181" s="1107">
        <f t="shared" ca="1" si="7"/>
        <v>894</v>
      </c>
      <c r="M181" s="1107">
        <f t="shared" ca="1" si="8"/>
        <v>29.8</v>
      </c>
      <c r="N181" s="678">
        <v>44445</v>
      </c>
      <c r="O181" s="1228">
        <v>11.27</v>
      </c>
      <c r="P181" s="673" t="s">
        <v>112</v>
      </c>
      <c r="Q181" s="673">
        <v>179</v>
      </c>
      <c r="R181" s="673"/>
      <c r="S181" s="673"/>
      <c r="T181" s="673"/>
      <c r="U181" s="673"/>
      <c r="V181" s="673"/>
      <c r="W181" s="673">
        <v>31</v>
      </c>
      <c r="X181" s="673">
        <v>34</v>
      </c>
      <c r="Y181" s="673">
        <v>35</v>
      </c>
      <c r="Z181" s="673">
        <v>37</v>
      </c>
      <c r="AA181" s="673">
        <v>39</v>
      </c>
      <c r="AB181" s="673">
        <v>42</v>
      </c>
      <c r="AC181" s="673"/>
      <c r="AD181" s="673"/>
      <c r="AE181" s="673">
        <v>41</v>
      </c>
      <c r="AF181" s="673">
        <v>40</v>
      </c>
      <c r="AG181" s="673">
        <v>43</v>
      </c>
      <c r="AH181" s="673">
        <v>43</v>
      </c>
      <c r="AI181" s="627">
        <v>44</v>
      </c>
      <c r="AJ181" s="627">
        <v>46</v>
      </c>
      <c r="AK181" s="627">
        <v>45</v>
      </c>
      <c r="AL181" s="627">
        <v>45</v>
      </c>
      <c r="AM181" s="627">
        <v>47</v>
      </c>
      <c r="AN181" s="627">
        <v>48</v>
      </c>
      <c r="AO181" s="627">
        <v>49</v>
      </c>
      <c r="AP181" s="627">
        <v>51</v>
      </c>
      <c r="AQ181" s="627">
        <v>51</v>
      </c>
      <c r="AR181" s="627">
        <v>52</v>
      </c>
      <c r="AS181" s="627">
        <v>52</v>
      </c>
      <c r="AT181" s="627">
        <v>51</v>
      </c>
      <c r="AV181" s="627">
        <v>52</v>
      </c>
      <c r="AW181" s="627">
        <v>53</v>
      </c>
      <c r="AX181" s="627">
        <v>52</v>
      </c>
      <c r="AY181" s="1229">
        <v>52</v>
      </c>
      <c r="AZ181" s="627">
        <v>54</v>
      </c>
    </row>
    <row r="182" spans="1:52" ht="16" x14ac:dyDescent="0.2">
      <c r="A182" s="673" t="s">
        <v>610</v>
      </c>
      <c r="B182" s="673">
        <v>21</v>
      </c>
      <c r="C182" s="673"/>
      <c r="D182" s="673" t="s">
        <v>632</v>
      </c>
      <c r="E182" s="673" t="s">
        <v>403</v>
      </c>
      <c r="F182" s="875">
        <v>1362661</v>
      </c>
      <c r="G182" s="875" t="s">
        <v>115</v>
      </c>
      <c r="H182" s="875" t="s">
        <v>154</v>
      </c>
      <c r="I182" s="875" t="s">
        <v>286</v>
      </c>
      <c r="J182" s="678">
        <v>44107</v>
      </c>
      <c r="K182" s="1107">
        <f t="shared" ca="1" si="6"/>
        <v>2.4527777777777779</v>
      </c>
      <c r="L182" s="1107">
        <f t="shared" ca="1" si="7"/>
        <v>894</v>
      </c>
      <c r="M182" s="1107">
        <f t="shared" ca="1" si="8"/>
        <v>29.8</v>
      </c>
      <c r="N182" s="678">
        <v>44445</v>
      </c>
      <c r="O182" s="1228">
        <v>11.27</v>
      </c>
      <c r="P182" s="673" t="s">
        <v>112</v>
      </c>
      <c r="Q182" s="673">
        <v>193</v>
      </c>
      <c r="R182" s="673"/>
      <c r="S182" s="673"/>
      <c r="T182" s="673"/>
      <c r="U182" s="673"/>
      <c r="V182" s="673"/>
      <c r="W182" s="673">
        <v>30</v>
      </c>
      <c r="X182" s="673">
        <v>32</v>
      </c>
      <c r="Y182" s="673">
        <v>33</v>
      </c>
      <c r="Z182" s="673">
        <v>35</v>
      </c>
      <c r="AA182" s="673">
        <v>38</v>
      </c>
      <c r="AB182" s="673">
        <v>38</v>
      </c>
      <c r="AC182" s="673"/>
      <c r="AD182" s="673"/>
      <c r="AE182" s="673">
        <v>37</v>
      </c>
      <c r="AF182" s="673">
        <v>37</v>
      </c>
      <c r="AG182" s="673">
        <v>38</v>
      </c>
      <c r="AH182" s="673">
        <v>39</v>
      </c>
      <c r="AI182" s="627">
        <v>38</v>
      </c>
      <c r="AJ182" s="627">
        <v>39</v>
      </c>
      <c r="AK182" s="627">
        <v>38</v>
      </c>
      <c r="AL182" s="627">
        <v>38</v>
      </c>
      <c r="AM182" s="627">
        <v>40</v>
      </c>
      <c r="AN182" s="627">
        <v>40</v>
      </c>
      <c r="AO182" s="627">
        <v>42</v>
      </c>
      <c r="AP182" s="627">
        <v>42</v>
      </c>
      <c r="AQ182" s="627">
        <v>43</v>
      </c>
      <c r="AR182" s="627">
        <v>43</v>
      </c>
      <c r="AS182" s="627">
        <v>45</v>
      </c>
      <c r="AT182" s="627">
        <v>45</v>
      </c>
      <c r="AV182" s="627">
        <v>45</v>
      </c>
      <c r="AW182" s="627">
        <v>47</v>
      </c>
      <c r="AX182" s="627">
        <v>47</v>
      </c>
      <c r="AY182" s="1229">
        <v>46</v>
      </c>
      <c r="AZ182" s="627">
        <v>48</v>
      </c>
    </row>
    <row r="183" spans="1:52" ht="16" x14ac:dyDescent="0.2">
      <c r="A183" s="673" t="s">
        <v>610</v>
      </c>
      <c r="B183" s="673">
        <v>22</v>
      </c>
      <c r="C183" s="673"/>
      <c r="D183" s="673" t="s">
        <v>633</v>
      </c>
      <c r="E183" s="673" t="s">
        <v>403</v>
      </c>
      <c r="F183" s="875">
        <v>1362661</v>
      </c>
      <c r="G183" s="875" t="s">
        <v>115</v>
      </c>
      <c r="H183" s="875" t="s">
        <v>154</v>
      </c>
      <c r="I183" s="875" t="s">
        <v>293</v>
      </c>
      <c r="J183" s="678">
        <v>44107</v>
      </c>
      <c r="K183" s="1107">
        <f t="shared" ca="1" si="6"/>
        <v>2.4527777777777779</v>
      </c>
      <c r="L183" s="1107">
        <f t="shared" ca="1" si="7"/>
        <v>894</v>
      </c>
      <c r="M183" s="1107">
        <f t="shared" ca="1" si="8"/>
        <v>29.8</v>
      </c>
      <c r="N183" s="678">
        <v>44445</v>
      </c>
      <c r="O183" s="1228">
        <v>11.27</v>
      </c>
      <c r="P183" s="673" t="s">
        <v>112</v>
      </c>
      <c r="Q183" s="673">
        <v>233</v>
      </c>
      <c r="R183" s="673"/>
      <c r="S183" s="673"/>
      <c r="T183" s="673"/>
      <c r="U183" s="673"/>
      <c r="V183" s="673"/>
      <c r="W183" s="673">
        <v>33</v>
      </c>
      <c r="X183" s="673">
        <v>34</v>
      </c>
      <c r="Y183" s="673">
        <v>35</v>
      </c>
      <c r="Z183" s="673">
        <v>35</v>
      </c>
      <c r="AA183" s="673">
        <v>36</v>
      </c>
      <c r="AB183" s="673">
        <v>37</v>
      </c>
      <c r="AC183" s="673"/>
      <c r="AD183" s="673"/>
      <c r="AE183" s="673">
        <v>40</v>
      </c>
      <c r="AF183" s="673">
        <v>40</v>
      </c>
      <c r="AG183" s="673">
        <v>42</v>
      </c>
      <c r="AH183" s="673">
        <v>42</v>
      </c>
      <c r="AI183" s="627">
        <v>44</v>
      </c>
      <c r="AJ183" s="627">
        <v>45</v>
      </c>
      <c r="AK183" s="627">
        <v>45</v>
      </c>
      <c r="AL183" s="627">
        <v>44</v>
      </c>
      <c r="AM183" s="627">
        <v>46</v>
      </c>
      <c r="AN183" s="627">
        <v>46</v>
      </c>
      <c r="AO183" s="627">
        <v>47</v>
      </c>
      <c r="AP183" s="627">
        <v>49</v>
      </c>
      <c r="AQ183" s="627">
        <v>52</v>
      </c>
      <c r="AR183" s="627">
        <v>53</v>
      </c>
      <c r="AS183" s="627">
        <v>54</v>
      </c>
      <c r="AT183" s="627">
        <v>56</v>
      </c>
      <c r="AV183" s="627">
        <v>56</v>
      </c>
      <c r="AW183" s="627">
        <v>58</v>
      </c>
      <c r="AX183" s="627">
        <v>57</v>
      </c>
      <c r="AY183" s="1229">
        <v>56</v>
      </c>
      <c r="AZ183" s="627">
        <v>56</v>
      </c>
    </row>
    <row r="184" spans="1:52" ht="16" x14ac:dyDescent="0.2">
      <c r="A184" s="673" t="s">
        <v>610</v>
      </c>
      <c r="B184" s="673">
        <v>23</v>
      </c>
      <c r="C184" s="673"/>
      <c r="D184" s="673" t="s">
        <v>634</v>
      </c>
      <c r="E184" s="673" t="s">
        <v>407</v>
      </c>
      <c r="F184" s="875">
        <v>1362658</v>
      </c>
      <c r="G184" s="875" t="s">
        <v>115</v>
      </c>
      <c r="H184" s="875" t="s">
        <v>154</v>
      </c>
      <c r="I184" s="875" t="s">
        <v>299</v>
      </c>
      <c r="J184" s="678">
        <v>44104</v>
      </c>
      <c r="K184" s="1107">
        <f t="shared" ca="1" si="6"/>
        <v>2.4611111111111112</v>
      </c>
      <c r="L184" s="1107">
        <f t="shared" ca="1" si="7"/>
        <v>897</v>
      </c>
      <c r="M184" s="1107">
        <f t="shared" ca="1" si="8"/>
        <v>29.9</v>
      </c>
      <c r="N184" s="678">
        <v>44445</v>
      </c>
      <c r="O184" s="1228">
        <v>11.37</v>
      </c>
      <c r="P184" s="673" t="s">
        <v>357</v>
      </c>
      <c r="Q184" s="673"/>
      <c r="R184" s="673"/>
      <c r="S184" s="673"/>
      <c r="T184" s="673"/>
      <c r="U184" s="673"/>
      <c r="V184" s="673"/>
      <c r="W184" s="673"/>
      <c r="X184" s="673"/>
      <c r="Y184" s="673"/>
      <c r="Z184" s="673"/>
      <c r="AA184" s="673"/>
      <c r="AB184" s="673"/>
      <c r="AC184" s="673"/>
      <c r="AD184" s="673"/>
      <c r="AE184" s="673"/>
      <c r="AF184" s="673">
        <v>26</v>
      </c>
      <c r="AG184" s="673">
        <v>24</v>
      </c>
      <c r="AH184" s="673">
        <v>24</v>
      </c>
      <c r="AI184" s="627">
        <v>25</v>
      </c>
      <c r="AJ184" s="627">
        <v>25</v>
      </c>
      <c r="AK184" s="627">
        <v>25</v>
      </c>
      <c r="AL184" s="627">
        <v>25</v>
      </c>
      <c r="AM184" s="627">
        <v>25</v>
      </c>
      <c r="AN184" s="627">
        <v>26</v>
      </c>
      <c r="AO184" s="627">
        <v>26</v>
      </c>
      <c r="AP184" s="627">
        <v>25</v>
      </c>
      <c r="AQ184" s="627">
        <v>25</v>
      </c>
      <c r="AR184" s="627">
        <v>25</v>
      </c>
      <c r="AS184" s="627">
        <v>25</v>
      </c>
      <c r="AT184" s="627">
        <v>25</v>
      </c>
      <c r="AV184" s="627">
        <v>26</v>
      </c>
      <c r="AW184" s="627">
        <v>26</v>
      </c>
      <c r="AX184" s="627">
        <v>25</v>
      </c>
      <c r="AY184" s="1229">
        <v>26</v>
      </c>
      <c r="AZ184" s="627">
        <v>27</v>
      </c>
    </row>
    <row r="185" spans="1:52" ht="16" x14ac:dyDescent="0.2">
      <c r="A185" s="673" t="s">
        <v>610</v>
      </c>
      <c r="B185" s="673">
        <v>24</v>
      </c>
      <c r="C185" s="673"/>
      <c r="D185" s="673" t="s">
        <v>635</v>
      </c>
      <c r="E185" s="673" t="s">
        <v>407</v>
      </c>
      <c r="F185" s="875">
        <v>1362658</v>
      </c>
      <c r="G185" s="875" t="s">
        <v>115</v>
      </c>
      <c r="H185" s="875" t="s">
        <v>154</v>
      </c>
      <c r="I185" s="875" t="s">
        <v>296</v>
      </c>
      <c r="J185" s="678">
        <v>44104</v>
      </c>
      <c r="K185" s="1107">
        <f t="shared" ca="1" si="6"/>
        <v>2.4611111111111112</v>
      </c>
      <c r="L185" s="1107">
        <f t="shared" ca="1" si="7"/>
        <v>897</v>
      </c>
      <c r="M185" s="1107">
        <f t="shared" ca="1" si="8"/>
        <v>29.9</v>
      </c>
      <c r="N185" s="678">
        <v>44445</v>
      </c>
      <c r="O185" s="1228">
        <v>11.37</v>
      </c>
      <c r="P185" s="673" t="s">
        <v>357</v>
      </c>
      <c r="Q185" s="673"/>
      <c r="R185" s="673"/>
      <c r="S185" s="673"/>
      <c r="T185" s="673"/>
      <c r="U185" s="673"/>
      <c r="V185" s="673"/>
      <c r="W185" s="673"/>
      <c r="X185" s="673"/>
      <c r="Y185" s="673"/>
      <c r="Z185" s="673"/>
      <c r="AA185" s="673"/>
      <c r="AB185" s="673"/>
      <c r="AC185" s="673"/>
      <c r="AD185" s="673"/>
      <c r="AE185" s="673"/>
      <c r="AF185" s="673">
        <v>23</v>
      </c>
      <c r="AG185" s="673">
        <v>25</v>
      </c>
      <c r="AH185" s="673">
        <v>24</v>
      </c>
      <c r="AI185" s="627">
        <v>24</v>
      </c>
      <c r="AJ185" s="627">
        <v>24</v>
      </c>
      <c r="AK185" s="627">
        <v>24</v>
      </c>
      <c r="AL185" s="627">
        <v>24</v>
      </c>
      <c r="AM185" s="627">
        <v>24</v>
      </c>
      <c r="AN185" s="627">
        <v>24</v>
      </c>
      <c r="AO185" s="627">
        <v>24</v>
      </c>
      <c r="AP185" s="627">
        <v>24</v>
      </c>
      <c r="AQ185" s="627">
        <v>24</v>
      </c>
      <c r="AR185" s="627">
        <v>24</v>
      </c>
      <c r="AS185" s="627">
        <v>24</v>
      </c>
      <c r="AT185" s="627">
        <v>24</v>
      </c>
      <c r="AV185" s="627">
        <v>25</v>
      </c>
      <c r="AW185" s="627">
        <v>24</v>
      </c>
      <c r="AX185" s="627">
        <v>24</v>
      </c>
      <c r="AY185" s="1229">
        <v>25</v>
      </c>
      <c r="AZ185" s="627">
        <v>26</v>
      </c>
    </row>
    <row r="186" spans="1:52" ht="16" x14ac:dyDescent="0.2">
      <c r="A186" s="673"/>
      <c r="B186" s="673"/>
      <c r="C186" s="673"/>
      <c r="D186" s="673"/>
      <c r="E186" s="673"/>
      <c r="F186" s="875"/>
      <c r="G186" s="875"/>
      <c r="H186" s="875"/>
      <c r="I186" s="875"/>
      <c r="J186" s="678"/>
      <c r="K186" s="1107"/>
      <c r="L186" s="1107"/>
      <c r="M186" s="1107"/>
      <c r="N186" s="678"/>
      <c r="O186" s="1228"/>
      <c r="P186" s="673"/>
      <c r="Q186" s="673"/>
      <c r="R186" s="673"/>
      <c r="S186" s="673"/>
      <c r="T186" s="673"/>
      <c r="U186" s="673"/>
      <c r="V186" s="673"/>
      <c r="W186" s="673"/>
      <c r="X186" s="673"/>
      <c r="Y186" s="673"/>
      <c r="Z186" s="673"/>
      <c r="AA186" s="673"/>
      <c r="AB186" s="673"/>
      <c r="AC186" s="673"/>
      <c r="AD186" s="673"/>
      <c r="AE186" s="673"/>
      <c r="AF186" s="673"/>
      <c r="AG186" s="673"/>
      <c r="AH186" s="673"/>
      <c r="AL186" s="673"/>
      <c r="AM186" s="673"/>
      <c r="AN186" s="673"/>
      <c r="AO186" s="673"/>
      <c r="AP186" s="673"/>
      <c r="AQ186" s="673"/>
      <c r="AR186" s="673"/>
      <c r="AS186" s="673"/>
      <c r="AT186" s="673"/>
      <c r="AU186" s="673"/>
      <c r="AV186" s="673"/>
      <c r="AW186" s="673"/>
      <c r="AX186" s="673"/>
      <c r="AY186" s="673"/>
      <c r="AZ186" s="673"/>
    </row>
    <row r="187" spans="1:52" ht="16" x14ac:dyDescent="0.2">
      <c r="A187" s="673" t="s">
        <v>636</v>
      </c>
      <c r="B187" s="673">
        <v>1</v>
      </c>
      <c r="C187" s="673"/>
      <c r="D187" s="673" t="s">
        <v>637</v>
      </c>
      <c r="E187" s="673" t="s">
        <v>600</v>
      </c>
      <c r="F187" s="875">
        <v>1362674</v>
      </c>
      <c r="G187" s="875" t="s">
        <v>113</v>
      </c>
      <c r="H187" s="875" t="s">
        <v>156</v>
      </c>
      <c r="I187" s="875" t="s">
        <v>299</v>
      </c>
      <c r="J187" s="678">
        <v>44107</v>
      </c>
      <c r="K187" s="1107">
        <f t="shared" ca="1" si="6"/>
        <v>2.4527777777777779</v>
      </c>
      <c r="L187" s="1107">
        <f t="shared" ca="1" si="7"/>
        <v>894</v>
      </c>
      <c r="M187" s="1107">
        <f t="shared" ca="1" si="8"/>
        <v>29.8</v>
      </c>
      <c r="N187" s="678">
        <v>44473</v>
      </c>
      <c r="O187" s="1228">
        <v>12.2</v>
      </c>
      <c r="P187" s="673" t="s">
        <v>357</v>
      </c>
      <c r="Q187" s="923">
        <v>170</v>
      </c>
      <c r="R187" s="673"/>
      <c r="S187" s="673"/>
      <c r="T187" s="673"/>
      <c r="U187" s="673"/>
      <c r="V187" s="673"/>
      <c r="W187" s="923">
        <v>31</v>
      </c>
      <c r="X187" s="673">
        <v>30</v>
      </c>
      <c r="Y187" s="673"/>
      <c r="Z187" s="673"/>
      <c r="AA187" s="673">
        <v>35</v>
      </c>
      <c r="AB187" s="673">
        <v>38</v>
      </c>
      <c r="AC187" s="673">
        <v>37</v>
      </c>
      <c r="AD187" s="673">
        <v>38</v>
      </c>
      <c r="AE187" s="627">
        <v>38</v>
      </c>
      <c r="AF187" s="627">
        <v>39</v>
      </c>
      <c r="AG187" s="627">
        <v>38</v>
      </c>
      <c r="AH187" s="627">
        <v>37</v>
      </c>
      <c r="AI187" s="627">
        <v>37</v>
      </c>
      <c r="AJ187" s="627">
        <v>38</v>
      </c>
      <c r="AK187" s="627">
        <v>37</v>
      </c>
      <c r="AL187" s="627">
        <v>36</v>
      </c>
      <c r="AM187" s="627">
        <v>37</v>
      </c>
      <c r="AO187" s="673"/>
      <c r="AP187" s="673"/>
      <c r="AQ187" s="673"/>
      <c r="AR187" s="673"/>
      <c r="AS187" s="673"/>
      <c r="AT187" s="673"/>
      <c r="AU187" s="673"/>
      <c r="AV187" s="673"/>
      <c r="AW187" s="673"/>
      <c r="AX187" s="673"/>
      <c r="AY187" s="673"/>
      <c r="AZ187" s="673"/>
    </row>
    <row r="188" spans="1:52" ht="16" x14ac:dyDescent="0.2">
      <c r="A188" s="673" t="s">
        <v>636</v>
      </c>
      <c r="B188" s="673">
        <v>2</v>
      </c>
      <c r="C188" s="673"/>
      <c r="D188" s="673" t="s">
        <v>638</v>
      </c>
      <c r="E188" s="673" t="s">
        <v>600</v>
      </c>
      <c r="F188" s="875">
        <v>1362674</v>
      </c>
      <c r="G188" s="875" t="s">
        <v>113</v>
      </c>
      <c r="H188" s="875" t="s">
        <v>156</v>
      </c>
      <c r="I188" s="875" t="s">
        <v>296</v>
      </c>
      <c r="J188" s="678">
        <v>44107</v>
      </c>
      <c r="K188" s="1107">
        <f t="shared" ca="1" si="6"/>
        <v>2.4527777777777779</v>
      </c>
      <c r="L188" s="1107">
        <f t="shared" ca="1" si="7"/>
        <v>894</v>
      </c>
      <c r="M188" s="1107">
        <f t="shared" ca="1" si="8"/>
        <v>29.8</v>
      </c>
      <c r="N188" s="678">
        <v>44473</v>
      </c>
      <c r="O188" s="1228">
        <v>12.2</v>
      </c>
      <c r="P188" s="673" t="s">
        <v>357</v>
      </c>
      <c r="Q188" s="923">
        <v>210</v>
      </c>
      <c r="R188" s="673"/>
      <c r="S188" s="673"/>
      <c r="T188" s="673"/>
      <c r="U188" s="673"/>
      <c r="V188" s="673"/>
      <c r="W188" s="923">
        <v>26</v>
      </c>
      <c r="X188" s="673">
        <v>27</v>
      </c>
      <c r="Y188" s="673"/>
      <c r="Z188" s="673"/>
      <c r="AA188" s="673">
        <v>39</v>
      </c>
      <c r="AB188" s="673">
        <v>38</v>
      </c>
      <c r="AC188" s="673">
        <v>37</v>
      </c>
      <c r="AD188" s="673">
        <v>37</v>
      </c>
      <c r="AE188" s="627">
        <v>37</v>
      </c>
      <c r="AF188" s="627">
        <v>39</v>
      </c>
      <c r="AG188" s="627">
        <v>38</v>
      </c>
      <c r="AH188" s="627">
        <v>37</v>
      </c>
      <c r="AI188" s="627">
        <v>37</v>
      </c>
      <c r="AJ188" s="627">
        <v>37</v>
      </c>
      <c r="AK188" s="627">
        <v>36</v>
      </c>
      <c r="AL188" s="627">
        <v>35</v>
      </c>
      <c r="AM188" s="627">
        <v>36</v>
      </c>
      <c r="AO188" s="673"/>
      <c r="AP188" s="673"/>
      <c r="AQ188" s="673"/>
      <c r="AR188" s="673"/>
      <c r="AS188" s="673"/>
      <c r="AT188" s="673"/>
      <c r="AU188" s="673"/>
      <c r="AV188" s="673"/>
      <c r="AW188" s="673"/>
      <c r="AX188" s="673"/>
      <c r="AY188" s="673"/>
      <c r="AZ188" s="673"/>
    </row>
    <row r="189" spans="1:52" ht="16" x14ac:dyDescent="0.2">
      <c r="A189" s="673" t="s">
        <v>636</v>
      </c>
      <c r="B189" s="673">
        <v>3</v>
      </c>
      <c r="C189" s="673"/>
      <c r="D189" s="673" t="s">
        <v>639</v>
      </c>
      <c r="E189" s="673" t="s">
        <v>600</v>
      </c>
      <c r="F189" s="875">
        <v>1362674</v>
      </c>
      <c r="G189" s="875" t="s">
        <v>113</v>
      </c>
      <c r="H189" s="875" t="s">
        <v>156</v>
      </c>
      <c r="I189" s="875" t="s">
        <v>286</v>
      </c>
      <c r="J189" s="678">
        <v>44119</v>
      </c>
      <c r="K189" s="1107">
        <f t="shared" ca="1" si="6"/>
        <v>2.4194444444444443</v>
      </c>
      <c r="L189" s="1107">
        <f t="shared" ca="1" si="7"/>
        <v>882</v>
      </c>
      <c r="M189" s="1107">
        <f t="shared" ca="1" si="8"/>
        <v>29.4</v>
      </c>
      <c r="N189" s="678">
        <v>44473</v>
      </c>
      <c r="O189" s="1228">
        <v>11.8</v>
      </c>
      <c r="P189" s="673" t="s">
        <v>357</v>
      </c>
      <c r="Q189" s="923">
        <v>204</v>
      </c>
      <c r="R189" s="673"/>
      <c r="S189" s="673"/>
      <c r="T189" s="673"/>
      <c r="U189" s="673"/>
      <c r="V189" s="673"/>
      <c r="W189" s="923">
        <v>25</v>
      </c>
      <c r="X189" s="673">
        <v>28</v>
      </c>
      <c r="Y189" s="673"/>
      <c r="Z189" s="673"/>
      <c r="AA189" s="673">
        <v>37</v>
      </c>
      <c r="AB189" s="673">
        <v>36</v>
      </c>
      <c r="AC189" s="673">
        <v>35</v>
      </c>
      <c r="AD189" s="673">
        <v>36</v>
      </c>
      <c r="AE189" s="627">
        <v>37</v>
      </c>
      <c r="AF189" s="627">
        <v>38</v>
      </c>
      <c r="AG189" s="627">
        <v>37</v>
      </c>
      <c r="AH189" s="627">
        <v>36</v>
      </c>
      <c r="AI189" s="627">
        <v>36</v>
      </c>
      <c r="AJ189" s="627">
        <v>35</v>
      </c>
      <c r="AK189" s="627">
        <v>35</v>
      </c>
      <c r="AL189" s="627">
        <v>35</v>
      </c>
      <c r="AM189" s="627">
        <v>36</v>
      </c>
      <c r="AO189" s="673"/>
      <c r="AP189" s="673"/>
      <c r="AQ189" s="673"/>
      <c r="AR189" s="673"/>
      <c r="AS189" s="673"/>
      <c r="AT189" s="673"/>
      <c r="AU189" s="673"/>
      <c r="AV189" s="673"/>
      <c r="AW189" s="673"/>
      <c r="AX189" s="673"/>
      <c r="AY189" s="673"/>
      <c r="AZ189" s="673"/>
    </row>
    <row r="190" spans="1:52" ht="16" x14ac:dyDescent="0.2">
      <c r="A190" s="673" t="s">
        <v>636</v>
      </c>
      <c r="B190" s="673">
        <v>4</v>
      </c>
      <c r="C190" s="673"/>
      <c r="D190" s="1219" t="s">
        <v>640</v>
      </c>
      <c r="E190" s="673" t="s">
        <v>600</v>
      </c>
      <c r="F190" s="875">
        <v>1362674</v>
      </c>
      <c r="G190" s="875" t="s">
        <v>113</v>
      </c>
      <c r="H190" s="875" t="s">
        <v>156</v>
      </c>
      <c r="I190" s="875" t="s">
        <v>293</v>
      </c>
      <c r="J190" s="678">
        <v>44119</v>
      </c>
      <c r="K190" s="1107">
        <f t="shared" ca="1" si="6"/>
        <v>2.4194444444444443</v>
      </c>
      <c r="L190" s="1107">
        <f t="shared" ca="1" si="7"/>
        <v>882</v>
      </c>
      <c r="M190" s="1107">
        <f t="shared" ca="1" si="8"/>
        <v>29.4</v>
      </c>
      <c r="N190" s="678">
        <v>44473</v>
      </c>
      <c r="O190" s="1228">
        <v>11.8</v>
      </c>
      <c r="P190" s="673" t="s">
        <v>357</v>
      </c>
      <c r="Q190" s="923">
        <v>211</v>
      </c>
      <c r="R190" s="673"/>
      <c r="S190" s="673"/>
      <c r="T190" s="673"/>
      <c r="U190" s="673"/>
      <c r="V190" s="673"/>
      <c r="W190" s="923">
        <v>31</v>
      </c>
      <c r="X190" s="673">
        <v>29</v>
      </c>
      <c r="Y190" s="673"/>
      <c r="Z190" s="673"/>
      <c r="AA190" s="673">
        <v>38</v>
      </c>
      <c r="AB190" s="673">
        <v>40</v>
      </c>
      <c r="AC190" s="673">
        <v>40</v>
      </c>
      <c r="AD190" s="673"/>
      <c r="AO190" s="673"/>
      <c r="AP190" s="673"/>
      <c r="AQ190" s="673"/>
      <c r="AR190" s="673"/>
      <c r="AS190" s="673"/>
      <c r="AT190" s="673"/>
      <c r="AU190" s="673"/>
      <c r="AV190" s="673"/>
      <c r="AW190" s="673"/>
      <c r="AX190" s="673"/>
      <c r="AY190" s="673"/>
      <c r="AZ190" s="673"/>
    </row>
    <row r="191" spans="1:52" ht="16" x14ac:dyDescent="0.2">
      <c r="A191" s="673" t="s">
        <v>636</v>
      </c>
      <c r="B191" s="673">
        <v>5</v>
      </c>
      <c r="C191" s="673"/>
      <c r="D191" s="673" t="s">
        <v>641</v>
      </c>
      <c r="E191" s="673" t="s">
        <v>606</v>
      </c>
      <c r="F191" s="875">
        <v>1362665</v>
      </c>
      <c r="G191" s="875" t="s">
        <v>115</v>
      </c>
      <c r="H191" s="875" t="s">
        <v>156</v>
      </c>
      <c r="I191" s="875" t="s">
        <v>296</v>
      </c>
      <c r="J191" s="678">
        <v>44107</v>
      </c>
      <c r="K191" s="1107">
        <f t="shared" ca="1" si="6"/>
        <v>2.4527777777777779</v>
      </c>
      <c r="L191" s="1107">
        <f t="shared" ca="1" si="7"/>
        <v>894</v>
      </c>
      <c r="M191" s="1107">
        <f t="shared" ca="1" si="8"/>
        <v>29.8</v>
      </c>
      <c r="N191" s="678">
        <v>44473</v>
      </c>
      <c r="O191" s="1228">
        <v>12.2</v>
      </c>
      <c r="P191" s="673" t="s">
        <v>112</v>
      </c>
      <c r="Q191" s="923">
        <v>174</v>
      </c>
      <c r="R191" s="673"/>
      <c r="S191" s="673"/>
      <c r="T191" s="673"/>
      <c r="U191" s="673"/>
      <c r="V191" s="673"/>
      <c r="W191" s="923">
        <v>28</v>
      </c>
      <c r="X191" s="673">
        <v>28</v>
      </c>
      <c r="Y191" s="673"/>
      <c r="Z191" s="673"/>
      <c r="AA191" s="673">
        <v>45</v>
      </c>
      <c r="AB191" s="673">
        <v>42</v>
      </c>
      <c r="AC191" s="673">
        <v>44</v>
      </c>
      <c r="AD191" s="673">
        <v>45</v>
      </c>
      <c r="AE191" s="627">
        <v>46</v>
      </c>
      <c r="AF191" s="627">
        <v>47</v>
      </c>
      <c r="AG191" s="627">
        <v>49</v>
      </c>
      <c r="AH191" s="627">
        <v>48</v>
      </c>
      <c r="AI191" s="627">
        <v>50</v>
      </c>
      <c r="AJ191" s="627">
        <v>51</v>
      </c>
      <c r="AK191" s="627">
        <v>49</v>
      </c>
      <c r="AL191" s="627">
        <v>50</v>
      </c>
      <c r="AM191" s="627">
        <v>51</v>
      </c>
      <c r="AN191" s="627">
        <v>52</v>
      </c>
      <c r="AO191" s="627">
        <v>55</v>
      </c>
      <c r="AP191" s="627">
        <v>54</v>
      </c>
      <c r="AQ191" s="673"/>
      <c r="AR191" s="673"/>
      <c r="AS191" s="673"/>
      <c r="AT191" s="673"/>
      <c r="AU191" s="673"/>
      <c r="AV191" s="673"/>
      <c r="AW191" s="673"/>
      <c r="AX191" s="673"/>
      <c r="AY191" s="673"/>
      <c r="AZ191" s="673"/>
    </row>
    <row r="192" spans="1:52" ht="16" x14ac:dyDescent="0.2">
      <c r="A192" s="673" t="s">
        <v>636</v>
      </c>
      <c r="B192" s="673">
        <v>6</v>
      </c>
      <c r="C192" s="673"/>
      <c r="D192" s="1219" t="s">
        <v>642</v>
      </c>
      <c r="E192" s="673" t="s">
        <v>606</v>
      </c>
      <c r="F192" s="875">
        <v>1362665</v>
      </c>
      <c r="G192" s="875" t="s">
        <v>115</v>
      </c>
      <c r="H192" s="875" t="s">
        <v>156</v>
      </c>
      <c r="I192" s="875" t="s">
        <v>286</v>
      </c>
      <c r="J192" s="678">
        <v>44107</v>
      </c>
      <c r="K192" s="1107">
        <f t="shared" ca="1" si="6"/>
        <v>2.4527777777777779</v>
      </c>
      <c r="L192" s="1107">
        <f t="shared" ca="1" si="7"/>
        <v>894</v>
      </c>
      <c r="M192" s="1107">
        <f t="shared" ca="1" si="8"/>
        <v>29.8</v>
      </c>
      <c r="N192" s="678">
        <v>44473</v>
      </c>
      <c r="O192" s="1228">
        <v>12.2</v>
      </c>
      <c r="P192" s="673" t="s">
        <v>112</v>
      </c>
      <c r="Q192" s="923">
        <v>168</v>
      </c>
      <c r="R192" s="673"/>
      <c r="S192" s="673"/>
      <c r="T192" s="673"/>
      <c r="U192" s="673"/>
      <c r="V192" s="673"/>
      <c r="W192" s="923">
        <v>27</v>
      </c>
      <c r="X192" s="673">
        <v>29</v>
      </c>
      <c r="Y192" s="673"/>
      <c r="Z192" s="673"/>
      <c r="AA192" s="673">
        <v>42</v>
      </c>
      <c r="AB192" s="673">
        <v>38</v>
      </c>
      <c r="AC192" s="673">
        <v>41</v>
      </c>
      <c r="AD192" s="673"/>
      <c r="AQ192" s="673"/>
      <c r="AR192" s="673"/>
      <c r="AS192" s="673"/>
      <c r="AT192" s="673"/>
      <c r="AU192" s="673"/>
      <c r="AV192" s="673"/>
      <c r="AW192" s="673"/>
      <c r="AX192" s="673"/>
      <c r="AY192" s="673"/>
      <c r="AZ192" s="673"/>
    </row>
    <row r="193" spans="1:52" ht="16" x14ac:dyDescent="0.2">
      <c r="A193" s="673" t="s">
        <v>636</v>
      </c>
      <c r="B193" s="673">
        <v>7</v>
      </c>
      <c r="C193" s="673"/>
      <c r="D193" s="1219" t="s">
        <v>643</v>
      </c>
      <c r="E193" s="673" t="s">
        <v>606</v>
      </c>
      <c r="F193" s="875">
        <v>1362665</v>
      </c>
      <c r="G193" s="875" t="s">
        <v>115</v>
      </c>
      <c r="H193" s="875" t="s">
        <v>156</v>
      </c>
      <c r="I193" s="875" t="s">
        <v>293</v>
      </c>
      <c r="J193" s="678">
        <v>44119</v>
      </c>
      <c r="K193" s="1107">
        <f t="shared" ca="1" si="6"/>
        <v>2.4194444444444443</v>
      </c>
      <c r="L193" s="1107">
        <f t="shared" ca="1" si="7"/>
        <v>882</v>
      </c>
      <c r="M193" s="1107">
        <f t="shared" ca="1" si="8"/>
        <v>29.4</v>
      </c>
      <c r="N193" s="678">
        <v>44473</v>
      </c>
      <c r="O193" s="1228">
        <v>11.8</v>
      </c>
      <c r="P193" s="673" t="s">
        <v>112</v>
      </c>
      <c r="Q193" s="923">
        <v>178</v>
      </c>
      <c r="R193" s="673"/>
      <c r="S193" s="673"/>
      <c r="T193" s="673"/>
      <c r="U193" s="673"/>
      <c r="V193" s="673"/>
      <c r="W193" s="923">
        <v>33</v>
      </c>
      <c r="X193" s="673">
        <v>33</v>
      </c>
      <c r="Y193" s="673"/>
      <c r="Z193" s="673"/>
      <c r="AA193" s="673">
        <v>53</v>
      </c>
      <c r="AB193" s="673">
        <v>48</v>
      </c>
      <c r="AC193" s="673">
        <v>50</v>
      </c>
      <c r="AD193" s="673"/>
      <c r="AQ193" s="673"/>
      <c r="AR193" s="673"/>
      <c r="AS193" s="673"/>
      <c r="AT193" s="673"/>
      <c r="AU193" s="673"/>
      <c r="AV193" s="673"/>
      <c r="AW193" s="673"/>
      <c r="AX193" s="673"/>
      <c r="AY193" s="673"/>
      <c r="AZ193" s="673"/>
    </row>
    <row r="194" spans="1:52" ht="16" x14ac:dyDescent="0.2">
      <c r="A194" s="673" t="s">
        <v>636</v>
      </c>
      <c r="B194" s="673">
        <v>8</v>
      </c>
      <c r="C194" s="673"/>
      <c r="D194" s="1219" t="s">
        <v>644</v>
      </c>
      <c r="E194" s="673" t="s">
        <v>606</v>
      </c>
      <c r="F194" s="875">
        <v>1362665</v>
      </c>
      <c r="G194" s="875" t="s">
        <v>115</v>
      </c>
      <c r="H194" s="875" t="s">
        <v>156</v>
      </c>
      <c r="I194" s="875" t="s">
        <v>290</v>
      </c>
      <c r="J194" s="678">
        <v>44119</v>
      </c>
      <c r="K194" s="1107">
        <f t="shared" ca="1" si="6"/>
        <v>2.4194444444444443</v>
      </c>
      <c r="L194" s="1107">
        <f t="shared" ca="1" si="7"/>
        <v>882</v>
      </c>
      <c r="M194" s="1107">
        <f t="shared" ca="1" si="8"/>
        <v>29.4</v>
      </c>
      <c r="N194" s="678">
        <v>44473</v>
      </c>
      <c r="O194" s="1228">
        <v>11.8</v>
      </c>
      <c r="P194" s="673" t="s">
        <v>112</v>
      </c>
      <c r="Q194" s="923">
        <v>177</v>
      </c>
      <c r="R194" s="673"/>
      <c r="S194" s="673"/>
      <c r="T194" s="673"/>
      <c r="U194" s="673"/>
      <c r="V194" s="673"/>
      <c r="W194" s="923">
        <v>28</v>
      </c>
      <c r="X194" s="673">
        <v>28</v>
      </c>
      <c r="Y194" s="673"/>
      <c r="Z194" s="673"/>
      <c r="AA194" s="673">
        <v>48</v>
      </c>
      <c r="AB194" s="673">
        <v>43</v>
      </c>
      <c r="AC194" s="673">
        <v>46</v>
      </c>
      <c r="AD194" s="673"/>
      <c r="AQ194" s="673"/>
      <c r="AR194" s="673"/>
      <c r="AS194" s="673"/>
      <c r="AT194" s="673"/>
      <c r="AU194" s="673"/>
      <c r="AV194" s="673"/>
      <c r="AW194" s="673"/>
      <c r="AX194" s="673"/>
      <c r="AY194" s="673"/>
      <c r="AZ194" s="673"/>
    </row>
    <row r="195" spans="1:52" ht="16" x14ac:dyDescent="0.2">
      <c r="A195" s="673" t="s">
        <v>636</v>
      </c>
      <c r="B195" s="673">
        <v>9</v>
      </c>
      <c r="C195" s="673"/>
      <c r="D195" s="673" t="s">
        <v>645</v>
      </c>
      <c r="E195" s="673" t="s">
        <v>606</v>
      </c>
      <c r="F195" s="875">
        <v>1362665</v>
      </c>
      <c r="G195" s="875" t="s">
        <v>115</v>
      </c>
      <c r="H195" s="875" t="s">
        <v>156</v>
      </c>
      <c r="I195" s="875" t="s">
        <v>395</v>
      </c>
      <c r="J195" s="678">
        <v>44119</v>
      </c>
      <c r="K195" s="1107">
        <f t="shared" ref="K195:K236" ca="1" si="9">YEARFRAC(J195,TODAY())</f>
        <v>2.4194444444444443</v>
      </c>
      <c r="L195" s="1107">
        <f t="shared" ref="L195:L236" ca="1" si="10">_xlfn.DAYS(TODAY(),J195)</f>
        <v>882</v>
      </c>
      <c r="M195" s="1107">
        <f t="shared" ref="M195:M236" ca="1" si="11">(L195/30)</f>
        <v>29.4</v>
      </c>
      <c r="N195" s="678">
        <v>44473</v>
      </c>
      <c r="O195" s="1228">
        <v>11.8</v>
      </c>
      <c r="P195" s="673" t="s">
        <v>112</v>
      </c>
      <c r="Q195" s="923">
        <v>165</v>
      </c>
      <c r="R195" s="673"/>
      <c r="S195" s="673"/>
      <c r="T195" s="673"/>
      <c r="U195" s="673"/>
      <c r="V195" s="673"/>
      <c r="W195" s="923">
        <v>27</v>
      </c>
      <c r="X195" s="673">
        <v>28</v>
      </c>
      <c r="Y195" s="673"/>
      <c r="Z195" s="673"/>
      <c r="AA195" s="673">
        <v>41</v>
      </c>
      <c r="AB195" s="673">
        <v>37</v>
      </c>
      <c r="AC195" s="673">
        <v>40</v>
      </c>
      <c r="AD195" s="673">
        <v>40</v>
      </c>
      <c r="AE195" s="627">
        <v>41</v>
      </c>
      <c r="AF195" s="627">
        <v>43</v>
      </c>
      <c r="AG195" s="627">
        <v>46</v>
      </c>
      <c r="AH195" s="627">
        <v>44</v>
      </c>
      <c r="AI195" s="627">
        <v>47</v>
      </c>
      <c r="AJ195" s="627">
        <v>46</v>
      </c>
      <c r="AK195" s="627">
        <v>44</v>
      </c>
      <c r="AL195" s="627">
        <v>46</v>
      </c>
      <c r="AM195" s="627">
        <v>47</v>
      </c>
      <c r="AN195" s="627">
        <v>47</v>
      </c>
      <c r="AO195" s="627">
        <v>49</v>
      </c>
      <c r="AP195" s="627">
        <v>47</v>
      </c>
      <c r="AQ195" s="673"/>
      <c r="AR195" s="673"/>
      <c r="AS195" s="673"/>
      <c r="AT195" s="673"/>
      <c r="AU195" s="673"/>
      <c r="AV195" s="673"/>
      <c r="AW195" s="673"/>
      <c r="AX195" s="673"/>
      <c r="AY195" s="673"/>
      <c r="AZ195" s="673"/>
    </row>
    <row r="196" spans="1:52" ht="16" x14ac:dyDescent="0.2">
      <c r="A196" s="673" t="s">
        <v>636</v>
      </c>
      <c r="B196" s="673">
        <v>10</v>
      </c>
      <c r="C196" s="673"/>
      <c r="D196" s="673" t="s">
        <v>646</v>
      </c>
      <c r="E196" s="673" t="s">
        <v>647</v>
      </c>
      <c r="F196" s="875">
        <v>1362666</v>
      </c>
      <c r="G196" s="875" t="s">
        <v>115</v>
      </c>
      <c r="H196" s="875" t="s">
        <v>124</v>
      </c>
      <c r="I196" s="875" t="s">
        <v>299</v>
      </c>
      <c r="J196" s="678">
        <v>44109</v>
      </c>
      <c r="K196" s="1107">
        <f t="shared" ca="1" si="9"/>
        <v>2.4472222222222224</v>
      </c>
      <c r="L196" s="1107">
        <f t="shared" ca="1" si="10"/>
        <v>892</v>
      </c>
      <c r="M196" s="1107">
        <f t="shared" ca="1" si="11"/>
        <v>29.733333333333334</v>
      </c>
      <c r="N196" s="678">
        <v>44473</v>
      </c>
      <c r="O196" s="1228">
        <v>12.13</v>
      </c>
      <c r="P196" s="673" t="s">
        <v>357</v>
      </c>
      <c r="Q196" s="923">
        <v>201</v>
      </c>
      <c r="R196" s="673"/>
      <c r="S196" s="673"/>
      <c r="T196" s="673"/>
      <c r="U196" s="673"/>
      <c r="V196" s="673"/>
      <c r="W196" s="923" t="s">
        <v>287</v>
      </c>
      <c r="X196" s="673" t="s">
        <v>287</v>
      </c>
      <c r="Y196" s="673"/>
      <c r="Z196" s="673"/>
      <c r="AA196" s="673">
        <v>23</v>
      </c>
      <c r="AB196" s="673">
        <v>25</v>
      </c>
      <c r="AC196" s="673">
        <v>25</v>
      </c>
      <c r="AD196" s="673">
        <v>22</v>
      </c>
      <c r="AE196" s="627">
        <v>23</v>
      </c>
      <c r="AF196" s="627">
        <v>24</v>
      </c>
      <c r="AG196" s="627">
        <v>24</v>
      </c>
      <c r="AH196" s="627">
        <v>25</v>
      </c>
      <c r="AI196" s="627">
        <v>25</v>
      </c>
      <c r="AJ196" s="627">
        <v>26</v>
      </c>
      <c r="AK196" s="627">
        <v>25</v>
      </c>
      <c r="AL196" s="627">
        <v>25</v>
      </c>
      <c r="AM196" s="627">
        <v>26</v>
      </c>
      <c r="AN196" s="627">
        <v>25</v>
      </c>
      <c r="AO196" s="627">
        <v>25</v>
      </c>
      <c r="AP196" s="627">
        <v>26</v>
      </c>
      <c r="AQ196" s="673"/>
      <c r="AR196" s="673"/>
      <c r="AS196" s="673"/>
      <c r="AT196" s="673"/>
      <c r="AU196" s="673"/>
      <c r="AV196" s="673"/>
      <c r="AW196" s="673"/>
      <c r="AX196" s="673"/>
      <c r="AY196" s="673"/>
      <c r="AZ196" s="673"/>
    </row>
    <row r="197" spans="1:52" ht="16" x14ac:dyDescent="0.2">
      <c r="A197" s="673" t="s">
        <v>636</v>
      </c>
      <c r="B197" s="673">
        <v>11</v>
      </c>
      <c r="C197" s="673"/>
      <c r="D197" s="673" t="s">
        <v>648</v>
      </c>
      <c r="E197" s="673" t="s">
        <v>647</v>
      </c>
      <c r="F197" s="875">
        <v>1362666</v>
      </c>
      <c r="G197" s="875" t="s">
        <v>115</v>
      </c>
      <c r="H197" s="875" t="s">
        <v>124</v>
      </c>
      <c r="I197" s="875" t="s">
        <v>296</v>
      </c>
      <c r="J197" s="678">
        <v>44109</v>
      </c>
      <c r="K197" s="1107">
        <f t="shared" ca="1" si="9"/>
        <v>2.4472222222222224</v>
      </c>
      <c r="L197" s="1107">
        <f t="shared" ca="1" si="10"/>
        <v>892</v>
      </c>
      <c r="M197" s="1107">
        <f t="shared" ca="1" si="11"/>
        <v>29.733333333333334</v>
      </c>
      <c r="N197" s="678">
        <v>44473</v>
      </c>
      <c r="O197" s="1228">
        <v>12.13</v>
      </c>
      <c r="P197" s="673" t="s">
        <v>357</v>
      </c>
      <c r="Q197" s="923">
        <v>194</v>
      </c>
      <c r="R197" s="673"/>
      <c r="S197" s="673"/>
      <c r="T197" s="673"/>
      <c r="U197" s="673"/>
      <c r="V197" s="673"/>
      <c r="W197" s="923"/>
      <c r="X197" s="673"/>
      <c r="Y197" s="673"/>
      <c r="Z197" s="673"/>
      <c r="AA197" s="673">
        <v>23</v>
      </c>
      <c r="AB197" s="673">
        <v>26</v>
      </c>
      <c r="AC197" s="673">
        <v>27</v>
      </c>
      <c r="AD197" s="673">
        <v>27</v>
      </c>
      <c r="AE197" s="627">
        <v>27</v>
      </c>
      <c r="AF197" s="627">
        <v>27</v>
      </c>
      <c r="AG197" s="627">
        <v>27</v>
      </c>
      <c r="AH197" s="627">
        <v>27</v>
      </c>
      <c r="AI197" s="627">
        <v>28</v>
      </c>
      <c r="AJ197" s="627">
        <v>28</v>
      </c>
      <c r="AK197" s="627">
        <v>27</v>
      </c>
      <c r="AL197" s="627">
        <v>28</v>
      </c>
      <c r="AM197" s="627">
        <v>28</v>
      </c>
      <c r="AN197" s="627">
        <v>27</v>
      </c>
      <c r="AO197" s="627">
        <v>27</v>
      </c>
      <c r="AP197" s="627">
        <v>27</v>
      </c>
      <c r="AQ197" s="673"/>
      <c r="AR197" s="673"/>
      <c r="AS197" s="673"/>
      <c r="AT197" s="673"/>
      <c r="AU197" s="673"/>
      <c r="AV197" s="673"/>
      <c r="AW197" s="673"/>
      <c r="AX197" s="673"/>
      <c r="AY197" s="673"/>
      <c r="AZ197" s="673"/>
    </row>
    <row r="198" spans="1:52" ht="16" x14ac:dyDescent="0.2">
      <c r="A198" s="673" t="s">
        <v>636</v>
      </c>
      <c r="B198" s="673">
        <v>12</v>
      </c>
      <c r="C198" s="673"/>
      <c r="D198" s="673" t="s">
        <v>649</v>
      </c>
      <c r="E198" s="673" t="s">
        <v>647</v>
      </c>
      <c r="F198" s="875">
        <v>1362666</v>
      </c>
      <c r="G198" s="875" t="s">
        <v>115</v>
      </c>
      <c r="H198" s="875" t="s">
        <v>124</v>
      </c>
      <c r="I198" s="875" t="s">
        <v>286</v>
      </c>
      <c r="J198" s="678">
        <v>44109</v>
      </c>
      <c r="K198" s="1107">
        <f t="shared" ca="1" si="9"/>
        <v>2.4472222222222224</v>
      </c>
      <c r="L198" s="1107">
        <f t="shared" ca="1" si="10"/>
        <v>892</v>
      </c>
      <c r="M198" s="1107">
        <f t="shared" ca="1" si="11"/>
        <v>29.733333333333334</v>
      </c>
      <c r="N198" s="678">
        <v>44473</v>
      </c>
      <c r="O198" s="1228">
        <v>12.13</v>
      </c>
      <c r="P198" s="673" t="s">
        <v>357</v>
      </c>
      <c r="Q198" s="923">
        <v>177</v>
      </c>
      <c r="R198" s="673"/>
      <c r="S198" s="673"/>
      <c r="T198" s="673"/>
      <c r="U198" s="673"/>
      <c r="V198" s="673"/>
      <c r="W198" s="923"/>
      <c r="X198" s="673"/>
      <c r="Y198" s="673"/>
      <c r="Z198" s="673"/>
      <c r="AA198" s="673">
        <v>17</v>
      </c>
      <c r="AB198" s="673">
        <v>20</v>
      </c>
      <c r="AC198" s="673">
        <v>20</v>
      </c>
      <c r="AD198" s="673">
        <v>20</v>
      </c>
      <c r="AE198" s="627">
        <v>21</v>
      </c>
      <c r="AF198" s="627">
        <v>21</v>
      </c>
      <c r="AG198" s="627">
        <v>21</v>
      </c>
      <c r="AH198" s="627">
        <v>21</v>
      </c>
      <c r="AI198" s="627">
        <v>20</v>
      </c>
      <c r="AJ198" s="627">
        <v>21</v>
      </c>
      <c r="AK198" s="627">
        <v>21</v>
      </c>
      <c r="AL198" s="627">
        <v>21</v>
      </c>
      <c r="AM198" s="627">
        <v>21</v>
      </c>
      <c r="AN198" s="627">
        <v>21</v>
      </c>
      <c r="AO198" s="627">
        <v>20</v>
      </c>
      <c r="AP198" s="627">
        <v>21</v>
      </c>
      <c r="AQ198" s="673"/>
      <c r="AR198" s="673"/>
      <c r="AS198" s="673"/>
      <c r="AT198" s="673"/>
      <c r="AU198" s="673"/>
      <c r="AV198" s="673"/>
      <c r="AW198" s="673"/>
      <c r="AX198" s="673"/>
      <c r="AY198" s="673"/>
      <c r="AZ198" s="673"/>
    </row>
    <row r="199" spans="1:52" ht="16" x14ac:dyDescent="0.2">
      <c r="A199" s="673" t="s">
        <v>636</v>
      </c>
      <c r="B199" s="673">
        <v>13</v>
      </c>
      <c r="C199" s="673"/>
      <c r="D199" s="673" t="s">
        <v>650</v>
      </c>
      <c r="E199" s="673" t="s">
        <v>647</v>
      </c>
      <c r="F199" s="875">
        <v>1362666</v>
      </c>
      <c r="G199" s="875" t="s">
        <v>115</v>
      </c>
      <c r="H199" s="875" t="s">
        <v>124</v>
      </c>
      <c r="I199" s="875" t="s">
        <v>293</v>
      </c>
      <c r="J199" s="678">
        <v>44109</v>
      </c>
      <c r="K199" s="1107">
        <f t="shared" ca="1" si="9"/>
        <v>2.4472222222222224</v>
      </c>
      <c r="L199" s="1107">
        <f t="shared" ca="1" si="10"/>
        <v>892</v>
      </c>
      <c r="M199" s="1107">
        <f t="shared" ca="1" si="11"/>
        <v>29.733333333333334</v>
      </c>
      <c r="N199" s="678">
        <v>44473</v>
      </c>
      <c r="O199" s="1228">
        <v>12.13</v>
      </c>
      <c r="P199" s="673" t="s">
        <v>357</v>
      </c>
      <c r="Q199" s="923">
        <v>171</v>
      </c>
      <c r="R199" s="673"/>
      <c r="S199" s="673"/>
      <c r="T199" s="673"/>
      <c r="U199" s="673"/>
      <c r="V199" s="673"/>
      <c r="W199" s="923"/>
      <c r="X199" s="673"/>
      <c r="Y199" s="673"/>
      <c r="Z199" s="673"/>
      <c r="AA199" s="673">
        <v>21</v>
      </c>
      <c r="AB199" s="673">
        <v>23</v>
      </c>
      <c r="AC199" s="673">
        <v>24</v>
      </c>
      <c r="AD199" s="673">
        <v>24</v>
      </c>
      <c r="AE199" s="627">
        <v>24</v>
      </c>
      <c r="AF199" s="627">
        <v>24</v>
      </c>
      <c r="AG199" s="627">
        <v>23</v>
      </c>
      <c r="AH199" s="627">
        <v>23</v>
      </c>
      <c r="AI199" s="627">
        <v>24</v>
      </c>
      <c r="AJ199" s="627">
        <v>25</v>
      </c>
      <c r="AK199" s="627">
        <v>24</v>
      </c>
      <c r="AL199" s="627">
        <v>24</v>
      </c>
      <c r="AM199" s="627">
        <v>24</v>
      </c>
      <c r="AN199" s="627">
        <v>24</v>
      </c>
      <c r="AO199" s="627">
        <v>24</v>
      </c>
      <c r="AP199" s="627">
        <v>24</v>
      </c>
      <c r="AQ199" s="673"/>
      <c r="AR199" s="673"/>
      <c r="AS199" s="673"/>
      <c r="AT199" s="673"/>
      <c r="AU199" s="673"/>
      <c r="AV199" s="673"/>
      <c r="AW199" s="673"/>
      <c r="AX199" s="673"/>
      <c r="AY199" s="673"/>
      <c r="AZ199" s="673"/>
    </row>
    <row r="200" spans="1:52" ht="16" x14ac:dyDescent="0.2">
      <c r="A200" s="673" t="s">
        <v>636</v>
      </c>
      <c r="B200" s="673">
        <v>14</v>
      </c>
      <c r="C200" s="673"/>
      <c r="D200" s="673" t="s">
        <v>651</v>
      </c>
      <c r="E200" s="673" t="s">
        <v>652</v>
      </c>
      <c r="F200" s="875">
        <v>1362673</v>
      </c>
      <c r="G200" s="875" t="s">
        <v>113</v>
      </c>
      <c r="H200" s="875" t="s">
        <v>124</v>
      </c>
      <c r="I200" s="875" t="s">
        <v>299</v>
      </c>
      <c r="J200" s="678">
        <v>44109</v>
      </c>
      <c r="K200" s="1107">
        <f t="shared" ca="1" si="9"/>
        <v>2.4472222222222224</v>
      </c>
      <c r="L200" s="1107">
        <f t="shared" ca="1" si="10"/>
        <v>892</v>
      </c>
      <c r="M200" s="1107">
        <f t="shared" ca="1" si="11"/>
        <v>29.733333333333334</v>
      </c>
      <c r="N200" s="678">
        <v>44473</v>
      </c>
      <c r="O200" s="1228">
        <v>12.13</v>
      </c>
      <c r="P200" s="673" t="s">
        <v>112</v>
      </c>
      <c r="Q200" s="923">
        <v>169</v>
      </c>
      <c r="R200" s="673"/>
      <c r="S200" s="673"/>
      <c r="T200" s="673"/>
      <c r="U200" s="673"/>
      <c r="V200" s="673"/>
      <c r="W200" s="923"/>
      <c r="X200" s="673"/>
      <c r="Y200" s="673"/>
      <c r="Z200" s="673"/>
      <c r="AA200" s="673">
        <v>44</v>
      </c>
      <c r="AB200" s="673">
        <v>41</v>
      </c>
      <c r="AC200" s="673">
        <v>42</v>
      </c>
      <c r="AD200" s="673">
        <v>44</v>
      </c>
      <c r="AE200" s="627">
        <v>42</v>
      </c>
      <c r="AF200" s="627">
        <v>45</v>
      </c>
      <c r="AG200" s="627">
        <v>47</v>
      </c>
      <c r="AH200" s="627">
        <v>48</v>
      </c>
      <c r="AI200" s="627">
        <v>49</v>
      </c>
      <c r="AJ200" s="627">
        <v>50</v>
      </c>
      <c r="AK200" s="627">
        <v>48</v>
      </c>
      <c r="AL200" s="627">
        <v>46</v>
      </c>
      <c r="AM200" s="627">
        <v>47</v>
      </c>
      <c r="AN200" s="627">
        <v>48</v>
      </c>
      <c r="AO200" s="627">
        <v>48</v>
      </c>
      <c r="AP200" s="627">
        <v>49</v>
      </c>
      <c r="AQ200" s="673"/>
      <c r="AR200" s="673"/>
      <c r="AS200" s="673"/>
      <c r="AT200" s="673"/>
      <c r="AU200" s="673"/>
      <c r="AV200" s="673"/>
      <c r="AW200" s="673"/>
      <c r="AX200" s="673"/>
      <c r="AY200" s="673"/>
      <c r="AZ200" s="673"/>
    </row>
    <row r="201" spans="1:52" ht="16" x14ac:dyDescent="0.2">
      <c r="A201" s="673" t="s">
        <v>636</v>
      </c>
      <c r="B201" s="673">
        <v>15</v>
      </c>
      <c r="C201" s="673"/>
      <c r="D201" s="673" t="s">
        <v>653</v>
      </c>
      <c r="E201" s="673" t="s">
        <v>652</v>
      </c>
      <c r="F201" s="875">
        <v>1362673</v>
      </c>
      <c r="G201" s="875" t="s">
        <v>113</v>
      </c>
      <c r="H201" s="875" t="s">
        <v>124</v>
      </c>
      <c r="I201" s="875" t="s">
        <v>296</v>
      </c>
      <c r="J201" s="678">
        <v>44109</v>
      </c>
      <c r="K201" s="1107">
        <f t="shared" ca="1" si="9"/>
        <v>2.4472222222222224</v>
      </c>
      <c r="L201" s="1107">
        <f t="shared" ca="1" si="10"/>
        <v>892</v>
      </c>
      <c r="M201" s="1107">
        <f t="shared" ca="1" si="11"/>
        <v>29.733333333333334</v>
      </c>
      <c r="N201" s="678">
        <v>44473</v>
      </c>
      <c r="O201" s="1228">
        <v>12.13</v>
      </c>
      <c r="P201" s="673" t="s">
        <v>112</v>
      </c>
      <c r="Q201" s="923">
        <v>185</v>
      </c>
      <c r="R201" s="673"/>
      <c r="S201" s="673"/>
      <c r="T201" s="673"/>
      <c r="U201" s="673"/>
      <c r="V201" s="673"/>
      <c r="W201" s="923">
        <v>27</v>
      </c>
      <c r="X201" s="673">
        <v>28</v>
      </c>
      <c r="Y201" s="673"/>
      <c r="Z201" s="673"/>
      <c r="AA201" s="673">
        <v>47</v>
      </c>
      <c r="AB201" s="673">
        <v>40</v>
      </c>
      <c r="AC201" s="673">
        <v>40</v>
      </c>
      <c r="AD201" s="673">
        <v>41</v>
      </c>
      <c r="AE201" s="627">
        <v>42</v>
      </c>
      <c r="AF201" s="627">
        <v>42</v>
      </c>
      <c r="AG201" s="627">
        <v>45</v>
      </c>
      <c r="AH201" s="627">
        <v>44</v>
      </c>
      <c r="AI201" s="627">
        <v>45</v>
      </c>
      <c r="AJ201" s="627">
        <v>46</v>
      </c>
      <c r="AK201" s="627">
        <v>46</v>
      </c>
      <c r="AL201" s="627">
        <v>45</v>
      </c>
      <c r="AM201" s="627">
        <v>45</v>
      </c>
      <c r="AN201" s="627">
        <v>45</v>
      </c>
      <c r="AO201" s="627">
        <v>46</v>
      </c>
      <c r="AP201" s="627">
        <v>47</v>
      </c>
      <c r="AQ201" s="673"/>
      <c r="AR201" s="673"/>
      <c r="AS201" s="673"/>
      <c r="AT201" s="673"/>
      <c r="AU201" s="673"/>
      <c r="AV201" s="673"/>
      <c r="AW201" s="673"/>
      <c r="AX201" s="673"/>
      <c r="AY201" s="673"/>
      <c r="AZ201" s="673"/>
    </row>
    <row r="202" spans="1:52" ht="16" x14ac:dyDescent="0.2">
      <c r="A202" s="673" t="s">
        <v>636</v>
      </c>
      <c r="B202" s="673">
        <v>16</v>
      </c>
      <c r="C202" s="673"/>
      <c r="D202" s="673" t="s">
        <v>654</v>
      </c>
      <c r="E202" s="673" t="s">
        <v>652</v>
      </c>
      <c r="F202" s="875">
        <v>1362673</v>
      </c>
      <c r="G202" s="875" t="s">
        <v>113</v>
      </c>
      <c r="H202" s="875" t="s">
        <v>124</v>
      </c>
      <c r="I202" s="875" t="s">
        <v>293</v>
      </c>
      <c r="J202" s="678">
        <v>44109</v>
      </c>
      <c r="K202" s="1107">
        <f t="shared" ca="1" si="9"/>
        <v>2.4472222222222224</v>
      </c>
      <c r="L202" s="1107">
        <f t="shared" ca="1" si="10"/>
        <v>892</v>
      </c>
      <c r="M202" s="1107">
        <f t="shared" ca="1" si="11"/>
        <v>29.733333333333334</v>
      </c>
      <c r="N202" s="678">
        <v>44473</v>
      </c>
      <c r="O202" s="1228">
        <v>12.13</v>
      </c>
      <c r="P202" s="673" t="s">
        <v>112</v>
      </c>
      <c r="Q202" s="923">
        <v>183</v>
      </c>
      <c r="R202" s="673"/>
      <c r="S202" s="673"/>
      <c r="T202" s="673"/>
      <c r="U202" s="673"/>
      <c r="V202" s="673"/>
      <c r="W202" s="923">
        <v>32</v>
      </c>
      <c r="X202" s="673">
        <v>30</v>
      </c>
      <c r="Y202" s="673"/>
      <c r="Z202" s="673"/>
      <c r="AA202" s="673">
        <v>47</v>
      </c>
      <c r="AB202" s="673">
        <v>44</v>
      </c>
      <c r="AC202" s="673">
        <v>44</v>
      </c>
      <c r="AD202" s="673">
        <v>47</v>
      </c>
      <c r="AE202" s="627">
        <v>47</v>
      </c>
      <c r="AF202" s="627">
        <v>48</v>
      </c>
      <c r="AG202" s="627">
        <v>48</v>
      </c>
      <c r="AH202" s="627">
        <v>47</v>
      </c>
      <c r="AI202" s="627">
        <v>47</v>
      </c>
      <c r="AJ202" s="627">
        <v>46</v>
      </c>
      <c r="AK202" s="627">
        <v>44</v>
      </c>
      <c r="AL202" s="627">
        <v>45</v>
      </c>
      <c r="AM202" s="627">
        <v>47</v>
      </c>
      <c r="AN202" s="627">
        <v>48</v>
      </c>
      <c r="AO202" s="627">
        <v>49</v>
      </c>
      <c r="AP202" s="627">
        <v>50</v>
      </c>
      <c r="AQ202" s="673"/>
      <c r="AR202" s="673"/>
      <c r="AS202" s="673"/>
      <c r="AT202" s="673"/>
      <c r="AU202" s="673"/>
      <c r="AV202" s="673"/>
      <c r="AW202" s="673"/>
      <c r="AX202" s="673"/>
      <c r="AY202" s="673"/>
      <c r="AZ202" s="673"/>
    </row>
    <row r="203" spans="1:52" ht="16" x14ac:dyDescent="0.2">
      <c r="A203" s="673" t="s">
        <v>636</v>
      </c>
      <c r="B203" s="673">
        <v>17</v>
      </c>
      <c r="C203" s="673"/>
      <c r="D203" s="673" t="s">
        <v>655</v>
      </c>
      <c r="E203" s="673" t="s">
        <v>652</v>
      </c>
      <c r="F203" s="875">
        <v>1362673</v>
      </c>
      <c r="G203" s="875" t="s">
        <v>113</v>
      </c>
      <c r="H203" s="875" t="s">
        <v>124</v>
      </c>
      <c r="I203" s="875" t="s">
        <v>290</v>
      </c>
      <c r="J203" s="678">
        <v>44109</v>
      </c>
      <c r="K203" s="1107">
        <f t="shared" ca="1" si="9"/>
        <v>2.4472222222222224</v>
      </c>
      <c r="L203" s="1107">
        <f t="shared" ca="1" si="10"/>
        <v>892</v>
      </c>
      <c r="M203" s="1107">
        <f t="shared" ca="1" si="11"/>
        <v>29.733333333333334</v>
      </c>
      <c r="N203" s="678">
        <v>44473</v>
      </c>
      <c r="O203" s="1228">
        <v>12.13</v>
      </c>
      <c r="P203" s="673" t="s">
        <v>112</v>
      </c>
      <c r="Q203" s="923">
        <v>199</v>
      </c>
      <c r="R203" s="673"/>
      <c r="S203" s="673"/>
      <c r="T203" s="673"/>
      <c r="U203" s="673"/>
      <c r="V203" s="673"/>
      <c r="W203" s="923">
        <v>24</v>
      </c>
      <c r="X203" s="673">
        <v>26</v>
      </c>
      <c r="Y203" s="673"/>
      <c r="Z203" s="673"/>
      <c r="AA203" s="673">
        <v>50</v>
      </c>
      <c r="AB203" s="673">
        <v>45</v>
      </c>
      <c r="AC203" s="673">
        <v>46</v>
      </c>
      <c r="AD203" s="673">
        <v>49</v>
      </c>
      <c r="AE203" s="627">
        <v>49</v>
      </c>
      <c r="AF203" s="627">
        <v>49</v>
      </c>
      <c r="AG203" s="627">
        <v>50</v>
      </c>
      <c r="AH203" s="627">
        <v>49</v>
      </c>
      <c r="AI203" s="627">
        <v>50</v>
      </c>
      <c r="AJ203" s="627">
        <v>49</v>
      </c>
      <c r="AK203" s="627">
        <v>48</v>
      </c>
      <c r="AL203" s="627">
        <v>48</v>
      </c>
      <c r="AM203" s="627">
        <v>49</v>
      </c>
      <c r="AN203" s="627">
        <v>49</v>
      </c>
      <c r="AO203" s="627">
        <v>50</v>
      </c>
      <c r="AP203" s="627">
        <v>50</v>
      </c>
      <c r="AQ203" s="673"/>
      <c r="AR203" s="673"/>
      <c r="AS203" s="673"/>
      <c r="AT203" s="673"/>
      <c r="AU203" s="673"/>
      <c r="AV203" s="673"/>
      <c r="AW203" s="673"/>
      <c r="AX203" s="673"/>
      <c r="AY203" s="673"/>
      <c r="AZ203" s="673"/>
    </row>
    <row r="204" spans="1:52" ht="16" x14ac:dyDescent="0.2">
      <c r="A204" s="673" t="s">
        <v>636</v>
      </c>
      <c r="B204" s="673">
        <v>18</v>
      </c>
      <c r="C204" s="673"/>
      <c r="D204" s="1219" t="s">
        <v>656</v>
      </c>
      <c r="E204" s="673" t="s">
        <v>652</v>
      </c>
      <c r="F204" s="875">
        <v>1362673</v>
      </c>
      <c r="G204" s="875" t="s">
        <v>113</v>
      </c>
      <c r="H204" s="875" t="s">
        <v>124</v>
      </c>
      <c r="I204" s="875" t="s">
        <v>382</v>
      </c>
      <c r="J204" s="678">
        <v>44109</v>
      </c>
      <c r="K204" s="1107">
        <f t="shared" ca="1" si="9"/>
        <v>2.4472222222222224</v>
      </c>
      <c r="L204" s="1107">
        <f t="shared" ca="1" si="10"/>
        <v>892</v>
      </c>
      <c r="M204" s="1107">
        <f t="shared" ca="1" si="11"/>
        <v>29.733333333333334</v>
      </c>
      <c r="N204" s="678">
        <v>44473</v>
      </c>
      <c r="O204" s="1228">
        <v>12.13</v>
      </c>
      <c r="P204" s="673" t="s">
        <v>112</v>
      </c>
      <c r="Q204" s="923">
        <v>194</v>
      </c>
      <c r="R204" s="673"/>
      <c r="S204" s="673"/>
      <c r="T204" s="673"/>
      <c r="U204" s="673"/>
      <c r="V204" s="673"/>
      <c r="W204" s="923">
        <v>27</v>
      </c>
      <c r="X204" s="673">
        <v>26</v>
      </c>
      <c r="Y204" s="673"/>
      <c r="Z204" s="673"/>
      <c r="AA204" s="673"/>
      <c r="AB204" s="673"/>
      <c r="AC204" s="673"/>
      <c r="AD204" s="673"/>
      <c r="AO204" s="673"/>
      <c r="AP204" s="673"/>
      <c r="AQ204" s="673"/>
      <c r="AR204" s="673"/>
      <c r="AS204" s="673"/>
      <c r="AT204" s="673"/>
      <c r="AU204" s="673"/>
      <c r="AV204" s="673"/>
      <c r="AW204" s="673"/>
      <c r="AX204" s="673"/>
      <c r="AY204" s="673"/>
      <c r="AZ204" s="673"/>
    </row>
    <row r="205" spans="1:52" ht="16" x14ac:dyDescent="0.2">
      <c r="A205" s="673" t="s">
        <v>636</v>
      </c>
      <c r="B205" s="673">
        <v>19</v>
      </c>
      <c r="C205" s="673"/>
      <c r="D205" s="673" t="s">
        <v>657</v>
      </c>
      <c r="E205" s="673" t="s">
        <v>658</v>
      </c>
      <c r="F205" s="673">
        <v>1343442</v>
      </c>
      <c r="G205" s="673" t="s">
        <v>113</v>
      </c>
      <c r="H205" s="875" t="s">
        <v>154</v>
      </c>
      <c r="I205" s="875" t="s">
        <v>293</v>
      </c>
      <c r="J205" s="678">
        <v>43927</v>
      </c>
      <c r="K205" s="1107">
        <f t="shared" ca="1" si="9"/>
        <v>2.9444444444444446</v>
      </c>
      <c r="L205" s="1107">
        <f t="shared" ca="1" si="10"/>
        <v>1074</v>
      </c>
      <c r="M205" s="1107">
        <f t="shared" ca="1" si="11"/>
        <v>35.799999999999997</v>
      </c>
      <c r="N205" s="678">
        <v>44473</v>
      </c>
      <c r="O205" s="1228">
        <v>18.2</v>
      </c>
      <c r="P205" s="673" t="s">
        <v>357</v>
      </c>
      <c r="Q205" s="1230">
        <v>176</v>
      </c>
      <c r="R205" s="673"/>
      <c r="S205" s="673"/>
      <c r="T205" s="673"/>
      <c r="U205" s="673"/>
      <c r="V205" s="673"/>
      <c r="W205" s="673"/>
      <c r="X205" s="673"/>
      <c r="Y205" s="673"/>
      <c r="Z205" s="673"/>
      <c r="AA205" s="673"/>
      <c r="AB205" s="673"/>
      <c r="AC205" s="673"/>
      <c r="AD205" s="673"/>
      <c r="AE205" s="1230">
        <v>32</v>
      </c>
      <c r="AF205" s="1230">
        <v>32</v>
      </c>
      <c r="AG205" s="1230">
        <v>31</v>
      </c>
      <c r="AH205" s="1230">
        <v>32</v>
      </c>
      <c r="AI205" s="1230">
        <v>32</v>
      </c>
      <c r="AJ205" s="1230">
        <v>32</v>
      </c>
      <c r="AK205" s="1230">
        <v>31</v>
      </c>
      <c r="AL205" s="1230">
        <v>31</v>
      </c>
      <c r="AM205" s="1230">
        <v>32</v>
      </c>
      <c r="AN205" s="1230">
        <v>31</v>
      </c>
      <c r="AO205" s="673"/>
      <c r="AP205" s="673"/>
      <c r="AQ205" s="673"/>
      <c r="AR205" s="673"/>
      <c r="AS205" s="673"/>
      <c r="AT205" s="673"/>
      <c r="AU205" s="673"/>
      <c r="AV205" s="673"/>
      <c r="AW205" s="673"/>
      <c r="AX205" s="673"/>
      <c r="AY205" s="673"/>
      <c r="AZ205" s="673"/>
    </row>
    <row r="206" spans="1:52" ht="16" x14ac:dyDescent="0.2">
      <c r="A206" s="673" t="s">
        <v>636</v>
      </c>
      <c r="B206" s="673">
        <v>20</v>
      </c>
      <c r="C206" s="673"/>
      <c r="D206" s="673" t="s">
        <v>659</v>
      </c>
      <c r="E206" s="673" t="s">
        <v>658</v>
      </c>
      <c r="F206" s="673">
        <v>1343442</v>
      </c>
      <c r="G206" s="673" t="s">
        <v>115</v>
      </c>
      <c r="H206" s="875" t="s">
        <v>154</v>
      </c>
      <c r="I206" s="875"/>
      <c r="J206" s="678">
        <v>43927</v>
      </c>
      <c r="K206" s="1107">
        <f t="shared" ca="1" si="9"/>
        <v>2.9444444444444446</v>
      </c>
      <c r="L206" s="1107">
        <f t="shared" ca="1" si="10"/>
        <v>1074</v>
      </c>
      <c r="M206" s="1107">
        <f t="shared" ca="1" si="11"/>
        <v>35.799999999999997</v>
      </c>
      <c r="N206" s="678">
        <v>44473</v>
      </c>
      <c r="O206" s="1228">
        <v>18.2</v>
      </c>
      <c r="P206" s="673" t="s">
        <v>357</v>
      </c>
      <c r="Q206" s="1230">
        <v>159</v>
      </c>
      <c r="R206" s="673"/>
      <c r="S206" s="673"/>
      <c r="T206" s="673"/>
      <c r="U206" s="673"/>
      <c r="V206" s="673"/>
      <c r="W206" s="673"/>
      <c r="X206" s="673"/>
      <c r="Y206" s="673"/>
      <c r="Z206" s="673"/>
      <c r="AA206" s="673"/>
      <c r="AB206" s="673"/>
      <c r="AC206" s="673"/>
      <c r="AD206" s="673"/>
      <c r="AE206" s="1230">
        <v>31</v>
      </c>
      <c r="AF206" s="1230">
        <v>31</v>
      </c>
      <c r="AG206" s="1230">
        <v>30</v>
      </c>
      <c r="AH206" s="1230">
        <v>31</v>
      </c>
      <c r="AI206" s="1230">
        <v>29</v>
      </c>
      <c r="AJ206" s="1230">
        <v>31</v>
      </c>
      <c r="AK206" s="1230">
        <v>30</v>
      </c>
      <c r="AL206" s="1230">
        <v>28</v>
      </c>
      <c r="AM206" s="1230">
        <v>29</v>
      </c>
      <c r="AN206" s="1230">
        <v>29</v>
      </c>
      <c r="AO206" s="673"/>
      <c r="AP206" s="673"/>
      <c r="AQ206" s="673"/>
      <c r="AR206" s="673"/>
      <c r="AS206" s="673"/>
      <c r="AT206" s="673"/>
      <c r="AU206" s="673"/>
      <c r="AV206" s="673"/>
      <c r="AW206" s="673"/>
      <c r="AX206" s="673"/>
      <c r="AY206" s="673"/>
      <c r="AZ206" s="673"/>
    </row>
    <row r="207" spans="1:52" ht="16" x14ac:dyDescent="0.2">
      <c r="A207" s="673" t="s">
        <v>636</v>
      </c>
      <c r="B207" s="673">
        <v>21</v>
      </c>
      <c r="C207" s="673"/>
      <c r="D207" s="673" t="s">
        <v>660</v>
      </c>
      <c r="E207" s="673" t="s">
        <v>658</v>
      </c>
      <c r="F207" s="627">
        <v>1416092</v>
      </c>
      <c r="G207" s="627" t="s">
        <v>113</v>
      </c>
      <c r="H207" s="1231" t="s">
        <v>124</v>
      </c>
      <c r="I207" s="1231" t="s">
        <v>290</v>
      </c>
      <c r="J207" s="1212">
        <v>43942</v>
      </c>
      <c r="K207" s="1107">
        <f t="shared" ca="1" si="9"/>
        <v>2.9027777777777777</v>
      </c>
      <c r="L207" s="1107">
        <f t="shared" ca="1" si="10"/>
        <v>1059</v>
      </c>
      <c r="M207" s="1107">
        <f t="shared" ca="1" si="11"/>
        <v>35.299999999999997</v>
      </c>
      <c r="N207" s="678">
        <v>44473</v>
      </c>
      <c r="O207" s="1228">
        <v>17.7</v>
      </c>
      <c r="P207" s="673" t="s">
        <v>357</v>
      </c>
      <c r="Q207" s="1230">
        <v>153</v>
      </c>
      <c r="R207" s="673"/>
      <c r="S207" s="673"/>
      <c r="T207" s="673"/>
      <c r="U207" s="673"/>
      <c r="V207" s="673"/>
      <c r="W207" s="673"/>
      <c r="X207" s="673"/>
      <c r="Y207" s="673"/>
      <c r="Z207" s="673"/>
      <c r="AA207" s="673"/>
      <c r="AB207" s="673"/>
      <c r="AC207" s="673"/>
      <c r="AD207" s="673"/>
      <c r="AE207" s="1230"/>
      <c r="AF207" s="1230">
        <v>28</v>
      </c>
      <c r="AG207" s="1230">
        <v>28</v>
      </c>
      <c r="AH207" s="1230">
        <v>29</v>
      </c>
      <c r="AI207" s="1230">
        <v>28</v>
      </c>
      <c r="AJ207" s="1230">
        <v>29</v>
      </c>
      <c r="AK207" s="1230">
        <v>29</v>
      </c>
      <c r="AL207" s="1230">
        <v>28</v>
      </c>
      <c r="AM207" s="1230">
        <v>28</v>
      </c>
      <c r="AN207" s="1230">
        <v>28</v>
      </c>
      <c r="AO207" s="673"/>
      <c r="AP207" s="673"/>
      <c r="AQ207" s="673"/>
      <c r="AR207" s="673"/>
      <c r="AS207" s="673"/>
      <c r="AT207" s="673"/>
      <c r="AU207" s="673"/>
      <c r="AV207" s="673"/>
      <c r="AW207" s="673"/>
      <c r="AX207" s="673"/>
      <c r="AY207" s="673"/>
      <c r="AZ207" s="673"/>
    </row>
    <row r="208" spans="1:52" ht="16" x14ac:dyDescent="0.2">
      <c r="A208" s="673"/>
      <c r="B208" s="673"/>
      <c r="C208" s="673"/>
      <c r="D208" s="673"/>
      <c r="E208" s="673"/>
      <c r="H208" s="1231"/>
      <c r="I208" s="1231"/>
      <c r="J208" s="1212"/>
      <c r="K208" s="1107"/>
      <c r="L208" s="1107"/>
      <c r="M208" s="1107"/>
      <c r="N208" s="678"/>
      <c r="O208" s="1228"/>
      <c r="P208" s="673"/>
      <c r="Q208" s="1230"/>
      <c r="R208" s="673"/>
      <c r="S208" s="673"/>
      <c r="T208" s="673"/>
      <c r="U208" s="673"/>
      <c r="V208" s="673"/>
      <c r="W208" s="673"/>
      <c r="X208" s="673"/>
      <c r="Y208" s="673"/>
      <c r="Z208" s="673"/>
      <c r="AA208" s="673"/>
      <c r="AB208" s="673"/>
      <c r="AC208" s="673"/>
      <c r="AD208" s="673"/>
      <c r="AE208" s="1230"/>
      <c r="AF208" s="1230"/>
      <c r="AG208" s="1230"/>
      <c r="AH208" s="673"/>
      <c r="AI208" s="673"/>
      <c r="AJ208" s="673"/>
      <c r="AK208" s="673"/>
      <c r="AL208" s="673"/>
      <c r="AM208" s="673"/>
      <c r="AN208" s="673"/>
      <c r="AO208" s="673"/>
      <c r="AP208" s="673"/>
      <c r="AQ208" s="673"/>
      <c r="AR208" s="673"/>
      <c r="AS208" s="673"/>
      <c r="AT208" s="673"/>
      <c r="AU208" s="673"/>
      <c r="AV208" s="673"/>
      <c r="AW208" s="673"/>
      <c r="AX208" s="673"/>
      <c r="AY208" s="673"/>
      <c r="AZ208" s="673"/>
    </row>
    <row r="209" spans="1:52" ht="16" x14ac:dyDescent="0.2">
      <c r="A209" s="673" t="s">
        <v>144</v>
      </c>
      <c r="B209" s="673">
        <v>1</v>
      </c>
      <c r="C209" s="673"/>
      <c r="D209" s="673" t="s">
        <v>661</v>
      </c>
      <c r="E209" s="673" t="s">
        <v>600</v>
      </c>
      <c r="F209" s="1107">
        <v>1362669</v>
      </c>
      <c r="G209" s="673" t="s">
        <v>115</v>
      </c>
      <c r="H209" s="673" t="s">
        <v>150</v>
      </c>
      <c r="I209" s="673" t="s">
        <v>299</v>
      </c>
      <c r="J209" s="1929">
        <v>44150</v>
      </c>
      <c r="K209" s="1107">
        <f t="shared" ca="1" si="9"/>
        <v>2.3361111111111112</v>
      </c>
      <c r="L209" s="1107">
        <f t="shared" ca="1" si="10"/>
        <v>851</v>
      </c>
      <c r="M209" s="1107">
        <f t="shared" ca="1" si="11"/>
        <v>28.366666666666667</v>
      </c>
      <c r="N209" s="678">
        <v>44522</v>
      </c>
      <c r="O209" s="1228">
        <v>12.4</v>
      </c>
      <c r="P209" s="673" t="s">
        <v>112</v>
      </c>
      <c r="Q209" s="673">
        <v>164</v>
      </c>
      <c r="R209" s="673"/>
      <c r="S209" s="673"/>
      <c r="T209" s="673"/>
      <c r="U209" s="673"/>
      <c r="V209" s="673"/>
      <c r="W209" s="673">
        <v>24</v>
      </c>
      <c r="X209" s="673">
        <v>29</v>
      </c>
      <c r="Y209" s="627">
        <v>28</v>
      </c>
      <c r="Z209" s="627">
        <v>29</v>
      </c>
      <c r="AA209" s="627">
        <v>27</v>
      </c>
      <c r="AB209" s="627">
        <v>28</v>
      </c>
      <c r="AC209" s="627">
        <v>28</v>
      </c>
      <c r="AD209" s="627">
        <v>27</v>
      </c>
      <c r="AE209" s="627">
        <v>29</v>
      </c>
      <c r="AF209" s="627">
        <v>30</v>
      </c>
      <c r="AG209" s="627">
        <v>32</v>
      </c>
      <c r="AH209" s="627">
        <v>32</v>
      </c>
      <c r="AI209" s="627">
        <v>33</v>
      </c>
      <c r="AJ209" s="627">
        <v>36</v>
      </c>
      <c r="AL209" s="627">
        <v>37</v>
      </c>
      <c r="AM209" s="627">
        <v>37</v>
      </c>
      <c r="AN209" s="627">
        <v>38</v>
      </c>
      <c r="AO209" s="1229">
        <v>39</v>
      </c>
      <c r="AP209" s="627">
        <v>40</v>
      </c>
      <c r="AQ209" s="627">
        <v>42</v>
      </c>
      <c r="AS209" s="673"/>
      <c r="AT209" s="673"/>
      <c r="AU209" s="673"/>
      <c r="AV209" s="673"/>
      <c r="AW209" s="673"/>
      <c r="AX209" s="673"/>
      <c r="AY209" s="673"/>
      <c r="AZ209" s="673"/>
    </row>
    <row r="210" spans="1:52" ht="16" x14ac:dyDescent="0.2">
      <c r="A210" s="673" t="s">
        <v>144</v>
      </c>
      <c r="B210" s="673">
        <v>2</v>
      </c>
      <c r="C210" s="673"/>
      <c r="D210" s="673" t="s">
        <v>662</v>
      </c>
      <c r="E210" s="673" t="s">
        <v>600</v>
      </c>
      <c r="F210" s="1107">
        <v>1362669</v>
      </c>
      <c r="G210" s="673" t="s">
        <v>115</v>
      </c>
      <c r="H210" s="673" t="s">
        <v>150</v>
      </c>
      <c r="I210" s="673" t="s">
        <v>286</v>
      </c>
      <c r="J210" s="1929">
        <v>44150</v>
      </c>
      <c r="K210" s="1107">
        <f t="shared" ca="1" si="9"/>
        <v>2.3361111111111112</v>
      </c>
      <c r="L210" s="1107">
        <f t="shared" ca="1" si="10"/>
        <v>851</v>
      </c>
      <c r="M210" s="1107">
        <f t="shared" ca="1" si="11"/>
        <v>28.366666666666667</v>
      </c>
      <c r="N210" s="678">
        <v>44522</v>
      </c>
      <c r="O210" s="1228">
        <v>12.4</v>
      </c>
      <c r="P210" s="673" t="s">
        <v>112</v>
      </c>
      <c r="Q210" s="673">
        <v>146</v>
      </c>
      <c r="R210" s="673"/>
      <c r="S210" s="673"/>
      <c r="T210" s="673"/>
      <c r="U210" s="673"/>
      <c r="V210" s="673"/>
      <c r="W210" s="673">
        <v>27</v>
      </c>
      <c r="X210" s="673">
        <v>30</v>
      </c>
      <c r="Y210" s="627">
        <v>33</v>
      </c>
      <c r="Z210" s="627">
        <v>33</v>
      </c>
      <c r="AA210" s="627">
        <v>33</v>
      </c>
      <c r="AB210" s="627">
        <v>33</v>
      </c>
      <c r="AC210" s="627">
        <v>32</v>
      </c>
      <c r="AD210" s="627">
        <v>33</v>
      </c>
      <c r="AE210" s="627">
        <v>35</v>
      </c>
      <c r="AF210" s="627">
        <v>34</v>
      </c>
      <c r="AG210" s="627">
        <v>35</v>
      </c>
      <c r="AH210" s="627">
        <v>34</v>
      </c>
      <c r="AI210" s="627">
        <v>36</v>
      </c>
      <c r="AJ210" s="627">
        <v>37</v>
      </c>
      <c r="AL210" s="627">
        <v>38</v>
      </c>
      <c r="AM210" s="627">
        <v>39</v>
      </c>
      <c r="AN210" s="627">
        <v>40</v>
      </c>
      <c r="AO210" s="1229">
        <v>40</v>
      </c>
      <c r="AP210" s="627">
        <v>42</v>
      </c>
      <c r="AQ210" s="627">
        <v>42</v>
      </c>
      <c r="AS210" s="673"/>
      <c r="AT210" s="673"/>
      <c r="AU210" s="673"/>
      <c r="AV210" s="673"/>
      <c r="AW210" s="673"/>
      <c r="AX210" s="673"/>
      <c r="AY210" s="673"/>
      <c r="AZ210" s="673"/>
    </row>
    <row r="211" spans="1:52" ht="16" x14ac:dyDescent="0.2">
      <c r="A211" s="673" t="s">
        <v>144</v>
      </c>
      <c r="B211" s="673">
        <v>3</v>
      </c>
      <c r="C211" s="673"/>
      <c r="D211" s="673" t="s">
        <v>663</v>
      </c>
      <c r="E211" s="673" t="s">
        <v>600</v>
      </c>
      <c r="F211" s="1107">
        <v>1362669</v>
      </c>
      <c r="G211" s="673" t="s">
        <v>115</v>
      </c>
      <c r="H211" s="673" t="s">
        <v>150</v>
      </c>
      <c r="I211" s="673" t="s">
        <v>296</v>
      </c>
      <c r="J211" s="1929">
        <v>44150</v>
      </c>
      <c r="K211" s="1107">
        <f t="shared" ca="1" si="9"/>
        <v>2.3361111111111112</v>
      </c>
      <c r="L211" s="1107">
        <f t="shared" ca="1" si="10"/>
        <v>851</v>
      </c>
      <c r="M211" s="1107">
        <f t="shared" ca="1" si="11"/>
        <v>28.366666666666667</v>
      </c>
      <c r="N211" s="678">
        <v>44522</v>
      </c>
      <c r="O211" s="1228">
        <v>12.4</v>
      </c>
      <c r="P211" s="673" t="s">
        <v>112</v>
      </c>
      <c r="Q211" s="673">
        <v>163</v>
      </c>
      <c r="R211" s="673"/>
      <c r="S211" s="673"/>
      <c r="T211" s="673"/>
      <c r="U211" s="673"/>
      <c r="V211" s="673"/>
      <c r="W211" s="673">
        <v>25</v>
      </c>
      <c r="X211" s="673">
        <v>28</v>
      </c>
      <c r="Y211" s="627">
        <v>30</v>
      </c>
      <c r="Z211" s="627">
        <v>29</v>
      </c>
      <c r="AA211" s="627">
        <v>31</v>
      </c>
      <c r="AB211" s="627">
        <v>32</v>
      </c>
      <c r="AC211" s="627">
        <v>34</v>
      </c>
      <c r="AD211" s="627">
        <v>34</v>
      </c>
      <c r="AE211" s="627">
        <v>34</v>
      </c>
      <c r="AF211" s="627">
        <v>35</v>
      </c>
      <c r="AG211" s="627">
        <v>36</v>
      </c>
      <c r="AH211" s="627">
        <v>34</v>
      </c>
      <c r="AI211" s="627">
        <v>37</v>
      </c>
      <c r="AJ211" s="627">
        <v>39</v>
      </c>
      <c r="AL211" s="627">
        <v>38</v>
      </c>
      <c r="AM211" s="627">
        <v>40</v>
      </c>
      <c r="AN211" s="627">
        <v>40</v>
      </c>
      <c r="AO211" s="1229">
        <v>40</v>
      </c>
      <c r="AP211" s="627">
        <v>42</v>
      </c>
      <c r="AQ211" s="627">
        <v>43</v>
      </c>
      <c r="AS211" s="673"/>
      <c r="AT211" s="673"/>
      <c r="AU211" s="673"/>
      <c r="AV211" s="673"/>
      <c r="AW211" s="673"/>
      <c r="AX211" s="673"/>
      <c r="AY211" s="673"/>
      <c r="AZ211" s="673"/>
    </row>
    <row r="212" spans="1:52" ht="16" x14ac:dyDescent="0.2">
      <c r="A212" s="673" t="s">
        <v>144</v>
      </c>
      <c r="B212" s="673">
        <v>4</v>
      </c>
      <c r="C212" s="673"/>
      <c r="D212" s="673" t="s">
        <v>664</v>
      </c>
      <c r="E212" s="673" t="s">
        <v>600</v>
      </c>
      <c r="F212" s="1107">
        <v>1362669</v>
      </c>
      <c r="G212" s="673" t="s">
        <v>115</v>
      </c>
      <c r="H212" s="673" t="s">
        <v>150</v>
      </c>
      <c r="I212" s="673" t="s">
        <v>293</v>
      </c>
      <c r="J212" s="1929">
        <v>44154</v>
      </c>
      <c r="K212" s="1107">
        <f t="shared" ca="1" si="9"/>
        <v>2.3250000000000002</v>
      </c>
      <c r="L212" s="1107">
        <f t="shared" ca="1" si="10"/>
        <v>847</v>
      </c>
      <c r="M212" s="1107">
        <f t="shared" ca="1" si="11"/>
        <v>28.233333333333334</v>
      </c>
      <c r="N212" s="678">
        <v>44523</v>
      </c>
      <c r="O212" s="1228">
        <v>12.3</v>
      </c>
      <c r="P212" s="673" t="s">
        <v>112</v>
      </c>
      <c r="Q212" s="673">
        <v>190</v>
      </c>
      <c r="R212" s="673"/>
      <c r="S212" s="673"/>
      <c r="T212" s="673"/>
      <c r="U212" s="673"/>
      <c r="V212" s="673"/>
      <c r="W212" s="673">
        <v>26</v>
      </c>
      <c r="X212" s="673">
        <v>27</v>
      </c>
      <c r="Y212" s="627">
        <v>29</v>
      </c>
      <c r="Z212" s="627">
        <v>28</v>
      </c>
      <c r="AA212" s="627">
        <v>30</v>
      </c>
      <c r="AB212" s="627">
        <v>30</v>
      </c>
      <c r="AC212" s="627">
        <v>32</v>
      </c>
      <c r="AD212" s="627">
        <v>32</v>
      </c>
      <c r="AE212" s="627">
        <v>33</v>
      </c>
      <c r="AF212" s="627">
        <v>33</v>
      </c>
      <c r="AG212" s="627">
        <v>32</v>
      </c>
      <c r="AH212" s="627">
        <v>32</v>
      </c>
      <c r="AI212" s="627">
        <v>34</v>
      </c>
      <c r="AJ212" s="627">
        <v>35</v>
      </c>
      <c r="AL212" s="627">
        <v>37</v>
      </c>
      <c r="AM212" s="627">
        <v>37</v>
      </c>
      <c r="AN212" s="627">
        <v>38</v>
      </c>
      <c r="AO212" s="1229">
        <v>38</v>
      </c>
      <c r="AP212" s="627">
        <v>40</v>
      </c>
      <c r="AQ212" s="627">
        <v>41</v>
      </c>
      <c r="AS212" s="673"/>
      <c r="AT212" s="673"/>
      <c r="AU212" s="673"/>
      <c r="AV212" s="673"/>
      <c r="AW212" s="673"/>
      <c r="AX212" s="673"/>
      <c r="AY212" s="673"/>
      <c r="AZ212" s="673"/>
    </row>
    <row r="213" spans="1:52" ht="16" x14ac:dyDescent="0.2">
      <c r="A213" s="673" t="s">
        <v>144</v>
      </c>
      <c r="B213" s="673">
        <v>5</v>
      </c>
      <c r="C213" s="673"/>
      <c r="D213" s="673" t="s">
        <v>665</v>
      </c>
      <c r="E213" s="673" t="s">
        <v>606</v>
      </c>
      <c r="F213" s="1107">
        <v>1362675</v>
      </c>
      <c r="G213" s="673" t="s">
        <v>115</v>
      </c>
      <c r="H213" s="673" t="s">
        <v>150</v>
      </c>
      <c r="I213" s="673" t="s">
        <v>299</v>
      </c>
      <c r="J213" s="1929">
        <v>44142</v>
      </c>
      <c r="K213" s="1107">
        <f t="shared" ca="1" si="9"/>
        <v>2.3583333333333334</v>
      </c>
      <c r="L213" s="1107">
        <f t="shared" ca="1" si="10"/>
        <v>859</v>
      </c>
      <c r="M213" s="1107">
        <f t="shared" ca="1" si="11"/>
        <v>28.633333333333333</v>
      </c>
      <c r="N213" s="678">
        <v>44522</v>
      </c>
      <c r="O213" s="1228">
        <v>12.67</v>
      </c>
      <c r="P213" s="673" t="s">
        <v>112</v>
      </c>
      <c r="Q213" s="673">
        <v>166</v>
      </c>
      <c r="R213" s="673"/>
      <c r="S213" s="673"/>
      <c r="T213" s="673"/>
      <c r="U213" s="673"/>
      <c r="V213" s="673"/>
      <c r="W213" s="673">
        <v>26</v>
      </c>
      <c r="X213" s="673">
        <v>30</v>
      </c>
      <c r="Y213" s="627">
        <v>27</v>
      </c>
      <c r="Z213" s="627">
        <v>27</v>
      </c>
      <c r="AA213" s="627">
        <v>29</v>
      </c>
      <c r="AB213" s="627">
        <v>29</v>
      </c>
      <c r="AC213" s="627">
        <v>31</v>
      </c>
      <c r="AD213" s="627">
        <v>31</v>
      </c>
      <c r="AE213" s="627">
        <v>34</v>
      </c>
      <c r="AF213" s="627">
        <v>33</v>
      </c>
      <c r="AG213" s="627">
        <v>34</v>
      </c>
      <c r="AH213" s="627">
        <v>33</v>
      </c>
      <c r="AI213" s="627">
        <v>34</v>
      </c>
      <c r="AJ213" s="627">
        <v>33</v>
      </c>
      <c r="AL213" s="627">
        <v>33</v>
      </c>
      <c r="AM213" s="627">
        <v>32</v>
      </c>
      <c r="AN213" s="627">
        <v>33</v>
      </c>
      <c r="AO213" s="1229">
        <v>34</v>
      </c>
      <c r="AP213" s="627">
        <v>35</v>
      </c>
      <c r="AQ213" s="627">
        <v>35</v>
      </c>
      <c r="AS213" s="673"/>
      <c r="AT213" s="673"/>
      <c r="AU213" s="673"/>
      <c r="AV213" s="673"/>
      <c r="AW213" s="673"/>
      <c r="AX213" s="673"/>
      <c r="AY213" s="673"/>
      <c r="AZ213" s="673"/>
    </row>
    <row r="214" spans="1:52" ht="16" x14ac:dyDescent="0.2">
      <c r="A214" s="673" t="s">
        <v>144</v>
      </c>
      <c r="B214" s="673">
        <v>6</v>
      </c>
      <c r="C214" s="673"/>
      <c r="D214" s="673" t="s">
        <v>666</v>
      </c>
      <c r="E214" s="673" t="s">
        <v>606</v>
      </c>
      <c r="F214" s="1107">
        <v>1362675</v>
      </c>
      <c r="G214" s="673" t="s">
        <v>115</v>
      </c>
      <c r="H214" s="673" t="s">
        <v>150</v>
      </c>
      <c r="I214" s="673" t="s">
        <v>296</v>
      </c>
      <c r="J214" s="1929">
        <v>44142</v>
      </c>
      <c r="K214" s="1107">
        <f t="shared" ca="1" si="9"/>
        <v>2.3583333333333334</v>
      </c>
      <c r="L214" s="1107">
        <f t="shared" ca="1" si="10"/>
        <v>859</v>
      </c>
      <c r="M214" s="1107">
        <f t="shared" ca="1" si="11"/>
        <v>28.633333333333333</v>
      </c>
      <c r="N214" s="678">
        <v>44522</v>
      </c>
      <c r="O214" s="1228">
        <v>12.67</v>
      </c>
      <c r="P214" s="673" t="s">
        <v>112</v>
      </c>
      <c r="Q214" s="673">
        <v>172</v>
      </c>
      <c r="R214" s="673"/>
      <c r="S214" s="673"/>
      <c r="T214" s="673"/>
      <c r="U214" s="673"/>
      <c r="V214" s="673"/>
      <c r="W214" s="673">
        <v>26</v>
      </c>
      <c r="X214" s="673">
        <v>31</v>
      </c>
      <c r="Y214" s="627">
        <v>34</v>
      </c>
      <c r="Z214" s="627">
        <v>36</v>
      </c>
      <c r="AA214" s="627">
        <v>37</v>
      </c>
      <c r="AB214" s="627">
        <v>36</v>
      </c>
      <c r="AC214" s="627">
        <v>38</v>
      </c>
      <c r="AD214" s="627">
        <v>38</v>
      </c>
      <c r="AE214" s="627">
        <v>40</v>
      </c>
      <c r="AF214" s="627">
        <v>39</v>
      </c>
      <c r="AG214" s="627">
        <v>40</v>
      </c>
      <c r="AH214" s="627">
        <v>40</v>
      </c>
      <c r="AI214" s="627">
        <v>41</v>
      </c>
      <c r="AJ214" s="627">
        <v>41</v>
      </c>
      <c r="AL214" s="627">
        <v>41</v>
      </c>
      <c r="AM214" s="627">
        <v>41</v>
      </c>
      <c r="AN214" s="627">
        <v>40</v>
      </c>
      <c r="AO214" s="1229">
        <v>43</v>
      </c>
      <c r="AP214" s="627">
        <v>44</v>
      </c>
      <c r="AQ214" s="627">
        <v>45</v>
      </c>
      <c r="AS214" s="673"/>
      <c r="AT214" s="673"/>
      <c r="AU214" s="673"/>
      <c r="AV214" s="673"/>
      <c r="AW214" s="673"/>
      <c r="AX214" s="673"/>
      <c r="AY214" s="673"/>
      <c r="AZ214" s="673"/>
    </row>
    <row r="215" spans="1:52" ht="16" x14ac:dyDescent="0.2">
      <c r="A215" s="673" t="s">
        <v>144</v>
      </c>
      <c r="B215" s="673">
        <v>7</v>
      </c>
      <c r="C215" s="673"/>
      <c r="D215" s="673" t="s">
        <v>667</v>
      </c>
      <c r="E215" s="673" t="s">
        <v>606</v>
      </c>
      <c r="F215" s="1107">
        <v>1362675</v>
      </c>
      <c r="G215" s="673" t="s">
        <v>115</v>
      </c>
      <c r="H215" s="673" t="s">
        <v>150</v>
      </c>
      <c r="I215" s="673" t="s">
        <v>293</v>
      </c>
      <c r="J215" s="1929">
        <v>44146</v>
      </c>
      <c r="K215" s="1107">
        <f t="shared" ca="1" si="9"/>
        <v>2.3472222222222223</v>
      </c>
      <c r="L215" s="1107">
        <f t="shared" ca="1" si="10"/>
        <v>855</v>
      </c>
      <c r="M215" s="1107">
        <f t="shared" ca="1" si="11"/>
        <v>28.5</v>
      </c>
      <c r="N215" s="678">
        <v>44522</v>
      </c>
      <c r="O215" s="1228">
        <v>12.53</v>
      </c>
      <c r="P215" s="673" t="s">
        <v>112</v>
      </c>
      <c r="Q215" s="673">
        <v>170</v>
      </c>
      <c r="R215" s="673"/>
      <c r="S215" s="673"/>
      <c r="T215" s="673"/>
      <c r="U215" s="673"/>
      <c r="V215" s="673"/>
      <c r="W215" s="673">
        <v>27</v>
      </c>
      <c r="X215" s="673">
        <v>32</v>
      </c>
      <c r="Y215" s="627">
        <v>32</v>
      </c>
      <c r="Z215" s="627">
        <v>35</v>
      </c>
      <c r="AA215" s="627">
        <v>38</v>
      </c>
      <c r="AB215" s="627">
        <v>35</v>
      </c>
      <c r="AC215" s="627">
        <v>38</v>
      </c>
      <c r="AD215" s="627">
        <v>39</v>
      </c>
      <c r="AE215" s="627">
        <v>41</v>
      </c>
      <c r="AF215" s="627">
        <v>44</v>
      </c>
      <c r="AG215" s="627">
        <v>42</v>
      </c>
      <c r="AH215" s="627">
        <v>43</v>
      </c>
      <c r="AI215" s="627">
        <v>45</v>
      </c>
      <c r="AJ215" s="627">
        <v>45</v>
      </c>
      <c r="AL215" s="627">
        <v>45</v>
      </c>
      <c r="AM215" s="627">
        <v>46</v>
      </c>
      <c r="AN215" s="627">
        <v>48</v>
      </c>
      <c r="AO215" s="1229">
        <v>49</v>
      </c>
      <c r="AP215" s="627">
        <v>50</v>
      </c>
      <c r="AQ215" s="627">
        <v>53</v>
      </c>
      <c r="AS215" s="673"/>
      <c r="AT215" s="673"/>
      <c r="AU215" s="673"/>
      <c r="AV215" s="673"/>
      <c r="AW215" s="673"/>
      <c r="AX215" s="673"/>
      <c r="AY215" s="673"/>
      <c r="AZ215" s="673"/>
    </row>
    <row r="216" spans="1:52" ht="16" x14ac:dyDescent="0.2">
      <c r="A216" s="673" t="s">
        <v>144</v>
      </c>
      <c r="B216" s="673">
        <v>8</v>
      </c>
      <c r="C216" s="673"/>
      <c r="D216" s="673" t="s">
        <v>668</v>
      </c>
      <c r="E216" s="673" t="s">
        <v>606</v>
      </c>
      <c r="F216" s="1107">
        <v>1362675</v>
      </c>
      <c r="G216" s="673" t="s">
        <v>115</v>
      </c>
      <c r="H216" s="673" t="s">
        <v>150</v>
      </c>
      <c r="I216" s="673" t="s">
        <v>286</v>
      </c>
      <c r="J216" s="1929">
        <v>44146</v>
      </c>
      <c r="K216" s="1107">
        <f t="shared" ca="1" si="9"/>
        <v>2.3472222222222223</v>
      </c>
      <c r="L216" s="1107">
        <f t="shared" ca="1" si="10"/>
        <v>855</v>
      </c>
      <c r="M216" s="1107">
        <f t="shared" ca="1" si="11"/>
        <v>28.5</v>
      </c>
      <c r="N216" s="678">
        <v>44522</v>
      </c>
      <c r="O216" s="1228">
        <v>12.53</v>
      </c>
      <c r="P216" s="673" t="s">
        <v>112</v>
      </c>
      <c r="Q216" s="673">
        <v>183</v>
      </c>
      <c r="R216" s="673"/>
      <c r="S216" s="673"/>
      <c r="T216" s="673"/>
      <c r="U216" s="673"/>
      <c r="V216" s="673"/>
      <c r="W216" s="673">
        <v>25</v>
      </c>
      <c r="X216" s="673">
        <v>28</v>
      </c>
      <c r="Y216" s="627">
        <v>29</v>
      </c>
      <c r="Z216" s="627">
        <v>30</v>
      </c>
      <c r="AA216" s="627">
        <v>31</v>
      </c>
      <c r="AB216" s="627">
        <v>30</v>
      </c>
      <c r="AC216" s="627">
        <v>32</v>
      </c>
      <c r="AD216" s="627">
        <v>32</v>
      </c>
      <c r="AE216" s="627">
        <v>35</v>
      </c>
      <c r="AF216" s="627">
        <v>35</v>
      </c>
      <c r="AG216" s="627">
        <v>37</v>
      </c>
      <c r="AH216" s="627">
        <v>36</v>
      </c>
      <c r="AI216" s="627">
        <v>38</v>
      </c>
      <c r="AJ216" s="627">
        <v>36</v>
      </c>
      <c r="AL216" s="627">
        <v>37</v>
      </c>
      <c r="AM216" s="627">
        <v>36</v>
      </c>
      <c r="AN216" s="627">
        <v>36</v>
      </c>
      <c r="AO216" s="1229">
        <v>38</v>
      </c>
      <c r="AP216" s="627">
        <v>38</v>
      </c>
      <c r="AQ216" s="627">
        <v>40</v>
      </c>
      <c r="AS216" s="673"/>
      <c r="AT216" s="673"/>
      <c r="AU216" s="673"/>
      <c r="AV216" s="673"/>
      <c r="AW216" s="673"/>
      <c r="AX216" s="673"/>
      <c r="AY216" s="673"/>
      <c r="AZ216" s="673"/>
    </row>
    <row r="217" spans="1:52" ht="16" x14ac:dyDescent="0.2">
      <c r="A217" s="673" t="s">
        <v>144</v>
      </c>
      <c r="B217" s="673">
        <v>9</v>
      </c>
      <c r="C217" s="673"/>
      <c r="D217" s="673" t="s">
        <v>669</v>
      </c>
      <c r="E217" s="673" t="s">
        <v>647</v>
      </c>
      <c r="F217" s="1107">
        <v>1362664</v>
      </c>
      <c r="G217" s="673" t="s">
        <v>113</v>
      </c>
      <c r="H217" s="673" t="s">
        <v>150</v>
      </c>
      <c r="I217" s="673" t="s">
        <v>299</v>
      </c>
      <c r="J217" s="1929">
        <v>44142</v>
      </c>
      <c r="K217" s="1107">
        <f t="shared" ca="1" si="9"/>
        <v>2.3583333333333334</v>
      </c>
      <c r="L217" s="1107">
        <f t="shared" ca="1" si="10"/>
        <v>859</v>
      </c>
      <c r="M217" s="1107">
        <f t="shared" ca="1" si="11"/>
        <v>28.633333333333333</v>
      </c>
      <c r="N217" s="678">
        <v>44522</v>
      </c>
      <c r="O217" s="1228">
        <v>12.67</v>
      </c>
      <c r="P217" s="673" t="s">
        <v>357</v>
      </c>
      <c r="Q217" s="673">
        <v>126</v>
      </c>
      <c r="R217" s="673"/>
      <c r="S217" s="673"/>
      <c r="T217" s="673"/>
      <c r="U217" s="673"/>
      <c r="V217" s="673"/>
      <c r="W217" s="673">
        <v>29</v>
      </c>
      <c r="X217" s="673">
        <v>30</v>
      </c>
      <c r="Y217" s="627">
        <v>30</v>
      </c>
      <c r="Z217" s="627">
        <v>30</v>
      </c>
      <c r="AA217" s="627">
        <v>29</v>
      </c>
      <c r="AB217" s="627">
        <v>30</v>
      </c>
      <c r="AC217" s="627">
        <v>30</v>
      </c>
      <c r="AD217" s="627">
        <v>30</v>
      </c>
      <c r="AE217" s="627">
        <v>30</v>
      </c>
      <c r="AF217" s="627">
        <v>30</v>
      </c>
      <c r="AG217" s="627">
        <v>29</v>
      </c>
      <c r="AH217" s="627">
        <v>30</v>
      </c>
      <c r="AI217" s="627">
        <v>30</v>
      </c>
      <c r="AJ217" s="627">
        <v>30</v>
      </c>
      <c r="AL217" s="627">
        <v>29</v>
      </c>
      <c r="AM217" s="627">
        <v>29</v>
      </c>
      <c r="AN217" s="627">
        <v>29</v>
      </c>
      <c r="AO217" s="1229">
        <v>29</v>
      </c>
      <c r="AP217" s="627">
        <v>30</v>
      </c>
      <c r="AQ217" s="627">
        <v>30</v>
      </c>
      <c r="AS217" s="673"/>
      <c r="AT217" s="673"/>
      <c r="AU217" s="673"/>
      <c r="AV217" s="673"/>
      <c r="AW217" s="673"/>
      <c r="AX217" s="673"/>
      <c r="AY217" s="673"/>
      <c r="AZ217" s="673"/>
    </row>
    <row r="218" spans="1:52" ht="16" x14ac:dyDescent="0.2">
      <c r="A218" s="673" t="s">
        <v>144</v>
      </c>
      <c r="B218" s="673">
        <v>10</v>
      </c>
      <c r="C218" s="673"/>
      <c r="D218" s="673" t="s">
        <v>670</v>
      </c>
      <c r="E218" s="673" t="s">
        <v>647</v>
      </c>
      <c r="F218" s="1107">
        <v>1362664</v>
      </c>
      <c r="G218" s="673" t="s">
        <v>113</v>
      </c>
      <c r="H218" s="673" t="s">
        <v>150</v>
      </c>
      <c r="I218" s="673" t="s">
        <v>296</v>
      </c>
      <c r="J218" s="1929">
        <v>44142</v>
      </c>
      <c r="K218" s="1107">
        <f t="shared" ca="1" si="9"/>
        <v>2.3583333333333334</v>
      </c>
      <c r="L218" s="1107">
        <f t="shared" ca="1" si="10"/>
        <v>859</v>
      </c>
      <c r="M218" s="1107">
        <f t="shared" ca="1" si="11"/>
        <v>28.633333333333333</v>
      </c>
      <c r="N218" s="678">
        <v>44522</v>
      </c>
      <c r="O218" s="1228">
        <v>12.67</v>
      </c>
      <c r="P218" s="673" t="s">
        <v>357</v>
      </c>
      <c r="Q218" s="673">
        <v>156</v>
      </c>
      <c r="R218" s="673"/>
      <c r="S218" s="673"/>
      <c r="T218" s="673"/>
      <c r="U218" s="673"/>
      <c r="V218" s="673"/>
      <c r="W218" s="673">
        <v>33</v>
      </c>
      <c r="X218" s="673">
        <v>33</v>
      </c>
      <c r="Y218" s="627">
        <v>34</v>
      </c>
      <c r="Z218" s="627">
        <v>34</v>
      </c>
      <c r="AA218" s="627">
        <v>32</v>
      </c>
      <c r="AB218" s="627">
        <v>33</v>
      </c>
      <c r="AC218" s="627">
        <v>33</v>
      </c>
      <c r="AD218" s="627">
        <v>33</v>
      </c>
      <c r="AE218" s="627">
        <v>32</v>
      </c>
      <c r="AF218" s="627">
        <v>33</v>
      </c>
      <c r="AG218" s="627">
        <v>32</v>
      </c>
      <c r="AH218" s="627">
        <v>34</v>
      </c>
      <c r="AI218" s="627">
        <v>33</v>
      </c>
      <c r="AJ218" s="627">
        <v>33</v>
      </c>
      <c r="AL218" s="627">
        <v>33</v>
      </c>
      <c r="AM218" s="627">
        <v>33</v>
      </c>
      <c r="AN218" s="627">
        <v>33</v>
      </c>
      <c r="AO218" s="1229">
        <v>33</v>
      </c>
      <c r="AP218" s="627">
        <v>33</v>
      </c>
      <c r="AQ218" s="627">
        <v>32</v>
      </c>
      <c r="AS218" s="673"/>
      <c r="AT218" s="673"/>
      <c r="AU218" s="673"/>
      <c r="AV218" s="673"/>
      <c r="AW218" s="673"/>
      <c r="AX218" s="673"/>
      <c r="AY218" s="673"/>
      <c r="AZ218" s="673"/>
    </row>
    <row r="219" spans="1:52" ht="16" x14ac:dyDescent="0.2">
      <c r="A219" s="673" t="s">
        <v>144</v>
      </c>
      <c r="B219" s="673">
        <v>11</v>
      </c>
      <c r="C219" s="673"/>
      <c r="D219" s="673" t="s">
        <v>671</v>
      </c>
      <c r="E219" s="673" t="s">
        <v>647</v>
      </c>
      <c r="F219" s="1107">
        <v>1362664</v>
      </c>
      <c r="G219" s="673" t="s">
        <v>113</v>
      </c>
      <c r="H219" s="673" t="s">
        <v>150</v>
      </c>
      <c r="I219" s="673" t="s">
        <v>286</v>
      </c>
      <c r="J219" s="1929">
        <v>44142</v>
      </c>
      <c r="K219" s="1107">
        <f t="shared" ca="1" si="9"/>
        <v>2.3583333333333334</v>
      </c>
      <c r="L219" s="1107">
        <f t="shared" ca="1" si="10"/>
        <v>859</v>
      </c>
      <c r="M219" s="1107">
        <f t="shared" ca="1" si="11"/>
        <v>28.633333333333333</v>
      </c>
      <c r="N219" s="678">
        <v>44522</v>
      </c>
      <c r="O219" s="1228">
        <v>12.67</v>
      </c>
      <c r="P219" s="673" t="s">
        <v>357</v>
      </c>
      <c r="Q219" s="673">
        <v>183</v>
      </c>
      <c r="R219" s="673"/>
      <c r="S219" s="673"/>
      <c r="T219" s="673"/>
      <c r="U219" s="673"/>
      <c r="V219" s="673"/>
      <c r="W219" s="673">
        <v>32</v>
      </c>
      <c r="X219" s="673">
        <v>32</v>
      </c>
      <c r="Y219" s="627">
        <v>32</v>
      </c>
      <c r="Z219" s="627">
        <v>33</v>
      </c>
      <c r="AA219" s="627">
        <v>31</v>
      </c>
      <c r="AB219" s="627">
        <v>32</v>
      </c>
      <c r="AC219" s="627">
        <v>31</v>
      </c>
      <c r="AD219" s="627">
        <v>32</v>
      </c>
      <c r="AE219" s="627">
        <v>31</v>
      </c>
      <c r="AF219" s="627">
        <v>32</v>
      </c>
      <c r="AG219" s="627">
        <v>32</v>
      </c>
      <c r="AH219" s="627">
        <v>33</v>
      </c>
      <c r="AI219" s="627">
        <v>32</v>
      </c>
      <c r="AJ219" s="627">
        <v>33</v>
      </c>
      <c r="AL219" s="627">
        <v>33</v>
      </c>
      <c r="AM219" s="627">
        <v>32</v>
      </c>
      <c r="AN219" s="627">
        <v>32</v>
      </c>
      <c r="AO219" s="1229">
        <v>31</v>
      </c>
      <c r="AP219" s="627">
        <v>32</v>
      </c>
      <c r="AQ219" s="627">
        <v>31</v>
      </c>
      <c r="AS219" s="673"/>
      <c r="AT219" s="673"/>
      <c r="AU219" s="673"/>
      <c r="AV219" s="673"/>
      <c r="AW219" s="673"/>
      <c r="AX219" s="673"/>
      <c r="AY219" s="673"/>
      <c r="AZ219" s="673"/>
    </row>
    <row r="220" spans="1:52" ht="16" x14ac:dyDescent="0.2">
      <c r="A220" s="673" t="s">
        <v>144</v>
      </c>
      <c r="B220" s="673">
        <v>12</v>
      </c>
      <c r="C220" s="673"/>
      <c r="D220" s="673" t="s">
        <v>672</v>
      </c>
      <c r="E220" s="673" t="s">
        <v>647</v>
      </c>
      <c r="F220" s="1107">
        <v>1362664</v>
      </c>
      <c r="G220" s="673" t="s">
        <v>113</v>
      </c>
      <c r="H220" s="673" t="s">
        <v>150</v>
      </c>
      <c r="I220" s="673" t="s">
        <v>293</v>
      </c>
      <c r="J220" s="1929">
        <v>44142</v>
      </c>
      <c r="K220" s="1107">
        <f t="shared" ca="1" si="9"/>
        <v>2.3583333333333334</v>
      </c>
      <c r="L220" s="1107">
        <f t="shared" ca="1" si="10"/>
        <v>859</v>
      </c>
      <c r="M220" s="1107">
        <f t="shared" ca="1" si="11"/>
        <v>28.633333333333333</v>
      </c>
      <c r="N220" s="678">
        <v>44522</v>
      </c>
      <c r="O220" s="1228">
        <v>12.67</v>
      </c>
      <c r="P220" s="673" t="s">
        <v>357</v>
      </c>
      <c r="Q220" s="673">
        <v>199</v>
      </c>
      <c r="R220" s="673"/>
      <c r="S220" s="673"/>
      <c r="T220" s="673"/>
      <c r="U220" s="673"/>
      <c r="V220" s="673"/>
      <c r="W220" s="673">
        <v>31</v>
      </c>
      <c r="X220" s="673">
        <v>31</v>
      </c>
      <c r="Y220" s="627">
        <v>32</v>
      </c>
      <c r="Z220" s="627">
        <v>32</v>
      </c>
      <c r="AA220" s="627">
        <v>30</v>
      </c>
      <c r="AB220" s="627">
        <v>31</v>
      </c>
      <c r="AC220" s="627">
        <v>30</v>
      </c>
      <c r="AD220" s="627">
        <v>31</v>
      </c>
      <c r="AE220" s="627">
        <v>31</v>
      </c>
      <c r="AF220" s="627">
        <v>31</v>
      </c>
      <c r="AG220" s="627">
        <v>31</v>
      </c>
      <c r="AH220" s="627">
        <v>32</v>
      </c>
      <c r="AI220" s="627">
        <v>31</v>
      </c>
      <c r="AJ220" s="627">
        <v>31</v>
      </c>
      <c r="AL220" s="627">
        <v>32</v>
      </c>
      <c r="AM220" s="627">
        <v>31</v>
      </c>
      <c r="AN220" s="627">
        <v>30</v>
      </c>
      <c r="AO220" s="1229">
        <v>31</v>
      </c>
      <c r="AP220" s="627">
        <v>32</v>
      </c>
      <c r="AQ220" s="627">
        <v>30</v>
      </c>
      <c r="AS220" s="673"/>
      <c r="AT220" s="673"/>
      <c r="AU220" s="673"/>
      <c r="AV220" s="673"/>
      <c r="AW220" s="673"/>
      <c r="AX220" s="673"/>
      <c r="AY220" s="673"/>
      <c r="AZ220" s="673"/>
    </row>
    <row r="221" spans="1:52" ht="17" x14ac:dyDescent="0.2">
      <c r="A221" s="673" t="s">
        <v>144</v>
      </c>
      <c r="B221" s="627">
        <v>13</v>
      </c>
      <c r="D221" s="627" t="s">
        <v>673</v>
      </c>
      <c r="E221" s="673" t="s">
        <v>652</v>
      </c>
      <c r="F221" s="87">
        <v>1378926</v>
      </c>
      <c r="G221" s="1211" t="s">
        <v>113</v>
      </c>
      <c r="H221" s="627" t="s">
        <v>150</v>
      </c>
      <c r="I221" s="627" t="s">
        <v>299</v>
      </c>
      <c r="J221" s="77">
        <v>44152</v>
      </c>
      <c r="K221" s="1214">
        <f t="shared" ca="1" si="9"/>
        <v>2.3305555555555557</v>
      </c>
      <c r="L221" s="87">
        <f t="shared" ca="1" si="10"/>
        <v>849</v>
      </c>
      <c r="M221" s="87">
        <f t="shared" ref="M221:M224" ca="1" si="12">L221/30</f>
        <v>28.3</v>
      </c>
      <c r="N221" s="678">
        <v>44522</v>
      </c>
      <c r="O221" s="1228"/>
      <c r="P221" s="673" t="s">
        <v>357</v>
      </c>
      <c r="Q221" s="627">
        <v>126</v>
      </c>
      <c r="R221" s="673"/>
      <c r="S221" s="673"/>
      <c r="T221" s="673"/>
      <c r="U221" s="673"/>
      <c r="V221" s="673"/>
      <c r="W221" s="673"/>
      <c r="X221" s="673"/>
      <c r="AG221" s="627">
        <v>33</v>
      </c>
      <c r="AH221" s="627">
        <v>34</v>
      </c>
      <c r="AI221" s="627">
        <v>33</v>
      </c>
      <c r="AJ221" s="627">
        <v>34</v>
      </c>
      <c r="AL221" s="627">
        <v>34</v>
      </c>
      <c r="AM221" s="627">
        <v>32</v>
      </c>
      <c r="AN221" s="627">
        <v>33</v>
      </c>
      <c r="AO221" s="1229">
        <v>32</v>
      </c>
      <c r="AP221" s="627">
        <v>33</v>
      </c>
      <c r="AQ221" s="627">
        <v>33</v>
      </c>
      <c r="AR221" s="627">
        <v>34</v>
      </c>
      <c r="AS221" s="673"/>
      <c r="AT221" s="673"/>
      <c r="AU221" s="673"/>
      <c r="AV221" s="673"/>
      <c r="AW221" s="673"/>
      <c r="AX221" s="673"/>
      <c r="AY221" s="673"/>
      <c r="AZ221" s="673"/>
    </row>
    <row r="222" spans="1:52" ht="17" x14ac:dyDescent="0.2">
      <c r="A222" s="673" t="s">
        <v>144</v>
      </c>
      <c r="B222" s="627">
        <v>14</v>
      </c>
      <c r="D222" s="627" t="s">
        <v>674</v>
      </c>
      <c r="E222" s="673" t="s">
        <v>652</v>
      </c>
      <c r="F222" s="87">
        <v>1378926</v>
      </c>
      <c r="G222" s="1211" t="s">
        <v>113</v>
      </c>
      <c r="H222" s="627" t="s">
        <v>150</v>
      </c>
      <c r="I222" s="627" t="s">
        <v>296</v>
      </c>
      <c r="J222" s="77">
        <v>44152</v>
      </c>
      <c r="K222" s="1214">
        <f t="shared" ca="1" si="9"/>
        <v>2.3305555555555557</v>
      </c>
      <c r="L222" s="87">
        <f t="shared" ca="1" si="10"/>
        <v>849</v>
      </c>
      <c r="M222" s="87">
        <f t="shared" ca="1" si="12"/>
        <v>28.3</v>
      </c>
      <c r="N222" s="678">
        <v>44522</v>
      </c>
      <c r="O222" s="1228"/>
      <c r="P222" s="673" t="s">
        <v>357</v>
      </c>
      <c r="Q222" s="627">
        <v>144</v>
      </c>
      <c r="R222" s="673"/>
      <c r="S222" s="673"/>
      <c r="T222" s="673"/>
      <c r="U222" s="673"/>
      <c r="V222" s="673"/>
      <c r="W222" s="673"/>
      <c r="X222" s="673"/>
      <c r="AG222" s="627">
        <v>31</v>
      </c>
      <c r="AH222" s="627">
        <v>32</v>
      </c>
      <c r="AI222" s="627">
        <v>32</v>
      </c>
      <c r="AJ222" s="627">
        <v>31</v>
      </c>
      <c r="AL222" s="627">
        <v>32</v>
      </c>
      <c r="AM222" s="627">
        <v>30</v>
      </c>
      <c r="AN222" s="627">
        <v>31</v>
      </c>
      <c r="AO222" s="1229">
        <v>30</v>
      </c>
      <c r="AP222" s="627">
        <v>32</v>
      </c>
      <c r="AQ222" s="627">
        <v>31</v>
      </c>
      <c r="AR222" s="627">
        <v>32</v>
      </c>
      <c r="AS222" s="673"/>
      <c r="AT222" s="673"/>
      <c r="AU222" s="673"/>
      <c r="AV222" s="673"/>
      <c r="AW222" s="673"/>
      <c r="AX222" s="673"/>
      <c r="AY222" s="673"/>
      <c r="AZ222" s="673"/>
    </row>
    <row r="223" spans="1:52" ht="17" x14ac:dyDescent="0.2">
      <c r="A223" s="673" t="s">
        <v>144</v>
      </c>
      <c r="B223" s="627">
        <v>15</v>
      </c>
      <c r="D223" s="627" t="s">
        <v>675</v>
      </c>
      <c r="E223" s="673" t="s">
        <v>652</v>
      </c>
      <c r="F223" s="87">
        <v>1378926</v>
      </c>
      <c r="G223" s="1211" t="s">
        <v>113</v>
      </c>
      <c r="H223" s="627" t="s">
        <v>150</v>
      </c>
      <c r="I223" s="627" t="s">
        <v>286</v>
      </c>
      <c r="J223" s="77">
        <v>44154</v>
      </c>
      <c r="K223" s="1214">
        <f t="shared" ca="1" si="9"/>
        <v>2.3250000000000002</v>
      </c>
      <c r="L223" s="87">
        <f t="shared" ca="1" si="10"/>
        <v>847</v>
      </c>
      <c r="M223" s="87">
        <f t="shared" ca="1" si="12"/>
        <v>28.233333333333334</v>
      </c>
      <c r="N223" s="678">
        <v>44522</v>
      </c>
      <c r="O223" s="1228"/>
      <c r="P223" s="673" t="s">
        <v>357</v>
      </c>
      <c r="Q223" s="627">
        <v>174</v>
      </c>
      <c r="R223" s="673"/>
      <c r="S223" s="673"/>
      <c r="T223" s="673"/>
      <c r="U223" s="673"/>
      <c r="V223" s="673"/>
      <c r="W223" s="673"/>
      <c r="X223" s="673"/>
      <c r="AG223" s="627">
        <v>31</v>
      </c>
      <c r="AH223" s="627">
        <v>32</v>
      </c>
      <c r="AI223" s="627">
        <v>32</v>
      </c>
      <c r="AJ223" s="627">
        <v>32</v>
      </c>
      <c r="AL223" s="627">
        <v>32</v>
      </c>
      <c r="AM223" s="627">
        <v>31</v>
      </c>
      <c r="AN223" s="627">
        <v>31</v>
      </c>
      <c r="AO223" s="1229">
        <v>31</v>
      </c>
      <c r="AP223" s="627">
        <v>32</v>
      </c>
      <c r="AQ223" s="627">
        <v>31</v>
      </c>
      <c r="AR223" s="627">
        <v>31</v>
      </c>
      <c r="AS223" s="673"/>
      <c r="AT223" s="673"/>
      <c r="AU223" s="673"/>
      <c r="AV223" s="673"/>
      <c r="AW223" s="673"/>
      <c r="AX223" s="673"/>
      <c r="AY223" s="673"/>
      <c r="AZ223" s="673"/>
    </row>
    <row r="224" spans="1:52" ht="17" x14ac:dyDescent="0.2">
      <c r="A224" s="673" t="s">
        <v>144</v>
      </c>
      <c r="B224" s="627">
        <v>16</v>
      </c>
      <c r="D224" s="627" t="s">
        <v>676</v>
      </c>
      <c r="E224" s="673" t="s">
        <v>652</v>
      </c>
      <c r="F224" s="87">
        <v>1378926</v>
      </c>
      <c r="G224" s="1211" t="s">
        <v>113</v>
      </c>
      <c r="H224" s="627" t="s">
        <v>150</v>
      </c>
      <c r="I224" s="627" t="s">
        <v>293</v>
      </c>
      <c r="J224" s="77">
        <v>44154</v>
      </c>
      <c r="K224" s="1214">
        <f t="shared" ca="1" si="9"/>
        <v>2.3250000000000002</v>
      </c>
      <c r="L224" s="87">
        <f t="shared" ca="1" si="10"/>
        <v>847</v>
      </c>
      <c r="M224" s="87">
        <f t="shared" ca="1" si="12"/>
        <v>28.233333333333334</v>
      </c>
      <c r="N224" s="678">
        <v>44522</v>
      </c>
      <c r="O224" s="1228"/>
      <c r="P224" s="673" t="s">
        <v>357</v>
      </c>
      <c r="Q224" s="627">
        <v>151</v>
      </c>
      <c r="R224" s="673"/>
      <c r="S224" s="673"/>
      <c r="T224" s="673"/>
      <c r="U224" s="673"/>
      <c r="V224" s="673"/>
      <c r="W224" s="673"/>
      <c r="X224" s="673"/>
      <c r="AG224" s="627">
        <v>32</v>
      </c>
      <c r="AH224" s="627">
        <v>34</v>
      </c>
      <c r="AI224" s="627">
        <v>32</v>
      </c>
      <c r="AJ224" s="627">
        <v>33</v>
      </c>
      <c r="AL224" s="627">
        <v>34</v>
      </c>
      <c r="AM224" s="627">
        <v>33</v>
      </c>
      <c r="AN224" s="627">
        <v>33</v>
      </c>
      <c r="AO224" s="1229">
        <v>33</v>
      </c>
      <c r="AP224" s="627">
        <v>34</v>
      </c>
      <c r="AQ224" s="627">
        <v>33</v>
      </c>
      <c r="AR224" s="627">
        <v>33</v>
      </c>
      <c r="AS224" s="673"/>
      <c r="AT224" s="673"/>
      <c r="AU224" s="673"/>
      <c r="AV224" s="673"/>
      <c r="AW224" s="673"/>
      <c r="AX224" s="673"/>
      <c r="AY224" s="673"/>
      <c r="AZ224" s="673"/>
    </row>
    <row r="225" spans="1:52" ht="16" x14ac:dyDescent="0.2">
      <c r="A225" s="673" t="s">
        <v>144</v>
      </c>
      <c r="B225" s="627">
        <v>17</v>
      </c>
      <c r="D225" s="627" t="s">
        <v>677</v>
      </c>
      <c r="E225" s="673" t="s">
        <v>678</v>
      </c>
      <c r="F225" s="1213">
        <v>1378921</v>
      </c>
      <c r="G225" s="673" t="s">
        <v>115</v>
      </c>
      <c r="H225" s="673" t="s">
        <v>141</v>
      </c>
      <c r="I225" s="673" t="s">
        <v>299</v>
      </c>
      <c r="J225" s="1929">
        <v>44158</v>
      </c>
      <c r="K225" s="1107">
        <f t="shared" ca="1" si="9"/>
        <v>2.3138888888888891</v>
      </c>
      <c r="L225" s="1107">
        <f t="shared" ca="1" si="10"/>
        <v>843</v>
      </c>
      <c r="M225" s="1107">
        <f t="shared" ca="1" si="11"/>
        <v>28.1</v>
      </c>
      <c r="N225" s="678">
        <v>44522</v>
      </c>
      <c r="O225" s="1228">
        <v>12.13</v>
      </c>
      <c r="P225" s="673" t="s">
        <v>357</v>
      </c>
      <c r="Q225" s="673">
        <v>184</v>
      </c>
      <c r="R225" s="673"/>
      <c r="S225" s="673"/>
      <c r="T225" s="673"/>
      <c r="U225" s="673"/>
      <c r="V225" s="673"/>
      <c r="W225" s="673">
        <v>24</v>
      </c>
      <c r="X225" s="673">
        <v>25</v>
      </c>
      <c r="Y225" s="627">
        <v>26</v>
      </c>
      <c r="Z225" s="627">
        <v>25</v>
      </c>
      <c r="AA225" s="627">
        <v>24</v>
      </c>
      <c r="AB225" s="627">
        <v>24</v>
      </c>
      <c r="AC225" s="627">
        <v>24</v>
      </c>
      <c r="AD225" s="627">
        <v>24</v>
      </c>
      <c r="AE225" s="627">
        <v>24</v>
      </c>
      <c r="AF225" s="627">
        <v>24</v>
      </c>
      <c r="AG225" s="627">
        <v>25</v>
      </c>
      <c r="AH225" s="627">
        <v>25</v>
      </c>
      <c r="AI225" s="627">
        <v>24</v>
      </c>
      <c r="AS225" s="673"/>
      <c r="AT225" s="673"/>
      <c r="AU225" s="673"/>
      <c r="AV225" s="673"/>
      <c r="AW225" s="673"/>
      <c r="AX225" s="673"/>
      <c r="AY225" s="673"/>
      <c r="AZ225" s="673"/>
    </row>
    <row r="226" spans="1:52" ht="16" x14ac:dyDescent="0.2">
      <c r="A226" s="673" t="s">
        <v>144</v>
      </c>
      <c r="B226" s="627">
        <v>18</v>
      </c>
      <c r="D226" s="627" t="s">
        <v>679</v>
      </c>
      <c r="E226" s="673" t="s">
        <v>678</v>
      </c>
      <c r="F226" s="1213">
        <v>1378921</v>
      </c>
      <c r="G226" s="673" t="s">
        <v>115</v>
      </c>
      <c r="H226" s="673" t="s">
        <v>141</v>
      </c>
      <c r="I226" s="673" t="s">
        <v>286</v>
      </c>
      <c r="J226" s="1929">
        <v>44158</v>
      </c>
      <c r="K226" s="1107">
        <f t="shared" ca="1" si="9"/>
        <v>2.3138888888888891</v>
      </c>
      <c r="L226" s="1107">
        <f t="shared" ca="1" si="10"/>
        <v>843</v>
      </c>
      <c r="M226" s="1107">
        <f t="shared" ca="1" si="11"/>
        <v>28.1</v>
      </c>
      <c r="N226" s="678">
        <v>44522</v>
      </c>
      <c r="O226" s="1228">
        <v>12.13</v>
      </c>
      <c r="P226" s="673" t="s">
        <v>357</v>
      </c>
      <c r="Q226" s="673">
        <v>182</v>
      </c>
      <c r="R226" s="673"/>
      <c r="S226" s="673"/>
      <c r="T226" s="673"/>
      <c r="U226" s="673"/>
      <c r="V226" s="673"/>
      <c r="W226" s="673">
        <v>25</v>
      </c>
      <c r="X226" s="673">
        <v>26</v>
      </c>
      <c r="Y226" s="627">
        <v>26</v>
      </c>
      <c r="Z226" s="627">
        <v>26</v>
      </c>
      <c r="AA226" s="627">
        <v>25</v>
      </c>
      <c r="AB226" s="627">
        <v>25</v>
      </c>
      <c r="AC226" s="627">
        <v>26</v>
      </c>
      <c r="AD226" s="627">
        <v>25</v>
      </c>
      <c r="AE226" s="627">
        <v>26</v>
      </c>
      <c r="AF226" s="627">
        <v>26</v>
      </c>
      <c r="AG226" s="627">
        <v>27</v>
      </c>
      <c r="AH226" s="627">
        <v>27</v>
      </c>
      <c r="AI226" s="627">
        <v>27</v>
      </c>
      <c r="AS226" s="673"/>
      <c r="AT226" s="673"/>
      <c r="AU226" s="673"/>
      <c r="AV226" s="673"/>
      <c r="AW226" s="673"/>
      <c r="AX226" s="673"/>
      <c r="AY226" s="673"/>
      <c r="AZ226" s="673"/>
    </row>
    <row r="227" spans="1:52" ht="16" x14ac:dyDescent="0.2">
      <c r="A227" s="673" t="s">
        <v>144</v>
      </c>
      <c r="B227" s="627">
        <v>19</v>
      </c>
      <c r="D227" s="673" t="s">
        <v>680</v>
      </c>
      <c r="E227" s="673" t="s">
        <v>678</v>
      </c>
      <c r="F227" s="1213">
        <v>1378921</v>
      </c>
      <c r="G227" s="673" t="s">
        <v>115</v>
      </c>
      <c r="H227" s="673" t="s">
        <v>141</v>
      </c>
      <c r="I227" s="673" t="s">
        <v>293</v>
      </c>
      <c r="J227" s="1929">
        <v>44158</v>
      </c>
      <c r="K227" s="1107">
        <f t="shared" ca="1" si="9"/>
        <v>2.3138888888888891</v>
      </c>
      <c r="L227" s="1107">
        <f t="shared" ca="1" si="10"/>
        <v>843</v>
      </c>
      <c r="M227" s="1107">
        <f t="shared" ca="1" si="11"/>
        <v>28.1</v>
      </c>
      <c r="N227" s="678">
        <v>44522</v>
      </c>
      <c r="O227" s="1228">
        <v>12.13</v>
      </c>
      <c r="P227" s="673" t="s">
        <v>357</v>
      </c>
      <c r="Q227" s="673">
        <v>222</v>
      </c>
      <c r="R227" s="673"/>
      <c r="S227" s="673"/>
      <c r="T227" s="673"/>
      <c r="U227" s="673"/>
      <c r="V227" s="673"/>
      <c r="W227" s="673">
        <v>24</v>
      </c>
      <c r="X227" s="673">
        <v>26</v>
      </c>
      <c r="Y227" s="627">
        <v>27</v>
      </c>
      <c r="Z227" s="627">
        <v>26</v>
      </c>
      <c r="AA227" s="627">
        <v>25</v>
      </c>
      <c r="AB227" s="627">
        <v>25</v>
      </c>
      <c r="AC227" s="627">
        <v>25</v>
      </c>
      <c r="AD227" s="627">
        <v>25</v>
      </c>
      <c r="AE227" s="627">
        <v>26</v>
      </c>
      <c r="AF227" s="627">
        <v>26</v>
      </c>
      <c r="AG227" s="627">
        <v>26</v>
      </c>
      <c r="AH227" s="627">
        <v>26</v>
      </c>
      <c r="AI227" s="627">
        <v>26</v>
      </c>
      <c r="AS227" s="673"/>
      <c r="AT227" s="673"/>
      <c r="AU227" s="673"/>
      <c r="AV227" s="673"/>
      <c r="AW227" s="673"/>
      <c r="AX227" s="673"/>
      <c r="AY227" s="673"/>
      <c r="AZ227" s="673"/>
    </row>
    <row r="228" spans="1:52" ht="16" x14ac:dyDescent="0.2">
      <c r="A228" s="673" t="s">
        <v>144</v>
      </c>
      <c r="B228" s="627">
        <v>20</v>
      </c>
      <c r="D228" s="673" t="s">
        <v>681</v>
      </c>
      <c r="E228" s="673" t="s">
        <v>678</v>
      </c>
      <c r="F228" s="1213">
        <v>1378921</v>
      </c>
      <c r="G228" s="673" t="s">
        <v>115</v>
      </c>
      <c r="H228" s="673" t="s">
        <v>141</v>
      </c>
      <c r="I228" s="673" t="s">
        <v>290</v>
      </c>
      <c r="J228" s="1929">
        <v>44158</v>
      </c>
      <c r="K228" s="1107">
        <f t="shared" ca="1" si="9"/>
        <v>2.3138888888888891</v>
      </c>
      <c r="L228" s="1107">
        <f t="shared" ca="1" si="10"/>
        <v>843</v>
      </c>
      <c r="M228" s="1107">
        <f t="shared" ca="1" si="11"/>
        <v>28.1</v>
      </c>
      <c r="N228" s="678">
        <v>44522</v>
      </c>
      <c r="O228" s="1228">
        <v>12.13</v>
      </c>
      <c r="P228" s="673" t="s">
        <v>357</v>
      </c>
      <c r="Q228" s="673">
        <v>198</v>
      </c>
      <c r="R228" s="673"/>
      <c r="S228" s="673"/>
      <c r="T228" s="673"/>
      <c r="U228" s="673"/>
      <c r="V228" s="673"/>
      <c r="W228" s="673">
        <v>28</v>
      </c>
      <c r="X228" s="673">
        <v>28</v>
      </c>
      <c r="Y228" s="627">
        <v>27</v>
      </c>
      <c r="Z228" s="627">
        <v>29</v>
      </c>
      <c r="AA228" s="627">
        <v>26</v>
      </c>
      <c r="AB228" s="627">
        <v>28</v>
      </c>
      <c r="AC228" s="627">
        <v>26</v>
      </c>
      <c r="AD228" s="627">
        <v>27</v>
      </c>
      <c r="AE228" s="627">
        <v>29</v>
      </c>
      <c r="AF228" s="627">
        <v>28</v>
      </c>
      <c r="AG228" s="627">
        <v>28</v>
      </c>
      <c r="AH228" s="627">
        <v>29</v>
      </c>
      <c r="AI228" s="627">
        <v>27</v>
      </c>
      <c r="AS228" s="673"/>
      <c r="AT228" s="673"/>
      <c r="AU228" s="673"/>
      <c r="AV228" s="673"/>
      <c r="AW228" s="673"/>
      <c r="AX228" s="673"/>
      <c r="AY228" s="673"/>
      <c r="AZ228" s="673"/>
    </row>
    <row r="229" spans="1:52" ht="16" x14ac:dyDescent="0.2">
      <c r="A229" s="673" t="s">
        <v>144</v>
      </c>
      <c r="B229" s="627">
        <v>21</v>
      </c>
      <c r="D229" s="673" t="s">
        <v>682</v>
      </c>
      <c r="E229" s="673" t="s">
        <v>678</v>
      </c>
      <c r="F229" s="1213">
        <v>1378921</v>
      </c>
      <c r="G229" s="673" t="s">
        <v>115</v>
      </c>
      <c r="H229" s="673" t="s">
        <v>141</v>
      </c>
      <c r="I229" s="673" t="s">
        <v>296</v>
      </c>
      <c r="J229" s="1929">
        <v>44158</v>
      </c>
      <c r="K229" s="1107">
        <f t="shared" ca="1" si="9"/>
        <v>2.3138888888888891</v>
      </c>
      <c r="L229" s="1107">
        <f t="shared" ca="1" si="10"/>
        <v>843</v>
      </c>
      <c r="M229" s="1107">
        <f t="shared" ca="1" si="11"/>
        <v>28.1</v>
      </c>
      <c r="N229" s="678">
        <v>44522</v>
      </c>
      <c r="O229" s="1228">
        <v>12.13</v>
      </c>
      <c r="P229" s="673" t="s">
        <v>357</v>
      </c>
      <c r="Q229" s="673">
        <v>187</v>
      </c>
      <c r="R229" s="673"/>
      <c r="S229" s="673"/>
      <c r="T229" s="673"/>
      <c r="U229" s="673"/>
      <c r="V229" s="673"/>
      <c r="W229" s="673">
        <v>26</v>
      </c>
      <c r="X229" s="673">
        <v>28</v>
      </c>
      <c r="Y229" s="627">
        <v>26</v>
      </c>
      <c r="Z229" s="627">
        <v>27</v>
      </c>
      <c r="AA229" s="627">
        <v>26</v>
      </c>
      <c r="AB229" s="627">
        <v>27</v>
      </c>
      <c r="AC229" s="627">
        <v>27</v>
      </c>
      <c r="AD229" s="627">
        <v>27</v>
      </c>
      <c r="AE229" s="627">
        <v>26</v>
      </c>
      <c r="AF229" s="627">
        <v>27</v>
      </c>
      <c r="AG229" s="627">
        <v>27</v>
      </c>
      <c r="AH229" s="627">
        <v>27</v>
      </c>
      <c r="AI229" s="627">
        <v>27</v>
      </c>
      <c r="AS229" s="673"/>
      <c r="AT229" s="673"/>
      <c r="AU229" s="673"/>
      <c r="AV229" s="673"/>
      <c r="AW229" s="673"/>
      <c r="AX229" s="673"/>
      <c r="AY229" s="673"/>
      <c r="AZ229" s="673"/>
    </row>
    <row r="230" spans="1:52" ht="16" x14ac:dyDescent="0.2">
      <c r="A230" s="673" t="s">
        <v>144</v>
      </c>
      <c r="B230" s="627">
        <v>22</v>
      </c>
      <c r="D230" s="673" t="s">
        <v>683</v>
      </c>
      <c r="E230" s="673" t="s">
        <v>658</v>
      </c>
      <c r="F230" s="1107">
        <v>1336230</v>
      </c>
      <c r="G230" s="673" t="s">
        <v>113</v>
      </c>
      <c r="H230" s="673" t="s">
        <v>157</v>
      </c>
      <c r="I230" s="673"/>
      <c r="J230" s="1929">
        <v>43963</v>
      </c>
      <c r="K230" s="1107">
        <f t="shared" ca="1" si="9"/>
        <v>2.8444444444444446</v>
      </c>
      <c r="L230" s="1107">
        <f t="shared" ca="1" si="10"/>
        <v>1038</v>
      </c>
      <c r="M230" s="1107">
        <f t="shared" ca="1" si="11"/>
        <v>34.6</v>
      </c>
      <c r="N230" s="678">
        <v>44522</v>
      </c>
      <c r="O230" s="1228">
        <v>18.63</v>
      </c>
      <c r="P230" s="673" t="s">
        <v>357</v>
      </c>
      <c r="Q230" s="627">
        <v>143</v>
      </c>
      <c r="R230" s="673"/>
      <c r="S230" s="673"/>
      <c r="T230" s="673"/>
      <c r="U230" s="673"/>
      <c r="V230" s="673"/>
      <c r="W230" s="673"/>
      <c r="X230" s="673"/>
      <c r="Y230" s="627">
        <v>29</v>
      </c>
      <c r="Z230" s="627">
        <v>31</v>
      </c>
      <c r="AA230" s="627">
        <v>30</v>
      </c>
      <c r="AB230" s="627">
        <v>30</v>
      </c>
      <c r="AC230" s="627">
        <v>30</v>
      </c>
      <c r="AD230" s="627">
        <v>30</v>
      </c>
      <c r="AE230" s="627">
        <v>30</v>
      </c>
      <c r="AF230" s="627">
        <v>29</v>
      </c>
      <c r="AG230" s="627">
        <v>30</v>
      </c>
      <c r="AH230" s="627">
        <v>30</v>
      </c>
      <c r="AI230" s="627">
        <v>30</v>
      </c>
      <c r="AS230" s="673"/>
      <c r="AT230" s="673"/>
      <c r="AU230" s="673"/>
      <c r="AV230" s="673"/>
      <c r="AW230" s="673"/>
      <c r="AX230" s="673"/>
      <c r="AY230" s="673"/>
      <c r="AZ230" s="673"/>
    </row>
    <row r="231" spans="1:52" ht="16" x14ac:dyDescent="0.2">
      <c r="A231" s="673" t="s">
        <v>144</v>
      </c>
      <c r="B231" s="673">
        <v>23</v>
      </c>
      <c r="D231" s="673" t="s">
        <v>684</v>
      </c>
      <c r="E231" s="673" t="s">
        <v>685</v>
      </c>
      <c r="F231" s="1107">
        <v>1299769</v>
      </c>
      <c r="G231" s="673" t="s">
        <v>113</v>
      </c>
      <c r="H231" s="673" t="s">
        <v>150</v>
      </c>
      <c r="I231" s="673" t="s">
        <v>382</v>
      </c>
      <c r="J231" s="1929">
        <v>43962</v>
      </c>
      <c r="K231" s="1107">
        <f t="shared" ca="1" si="9"/>
        <v>2.8472222222222223</v>
      </c>
      <c r="L231" s="1107">
        <f t="shared" ca="1" si="10"/>
        <v>1039</v>
      </c>
      <c r="M231" s="1107">
        <f t="shared" ca="1" si="11"/>
        <v>34.633333333333333</v>
      </c>
      <c r="N231" s="678">
        <v>44522</v>
      </c>
      <c r="O231" s="1228">
        <v>18.670000000000002</v>
      </c>
      <c r="P231" s="673" t="s">
        <v>357</v>
      </c>
      <c r="Q231" s="627">
        <v>154</v>
      </c>
      <c r="R231" s="673"/>
      <c r="S231" s="673"/>
      <c r="T231" s="673"/>
      <c r="U231" s="673"/>
      <c r="V231" s="673"/>
      <c r="W231" s="673"/>
      <c r="X231" s="673"/>
      <c r="Y231" s="627">
        <v>32</v>
      </c>
      <c r="Z231" s="627">
        <v>34</v>
      </c>
      <c r="AA231" s="627">
        <v>33</v>
      </c>
      <c r="AB231" s="627">
        <v>33</v>
      </c>
      <c r="AC231" s="627">
        <v>32</v>
      </c>
      <c r="AD231" s="627">
        <v>32</v>
      </c>
      <c r="AE231" s="627">
        <v>32</v>
      </c>
      <c r="AF231" s="627">
        <v>32</v>
      </c>
      <c r="AG231" s="627">
        <v>32</v>
      </c>
      <c r="AH231" s="627">
        <v>33</v>
      </c>
      <c r="AI231" s="627">
        <v>33</v>
      </c>
      <c r="AJ231" s="627">
        <v>34</v>
      </c>
      <c r="AL231" s="627">
        <v>33</v>
      </c>
      <c r="AM231" s="627">
        <v>32</v>
      </c>
      <c r="AN231" s="627">
        <v>33</v>
      </c>
      <c r="AO231" s="1229">
        <v>32</v>
      </c>
      <c r="AP231" s="627">
        <v>33</v>
      </c>
      <c r="AQ231" s="627">
        <v>32</v>
      </c>
      <c r="AR231" s="627">
        <v>32</v>
      </c>
      <c r="AS231" s="673"/>
      <c r="AT231" s="673"/>
      <c r="AU231" s="673"/>
      <c r="AV231" s="673"/>
      <c r="AW231" s="673"/>
      <c r="AX231" s="673"/>
      <c r="AY231" s="673"/>
      <c r="AZ231" s="673"/>
    </row>
    <row r="232" spans="1:52" ht="16" x14ac:dyDescent="0.2">
      <c r="A232" s="673" t="s">
        <v>144</v>
      </c>
      <c r="B232" s="673">
        <v>24</v>
      </c>
      <c r="D232" s="673" t="s">
        <v>686</v>
      </c>
      <c r="E232" s="673" t="s">
        <v>685</v>
      </c>
      <c r="F232" s="1107">
        <v>1299769</v>
      </c>
      <c r="G232" s="673" t="s">
        <v>113</v>
      </c>
      <c r="H232" s="673" t="s">
        <v>150</v>
      </c>
      <c r="I232" s="673" t="s">
        <v>299</v>
      </c>
      <c r="J232" s="1929">
        <v>43998</v>
      </c>
      <c r="K232" s="1107">
        <f t="shared" ca="1" si="9"/>
        <v>2.75</v>
      </c>
      <c r="L232" s="1107">
        <f t="shared" ca="1" si="10"/>
        <v>1003</v>
      </c>
      <c r="M232" s="1107">
        <f t="shared" ca="1" si="11"/>
        <v>33.43333333333333</v>
      </c>
      <c r="N232" s="678">
        <v>44522</v>
      </c>
      <c r="O232" s="1228">
        <v>17.47</v>
      </c>
      <c r="P232" s="673" t="s">
        <v>357</v>
      </c>
      <c r="Q232" s="627">
        <v>151</v>
      </c>
      <c r="R232" s="673"/>
      <c r="S232" s="673"/>
      <c r="T232" s="673"/>
      <c r="U232" s="673"/>
      <c r="V232" s="673"/>
      <c r="W232" s="673"/>
      <c r="X232" s="673"/>
      <c r="Y232" s="627">
        <v>32</v>
      </c>
      <c r="Z232" s="627">
        <v>33</v>
      </c>
      <c r="AA232" s="627">
        <v>32</v>
      </c>
      <c r="AB232" s="627">
        <v>32</v>
      </c>
      <c r="AC232" s="627">
        <v>31</v>
      </c>
      <c r="AD232" s="627">
        <v>32</v>
      </c>
      <c r="AE232" s="627">
        <v>31</v>
      </c>
      <c r="AF232" s="627">
        <v>32</v>
      </c>
      <c r="AG232" s="627">
        <v>32</v>
      </c>
      <c r="AH232" s="627">
        <v>32</v>
      </c>
      <c r="AI232" s="627">
        <v>32</v>
      </c>
      <c r="AJ232" s="627">
        <v>32</v>
      </c>
      <c r="AL232" s="627">
        <v>33</v>
      </c>
      <c r="AM232" s="627">
        <v>32</v>
      </c>
      <c r="AN232" s="627">
        <v>33</v>
      </c>
      <c r="AO232" s="1229">
        <v>32</v>
      </c>
      <c r="AP232" s="627">
        <v>33</v>
      </c>
      <c r="AQ232" s="627">
        <v>33</v>
      </c>
      <c r="AR232" s="627">
        <v>32</v>
      </c>
      <c r="AS232" s="673"/>
      <c r="AT232" s="673"/>
      <c r="AU232" s="673"/>
      <c r="AV232" s="673"/>
      <c r="AW232" s="673"/>
      <c r="AX232" s="673"/>
      <c r="AY232" s="673"/>
      <c r="AZ232" s="673"/>
    </row>
    <row r="233" spans="1:52" ht="16" x14ac:dyDescent="0.2">
      <c r="A233" s="673" t="s">
        <v>144</v>
      </c>
      <c r="B233" s="673">
        <v>25</v>
      </c>
      <c r="D233" s="673" t="s">
        <v>687</v>
      </c>
      <c r="E233" s="673" t="s">
        <v>685</v>
      </c>
      <c r="F233" s="1107">
        <v>1299769</v>
      </c>
      <c r="G233" s="673" t="s">
        <v>113</v>
      </c>
      <c r="H233" s="673" t="s">
        <v>150</v>
      </c>
      <c r="I233" s="673" t="s">
        <v>286</v>
      </c>
      <c r="J233" s="1929">
        <v>43998</v>
      </c>
      <c r="K233" s="1107">
        <f t="shared" ca="1" si="9"/>
        <v>2.75</v>
      </c>
      <c r="L233" s="1107">
        <f t="shared" ca="1" si="10"/>
        <v>1003</v>
      </c>
      <c r="M233" s="1107">
        <f t="shared" ca="1" si="11"/>
        <v>33.43333333333333</v>
      </c>
      <c r="N233" s="678">
        <v>44522</v>
      </c>
      <c r="O233" s="1228">
        <v>17.47</v>
      </c>
      <c r="P233" s="673" t="s">
        <v>357</v>
      </c>
      <c r="Q233" s="627">
        <v>154</v>
      </c>
      <c r="R233" s="673"/>
      <c r="S233" s="673"/>
      <c r="T233" s="673"/>
      <c r="U233" s="673"/>
      <c r="V233" s="673"/>
      <c r="W233" s="673"/>
      <c r="X233" s="673"/>
      <c r="Y233" s="627">
        <v>33</v>
      </c>
      <c r="Z233" s="627">
        <v>33</v>
      </c>
      <c r="AA233" s="627">
        <v>33</v>
      </c>
      <c r="AB233" s="627">
        <v>33</v>
      </c>
      <c r="AC233" s="627">
        <v>32</v>
      </c>
      <c r="AD233" s="627">
        <v>33</v>
      </c>
      <c r="AE233" s="627">
        <v>33</v>
      </c>
      <c r="AF233" s="627">
        <v>32</v>
      </c>
      <c r="AG233" s="627">
        <v>33</v>
      </c>
      <c r="AH233" s="627">
        <v>33</v>
      </c>
      <c r="AI233" s="627">
        <v>33</v>
      </c>
      <c r="AJ233" s="627">
        <v>33</v>
      </c>
      <c r="AL233" s="627">
        <v>34</v>
      </c>
      <c r="AM233" s="627">
        <v>33</v>
      </c>
      <c r="AN233" s="627">
        <v>34</v>
      </c>
      <c r="AO233" s="1229">
        <v>33</v>
      </c>
      <c r="AP233" s="627">
        <v>33</v>
      </c>
      <c r="AQ233" s="627">
        <v>33</v>
      </c>
      <c r="AR233" s="627">
        <v>33</v>
      </c>
      <c r="AS233" s="673"/>
      <c r="AT233" s="673"/>
      <c r="AU233" s="673"/>
      <c r="AV233" s="673"/>
      <c r="AW233" s="673"/>
      <c r="AX233" s="673"/>
      <c r="AY233" s="673"/>
      <c r="AZ233" s="673"/>
    </row>
    <row r="234" spans="1:52" ht="16" x14ac:dyDescent="0.2">
      <c r="A234" s="673" t="s">
        <v>144</v>
      </c>
      <c r="B234" s="673">
        <v>26</v>
      </c>
      <c r="D234" s="673" t="s">
        <v>688</v>
      </c>
      <c r="E234" s="673" t="s">
        <v>689</v>
      </c>
      <c r="F234" s="1107">
        <v>1343434</v>
      </c>
      <c r="G234" s="673" t="s">
        <v>115</v>
      </c>
      <c r="H234" s="673" t="s">
        <v>150</v>
      </c>
      <c r="I234" s="673" t="s">
        <v>296</v>
      </c>
      <c r="J234" s="1929">
        <v>43998</v>
      </c>
      <c r="K234" s="1107">
        <f t="shared" ca="1" si="9"/>
        <v>2.75</v>
      </c>
      <c r="L234" s="1107">
        <f t="shared" ca="1" si="10"/>
        <v>1003</v>
      </c>
      <c r="M234" s="1107">
        <f t="shared" ca="1" si="11"/>
        <v>33.43333333333333</v>
      </c>
      <c r="N234" s="678">
        <v>44522</v>
      </c>
      <c r="O234" s="1228">
        <v>17.47</v>
      </c>
      <c r="P234" s="673" t="s">
        <v>357</v>
      </c>
      <c r="Q234" s="627">
        <v>152</v>
      </c>
      <c r="R234" s="673"/>
      <c r="S234" s="673"/>
      <c r="T234" s="673"/>
      <c r="U234" s="673"/>
      <c r="V234" s="673"/>
      <c r="W234" s="673"/>
      <c r="X234" s="673"/>
      <c r="Y234" s="627">
        <v>30</v>
      </c>
      <c r="Z234" s="627">
        <v>30</v>
      </c>
      <c r="AA234" s="627">
        <v>30</v>
      </c>
      <c r="AB234" s="627">
        <v>31</v>
      </c>
      <c r="AC234" s="627">
        <v>31</v>
      </c>
      <c r="AD234" s="627">
        <v>31</v>
      </c>
      <c r="AE234" s="627">
        <v>31</v>
      </c>
      <c r="AF234" s="627">
        <v>32</v>
      </c>
      <c r="AG234" s="627">
        <v>32</v>
      </c>
      <c r="AH234" s="627">
        <v>32</v>
      </c>
      <c r="AI234" s="627">
        <v>32</v>
      </c>
      <c r="AJ234" s="627">
        <v>33</v>
      </c>
      <c r="AL234" s="627">
        <v>33</v>
      </c>
      <c r="AM234" s="627">
        <v>32</v>
      </c>
      <c r="AN234" s="627">
        <v>33</v>
      </c>
      <c r="AO234" s="1229">
        <v>34</v>
      </c>
      <c r="AP234" s="627">
        <v>35</v>
      </c>
      <c r="AQ234" s="627">
        <v>34</v>
      </c>
      <c r="AR234" s="627">
        <v>35</v>
      </c>
      <c r="AS234" s="673"/>
      <c r="AT234" s="673"/>
      <c r="AU234" s="673"/>
      <c r="AV234" s="673"/>
      <c r="AW234" s="673"/>
      <c r="AX234" s="673"/>
      <c r="AY234" s="673"/>
      <c r="AZ234" s="673"/>
    </row>
    <row r="235" spans="1:52" ht="16" x14ac:dyDescent="0.2">
      <c r="A235" s="673" t="s">
        <v>144</v>
      </c>
      <c r="B235" s="673">
        <v>27</v>
      </c>
      <c r="D235" s="673" t="s">
        <v>690</v>
      </c>
      <c r="E235" s="673" t="s">
        <v>689</v>
      </c>
      <c r="F235" s="1107">
        <v>1343434</v>
      </c>
      <c r="G235" s="673" t="s">
        <v>115</v>
      </c>
      <c r="H235" s="673" t="s">
        <v>150</v>
      </c>
      <c r="I235" s="673" t="s">
        <v>286</v>
      </c>
      <c r="J235" s="1929">
        <v>43998</v>
      </c>
      <c r="K235" s="1107">
        <f t="shared" ca="1" si="9"/>
        <v>2.75</v>
      </c>
      <c r="L235" s="1107">
        <f t="shared" ca="1" si="10"/>
        <v>1003</v>
      </c>
      <c r="M235" s="1107">
        <f t="shared" ca="1" si="11"/>
        <v>33.43333333333333</v>
      </c>
      <c r="N235" s="678">
        <v>44522</v>
      </c>
      <c r="O235" s="1228">
        <v>17.47</v>
      </c>
      <c r="P235" s="673" t="s">
        <v>357</v>
      </c>
      <c r="Q235" s="627">
        <v>176</v>
      </c>
      <c r="R235" s="673"/>
      <c r="S235" s="673"/>
      <c r="T235" s="673"/>
      <c r="U235" s="673"/>
      <c r="V235" s="673"/>
      <c r="W235" s="673"/>
      <c r="X235" s="673"/>
      <c r="Y235" s="627">
        <v>28</v>
      </c>
      <c r="Z235" s="627">
        <v>28</v>
      </c>
      <c r="AA235" s="627">
        <v>28</v>
      </c>
      <c r="AB235" s="627">
        <v>29</v>
      </c>
      <c r="AC235" s="627">
        <v>28</v>
      </c>
      <c r="AD235" s="627">
        <v>28</v>
      </c>
      <c r="AE235" s="627">
        <v>28</v>
      </c>
      <c r="AF235" s="627">
        <v>29</v>
      </c>
      <c r="AG235" s="627">
        <v>29</v>
      </c>
      <c r="AH235" s="627">
        <v>28</v>
      </c>
      <c r="AI235" s="627">
        <v>28</v>
      </c>
      <c r="AJ235" s="627">
        <v>29</v>
      </c>
      <c r="AL235" s="627">
        <v>28</v>
      </c>
      <c r="AM235" s="627">
        <v>28</v>
      </c>
      <c r="AN235" s="627">
        <v>28</v>
      </c>
      <c r="AO235" s="1229">
        <v>29</v>
      </c>
      <c r="AP235" s="627">
        <v>29</v>
      </c>
      <c r="AQ235" s="627">
        <v>29</v>
      </c>
      <c r="AR235" s="627">
        <v>29</v>
      </c>
      <c r="AS235" s="673"/>
      <c r="AT235" s="673"/>
      <c r="AU235" s="673"/>
      <c r="AV235" s="673"/>
      <c r="AW235" s="673"/>
      <c r="AX235" s="673"/>
      <c r="AY235" s="673"/>
      <c r="AZ235" s="673"/>
    </row>
    <row r="236" spans="1:52" ht="16" x14ac:dyDescent="0.2">
      <c r="A236" s="673" t="s">
        <v>144</v>
      </c>
      <c r="B236" s="673">
        <v>28</v>
      </c>
      <c r="D236" s="673" t="s">
        <v>691</v>
      </c>
      <c r="E236" s="673" t="s">
        <v>689</v>
      </c>
      <c r="F236" s="87">
        <v>1343434</v>
      </c>
      <c r="G236" s="627" t="s">
        <v>115</v>
      </c>
      <c r="H236" s="627" t="s">
        <v>150</v>
      </c>
      <c r="I236" s="627" t="s">
        <v>293</v>
      </c>
      <c r="J236" s="77">
        <v>43900</v>
      </c>
      <c r="K236" s="1107">
        <f t="shared" ca="1" si="9"/>
        <v>3.0166666666666666</v>
      </c>
      <c r="L236" s="1107">
        <f t="shared" ca="1" si="10"/>
        <v>1101</v>
      </c>
      <c r="M236" s="1107">
        <f t="shared" ca="1" si="11"/>
        <v>36.700000000000003</v>
      </c>
      <c r="N236" s="1212">
        <v>44522</v>
      </c>
      <c r="O236" s="1228">
        <v>20.73</v>
      </c>
      <c r="P236" s="673" t="s">
        <v>357</v>
      </c>
      <c r="Q236" s="627">
        <v>139</v>
      </c>
      <c r="R236" s="673"/>
      <c r="S236" s="673"/>
      <c r="T236" s="673"/>
      <c r="U236" s="673"/>
      <c r="V236" s="673"/>
      <c r="W236" s="673"/>
      <c r="X236" s="673"/>
      <c r="Y236" s="627">
        <v>29</v>
      </c>
      <c r="Z236" s="627">
        <v>28</v>
      </c>
      <c r="AA236" s="627">
        <v>27</v>
      </c>
      <c r="AB236" s="627">
        <v>28</v>
      </c>
      <c r="AC236" s="627">
        <v>28</v>
      </c>
      <c r="AD236" s="627">
        <v>28</v>
      </c>
      <c r="AE236" s="627">
        <v>28</v>
      </c>
      <c r="AF236" s="627">
        <v>28</v>
      </c>
      <c r="AG236" s="627">
        <v>27</v>
      </c>
      <c r="AH236" s="627">
        <v>27</v>
      </c>
      <c r="AI236" s="627">
        <v>26</v>
      </c>
      <c r="AJ236" s="627">
        <v>26</v>
      </c>
      <c r="AL236" s="627">
        <v>28</v>
      </c>
      <c r="AM236" s="627">
        <v>27</v>
      </c>
      <c r="AN236" s="627">
        <v>27</v>
      </c>
      <c r="AO236" s="1229">
        <v>26</v>
      </c>
      <c r="AP236" s="627">
        <v>27</v>
      </c>
      <c r="AQ236" s="627">
        <v>26</v>
      </c>
      <c r="AR236" s="627">
        <v>26</v>
      </c>
      <c r="AS236" s="673"/>
      <c r="AT236" s="673"/>
      <c r="AU236" s="673"/>
      <c r="AV236" s="673"/>
      <c r="AW236" s="673"/>
      <c r="AX236" s="673"/>
      <c r="AY236" s="673"/>
      <c r="AZ236" s="673"/>
    </row>
    <row r="237" spans="1:52" x14ac:dyDescent="0.2">
      <c r="O237" s="1228"/>
    </row>
    <row r="238" spans="1:52" ht="17" x14ac:dyDescent="0.2">
      <c r="A238" s="627" t="s">
        <v>145</v>
      </c>
      <c r="B238" s="627">
        <v>1</v>
      </c>
      <c r="D238" s="1211" t="s">
        <v>692</v>
      </c>
      <c r="E238" s="627" t="s">
        <v>600</v>
      </c>
      <c r="F238" s="87">
        <v>1385324</v>
      </c>
      <c r="G238" s="627" t="s">
        <v>113</v>
      </c>
      <c r="H238" s="627" t="s">
        <v>150</v>
      </c>
      <c r="I238" s="627" t="s">
        <v>299</v>
      </c>
      <c r="J238" s="77">
        <v>44202</v>
      </c>
      <c r="K238" s="1214">
        <f t="shared" ref="K238:K252" ca="1" si="13">YEARFRAC(J238,TODAY())</f>
        <v>2.1944444444444446</v>
      </c>
      <c r="L238" s="87">
        <f t="shared" ref="L238:L252" ca="1" si="14">_xlfn.DAYS(TODAY(),J238)</f>
        <v>799</v>
      </c>
      <c r="M238" s="87">
        <f ca="1">L238/30</f>
        <v>26.633333333333333</v>
      </c>
      <c r="N238" s="1212">
        <v>44571</v>
      </c>
      <c r="O238" s="627">
        <f t="shared" ref="O238:O252" si="15">_xlfn.DAYS(N238,J238)/30</f>
        <v>12.3</v>
      </c>
      <c r="P238" s="673" t="s">
        <v>112</v>
      </c>
      <c r="Q238" s="627">
        <v>152</v>
      </c>
      <c r="W238" s="627">
        <v>32</v>
      </c>
      <c r="X238" s="627">
        <v>34</v>
      </c>
      <c r="Y238" s="627">
        <v>36</v>
      </c>
      <c r="Z238" s="627">
        <v>37</v>
      </c>
      <c r="AA238" s="627">
        <v>38</v>
      </c>
      <c r="AB238" s="627">
        <v>39</v>
      </c>
      <c r="AC238" s="627">
        <v>40</v>
      </c>
      <c r="AE238" s="627">
        <v>41</v>
      </c>
      <c r="AF238" s="627">
        <v>44</v>
      </c>
      <c r="AG238" s="627">
        <v>44</v>
      </c>
      <c r="AH238" s="627">
        <v>46</v>
      </c>
      <c r="AI238" s="627">
        <v>48</v>
      </c>
      <c r="AJ238" s="627">
        <v>48</v>
      </c>
      <c r="AK238" s="627">
        <v>50</v>
      </c>
      <c r="AL238" s="627">
        <v>51</v>
      </c>
      <c r="AM238" s="627">
        <v>52</v>
      </c>
      <c r="AN238" s="627">
        <v>53</v>
      </c>
      <c r="AO238" s="627">
        <v>54</v>
      </c>
      <c r="AP238" s="627">
        <v>48</v>
      </c>
    </row>
    <row r="239" spans="1:52" ht="17" x14ac:dyDescent="0.2">
      <c r="A239" s="627" t="s">
        <v>145</v>
      </c>
      <c r="B239" s="627">
        <v>2</v>
      </c>
      <c r="D239" s="1211" t="s">
        <v>693</v>
      </c>
      <c r="E239" s="627" t="s">
        <v>600</v>
      </c>
      <c r="F239" s="87">
        <v>1385324</v>
      </c>
      <c r="G239" s="627" t="s">
        <v>113</v>
      </c>
      <c r="H239" s="627" t="s">
        <v>150</v>
      </c>
      <c r="I239" s="627" t="s">
        <v>296</v>
      </c>
      <c r="J239" s="77">
        <v>44202</v>
      </c>
      <c r="K239" s="1214">
        <f t="shared" ca="1" si="13"/>
        <v>2.1944444444444446</v>
      </c>
      <c r="L239" s="87">
        <f t="shared" ca="1" si="14"/>
        <v>799</v>
      </c>
      <c r="M239" s="87">
        <f t="shared" ref="M239:M252" ca="1" si="16">L239/30</f>
        <v>26.633333333333333</v>
      </c>
      <c r="N239" s="1212">
        <v>44571</v>
      </c>
      <c r="O239" s="627">
        <f t="shared" si="15"/>
        <v>12.3</v>
      </c>
      <c r="P239" s="673" t="s">
        <v>112</v>
      </c>
      <c r="Q239" s="627">
        <v>159</v>
      </c>
      <c r="W239" s="627">
        <v>31</v>
      </c>
      <c r="X239" s="627">
        <v>33</v>
      </c>
      <c r="Y239" s="627">
        <v>35</v>
      </c>
      <c r="Z239" s="627">
        <v>37</v>
      </c>
      <c r="AA239" s="627">
        <v>37</v>
      </c>
      <c r="AB239" s="627">
        <v>39</v>
      </c>
      <c r="AC239" s="627">
        <v>41</v>
      </c>
      <c r="AE239" s="627">
        <v>41</v>
      </c>
      <c r="AF239" s="627">
        <v>43</v>
      </c>
      <c r="AG239" s="627">
        <v>43</v>
      </c>
      <c r="AH239" s="627">
        <v>45</v>
      </c>
      <c r="AI239" s="627">
        <v>45</v>
      </c>
      <c r="AJ239" s="627">
        <v>46</v>
      </c>
      <c r="AK239" s="627">
        <v>46</v>
      </c>
      <c r="AL239" s="627">
        <v>45</v>
      </c>
      <c r="AM239" s="627">
        <v>46</v>
      </c>
      <c r="AN239" s="627">
        <v>48</v>
      </c>
      <c r="AO239" s="627">
        <v>48</v>
      </c>
      <c r="AP239" s="627">
        <v>44</v>
      </c>
    </row>
    <row r="240" spans="1:52" ht="17" x14ac:dyDescent="0.2">
      <c r="A240" s="627" t="s">
        <v>145</v>
      </c>
      <c r="B240" s="627">
        <v>3</v>
      </c>
      <c r="D240" s="1211" t="s">
        <v>694</v>
      </c>
      <c r="E240" s="627" t="s">
        <v>600</v>
      </c>
      <c r="F240" s="87">
        <v>1385324</v>
      </c>
      <c r="G240" s="627" t="s">
        <v>113</v>
      </c>
      <c r="H240" s="627" t="s">
        <v>150</v>
      </c>
      <c r="I240" s="627" t="s">
        <v>286</v>
      </c>
      <c r="J240" s="77">
        <v>44202</v>
      </c>
      <c r="K240" s="1214">
        <f t="shared" ca="1" si="13"/>
        <v>2.1944444444444446</v>
      </c>
      <c r="L240" s="87">
        <f t="shared" ca="1" si="14"/>
        <v>799</v>
      </c>
      <c r="M240" s="87">
        <f t="shared" ca="1" si="16"/>
        <v>26.633333333333333</v>
      </c>
      <c r="N240" s="1212">
        <v>44571</v>
      </c>
      <c r="O240" s="627">
        <f t="shared" si="15"/>
        <v>12.3</v>
      </c>
      <c r="P240" s="673" t="s">
        <v>112</v>
      </c>
      <c r="Q240" s="627">
        <v>177</v>
      </c>
      <c r="W240" s="627">
        <v>30</v>
      </c>
      <c r="X240" s="627">
        <v>32</v>
      </c>
      <c r="Y240" s="627">
        <v>32</v>
      </c>
      <c r="Z240" s="627">
        <v>33</v>
      </c>
      <c r="AA240" s="627">
        <v>34</v>
      </c>
      <c r="AB240" s="627">
        <v>34</v>
      </c>
      <c r="AC240" s="627">
        <v>35</v>
      </c>
      <c r="AE240" s="627">
        <v>35</v>
      </c>
      <c r="AF240" s="627">
        <v>37</v>
      </c>
      <c r="AG240" s="627">
        <v>37</v>
      </c>
      <c r="AH240" s="627">
        <v>38</v>
      </c>
      <c r="AI240" s="627">
        <v>39</v>
      </c>
      <c r="AJ240" s="627">
        <v>38</v>
      </c>
      <c r="AK240" s="627">
        <v>40</v>
      </c>
      <c r="AL240" s="627">
        <v>40</v>
      </c>
      <c r="AM240" s="627">
        <v>41</v>
      </c>
      <c r="AN240" s="627">
        <v>41</v>
      </c>
      <c r="AO240" s="627">
        <v>42</v>
      </c>
      <c r="AP240" s="627">
        <v>38</v>
      </c>
    </row>
    <row r="241" spans="1:44" ht="17" x14ac:dyDescent="0.2">
      <c r="A241" s="627" t="s">
        <v>145</v>
      </c>
      <c r="B241" s="627">
        <v>4</v>
      </c>
      <c r="D241" s="1211" t="s">
        <v>695</v>
      </c>
      <c r="E241" s="627" t="s">
        <v>600</v>
      </c>
      <c r="F241" s="87">
        <v>1385324</v>
      </c>
      <c r="G241" s="627" t="s">
        <v>113</v>
      </c>
      <c r="H241" s="627" t="s">
        <v>150</v>
      </c>
      <c r="I241" s="627" t="s">
        <v>293</v>
      </c>
      <c r="J241" s="77">
        <v>44202</v>
      </c>
      <c r="K241" s="1214">
        <f t="shared" ca="1" si="13"/>
        <v>2.1944444444444446</v>
      </c>
      <c r="L241" s="87">
        <f t="shared" ca="1" si="14"/>
        <v>799</v>
      </c>
      <c r="M241" s="87">
        <f t="shared" ca="1" si="16"/>
        <v>26.633333333333333</v>
      </c>
      <c r="N241" s="1212">
        <v>44571</v>
      </c>
      <c r="O241" s="627">
        <f t="shared" si="15"/>
        <v>12.3</v>
      </c>
      <c r="P241" s="673" t="s">
        <v>112</v>
      </c>
      <c r="Q241" s="627">
        <v>186</v>
      </c>
      <c r="W241" s="627">
        <v>31</v>
      </c>
      <c r="X241" s="627">
        <v>34</v>
      </c>
      <c r="Y241" s="627">
        <v>37</v>
      </c>
      <c r="Z241" s="627">
        <v>40</v>
      </c>
      <c r="AA241" s="627">
        <v>40</v>
      </c>
      <c r="AB241" s="627">
        <v>42</v>
      </c>
      <c r="AC241" s="627">
        <v>44</v>
      </c>
      <c r="AE241" s="627">
        <v>46</v>
      </c>
      <c r="AF241" s="627">
        <v>49</v>
      </c>
      <c r="AG241" s="627">
        <v>48</v>
      </c>
      <c r="AH241" s="627">
        <v>49</v>
      </c>
      <c r="AI241" s="627">
        <v>50</v>
      </c>
      <c r="AJ241" s="627">
        <v>51</v>
      </c>
      <c r="AK241" s="627">
        <v>50</v>
      </c>
      <c r="AL241" s="627">
        <v>51</v>
      </c>
      <c r="AM241" s="627">
        <v>51</v>
      </c>
      <c r="AN241" s="627">
        <v>53</v>
      </c>
      <c r="AO241" s="627">
        <v>53</v>
      </c>
      <c r="AP241" s="627">
        <v>50</v>
      </c>
    </row>
    <row r="242" spans="1:44" ht="17" x14ac:dyDescent="0.2">
      <c r="A242" s="627" t="s">
        <v>145</v>
      </c>
      <c r="B242" s="627">
        <v>5</v>
      </c>
      <c r="D242" s="1211" t="s">
        <v>696</v>
      </c>
      <c r="E242" s="627" t="s">
        <v>606</v>
      </c>
      <c r="F242" s="87">
        <v>1385326</v>
      </c>
      <c r="G242" s="627" t="s">
        <v>113</v>
      </c>
      <c r="H242" s="627" t="s">
        <v>150</v>
      </c>
      <c r="I242" s="627" t="s">
        <v>299</v>
      </c>
      <c r="J242" s="77">
        <v>44202</v>
      </c>
      <c r="K242" s="1214">
        <f t="shared" ca="1" si="13"/>
        <v>2.1944444444444446</v>
      </c>
      <c r="L242" s="87">
        <f t="shared" ca="1" si="14"/>
        <v>799</v>
      </c>
      <c r="M242" s="87">
        <f t="shared" ca="1" si="16"/>
        <v>26.633333333333333</v>
      </c>
      <c r="N242" s="1212">
        <v>44571</v>
      </c>
      <c r="O242" s="627">
        <f t="shared" si="15"/>
        <v>12.3</v>
      </c>
      <c r="P242" s="673" t="s">
        <v>357</v>
      </c>
      <c r="Q242" s="627">
        <v>194</v>
      </c>
      <c r="W242" s="627">
        <v>29</v>
      </c>
      <c r="X242" s="627">
        <v>29</v>
      </c>
      <c r="Y242" s="627">
        <v>29</v>
      </c>
      <c r="Z242" s="627">
        <v>29</v>
      </c>
      <c r="AA242" s="627">
        <v>29</v>
      </c>
      <c r="AB242" s="627">
        <v>29</v>
      </c>
      <c r="AC242" s="627">
        <v>30</v>
      </c>
      <c r="AE242" s="627">
        <v>30</v>
      </c>
      <c r="AF242" s="627">
        <v>29</v>
      </c>
      <c r="AG242" s="627">
        <v>29</v>
      </c>
      <c r="AH242" s="627">
        <v>28</v>
      </c>
      <c r="AI242" s="627">
        <v>30</v>
      </c>
      <c r="AJ242" s="627">
        <v>29</v>
      </c>
      <c r="AK242" s="627">
        <v>29</v>
      </c>
      <c r="AL242" s="627">
        <v>31</v>
      </c>
      <c r="AM242" s="627">
        <v>30</v>
      </c>
      <c r="AN242" s="627">
        <v>30</v>
      </c>
      <c r="AO242" s="627">
        <v>29</v>
      </c>
      <c r="AP242" s="627">
        <v>29</v>
      </c>
    </row>
    <row r="243" spans="1:44" ht="17" x14ac:dyDescent="0.2">
      <c r="A243" s="627" t="s">
        <v>145</v>
      </c>
      <c r="B243" s="627">
        <v>6</v>
      </c>
      <c r="D243" s="1211" t="s">
        <v>697</v>
      </c>
      <c r="E243" s="627" t="s">
        <v>606</v>
      </c>
      <c r="F243" s="87">
        <v>1385326</v>
      </c>
      <c r="G243" s="627" t="s">
        <v>113</v>
      </c>
      <c r="H243" s="627" t="s">
        <v>150</v>
      </c>
      <c r="I243" s="627" t="s">
        <v>296</v>
      </c>
      <c r="J243" s="77">
        <v>44202</v>
      </c>
      <c r="K243" s="1214">
        <f t="shared" ca="1" si="13"/>
        <v>2.1944444444444446</v>
      </c>
      <c r="L243" s="87">
        <f t="shared" ca="1" si="14"/>
        <v>799</v>
      </c>
      <c r="M243" s="87">
        <f t="shared" ca="1" si="16"/>
        <v>26.633333333333333</v>
      </c>
      <c r="N243" s="1212">
        <v>44571</v>
      </c>
      <c r="O243" s="627">
        <f t="shared" si="15"/>
        <v>12.3</v>
      </c>
      <c r="P243" s="673" t="s">
        <v>357</v>
      </c>
      <c r="Q243" s="627">
        <v>163</v>
      </c>
      <c r="W243" s="627">
        <v>32</v>
      </c>
      <c r="X243" s="627">
        <v>31</v>
      </c>
      <c r="Y243" s="627">
        <v>30</v>
      </c>
      <c r="Z243" s="627">
        <v>31</v>
      </c>
      <c r="AA243" s="627">
        <v>32</v>
      </c>
      <c r="AB243" s="627">
        <v>31</v>
      </c>
      <c r="AC243" s="627">
        <v>32</v>
      </c>
      <c r="AE243" s="627">
        <v>32</v>
      </c>
      <c r="AF243" s="627">
        <v>31</v>
      </c>
      <c r="AG243" s="627">
        <v>31</v>
      </c>
      <c r="AH243" s="627">
        <v>31</v>
      </c>
      <c r="AI243" s="627">
        <v>32</v>
      </c>
      <c r="AJ243" s="627">
        <v>31</v>
      </c>
      <c r="AK243" s="627">
        <v>32</v>
      </c>
      <c r="AL243" s="627">
        <v>32</v>
      </c>
      <c r="AM243" s="627">
        <v>32</v>
      </c>
      <c r="AN243" s="627">
        <v>32</v>
      </c>
      <c r="AO243" s="627">
        <v>32</v>
      </c>
      <c r="AP243" s="627">
        <v>32</v>
      </c>
    </row>
    <row r="244" spans="1:44" ht="17" x14ac:dyDescent="0.2">
      <c r="A244" s="627" t="s">
        <v>145</v>
      </c>
      <c r="B244" s="627">
        <v>7</v>
      </c>
      <c r="D244" s="1211" t="s">
        <v>698</v>
      </c>
      <c r="E244" s="627" t="s">
        <v>606</v>
      </c>
      <c r="F244" s="87">
        <v>1385326</v>
      </c>
      <c r="G244" s="627" t="s">
        <v>113</v>
      </c>
      <c r="H244" s="627" t="s">
        <v>150</v>
      </c>
      <c r="I244" s="627" t="s">
        <v>286</v>
      </c>
      <c r="J244" s="77">
        <v>44222</v>
      </c>
      <c r="K244" s="1214">
        <f t="shared" ca="1" si="13"/>
        <v>2.1388888888888888</v>
      </c>
      <c r="L244" s="87">
        <f t="shared" ca="1" si="14"/>
        <v>779</v>
      </c>
      <c r="M244" s="87">
        <f t="shared" ca="1" si="16"/>
        <v>25.966666666666665</v>
      </c>
      <c r="N244" s="1212">
        <v>44571</v>
      </c>
      <c r="O244" s="627">
        <f t="shared" si="15"/>
        <v>11.633333333333333</v>
      </c>
      <c r="P244" s="673" t="s">
        <v>357</v>
      </c>
      <c r="Q244" s="627">
        <v>179</v>
      </c>
      <c r="W244" s="627">
        <v>34</v>
      </c>
      <c r="X244" s="627">
        <v>33</v>
      </c>
      <c r="Y244" s="627">
        <v>33</v>
      </c>
      <c r="Z244" s="627">
        <v>33</v>
      </c>
      <c r="AA244" s="627">
        <v>33</v>
      </c>
      <c r="AB244" s="627">
        <v>33</v>
      </c>
      <c r="AC244" s="627">
        <v>34</v>
      </c>
      <c r="AE244" s="627">
        <v>34</v>
      </c>
      <c r="AF244" s="627">
        <v>34</v>
      </c>
      <c r="AG244" s="627">
        <v>34</v>
      </c>
      <c r="AH244" s="627">
        <v>34</v>
      </c>
      <c r="AI244" s="627">
        <v>35</v>
      </c>
      <c r="AJ244" s="627">
        <v>35</v>
      </c>
      <c r="AK244" s="627">
        <v>35</v>
      </c>
      <c r="AL244" s="627">
        <v>35</v>
      </c>
      <c r="AM244" s="627">
        <v>35</v>
      </c>
      <c r="AN244" s="627">
        <v>35</v>
      </c>
      <c r="AO244" s="627">
        <v>35</v>
      </c>
      <c r="AP244" s="627">
        <v>34</v>
      </c>
    </row>
    <row r="245" spans="1:44" ht="17" x14ac:dyDescent="0.2">
      <c r="A245" s="627" t="s">
        <v>145</v>
      </c>
      <c r="B245" s="627">
        <v>8</v>
      </c>
      <c r="D245" s="1211" t="s">
        <v>699</v>
      </c>
      <c r="E245" s="627" t="s">
        <v>647</v>
      </c>
      <c r="F245" s="87">
        <v>1385325</v>
      </c>
      <c r="G245" s="627" t="s">
        <v>115</v>
      </c>
      <c r="H245" s="627" t="s">
        <v>150</v>
      </c>
      <c r="I245" s="627" t="s">
        <v>299</v>
      </c>
      <c r="J245" s="77">
        <v>44200</v>
      </c>
      <c r="K245" s="1214">
        <f t="shared" ca="1" si="13"/>
        <v>2.2000000000000002</v>
      </c>
      <c r="L245" s="87">
        <f t="shared" ca="1" si="14"/>
        <v>801</v>
      </c>
      <c r="M245" s="87">
        <f t="shared" ca="1" si="16"/>
        <v>26.7</v>
      </c>
      <c r="N245" s="1212">
        <v>44571</v>
      </c>
      <c r="O245" s="627">
        <f t="shared" si="15"/>
        <v>12.366666666666667</v>
      </c>
      <c r="P245" s="673" t="s">
        <v>357</v>
      </c>
      <c r="Q245" s="627">
        <v>189</v>
      </c>
      <c r="W245" s="627">
        <v>26</v>
      </c>
      <c r="X245" s="627">
        <v>27</v>
      </c>
      <c r="Y245" s="627">
        <v>27</v>
      </c>
      <c r="Z245" s="627">
        <v>27</v>
      </c>
      <c r="AA245" s="627">
        <v>28</v>
      </c>
      <c r="AB245" s="627">
        <v>28</v>
      </c>
      <c r="AC245" s="627">
        <v>28</v>
      </c>
      <c r="AE245" s="627">
        <v>27</v>
      </c>
      <c r="AF245" s="627">
        <v>28</v>
      </c>
      <c r="AG245" s="627">
        <v>27</v>
      </c>
      <c r="AH245" s="627">
        <v>27</v>
      </c>
      <c r="AI245" s="627">
        <v>28</v>
      </c>
      <c r="AJ245" s="627">
        <v>28</v>
      </c>
      <c r="AK245" s="627">
        <v>28</v>
      </c>
      <c r="AL245" s="627">
        <v>28</v>
      </c>
      <c r="AM245" s="627">
        <v>27</v>
      </c>
      <c r="AN245" s="627">
        <v>27</v>
      </c>
      <c r="AO245" s="627">
        <v>27</v>
      </c>
      <c r="AP245" s="627">
        <v>26</v>
      </c>
    </row>
    <row r="246" spans="1:44" ht="17" x14ac:dyDescent="0.2">
      <c r="A246" s="627" t="s">
        <v>145</v>
      </c>
      <c r="B246" s="627">
        <v>9</v>
      </c>
      <c r="D246" s="1211" t="s">
        <v>700</v>
      </c>
      <c r="E246" s="627" t="s">
        <v>647</v>
      </c>
      <c r="F246" s="87">
        <v>1385325</v>
      </c>
      <c r="G246" s="627" t="s">
        <v>115</v>
      </c>
      <c r="H246" s="627" t="s">
        <v>150</v>
      </c>
      <c r="I246" s="627" t="s">
        <v>296</v>
      </c>
      <c r="J246" s="77">
        <v>44200</v>
      </c>
      <c r="K246" s="1214">
        <f t="shared" ca="1" si="13"/>
        <v>2.2000000000000002</v>
      </c>
      <c r="L246" s="87">
        <f t="shared" ca="1" si="14"/>
        <v>801</v>
      </c>
      <c r="M246" s="87">
        <f t="shared" ca="1" si="16"/>
        <v>26.7</v>
      </c>
      <c r="N246" s="1212">
        <v>44571</v>
      </c>
      <c r="O246" s="627">
        <f t="shared" si="15"/>
        <v>12.366666666666667</v>
      </c>
      <c r="P246" s="673" t="s">
        <v>357</v>
      </c>
      <c r="Q246" s="627">
        <v>170</v>
      </c>
      <c r="W246" s="627">
        <v>26</v>
      </c>
      <c r="X246" s="627">
        <v>26</v>
      </c>
      <c r="Y246" s="627">
        <v>26</v>
      </c>
      <c r="Z246" s="627">
        <v>25</v>
      </c>
      <c r="AA246" s="627">
        <v>26</v>
      </c>
      <c r="AB246" s="627">
        <v>26</v>
      </c>
      <c r="AC246" s="627">
        <v>26</v>
      </c>
      <c r="AE246" s="627">
        <v>26</v>
      </c>
      <c r="AF246" s="627">
        <v>25</v>
      </c>
      <c r="AG246" s="627">
        <v>26</v>
      </c>
      <c r="AH246" s="627">
        <v>26</v>
      </c>
      <c r="AI246" s="627">
        <v>27</v>
      </c>
      <c r="AJ246" s="627">
        <v>27</v>
      </c>
      <c r="AK246" s="627">
        <v>28</v>
      </c>
      <c r="AL246" s="627">
        <v>27</v>
      </c>
      <c r="AM246" s="627">
        <v>27</v>
      </c>
      <c r="AN246" s="627">
        <v>27</v>
      </c>
      <c r="AO246" s="627">
        <v>26</v>
      </c>
      <c r="AP246" s="627">
        <v>26</v>
      </c>
    </row>
    <row r="247" spans="1:44" ht="17" x14ac:dyDescent="0.2">
      <c r="A247" s="627" t="s">
        <v>145</v>
      </c>
      <c r="B247" s="627">
        <v>10</v>
      </c>
      <c r="D247" s="1211" t="s">
        <v>701</v>
      </c>
      <c r="E247" s="627" t="s">
        <v>647</v>
      </c>
      <c r="F247" s="87">
        <v>1385325</v>
      </c>
      <c r="G247" s="627" t="s">
        <v>115</v>
      </c>
      <c r="H247" s="627" t="s">
        <v>150</v>
      </c>
      <c r="I247" s="627" t="s">
        <v>286</v>
      </c>
      <c r="J247" s="77">
        <v>44200</v>
      </c>
      <c r="K247" s="1214">
        <f t="shared" ca="1" si="13"/>
        <v>2.2000000000000002</v>
      </c>
      <c r="L247" s="87">
        <f t="shared" ca="1" si="14"/>
        <v>801</v>
      </c>
      <c r="M247" s="87">
        <f t="shared" ca="1" si="16"/>
        <v>26.7</v>
      </c>
      <c r="N247" s="1212">
        <v>44571</v>
      </c>
      <c r="O247" s="627">
        <f t="shared" si="15"/>
        <v>12.366666666666667</v>
      </c>
      <c r="P247" s="673" t="s">
        <v>357</v>
      </c>
      <c r="Q247" s="627">
        <v>145</v>
      </c>
      <c r="W247" s="627">
        <v>25</v>
      </c>
      <c r="X247" s="627">
        <v>26</v>
      </c>
      <c r="Y247" s="627">
        <v>26</v>
      </c>
      <c r="Z247" s="627">
        <v>26</v>
      </c>
      <c r="AA247" s="627">
        <v>26</v>
      </c>
      <c r="AB247" s="627">
        <v>27</v>
      </c>
      <c r="AC247" s="627">
        <v>26</v>
      </c>
      <c r="AE247" s="627">
        <v>26</v>
      </c>
      <c r="AF247" s="627">
        <v>26</v>
      </c>
      <c r="AG247" s="627">
        <v>26</v>
      </c>
      <c r="AH247" s="627">
        <v>25</v>
      </c>
      <c r="AI247" s="627">
        <v>26</v>
      </c>
      <c r="AJ247" s="627">
        <v>25</v>
      </c>
      <c r="AK247" s="627">
        <v>25</v>
      </c>
      <c r="AL247" s="627">
        <v>28</v>
      </c>
      <c r="AM247" s="627">
        <v>27</v>
      </c>
      <c r="AN247" s="627">
        <v>26</v>
      </c>
      <c r="AO247" s="627">
        <v>27</v>
      </c>
      <c r="AP247" s="627">
        <v>26</v>
      </c>
    </row>
    <row r="248" spans="1:44" ht="17" x14ac:dyDescent="0.2">
      <c r="A248" s="627" t="s">
        <v>145</v>
      </c>
      <c r="B248" s="627">
        <v>11</v>
      </c>
      <c r="D248" s="1211" t="s">
        <v>702</v>
      </c>
      <c r="E248" s="627" t="s">
        <v>652</v>
      </c>
      <c r="F248" s="87">
        <v>1385309</v>
      </c>
      <c r="G248" s="627" t="s">
        <v>113</v>
      </c>
      <c r="H248" s="627" t="s">
        <v>154</v>
      </c>
      <c r="I248" s="627" t="s">
        <v>299</v>
      </c>
      <c r="J248" s="77">
        <v>44203</v>
      </c>
      <c r="K248" s="1214">
        <f t="shared" ca="1" si="13"/>
        <v>2.1916666666666669</v>
      </c>
      <c r="L248" s="87">
        <f t="shared" ca="1" si="14"/>
        <v>798</v>
      </c>
      <c r="M248" s="87">
        <f t="shared" ca="1" si="16"/>
        <v>26.6</v>
      </c>
      <c r="N248" s="1212">
        <v>44571</v>
      </c>
      <c r="O248" s="627">
        <f t="shared" si="15"/>
        <v>12.266666666666667</v>
      </c>
      <c r="P248" s="673" t="s">
        <v>112</v>
      </c>
      <c r="Q248" s="627">
        <v>184</v>
      </c>
      <c r="W248" s="627">
        <v>32</v>
      </c>
      <c r="X248" s="627">
        <v>35</v>
      </c>
      <c r="Y248" s="627">
        <v>37</v>
      </c>
      <c r="Z248" s="627">
        <v>39</v>
      </c>
      <c r="AA248" s="627">
        <v>41</v>
      </c>
      <c r="AB248" s="627">
        <v>42</v>
      </c>
      <c r="AC248" s="627">
        <v>43</v>
      </c>
      <c r="AE248" s="627">
        <v>46</v>
      </c>
      <c r="AF248" s="627">
        <v>47</v>
      </c>
      <c r="AG248" s="627">
        <v>47</v>
      </c>
      <c r="AH248" s="627">
        <v>49</v>
      </c>
      <c r="AI248" s="627">
        <v>51</v>
      </c>
      <c r="AJ248" s="627">
        <v>51</v>
      </c>
      <c r="AK248" s="627">
        <v>52</v>
      </c>
      <c r="AL248" s="627">
        <v>52</v>
      </c>
      <c r="AM248" s="627">
        <v>51</v>
      </c>
      <c r="AN248" s="627">
        <v>51</v>
      </c>
      <c r="AO248" s="627">
        <v>53</v>
      </c>
      <c r="AP248" s="627">
        <v>49</v>
      </c>
    </row>
    <row r="249" spans="1:44" ht="17" x14ac:dyDescent="0.2">
      <c r="A249" s="627" t="s">
        <v>145</v>
      </c>
      <c r="B249" s="627">
        <v>12</v>
      </c>
      <c r="D249" s="1211" t="s">
        <v>703</v>
      </c>
      <c r="E249" s="627" t="s">
        <v>652</v>
      </c>
      <c r="F249" s="87">
        <v>1385309</v>
      </c>
      <c r="G249" s="627" t="s">
        <v>113</v>
      </c>
      <c r="H249" s="627" t="s">
        <v>154</v>
      </c>
      <c r="I249" s="627" t="s">
        <v>296</v>
      </c>
      <c r="J249" s="77">
        <v>44203</v>
      </c>
      <c r="K249" s="1214">
        <f t="shared" ca="1" si="13"/>
        <v>2.1916666666666669</v>
      </c>
      <c r="L249" s="87">
        <f t="shared" ca="1" si="14"/>
        <v>798</v>
      </c>
      <c r="M249" s="87">
        <f t="shared" ca="1" si="16"/>
        <v>26.6</v>
      </c>
      <c r="N249" s="1212">
        <v>44571</v>
      </c>
      <c r="O249" s="627">
        <f t="shared" si="15"/>
        <v>12.266666666666667</v>
      </c>
      <c r="P249" s="673" t="s">
        <v>112</v>
      </c>
      <c r="Q249" s="627">
        <v>216</v>
      </c>
      <c r="W249" s="627">
        <v>32</v>
      </c>
      <c r="X249" s="627">
        <v>38</v>
      </c>
      <c r="Y249" s="627">
        <v>41</v>
      </c>
      <c r="Z249" s="627">
        <v>43</v>
      </c>
      <c r="AA249" s="627">
        <v>45</v>
      </c>
      <c r="AB249" s="627">
        <v>46</v>
      </c>
      <c r="AC249" s="627">
        <v>47</v>
      </c>
      <c r="AE249" s="627">
        <v>48</v>
      </c>
      <c r="AF249" s="627">
        <v>48</v>
      </c>
      <c r="AG249" s="627">
        <v>48</v>
      </c>
      <c r="AH249" s="627">
        <v>49</v>
      </c>
      <c r="AI249" s="627">
        <v>50</v>
      </c>
      <c r="AJ249" s="627">
        <v>50</v>
      </c>
      <c r="AK249" s="627">
        <v>50</v>
      </c>
      <c r="AL249" s="627">
        <v>51</v>
      </c>
      <c r="AM249" s="627">
        <v>51</v>
      </c>
      <c r="AN249" s="627">
        <v>52</v>
      </c>
      <c r="AO249" s="627">
        <v>53</v>
      </c>
      <c r="AP249" s="627">
        <v>48</v>
      </c>
    </row>
    <row r="250" spans="1:44" ht="17" x14ac:dyDescent="0.2">
      <c r="A250" s="627" t="s">
        <v>145</v>
      </c>
      <c r="B250" s="627">
        <v>13</v>
      </c>
      <c r="D250" s="1211" t="s">
        <v>704</v>
      </c>
      <c r="E250" s="627" t="s">
        <v>678</v>
      </c>
      <c r="F250" s="87">
        <v>1378925</v>
      </c>
      <c r="G250" s="627" t="s">
        <v>113</v>
      </c>
      <c r="H250" s="627" t="s">
        <v>124</v>
      </c>
      <c r="I250" s="627" t="s">
        <v>299</v>
      </c>
      <c r="J250" s="77">
        <v>44165</v>
      </c>
      <c r="K250" s="1214">
        <f t="shared" ca="1" si="13"/>
        <v>2.2944444444444443</v>
      </c>
      <c r="L250" s="87">
        <f t="shared" ca="1" si="14"/>
        <v>836</v>
      </c>
      <c r="M250" s="87">
        <f t="shared" ca="1" si="16"/>
        <v>27.866666666666667</v>
      </c>
      <c r="N250" s="1212">
        <v>44571</v>
      </c>
      <c r="O250" s="627">
        <f t="shared" si="15"/>
        <v>13.533333333333333</v>
      </c>
      <c r="P250" s="673" t="s">
        <v>357</v>
      </c>
      <c r="Q250" s="627">
        <v>160</v>
      </c>
      <c r="AC250" s="627">
        <v>34</v>
      </c>
      <c r="AE250" s="627">
        <v>34</v>
      </c>
      <c r="AF250" s="627">
        <v>33</v>
      </c>
      <c r="AG250" s="627">
        <v>33</v>
      </c>
      <c r="AH250" s="627">
        <v>33</v>
      </c>
      <c r="AI250" s="627">
        <v>34</v>
      </c>
      <c r="AJ250" s="627">
        <v>33</v>
      </c>
      <c r="AK250" s="627">
        <v>33</v>
      </c>
    </row>
    <row r="251" spans="1:44" ht="17" x14ac:dyDescent="0.2">
      <c r="A251" s="627" t="s">
        <v>145</v>
      </c>
      <c r="B251" s="627">
        <v>14</v>
      </c>
      <c r="D251" s="1211" t="s">
        <v>705</v>
      </c>
      <c r="E251" s="627" t="s">
        <v>678</v>
      </c>
      <c r="F251" s="87">
        <v>1378925</v>
      </c>
      <c r="G251" s="627" t="s">
        <v>113</v>
      </c>
      <c r="H251" s="627" t="s">
        <v>124</v>
      </c>
      <c r="I251" s="627" t="s">
        <v>296</v>
      </c>
      <c r="J251" s="77">
        <v>44165</v>
      </c>
      <c r="K251" s="1214">
        <f t="shared" ca="1" si="13"/>
        <v>2.2944444444444443</v>
      </c>
      <c r="L251" s="87">
        <f t="shared" ca="1" si="14"/>
        <v>836</v>
      </c>
      <c r="M251" s="87">
        <f t="shared" ca="1" si="16"/>
        <v>27.866666666666667</v>
      </c>
      <c r="N251" s="1212">
        <v>44571</v>
      </c>
      <c r="O251" s="627">
        <f t="shared" si="15"/>
        <v>13.533333333333333</v>
      </c>
      <c r="P251" s="673" t="s">
        <v>357</v>
      </c>
      <c r="Q251" s="627">
        <v>159</v>
      </c>
      <c r="AC251" s="627">
        <v>35</v>
      </c>
      <c r="AE251" s="627">
        <v>35</v>
      </c>
      <c r="AF251" s="627">
        <v>35</v>
      </c>
      <c r="AG251" s="627">
        <v>35</v>
      </c>
      <c r="AH251" s="627">
        <v>36</v>
      </c>
      <c r="AI251" s="627">
        <v>36</v>
      </c>
      <c r="AJ251" s="627">
        <v>35</v>
      </c>
      <c r="AK251" s="627">
        <v>36</v>
      </c>
    </row>
    <row r="252" spans="1:44" ht="17" x14ac:dyDescent="0.2">
      <c r="A252" s="627" t="s">
        <v>145</v>
      </c>
      <c r="B252" s="627">
        <v>15</v>
      </c>
      <c r="D252" s="1211" t="s">
        <v>706</v>
      </c>
      <c r="E252" s="627" t="s">
        <v>678</v>
      </c>
      <c r="F252" s="87">
        <v>1378925</v>
      </c>
      <c r="G252" s="627" t="s">
        <v>113</v>
      </c>
      <c r="H252" s="627" t="s">
        <v>124</v>
      </c>
      <c r="I252" s="627" t="s">
        <v>286</v>
      </c>
      <c r="J252" s="77">
        <v>44165</v>
      </c>
      <c r="K252" s="1214">
        <f t="shared" ca="1" si="13"/>
        <v>2.2944444444444443</v>
      </c>
      <c r="L252" s="87">
        <f t="shared" ca="1" si="14"/>
        <v>836</v>
      </c>
      <c r="M252" s="87">
        <f t="shared" ca="1" si="16"/>
        <v>27.866666666666667</v>
      </c>
      <c r="N252" s="1212">
        <v>44571</v>
      </c>
      <c r="O252" s="627">
        <f t="shared" si="15"/>
        <v>13.533333333333333</v>
      </c>
      <c r="P252" s="673" t="s">
        <v>357</v>
      </c>
      <c r="Q252" s="627">
        <v>165</v>
      </c>
      <c r="AC252" s="627">
        <v>33</v>
      </c>
      <c r="AE252" s="627">
        <v>33</v>
      </c>
      <c r="AF252" s="627">
        <v>32</v>
      </c>
      <c r="AG252" s="627">
        <v>33</v>
      </c>
      <c r="AH252" s="627">
        <v>32</v>
      </c>
      <c r="AI252" s="627">
        <v>34</v>
      </c>
      <c r="AJ252" s="627">
        <v>33</v>
      </c>
      <c r="AK252" s="627">
        <v>33</v>
      </c>
    </row>
    <row r="253" spans="1:44" x14ac:dyDescent="0.2">
      <c r="O253" s="1228"/>
    </row>
    <row r="254" spans="1:44" ht="16" x14ac:dyDescent="0.2">
      <c r="A254" s="627" t="s">
        <v>147</v>
      </c>
      <c r="B254" s="627">
        <v>1</v>
      </c>
      <c r="D254" s="627" t="s">
        <v>707</v>
      </c>
      <c r="E254" s="627" t="s">
        <v>600</v>
      </c>
      <c r="F254" s="87">
        <v>1343436</v>
      </c>
      <c r="G254" s="627" t="s">
        <v>113</v>
      </c>
      <c r="H254" s="627" t="s">
        <v>141</v>
      </c>
      <c r="I254" s="627" t="s">
        <v>299</v>
      </c>
      <c r="J254" s="77">
        <v>44053</v>
      </c>
      <c r="K254" s="1214">
        <f t="shared" ref="K254:K261" ca="1" si="17">YEARFRAC(J254,TODAY())</f>
        <v>2.6</v>
      </c>
      <c r="L254" s="87">
        <f t="shared" ref="L254:L261" ca="1" si="18">_xlfn.DAYS(TODAY(),J254)</f>
        <v>948</v>
      </c>
      <c r="M254" s="87">
        <f t="shared" ref="M254:M261" ca="1" si="19">L254/30</f>
        <v>31.6</v>
      </c>
      <c r="N254" s="1212">
        <v>44599</v>
      </c>
      <c r="O254" s="627">
        <f t="shared" ref="O254:O278" si="20">_xlfn.DAYS(N254,J254)/30</f>
        <v>18.2</v>
      </c>
      <c r="P254" s="673" t="s">
        <v>112</v>
      </c>
      <c r="Q254" s="627">
        <v>142</v>
      </c>
      <c r="W254" s="627">
        <v>32</v>
      </c>
      <c r="X254" s="627">
        <v>35</v>
      </c>
      <c r="Y254" s="627">
        <v>36</v>
      </c>
      <c r="AA254" s="627">
        <v>40</v>
      </c>
      <c r="AB254" s="627">
        <v>42</v>
      </c>
      <c r="AC254" s="627">
        <v>41</v>
      </c>
      <c r="AD254" s="1229">
        <v>43</v>
      </c>
      <c r="AE254" s="627">
        <v>44</v>
      </c>
      <c r="AF254" s="627">
        <v>46</v>
      </c>
      <c r="AG254" s="627">
        <v>46</v>
      </c>
      <c r="AH254" s="627">
        <v>48</v>
      </c>
      <c r="AI254" s="627">
        <v>49</v>
      </c>
      <c r="AJ254" s="627">
        <v>49</v>
      </c>
      <c r="AK254" s="627">
        <v>51</v>
      </c>
      <c r="AL254" s="627">
        <v>51</v>
      </c>
      <c r="AM254" s="627">
        <v>50</v>
      </c>
      <c r="AN254" s="627">
        <v>50</v>
      </c>
      <c r="AO254" s="627">
        <v>51</v>
      </c>
      <c r="AP254" s="627">
        <v>53</v>
      </c>
      <c r="AQ254" s="627">
        <v>53</v>
      </c>
      <c r="AR254" s="627">
        <v>55</v>
      </c>
    </row>
    <row r="255" spans="1:44" ht="16" x14ac:dyDescent="0.2">
      <c r="A255" s="627" t="s">
        <v>147</v>
      </c>
      <c r="B255" s="627">
        <v>2</v>
      </c>
      <c r="D255" s="627" t="s">
        <v>708</v>
      </c>
      <c r="E255" s="627" t="s">
        <v>600</v>
      </c>
      <c r="F255" s="87">
        <v>1343436</v>
      </c>
      <c r="G255" s="627" t="s">
        <v>113</v>
      </c>
      <c r="H255" s="627" t="s">
        <v>141</v>
      </c>
      <c r="I255" s="627" t="s">
        <v>296</v>
      </c>
      <c r="J255" s="77">
        <v>44053</v>
      </c>
      <c r="K255" s="1214">
        <f t="shared" ca="1" si="17"/>
        <v>2.6</v>
      </c>
      <c r="L255" s="87">
        <f t="shared" ca="1" si="18"/>
        <v>948</v>
      </c>
      <c r="M255" s="87">
        <f t="shared" ca="1" si="19"/>
        <v>31.6</v>
      </c>
      <c r="N255" s="1212">
        <v>44599</v>
      </c>
      <c r="O255" s="627">
        <f t="shared" si="20"/>
        <v>18.2</v>
      </c>
      <c r="P255" s="673" t="s">
        <v>112</v>
      </c>
      <c r="Q255" s="627">
        <v>160</v>
      </c>
      <c r="W255" s="627">
        <v>30</v>
      </c>
      <c r="X255" s="627">
        <v>34</v>
      </c>
      <c r="Y255" s="627">
        <v>34</v>
      </c>
      <c r="AA255" s="627">
        <v>37</v>
      </c>
      <c r="AB255" s="627">
        <v>39</v>
      </c>
      <c r="AC255" s="627">
        <v>40</v>
      </c>
      <c r="AD255" s="1229">
        <v>42</v>
      </c>
      <c r="AE255" s="627">
        <v>43</v>
      </c>
      <c r="AF255" s="627">
        <v>44</v>
      </c>
      <c r="AG255" s="627">
        <v>43</v>
      </c>
      <c r="AH255" s="627">
        <v>45</v>
      </c>
      <c r="AI255" s="627">
        <v>46</v>
      </c>
      <c r="AJ255" s="627">
        <v>46</v>
      </c>
      <c r="AK255" s="627">
        <v>47</v>
      </c>
      <c r="AL255" s="627">
        <v>37</v>
      </c>
      <c r="AM255" s="627">
        <v>33</v>
      </c>
      <c r="AN255" s="627">
        <v>33</v>
      </c>
      <c r="AO255" s="627">
        <v>36</v>
      </c>
      <c r="AP255" s="627">
        <v>38</v>
      </c>
      <c r="AQ255" s="627">
        <v>41</v>
      </c>
      <c r="AR255" s="627">
        <v>43</v>
      </c>
    </row>
    <row r="256" spans="1:44" ht="16" x14ac:dyDescent="0.2">
      <c r="A256" s="627" t="s">
        <v>147</v>
      </c>
      <c r="B256" s="627">
        <v>3</v>
      </c>
      <c r="D256" s="627" t="s">
        <v>709</v>
      </c>
      <c r="E256" s="627" t="s">
        <v>600</v>
      </c>
      <c r="F256" s="87">
        <v>1343436</v>
      </c>
      <c r="G256" s="627" t="s">
        <v>113</v>
      </c>
      <c r="H256" s="627" t="s">
        <v>141</v>
      </c>
      <c r="I256" s="627" t="s">
        <v>293</v>
      </c>
      <c r="J256" s="77">
        <v>44053</v>
      </c>
      <c r="K256" s="1214">
        <f t="shared" ca="1" si="17"/>
        <v>2.6</v>
      </c>
      <c r="L256" s="87">
        <f t="shared" ca="1" si="18"/>
        <v>948</v>
      </c>
      <c r="M256" s="87">
        <f t="shared" ca="1" si="19"/>
        <v>31.6</v>
      </c>
      <c r="N256" s="1212">
        <v>44599</v>
      </c>
      <c r="O256" s="627">
        <f t="shared" si="20"/>
        <v>18.2</v>
      </c>
      <c r="P256" s="673" t="s">
        <v>112</v>
      </c>
      <c r="Q256" s="627">
        <v>158</v>
      </c>
      <c r="W256" s="627">
        <v>31</v>
      </c>
      <c r="X256" s="627">
        <v>35</v>
      </c>
      <c r="Y256" s="627">
        <v>36</v>
      </c>
      <c r="AA256" s="627">
        <v>36</v>
      </c>
      <c r="AB256" s="627">
        <v>37</v>
      </c>
      <c r="AC256" s="627">
        <v>40</v>
      </c>
      <c r="AD256" s="1229">
        <v>42</v>
      </c>
      <c r="AE256" s="627">
        <v>40</v>
      </c>
      <c r="AF256" s="627">
        <v>42</v>
      </c>
      <c r="AG256" s="627">
        <v>40</v>
      </c>
      <c r="AH256" s="627">
        <v>39</v>
      </c>
      <c r="AI256" s="627">
        <v>38</v>
      </c>
      <c r="AJ256" s="627">
        <v>36</v>
      </c>
      <c r="AK256" s="627">
        <v>35</v>
      </c>
      <c r="AL256" s="627">
        <v>36</v>
      </c>
      <c r="AM256" s="627">
        <v>38</v>
      </c>
      <c r="AN256" s="627">
        <v>36</v>
      </c>
      <c r="AO256" s="627">
        <v>37</v>
      </c>
      <c r="AP256" s="627">
        <v>37</v>
      </c>
      <c r="AQ256" s="627">
        <v>36</v>
      </c>
      <c r="AR256" s="627">
        <v>34</v>
      </c>
    </row>
    <row r="257" spans="1:44" ht="16" x14ac:dyDescent="0.2">
      <c r="A257" s="627" t="s">
        <v>147</v>
      </c>
      <c r="B257" s="627">
        <v>4</v>
      </c>
      <c r="D257" s="627" t="s">
        <v>710</v>
      </c>
      <c r="E257" s="627" t="s">
        <v>600</v>
      </c>
      <c r="F257" s="87">
        <v>1343436</v>
      </c>
      <c r="G257" s="627" t="s">
        <v>113</v>
      </c>
      <c r="H257" s="627" t="s">
        <v>141</v>
      </c>
      <c r="I257" s="627" t="s">
        <v>290</v>
      </c>
      <c r="J257" s="77">
        <v>44053</v>
      </c>
      <c r="K257" s="1214">
        <f t="shared" ca="1" si="17"/>
        <v>2.6</v>
      </c>
      <c r="L257" s="87">
        <f t="shared" ca="1" si="18"/>
        <v>948</v>
      </c>
      <c r="M257" s="87">
        <f t="shared" ca="1" si="19"/>
        <v>31.6</v>
      </c>
      <c r="N257" s="1212">
        <v>44599</v>
      </c>
      <c r="O257" s="627">
        <f t="shared" si="20"/>
        <v>18.2</v>
      </c>
      <c r="P257" s="673" t="s">
        <v>112</v>
      </c>
      <c r="Q257" s="627">
        <v>160</v>
      </c>
      <c r="W257" s="627">
        <v>31</v>
      </c>
      <c r="X257" s="627">
        <v>35</v>
      </c>
      <c r="Y257" s="627">
        <v>36</v>
      </c>
      <c r="AA257" s="627">
        <v>38</v>
      </c>
      <c r="AB257" s="627">
        <v>40</v>
      </c>
      <c r="AC257" s="627">
        <v>42</v>
      </c>
      <c r="AD257" s="1229">
        <v>43</v>
      </c>
      <c r="AE257" s="627">
        <v>43</v>
      </c>
      <c r="AF257" s="627">
        <v>44</v>
      </c>
      <c r="AG257" s="627">
        <v>44</v>
      </c>
      <c r="AH257" s="627">
        <v>44</v>
      </c>
      <c r="AI257" s="627">
        <v>45</v>
      </c>
      <c r="AJ257" s="627">
        <v>45</v>
      </c>
      <c r="AK257" s="627">
        <v>45</v>
      </c>
      <c r="AL257" s="627">
        <v>45</v>
      </c>
      <c r="AM257" s="627">
        <v>46</v>
      </c>
      <c r="AN257" s="627">
        <v>46</v>
      </c>
      <c r="AO257" s="627">
        <v>47</v>
      </c>
      <c r="AP257" s="627">
        <v>48</v>
      </c>
      <c r="AQ257" s="627">
        <v>47</v>
      </c>
      <c r="AR257" s="627">
        <v>47</v>
      </c>
    </row>
    <row r="258" spans="1:44" ht="16" x14ac:dyDescent="0.2">
      <c r="A258" s="627" t="s">
        <v>147</v>
      </c>
      <c r="B258" s="627">
        <v>5</v>
      </c>
      <c r="D258" s="627" t="s">
        <v>711</v>
      </c>
      <c r="E258" s="627" t="s">
        <v>606</v>
      </c>
      <c r="F258" s="87">
        <v>1343439</v>
      </c>
      <c r="G258" s="627" t="s">
        <v>113</v>
      </c>
      <c r="H258" s="627" t="s">
        <v>141</v>
      </c>
      <c r="I258" s="627" t="s">
        <v>299</v>
      </c>
      <c r="J258" s="77">
        <v>44053</v>
      </c>
      <c r="K258" s="1214">
        <f t="shared" ca="1" si="17"/>
        <v>2.6</v>
      </c>
      <c r="L258" s="87">
        <f t="shared" ca="1" si="18"/>
        <v>948</v>
      </c>
      <c r="M258" s="87">
        <f t="shared" ca="1" si="19"/>
        <v>31.6</v>
      </c>
      <c r="N258" s="1212">
        <v>44599</v>
      </c>
      <c r="O258" s="627">
        <f t="shared" si="20"/>
        <v>18.2</v>
      </c>
      <c r="P258" s="673" t="s">
        <v>357</v>
      </c>
      <c r="Q258" s="627">
        <v>122</v>
      </c>
      <c r="W258" s="627">
        <v>33</v>
      </c>
      <c r="X258" s="627">
        <v>33</v>
      </c>
      <c r="Y258" s="627">
        <v>33</v>
      </c>
      <c r="AA258" s="627">
        <v>33</v>
      </c>
      <c r="AD258" s="1229"/>
    </row>
    <row r="259" spans="1:44" ht="16" x14ac:dyDescent="0.2">
      <c r="A259" s="627" t="s">
        <v>147</v>
      </c>
      <c r="B259" s="627">
        <v>6</v>
      </c>
      <c r="D259" s="627" t="s">
        <v>712</v>
      </c>
      <c r="E259" s="627" t="s">
        <v>606</v>
      </c>
      <c r="F259" s="87">
        <v>1343439</v>
      </c>
      <c r="G259" s="627" t="s">
        <v>113</v>
      </c>
      <c r="H259" s="627" t="s">
        <v>141</v>
      </c>
      <c r="I259" s="627" t="s">
        <v>296</v>
      </c>
      <c r="J259" s="77">
        <v>44053</v>
      </c>
      <c r="K259" s="1214">
        <f t="shared" ca="1" si="17"/>
        <v>2.6</v>
      </c>
      <c r="L259" s="87">
        <f t="shared" ca="1" si="18"/>
        <v>948</v>
      </c>
      <c r="M259" s="87">
        <f t="shared" ca="1" si="19"/>
        <v>31.6</v>
      </c>
      <c r="N259" s="1212">
        <v>44599</v>
      </c>
      <c r="O259" s="627">
        <f t="shared" si="20"/>
        <v>18.2</v>
      </c>
      <c r="P259" s="673" t="s">
        <v>357</v>
      </c>
      <c r="Q259" s="627">
        <v>127</v>
      </c>
      <c r="W259" s="627">
        <v>32</v>
      </c>
      <c r="X259" s="627">
        <v>32</v>
      </c>
      <c r="Y259" s="627">
        <v>32</v>
      </c>
      <c r="AA259" s="627">
        <v>32</v>
      </c>
      <c r="AD259" s="1229"/>
    </row>
    <row r="260" spans="1:44" ht="16" x14ac:dyDescent="0.2">
      <c r="A260" s="627" t="s">
        <v>147</v>
      </c>
      <c r="B260" s="627">
        <v>7</v>
      </c>
      <c r="D260" s="627" t="s">
        <v>713</v>
      </c>
      <c r="E260" s="627" t="s">
        <v>606</v>
      </c>
      <c r="F260" s="87">
        <v>1343439</v>
      </c>
      <c r="G260" s="627" t="s">
        <v>113</v>
      </c>
      <c r="H260" s="627" t="s">
        <v>141</v>
      </c>
      <c r="I260" s="627" t="s">
        <v>286</v>
      </c>
      <c r="J260" s="77">
        <v>44053</v>
      </c>
      <c r="K260" s="1214">
        <f t="shared" ca="1" si="17"/>
        <v>2.6</v>
      </c>
      <c r="L260" s="87">
        <f t="shared" ca="1" si="18"/>
        <v>948</v>
      </c>
      <c r="M260" s="87">
        <f t="shared" ca="1" si="19"/>
        <v>31.6</v>
      </c>
      <c r="N260" s="1212">
        <v>44599</v>
      </c>
      <c r="O260" s="627">
        <f t="shared" si="20"/>
        <v>18.2</v>
      </c>
      <c r="P260" s="673" t="s">
        <v>357</v>
      </c>
      <c r="Q260" s="627">
        <v>117</v>
      </c>
      <c r="W260" s="627">
        <v>32</v>
      </c>
      <c r="X260" s="627">
        <v>33</v>
      </c>
      <c r="Y260" s="627">
        <v>33</v>
      </c>
      <c r="AA260" s="627">
        <v>32</v>
      </c>
      <c r="AD260" s="1229"/>
    </row>
    <row r="261" spans="1:44" ht="16" x14ac:dyDescent="0.2">
      <c r="A261" s="627" t="s">
        <v>147</v>
      </c>
      <c r="B261" s="627">
        <v>8</v>
      </c>
      <c r="D261" s="627" t="s">
        <v>714</v>
      </c>
      <c r="E261" s="627" t="s">
        <v>606</v>
      </c>
      <c r="F261" s="87">
        <v>1343439</v>
      </c>
      <c r="G261" s="627" t="s">
        <v>113</v>
      </c>
      <c r="H261" s="627" t="s">
        <v>141</v>
      </c>
      <c r="I261" s="627" t="s">
        <v>293</v>
      </c>
      <c r="J261" s="77">
        <v>44053</v>
      </c>
      <c r="K261" s="1214">
        <f t="shared" ca="1" si="17"/>
        <v>2.6</v>
      </c>
      <c r="L261" s="87">
        <f t="shared" ca="1" si="18"/>
        <v>948</v>
      </c>
      <c r="M261" s="87">
        <f t="shared" ca="1" si="19"/>
        <v>31.6</v>
      </c>
      <c r="N261" s="1212">
        <v>44599</v>
      </c>
      <c r="O261" s="627">
        <f t="shared" si="20"/>
        <v>18.2</v>
      </c>
      <c r="P261" s="673" t="s">
        <v>357</v>
      </c>
      <c r="Q261" s="627">
        <v>157</v>
      </c>
      <c r="W261" s="627">
        <v>32</v>
      </c>
      <c r="X261" s="627">
        <v>32</v>
      </c>
      <c r="Y261" s="627">
        <v>32</v>
      </c>
      <c r="AA261" s="627">
        <v>33</v>
      </c>
      <c r="AD261" s="1229"/>
    </row>
    <row r="262" spans="1:44" ht="16" x14ac:dyDescent="0.2">
      <c r="A262" s="627" t="s">
        <v>147</v>
      </c>
      <c r="B262" s="627">
        <v>9</v>
      </c>
      <c r="D262" s="627" t="s">
        <v>715</v>
      </c>
      <c r="E262" s="627" t="s">
        <v>647</v>
      </c>
      <c r="F262" s="87">
        <v>1343438</v>
      </c>
      <c r="G262" s="627" t="s">
        <v>115</v>
      </c>
      <c r="H262" s="627" t="s">
        <v>141</v>
      </c>
      <c r="I262" s="627" t="s">
        <v>299</v>
      </c>
      <c r="J262" s="77">
        <v>44053</v>
      </c>
      <c r="K262" s="1214">
        <f t="shared" ref="K262:K266" ca="1" si="21">YEARFRAC(J262,TODAY())</f>
        <v>2.6</v>
      </c>
      <c r="L262" s="87">
        <f t="shared" ref="L262:L266" ca="1" si="22">_xlfn.DAYS(TODAY(),J262)</f>
        <v>948</v>
      </c>
      <c r="M262" s="87">
        <f t="shared" ref="M262:M266" ca="1" si="23">L262/30</f>
        <v>31.6</v>
      </c>
      <c r="N262" s="1212">
        <v>44599</v>
      </c>
      <c r="O262" s="627">
        <f t="shared" si="20"/>
        <v>18.2</v>
      </c>
      <c r="P262" s="673" t="s">
        <v>357</v>
      </c>
      <c r="Q262" s="627">
        <v>147</v>
      </c>
      <c r="W262" s="627">
        <v>24</v>
      </c>
      <c r="X262" s="627">
        <v>25</v>
      </c>
      <c r="Y262" s="627">
        <v>25</v>
      </c>
      <c r="AA262" s="627">
        <v>25</v>
      </c>
      <c r="AB262" s="627">
        <v>25</v>
      </c>
      <c r="AC262" s="627">
        <v>25</v>
      </c>
      <c r="AD262" s="1229">
        <v>24</v>
      </c>
      <c r="AE262" s="627">
        <v>25</v>
      </c>
      <c r="AF262" s="627">
        <v>25</v>
      </c>
      <c r="AG262" s="627">
        <v>25</v>
      </c>
      <c r="AH262" s="627">
        <v>25</v>
      </c>
      <c r="AI262" s="627">
        <v>24</v>
      </c>
      <c r="AJ262" s="627">
        <v>25</v>
      </c>
      <c r="AK262" s="627">
        <v>25</v>
      </c>
      <c r="AL262" s="627">
        <v>26</v>
      </c>
      <c r="AM262" s="627">
        <v>25</v>
      </c>
      <c r="AN262" s="627">
        <v>26</v>
      </c>
      <c r="AO262" s="627">
        <v>26</v>
      </c>
      <c r="AP262" s="627">
        <v>27</v>
      </c>
      <c r="AQ262" s="627">
        <v>27</v>
      </c>
    </row>
    <row r="263" spans="1:44" ht="16" x14ac:dyDescent="0.2">
      <c r="A263" s="627" t="s">
        <v>147</v>
      </c>
      <c r="B263" s="627">
        <v>10</v>
      </c>
      <c r="D263" s="627" t="s">
        <v>716</v>
      </c>
      <c r="E263" s="627" t="s">
        <v>647</v>
      </c>
      <c r="F263" s="87">
        <v>1343438</v>
      </c>
      <c r="G263" s="627" t="s">
        <v>115</v>
      </c>
      <c r="H263" s="627" t="s">
        <v>141</v>
      </c>
      <c r="I263" s="627" t="s">
        <v>296</v>
      </c>
      <c r="J263" s="77">
        <v>44053</v>
      </c>
      <c r="K263" s="1214">
        <f t="shared" ca="1" si="21"/>
        <v>2.6</v>
      </c>
      <c r="L263" s="87">
        <f t="shared" ca="1" si="22"/>
        <v>948</v>
      </c>
      <c r="M263" s="87">
        <f t="shared" ca="1" si="23"/>
        <v>31.6</v>
      </c>
      <c r="N263" s="1212">
        <v>44599</v>
      </c>
      <c r="O263" s="627">
        <f t="shared" si="20"/>
        <v>18.2</v>
      </c>
      <c r="P263" s="673" t="s">
        <v>357</v>
      </c>
      <c r="Q263" s="627">
        <v>160</v>
      </c>
      <c r="W263" s="627">
        <v>26</v>
      </c>
      <c r="X263" s="627">
        <v>27</v>
      </c>
      <c r="Y263" s="627">
        <v>27</v>
      </c>
      <c r="AA263" s="627">
        <v>27</v>
      </c>
      <c r="AB263" s="627">
        <v>26</v>
      </c>
      <c r="AC263" s="627">
        <v>26</v>
      </c>
      <c r="AD263" s="1229">
        <v>25</v>
      </c>
      <c r="AE263" s="627">
        <v>27</v>
      </c>
      <c r="AF263" s="627">
        <v>27</v>
      </c>
      <c r="AG263" s="627">
        <v>27</v>
      </c>
      <c r="AH263" s="627">
        <v>28</v>
      </c>
      <c r="AI263" s="627">
        <v>27</v>
      </c>
      <c r="AJ263" s="627">
        <v>27</v>
      </c>
      <c r="AK263" s="627">
        <v>27</v>
      </c>
      <c r="AL263" s="627">
        <v>29</v>
      </c>
      <c r="AM263" s="627">
        <v>28</v>
      </c>
      <c r="AN263" s="627">
        <v>28</v>
      </c>
      <c r="AO263" s="627">
        <v>29</v>
      </c>
      <c r="AP263" s="627">
        <v>29</v>
      </c>
      <c r="AQ263" s="627">
        <v>29</v>
      </c>
    </row>
    <row r="264" spans="1:44" ht="16" x14ac:dyDescent="0.2">
      <c r="A264" s="627" t="s">
        <v>147</v>
      </c>
      <c r="B264" s="627">
        <v>11</v>
      </c>
      <c r="D264" s="627" t="s">
        <v>717</v>
      </c>
      <c r="E264" s="627" t="s">
        <v>647</v>
      </c>
      <c r="F264" s="87">
        <v>1343438</v>
      </c>
      <c r="G264" s="627" t="s">
        <v>115</v>
      </c>
      <c r="H264" s="627" t="s">
        <v>141</v>
      </c>
      <c r="I264" s="627" t="s">
        <v>286</v>
      </c>
      <c r="J264" s="77">
        <v>44053</v>
      </c>
      <c r="K264" s="1214">
        <f t="shared" ca="1" si="21"/>
        <v>2.6</v>
      </c>
      <c r="L264" s="87">
        <f t="shared" ca="1" si="22"/>
        <v>948</v>
      </c>
      <c r="M264" s="87">
        <f t="shared" ca="1" si="23"/>
        <v>31.6</v>
      </c>
      <c r="N264" s="1212">
        <v>44599</v>
      </c>
      <c r="O264" s="627">
        <f t="shared" si="20"/>
        <v>18.2</v>
      </c>
      <c r="P264" s="673" t="s">
        <v>357</v>
      </c>
      <c r="Q264" s="627">
        <v>182</v>
      </c>
      <c r="W264" s="627">
        <v>30</v>
      </c>
      <c r="X264" s="627">
        <v>29</v>
      </c>
      <c r="Y264" s="627">
        <v>30</v>
      </c>
      <c r="AA264" s="627">
        <v>30</v>
      </c>
      <c r="AB264" s="627">
        <v>30</v>
      </c>
      <c r="AC264" s="627">
        <v>32</v>
      </c>
      <c r="AD264" s="1229">
        <v>32</v>
      </c>
      <c r="AE264" s="627">
        <v>33</v>
      </c>
      <c r="AF264" s="627">
        <v>32</v>
      </c>
      <c r="AG264" s="627">
        <v>32</v>
      </c>
      <c r="AH264" s="627">
        <v>33</v>
      </c>
      <c r="AI264" s="627">
        <v>33</v>
      </c>
      <c r="AJ264" s="627">
        <v>33</v>
      </c>
      <c r="AK264" s="627">
        <v>34</v>
      </c>
      <c r="AL264" s="627">
        <v>35</v>
      </c>
      <c r="AM264" s="627">
        <v>34</v>
      </c>
      <c r="AN264" s="627">
        <v>35</v>
      </c>
      <c r="AO264" s="627">
        <v>35</v>
      </c>
      <c r="AP264" s="627">
        <v>36</v>
      </c>
      <c r="AQ264" s="627">
        <v>37</v>
      </c>
    </row>
    <row r="265" spans="1:44" ht="16" x14ac:dyDescent="0.2">
      <c r="A265" s="627" t="s">
        <v>147</v>
      </c>
      <c r="B265" s="627">
        <v>12</v>
      </c>
      <c r="D265" s="627" t="s">
        <v>718</v>
      </c>
      <c r="E265" s="627" t="s">
        <v>647</v>
      </c>
      <c r="F265" s="87">
        <v>1343438</v>
      </c>
      <c r="G265" s="627" t="s">
        <v>115</v>
      </c>
      <c r="H265" s="627" t="s">
        <v>141</v>
      </c>
      <c r="I265" s="627" t="s">
        <v>293</v>
      </c>
      <c r="J265" s="77">
        <v>44053</v>
      </c>
      <c r="K265" s="1214">
        <f t="shared" ca="1" si="21"/>
        <v>2.6</v>
      </c>
      <c r="L265" s="87">
        <f t="shared" ca="1" si="22"/>
        <v>948</v>
      </c>
      <c r="M265" s="87">
        <f t="shared" ca="1" si="23"/>
        <v>31.6</v>
      </c>
      <c r="N265" s="1212">
        <v>44599</v>
      </c>
      <c r="O265" s="627">
        <f t="shared" si="20"/>
        <v>18.2</v>
      </c>
      <c r="P265" s="673" t="s">
        <v>357</v>
      </c>
      <c r="Q265" s="627">
        <v>183</v>
      </c>
      <c r="W265" s="627">
        <v>27</v>
      </c>
      <c r="X265" s="627">
        <v>29</v>
      </c>
      <c r="Y265" s="627">
        <v>28</v>
      </c>
      <c r="AA265" s="627">
        <v>29</v>
      </c>
      <c r="AB265" s="627">
        <v>29</v>
      </c>
      <c r="AC265" s="627">
        <v>29</v>
      </c>
      <c r="AD265" s="1229">
        <v>29</v>
      </c>
      <c r="AE265" s="627">
        <v>31</v>
      </c>
      <c r="AF265" s="627">
        <v>30</v>
      </c>
      <c r="AG265" s="627">
        <v>31</v>
      </c>
      <c r="AH265" s="627">
        <v>31</v>
      </c>
      <c r="AI265" s="627">
        <v>31</v>
      </c>
      <c r="AJ265" s="627">
        <v>32</v>
      </c>
      <c r="AK265" s="627">
        <v>31</v>
      </c>
      <c r="AL265" s="627">
        <v>32</v>
      </c>
      <c r="AM265" s="627">
        <v>32</v>
      </c>
      <c r="AN265" s="627">
        <v>32</v>
      </c>
      <c r="AO265" s="627">
        <v>32</v>
      </c>
      <c r="AP265" s="627">
        <v>33</v>
      </c>
      <c r="AQ265" s="627">
        <v>34</v>
      </c>
    </row>
    <row r="266" spans="1:44" ht="16" x14ac:dyDescent="0.2">
      <c r="A266" s="627" t="s">
        <v>147</v>
      </c>
      <c r="B266" s="627">
        <v>13</v>
      </c>
      <c r="D266" s="627" t="s">
        <v>719</v>
      </c>
      <c r="E266" s="627" t="s">
        <v>647</v>
      </c>
      <c r="F266" s="87">
        <v>1343438</v>
      </c>
      <c r="G266" s="627" t="s">
        <v>115</v>
      </c>
      <c r="H266" s="627" t="s">
        <v>141</v>
      </c>
      <c r="I266" s="627" t="s">
        <v>290</v>
      </c>
      <c r="J266" s="77">
        <v>44053</v>
      </c>
      <c r="K266" s="1214">
        <f t="shared" ca="1" si="21"/>
        <v>2.6</v>
      </c>
      <c r="L266" s="87">
        <f t="shared" ca="1" si="22"/>
        <v>948</v>
      </c>
      <c r="M266" s="87">
        <f t="shared" ca="1" si="23"/>
        <v>31.6</v>
      </c>
      <c r="N266" s="1212">
        <v>44599</v>
      </c>
      <c r="O266" s="627">
        <f t="shared" si="20"/>
        <v>18.2</v>
      </c>
      <c r="P266" s="673" t="s">
        <v>357</v>
      </c>
      <c r="Q266" s="627">
        <v>173</v>
      </c>
      <c r="W266" s="627">
        <v>28</v>
      </c>
      <c r="X266" s="627">
        <v>28</v>
      </c>
      <c r="Y266" s="627">
        <v>28</v>
      </c>
      <c r="AA266" s="627">
        <v>28</v>
      </c>
      <c r="AB266" s="627">
        <v>29</v>
      </c>
      <c r="AC266" s="627">
        <v>28</v>
      </c>
      <c r="AD266" s="1229">
        <v>28</v>
      </c>
      <c r="AE266" s="627">
        <v>29</v>
      </c>
      <c r="AF266" s="627">
        <v>28</v>
      </c>
      <c r="AG266" s="627">
        <v>29</v>
      </c>
      <c r="AH266" s="627">
        <v>29</v>
      </c>
      <c r="AI266" s="627">
        <v>28</v>
      </c>
      <c r="AJ266" s="627">
        <v>28</v>
      </c>
      <c r="AK266" s="627">
        <v>28</v>
      </c>
      <c r="AL266" s="627">
        <v>29</v>
      </c>
      <c r="AM266" s="627">
        <v>29</v>
      </c>
      <c r="AN266" s="627">
        <v>29</v>
      </c>
      <c r="AO266" s="627">
        <v>29</v>
      </c>
      <c r="AP266" s="627">
        <v>29</v>
      </c>
      <c r="AQ266" s="627">
        <v>29</v>
      </c>
    </row>
    <row r="267" spans="1:44" ht="16" x14ac:dyDescent="0.2">
      <c r="A267" s="627" t="s">
        <v>147</v>
      </c>
      <c r="B267" s="627">
        <v>14</v>
      </c>
      <c r="D267" s="627" t="s">
        <v>720</v>
      </c>
      <c r="E267" s="627" t="s">
        <v>652</v>
      </c>
      <c r="F267" s="87">
        <v>1343440</v>
      </c>
      <c r="G267" s="627" t="s">
        <v>115</v>
      </c>
      <c r="H267" s="627" t="s">
        <v>141</v>
      </c>
      <c r="I267" s="627" t="s">
        <v>299</v>
      </c>
      <c r="J267" s="77">
        <v>44053</v>
      </c>
      <c r="K267" s="1214">
        <f t="shared" ref="K267:K274" ca="1" si="24">YEARFRAC(J267,TODAY())</f>
        <v>2.6</v>
      </c>
      <c r="L267" s="87">
        <f t="shared" ref="L267:L274" ca="1" si="25">_xlfn.DAYS(TODAY(),J267)</f>
        <v>948</v>
      </c>
      <c r="M267" s="87">
        <f t="shared" ref="M267:M274" ca="1" si="26">L267/30</f>
        <v>31.6</v>
      </c>
      <c r="N267" s="1212">
        <v>44599</v>
      </c>
      <c r="O267" s="627">
        <f t="shared" si="20"/>
        <v>18.2</v>
      </c>
      <c r="P267" s="673" t="s">
        <v>112</v>
      </c>
      <c r="Q267" s="627">
        <v>173</v>
      </c>
      <c r="W267" s="627">
        <v>28</v>
      </c>
      <c r="X267" s="627">
        <v>31</v>
      </c>
      <c r="Y267" s="627">
        <v>33</v>
      </c>
      <c r="AA267" s="627">
        <v>38</v>
      </c>
      <c r="AB267" s="627">
        <v>41</v>
      </c>
      <c r="AC267" s="627">
        <v>41</v>
      </c>
      <c r="AD267" s="1229">
        <v>45</v>
      </c>
      <c r="AE267" s="627">
        <v>46</v>
      </c>
      <c r="AF267" s="627">
        <v>46</v>
      </c>
      <c r="AG267" s="627">
        <v>48</v>
      </c>
      <c r="AH267" s="627">
        <v>49</v>
      </c>
      <c r="AI267" s="627">
        <v>50</v>
      </c>
      <c r="AJ267" s="627">
        <v>51</v>
      </c>
      <c r="AK267" s="627">
        <v>50</v>
      </c>
      <c r="AL267" s="627">
        <v>51</v>
      </c>
      <c r="AM267" s="627">
        <v>52</v>
      </c>
      <c r="AN267" s="627">
        <v>54</v>
      </c>
      <c r="AO267" s="627">
        <v>54</v>
      </c>
      <c r="AP267" s="627">
        <v>58</v>
      </c>
      <c r="AQ267" s="627">
        <v>58</v>
      </c>
    </row>
    <row r="268" spans="1:44" ht="16" x14ac:dyDescent="0.2">
      <c r="A268" s="627" t="s">
        <v>147</v>
      </c>
      <c r="B268" s="627">
        <v>15</v>
      </c>
      <c r="D268" s="627" t="s">
        <v>721</v>
      </c>
      <c r="E268" s="627" t="s">
        <v>652</v>
      </c>
      <c r="F268" s="87">
        <v>1343440</v>
      </c>
      <c r="G268" s="627" t="s">
        <v>115</v>
      </c>
      <c r="H268" s="627" t="s">
        <v>141</v>
      </c>
      <c r="I268" s="627" t="s">
        <v>296</v>
      </c>
      <c r="J268" s="77">
        <v>44053</v>
      </c>
      <c r="K268" s="1214">
        <f t="shared" ca="1" si="24"/>
        <v>2.6</v>
      </c>
      <c r="L268" s="87">
        <f t="shared" ca="1" si="25"/>
        <v>948</v>
      </c>
      <c r="M268" s="87">
        <f t="shared" ca="1" si="26"/>
        <v>31.6</v>
      </c>
      <c r="N268" s="1212">
        <v>44599</v>
      </c>
      <c r="O268" s="627">
        <f t="shared" si="20"/>
        <v>18.2</v>
      </c>
      <c r="P268" s="673" t="s">
        <v>112</v>
      </c>
      <c r="Q268" s="627">
        <v>170</v>
      </c>
      <c r="W268" s="627">
        <v>29</v>
      </c>
      <c r="X268" s="627">
        <v>31</v>
      </c>
      <c r="Y268" s="627">
        <v>35</v>
      </c>
      <c r="AA268" s="627">
        <v>40</v>
      </c>
      <c r="AB268" s="627">
        <v>41</v>
      </c>
      <c r="AC268" s="627">
        <v>45</v>
      </c>
      <c r="AD268" s="1229">
        <v>47</v>
      </c>
      <c r="AE268" s="627">
        <v>45</v>
      </c>
      <c r="AF268" s="627">
        <v>47</v>
      </c>
      <c r="AG268" s="627">
        <v>46</v>
      </c>
      <c r="AH268" s="627">
        <v>47</v>
      </c>
      <c r="AI268" s="627">
        <v>47</v>
      </c>
      <c r="AJ268" s="627">
        <v>49</v>
      </c>
      <c r="AK268" s="627">
        <v>46</v>
      </c>
      <c r="AL268" s="627">
        <v>47</v>
      </c>
      <c r="AM268" s="627">
        <v>48</v>
      </c>
      <c r="AN268" s="627">
        <v>48</v>
      </c>
      <c r="AO268" s="627">
        <v>48</v>
      </c>
      <c r="AP268" s="627">
        <v>52</v>
      </c>
      <c r="AQ268" s="627">
        <v>51</v>
      </c>
    </row>
    <row r="269" spans="1:44" ht="16" x14ac:dyDescent="0.2">
      <c r="A269" s="627" t="s">
        <v>147</v>
      </c>
      <c r="B269" s="627">
        <v>16</v>
      </c>
      <c r="D269" s="627" t="s">
        <v>722</v>
      </c>
      <c r="E269" s="627" t="s">
        <v>652</v>
      </c>
      <c r="F269" s="87">
        <v>1343440</v>
      </c>
      <c r="G269" s="627" t="s">
        <v>115</v>
      </c>
      <c r="H269" s="627" t="s">
        <v>141</v>
      </c>
      <c r="I269" s="627" t="s">
        <v>286</v>
      </c>
      <c r="J269" s="77">
        <v>44053</v>
      </c>
      <c r="K269" s="1214">
        <f t="shared" ca="1" si="24"/>
        <v>2.6</v>
      </c>
      <c r="L269" s="87">
        <f t="shared" ca="1" si="25"/>
        <v>948</v>
      </c>
      <c r="M269" s="87">
        <f t="shared" ca="1" si="26"/>
        <v>31.6</v>
      </c>
      <c r="N269" s="1212">
        <v>44599</v>
      </c>
      <c r="O269" s="627">
        <f t="shared" si="20"/>
        <v>18.2</v>
      </c>
      <c r="P269" s="673" t="s">
        <v>112</v>
      </c>
      <c r="Q269" s="627">
        <v>163</v>
      </c>
      <c r="W269" s="627">
        <v>26</v>
      </c>
      <c r="X269" s="627">
        <v>30</v>
      </c>
      <c r="Y269" s="627">
        <v>34</v>
      </c>
      <c r="AA269" s="627">
        <v>39</v>
      </c>
      <c r="AB269" s="627">
        <v>40</v>
      </c>
      <c r="AC269" s="627">
        <v>43</v>
      </c>
      <c r="AD269" s="1229">
        <v>44</v>
      </c>
      <c r="AE269" s="627">
        <v>45</v>
      </c>
      <c r="AF269" s="627">
        <v>48</v>
      </c>
      <c r="AG269" s="627">
        <v>48</v>
      </c>
      <c r="AH269" s="627">
        <v>49</v>
      </c>
      <c r="AI269" s="627">
        <v>50</v>
      </c>
      <c r="AJ269" s="627">
        <v>51</v>
      </c>
      <c r="AK269" s="627">
        <v>50</v>
      </c>
      <c r="AL269" s="627">
        <v>50</v>
      </c>
      <c r="AM269" s="627">
        <v>52</v>
      </c>
      <c r="AN269" s="627">
        <v>52</v>
      </c>
      <c r="AO269" s="627">
        <v>52</v>
      </c>
      <c r="AP269" s="627">
        <v>56</v>
      </c>
      <c r="AQ269" s="627">
        <v>56</v>
      </c>
    </row>
    <row r="270" spans="1:44" ht="16" x14ac:dyDescent="0.2">
      <c r="A270" s="627" t="s">
        <v>147</v>
      </c>
      <c r="B270" s="627">
        <v>17</v>
      </c>
      <c r="D270" s="627" t="s">
        <v>723</v>
      </c>
      <c r="E270" s="627" t="s">
        <v>652</v>
      </c>
      <c r="F270" s="87">
        <v>1343440</v>
      </c>
      <c r="G270" s="627" t="s">
        <v>115</v>
      </c>
      <c r="H270" s="627" t="s">
        <v>141</v>
      </c>
      <c r="I270" s="627" t="s">
        <v>293</v>
      </c>
      <c r="J270" s="77">
        <v>44053</v>
      </c>
      <c r="K270" s="1214">
        <f t="shared" ca="1" si="24"/>
        <v>2.6</v>
      </c>
      <c r="L270" s="87">
        <f t="shared" ca="1" si="25"/>
        <v>948</v>
      </c>
      <c r="M270" s="87">
        <f t="shared" ca="1" si="26"/>
        <v>31.6</v>
      </c>
      <c r="N270" s="1212">
        <v>44599</v>
      </c>
      <c r="O270" s="627">
        <f t="shared" si="20"/>
        <v>18.2</v>
      </c>
      <c r="P270" s="673" t="s">
        <v>112</v>
      </c>
      <c r="Q270" s="627">
        <v>191</v>
      </c>
      <c r="W270" s="627">
        <v>25</v>
      </c>
      <c r="X270" s="627">
        <v>28</v>
      </c>
      <c r="Y270" s="627">
        <v>30</v>
      </c>
      <c r="AA270" s="627">
        <v>34</v>
      </c>
      <c r="AB270" s="627">
        <v>35</v>
      </c>
      <c r="AC270" s="627">
        <v>38</v>
      </c>
      <c r="AD270" s="1229">
        <v>39</v>
      </c>
      <c r="AE270" s="627">
        <v>40</v>
      </c>
      <c r="AF270" s="627">
        <v>42</v>
      </c>
      <c r="AG270" s="627">
        <v>43</v>
      </c>
      <c r="AH270" s="627">
        <v>43</v>
      </c>
      <c r="AI270" s="627">
        <v>43</v>
      </c>
      <c r="AJ270" s="627">
        <v>44</v>
      </c>
      <c r="AK270" s="627">
        <v>45</v>
      </c>
      <c r="AL270" s="627">
        <v>44</v>
      </c>
      <c r="AM270" s="627">
        <v>45</v>
      </c>
      <c r="AN270" s="627">
        <v>45</v>
      </c>
      <c r="AO270" s="627">
        <v>46</v>
      </c>
      <c r="AP270" s="627">
        <v>49</v>
      </c>
      <c r="AQ270" s="627">
        <v>50</v>
      </c>
    </row>
    <row r="271" spans="1:44" ht="16" x14ac:dyDescent="0.2">
      <c r="A271" s="627" t="s">
        <v>147</v>
      </c>
      <c r="B271" s="627">
        <v>18</v>
      </c>
      <c r="D271" s="627" t="s">
        <v>724</v>
      </c>
      <c r="E271" s="627" t="s">
        <v>652</v>
      </c>
      <c r="F271" s="87">
        <v>1343440</v>
      </c>
      <c r="G271" s="627" t="s">
        <v>115</v>
      </c>
      <c r="H271" s="627" t="s">
        <v>141</v>
      </c>
      <c r="I271" s="627" t="s">
        <v>382</v>
      </c>
      <c r="J271" s="77">
        <v>44053</v>
      </c>
      <c r="K271" s="1214">
        <f t="shared" ca="1" si="24"/>
        <v>2.6</v>
      </c>
      <c r="L271" s="87">
        <f t="shared" ca="1" si="25"/>
        <v>948</v>
      </c>
      <c r="M271" s="87">
        <f t="shared" ca="1" si="26"/>
        <v>31.6</v>
      </c>
      <c r="N271" s="1212">
        <v>44599</v>
      </c>
      <c r="O271" s="627">
        <f t="shared" si="20"/>
        <v>18.2</v>
      </c>
      <c r="P271" s="673" t="s">
        <v>112</v>
      </c>
      <c r="Q271" s="627">
        <v>180</v>
      </c>
      <c r="W271" s="627">
        <v>27</v>
      </c>
      <c r="X271" s="627">
        <v>28</v>
      </c>
      <c r="Y271" s="627">
        <v>30</v>
      </c>
      <c r="AA271" s="627">
        <v>34</v>
      </c>
      <c r="AB271" s="627">
        <v>35</v>
      </c>
      <c r="AC271" s="627">
        <v>38</v>
      </c>
      <c r="AD271" s="1229">
        <v>38</v>
      </c>
      <c r="AE271" s="627">
        <v>39</v>
      </c>
      <c r="AF271" s="627">
        <v>40</v>
      </c>
      <c r="AG271" s="627">
        <v>41</v>
      </c>
      <c r="AH271" s="627">
        <v>40</v>
      </c>
      <c r="AI271" s="627">
        <v>39</v>
      </c>
      <c r="AJ271" s="627">
        <v>39</v>
      </c>
      <c r="AK271" s="627">
        <v>39</v>
      </c>
      <c r="AL271" s="627">
        <v>40</v>
      </c>
      <c r="AM271" s="627">
        <v>41</v>
      </c>
      <c r="AN271" s="627">
        <v>43</v>
      </c>
      <c r="AO271" s="627">
        <v>43</v>
      </c>
      <c r="AP271" s="627">
        <v>46</v>
      </c>
      <c r="AQ271" s="627">
        <v>46</v>
      </c>
    </row>
    <row r="272" spans="1:44" ht="16" x14ac:dyDescent="0.2">
      <c r="A272" s="627" t="s">
        <v>147</v>
      </c>
      <c r="B272" s="627">
        <v>19</v>
      </c>
      <c r="D272" s="627" t="s">
        <v>725</v>
      </c>
      <c r="E272" s="627" t="s">
        <v>678</v>
      </c>
      <c r="F272" s="87">
        <v>1343437</v>
      </c>
      <c r="G272" s="627" t="s">
        <v>113</v>
      </c>
      <c r="H272" s="627" t="s">
        <v>141</v>
      </c>
      <c r="I272" s="627" t="s">
        <v>299</v>
      </c>
      <c r="J272" s="77">
        <v>44057</v>
      </c>
      <c r="K272" s="1214">
        <f t="shared" ca="1" si="24"/>
        <v>2.588888888888889</v>
      </c>
      <c r="L272" s="87">
        <f t="shared" ca="1" si="25"/>
        <v>944</v>
      </c>
      <c r="M272" s="87">
        <f t="shared" ca="1" si="26"/>
        <v>31.466666666666665</v>
      </c>
      <c r="N272" s="1212">
        <v>44599</v>
      </c>
      <c r="O272" s="627">
        <f t="shared" si="20"/>
        <v>18.066666666666666</v>
      </c>
      <c r="P272" s="673" t="s">
        <v>357</v>
      </c>
      <c r="Q272" s="627">
        <v>169</v>
      </c>
      <c r="W272" s="627">
        <v>34</v>
      </c>
      <c r="X272" s="627">
        <v>35</v>
      </c>
      <c r="Y272" s="627">
        <v>35</v>
      </c>
      <c r="AA272" s="627">
        <v>34</v>
      </c>
      <c r="AB272" s="627">
        <v>34</v>
      </c>
      <c r="AC272" s="627">
        <v>35</v>
      </c>
      <c r="AD272" s="1229">
        <v>35</v>
      </c>
      <c r="AE272" s="627">
        <v>35</v>
      </c>
      <c r="AF272" s="627">
        <v>35</v>
      </c>
      <c r="AG272" s="627">
        <v>34</v>
      </c>
      <c r="AH272" s="627">
        <v>35</v>
      </c>
      <c r="AI272" s="627">
        <v>36</v>
      </c>
      <c r="AJ272" s="627">
        <v>35</v>
      </c>
      <c r="AK272" s="627">
        <v>35</v>
      </c>
      <c r="AL272" s="627">
        <v>35</v>
      </c>
      <c r="AM272" s="627">
        <v>35</v>
      </c>
      <c r="AN272" s="627">
        <v>35</v>
      </c>
      <c r="AO272" s="627">
        <v>34</v>
      </c>
      <c r="AP272" s="627">
        <v>34</v>
      </c>
      <c r="AQ272" s="627">
        <v>35</v>
      </c>
      <c r="AR272" s="627">
        <v>34</v>
      </c>
    </row>
    <row r="273" spans="1:44" ht="16" x14ac:dyDescent="0.2">
      <c r="A273" s="627" t="s">
        <v>147</v>
      </c>
      <c r="B273" s="627">
        <v>20</v>
      </c>
      <c r="D273" s="627" t="s">
        <v>726</v>
      </c>
      <c r="E273" s="627" t="s">
        <v>678</v>
      </c>
      <c r="F273" s="87">
        <v>1343437</v>
      </c>
      <c r="G273" s="627" t="s">
        <v>113</v>
      </c>
      <c r="H273" s="627" t="s">
        <v>141</v>
      </c>
      <c r="I273" s="627" t="s">
        <v>296</v>
      </c>
      <c r="J273" s="77">
        <v>44057</v>
      </c>
      <c r="K273" s="1214">
        <f t="shared" ca="1" si="24"/>
        <v>2.588888888888889</v>
      </c>
      <c r="L273" s="87">
        <f t="shared" ca="1" si="25"/>
        <v>944</v>
      </c>
      <c r="M273" s="87">
        <f t="shared" ca="1" si="26"/>
        <v>31.466666666666665</v>
      </c>
      <c r="N273" s="1212">
        <v>44599</v>
      </c>
      <c r="O273" s="627">
        <f t="shared" si="20"/>
        <v>18.066666666666666</v>
      </c>
      <c r="P273" s="673" t="s">
        <v>357</v>
      </c>
      <c r="Q273" s="627">
        <v>193</v>
      </c>
      <c r="W273" s="627">
        <v>40</v>
      </c>
      <c r="X273" s="627">
        <v>41</v>
      </c>
      <c r="Y273" s="627">
        <v>41</v>
      </c>
      <c r="AA273" s="627">
        <v>40</v>
      </c>
      <c r="AB273" s="627">
        <v>40</v>
      </c>
      <c r="AC273" s="627">
        <v>41</v>
      </c>
      <c r="AD273" s="1229">
        <v>41</v>
      </c>
      <c r="AE273" s="627">
        <v>42</v>
      </c>
      <c r="AF273" s="627">
        <v>41</v>
      </c>
      <c r="AG273" s="627">
        <v>40</v>
      </c>
      <c r="AH273" s="627">
        <v>41</v>
      </c>
      <c r="AI273" s="627">
        <v>41</v>
      </c>
      <c r="AJ273" s="627">
        <v>41</v>
      </c>
      <c r="AK273" s="627">
        <v>42</v>
      </c>
      <c r="AL273" s="627">
        <v>42</v>
      </c>
      <c r="AM273" s="627">
        <v>42</v>
      </c>
      <c r="AN273" s="627">
        <v>41</v>
      </c>
      <c r="AO273" s="627">
        <v>40</v>
      </c>
      <c r="AP273" s="627">
        <v>41</v>
      </c>
      <c r="AQ273" s="627">
        <v>41</v>
      </c>
      <c r="AR273" s="627">
        <v>41</v>
      </c>
    </row>
    <row r="274" spans="1:44" ht="16" x14ac:dyDescent="0.2">
      <c r="A274" s="627" t="s">
        <v>147</v>
      </c>
      <c r="B274" s="627">
        <v>21</v>
      </c>
      <c r="D274" s="627" t="s">
        <v>727</v>
      </c>
      <c r="E274" s="627" t="s">
        <v>678</v>
      </c>
      <c r="F274" s="87">
        <v>1343437</v>
      </c>
      <c r="G274" s="627" t="s">
        <v>113</v>
      </c>
      <c r="H274" s="627" t="s">
        <v>141</v>
      </c>
      <c r="I274" s="627" t="s">
        <v>286</v>
      </c>
      <c r="J274" s="77">
        <v>44057</v>
      </c>
      <c r="K274" s="1214">
        <f t="shared" ca="1" si="24"/>
        <v>2.588888888888889</v>
      </c>
      <c r="L274" s="87">
        <f t="shared" ca="1" si="25"/>
        <v>944</v>
      </c>
      <c r="M274" s="87">
        <f t="shared" ca="1" si="26"/>
        <v>31.466666666666665</v>
      </c>
      <c r="N274" s="1212">
        <v>44599</v>
      </c>
      <c r="O274" s="627">
        <f t="shared" si="20"/>
        <v>18.066666666666666</v>
      </c>
      <c r="P274" s="673" t="s">
        <v>357</v>
      </c>
      <c r="Q274" s="627">
        <v>171</v>
      </c>
      <c r="W274" s="627">
        <v>37</v>
      </c>
      <c r="X274" s="627">
        <v>37</v>
      </c>
      <c r="Y274" s="627">
        <v>37</v>
      </c>
      <c r="AA274" s="627">
        <v>38</v>
      </c>
      <c r="AB274" s="627">
        <v>37</v>
      </c>
      <c r="AC274" s="627">
        <v>38</v>
      </c>
      <c r="AD274" s="1229">
        <v>38</v>
      </c>
      <c r="AE274" s="627">
        <v>39</v>
      </c>
      <c r="AF274" s="627">
        <v>38</v>
      </c>
      <c r="AG274" s="627">
        <v>38</v>
      </c>
      <c r="AH274" s="627">
        <v>38</v>
      </c>
      <c r="AI274" s="627">
        <v>39</v>
      </c>
      <c r="AJ274" s="627">
        <v>38</v>
      </c>
      <c r="AK274" s="627">
        <v>39</v>
      </c>
      <c r="AL274" s="627">
        <v>39</v>
      </c>
      <c r="AM274" s="627">
        <v>38</v>
      </c>
      <c r="AN274" s="627">
        <v>37</v>
      </c>
      <c r="AO274" s="627">
        <v>38</v>
      </c>
      <c r="AP274" s="627">
        <v>37</v>
      </c>
      <c r="AQ274" s="627">
        <v>38</v>
      </c>
      <c r="AR274" s="627">
        <v>38</v>
      </c>
    </row>
    <row r="275" spans="1:44" ht="16" x14ac:dyDescent="0.2">
      <c r="A275" s="627" t="s">
        <v>147</v>
      </c>
      <c r="B275" s="627">
        <v>22</v>
      </c>
      <c r="D275" s="627" t="s">
        <v>728</v>
      </c>
      <c r="E275" s="627" t="s">
        <v>678</v>
      </c>
      <c r="F275" s="87">
        <v>1343437</v>
      </c>
      <c r="G275" s="627" t="s">
        <v>113</v>
      </c>
      <c r="H275" s="627" t="s">
        <v>141</v>
      </c>
      <c r="I275" s="627" t="s">
        <v>293</v>
      </c>
      <c r="J275" s="77">
        <v>44081</v>
      </c>
      <c r="K275" s="1214">
        <f t="shared" ref="K275:K276" ca="1" si="27">YEARFRAC(J275,TODAY())</f>
        <v>2.5249999999999999</v>
      </c>
      <c r="L275" s="87">
        <f t="shared" ref="L275:L276" ca="1" si="28">_xlfn.DAYS(TODAY(),J275)</f>
        <v>920</v>
      </c>
      <c r="M275" s="87">
        <f t="shared" ref="M275:M276" ca="1" si="29">L275/30</f>
        <v>30.666666666666668</v>
      </c>
      <c r="N275" s="1212">
        <v>44599</v>
      </c>
      <c r="O275" s="627">
        <f t="shared" si="20"/>
        <v>17.266666666666666</v>
      </c>
      <c r="P275" s="673" t="s">
        <v>357</v>
      </c>
      <c r="Q275" s="627">
        <v>167</v>
      </c>
      <c r="W275" s="627">
        <v>37</v>
      </c>
      <c r="X275" s="627">
        <v>37</v>
      </c>
      <c r="Y275" s="627">
        <v>38</v>
      </c>
      <c r="AA275" s="627">
        <v>36</v>
      </c>
      <c r="AB275" s="627">
        <v>36</v>
      </c>
      <c r="AC275" s="627">
        <v>37</v>
      </c>
      <c r="AD275" s="1229">
        <v>37</v>
      </c>
      <c r="AE275" s="627">
        <v>38</v>
      </c>
      <c r="AF275" s="627">
        <v>38</v>
      </c>
      <c r="AG275" s="627">
        <v>37</v>
      </c>
      <c r="AH275" s="627">
        <v>38</v>
      </c>
      <c r="AI275" s="627">
        <v>38</v>
      </c>
      <c r="AJ275" s="627">
        <v>38</v>
      </c>
      <c r="AK275" s="627">
        <v>38</v>
      </c>
      <c r="AL275" s="627">
        <v>38</v>
      </c>
      <c r="AM275" s="627">
        <v>39</v>
      </c>
      <c r="AN275" s="627">
        <v>37</v>
      </c>
      <c r="AO275" s="627">
        <v>38</v>
      </c>
      <c r="AP275" s="627">
        <v>38</v>
      </c>
      <c r="AQ275" s="627">
        <v>39</v>
      </c>
      <c r="AR275" s="627">
        <v>38</v>
      </c>
    </row>
    <row r="276" spans="1:44" ht="16" x14ac:dyDescent="0.2">
      <c r="A276" s="627" t="s">
        <v>147</v>
      </c>
      <c r="B276" s="627">
        <v>23</v>
      </c>
      <c r="D276" s="627" t="s">
        <v>729</v>
      </c>
      <c r="E276" s="627" t="s">
        <v>678</v>
      </c>
      <c r="F276" s="87">
        <v>1343437</v>
      </c>
      <c r="G276" s="627" t="s">
        <v>113</v>
      </c>
      <c r="H276" s="627" t="s">
        <v>141</v>
      </c>
      <c r="I276" s="627" t="s">
        <v>382</v>
      </c>
      <c r="J276" s="77">
        <v>44081</v>
      </c>
      <c r="K276" s="1214">
        <f t="shared" ca="1" si="27"/>
        <v>2.5249999999999999</v>
      </c>
      <c r="L276" s="87">
        <f t="shared" ca="1" si="28"/>
        <v>920</v>
      </c>
      <c r="M276" s="87">
        <f t="shared" ca="1" si="29"/>
        <v>30.666666666666668</v>
      </c>
      <c r="N276" s="1212">
        <v>44599</v>
      </c>
      <c r="O276" s="627">
        <f t="shared" si="20"/>
        <v>17.266666666666666</v>
      </c>
      <c r="P276" s="673" t="s">
        <v>357</v>
      </c>
      <c r="Q276" s="627">
        <v>153</v>
      </c>
      <c r="W276" s="627">
        <v>31</v>
      </c>
      <c r="X276" s="627">
        <v>31</v>
      </c>
      <c r="Y276" s="627">
        <v>32</v>
      </c>
      <c r="AA276" s="627">
        <v>32</v>
      </c>
      <c r="AB276" s="627">
        <v>31</v>
      </c>
      <c r="AC276" s="627">
        <v>32</v>
      </c>
      <c r="AD276" s="1229">
        <v>31</v>
      </c>
      <c r="AE276" s="627">
        <v>32</v>
      </c>
      <c r="AF276" s="627">
        <v>32</v>
      </c>
      <c r="AG276" s="627">
        <v>32</v>
      </c>
      <c r="AH276" s="627">
        <v>33</v>
      </c>
      <c r="AI276" s="627">
        <v>33</v>
      </c>
      <c r="AJ276" s="627">
        <v>32</v>
      </c>
      <c r="AK276" s="627">
        <v>32</v>
      </c>
      <c r="AL276" s="627">
        <v>32</v>
      </c>
      <c r="AM276" s="627">
        <v>33</v>
      </c>
      <c r="AN276" s="627">
        <v>33</v>
      </c>
      <c r="AO276" s="627">
        <v>33</v>
      </c>
      <c r="AP276" s="627">
        <v>32</v>
      </c>
      <c r="AQ276" s="627">
        <v>32</v>
      </c>
      <c r="AR276" s="627">
        <v>32</v>
      </c>
    </row>
    <row r="277" spans="1:44" ht="16" x14ac:dyDescent="0.2">
      <c r="A277" s="627" t="s">
        <v>147</v>
      </c>
      <c r="B277" s="627">
        <v>24</v>
      </c>
      <c r="D277" s="627" t="s">
        <v>730</v>
      </c>
      <c r="E277" s="627" t="s">
        <v>658</v>
      </c>
      <c r="F277" s="87">
        <v>1343443</v>
      </c>
      <c r="G277" s="627" t="s">
        <v>113</v>
      </c>
      <c r="H277" s="627" t="s">
        <v>141</v>
      </c>
      <c r="I277" s="627" t="s">
        <v>299</v>
      </c>
      <c r="J277" s="77">
        <v>44063</v>
      </c>
      <c r="K277" s="1214">
        <f ca="1">YEARFRAC(J277,TODAY())</f>
        <v>2.5722222222222224</v>
      </c>
      <c r="L277" s="87">
        <f ca="1">_xlfn.DAYS(TODAY(),J277)</f>
        <v>938</v>
      </c>
      <c r="M277" s="87">
        <f ca="1">L277/30</f>
        <v>31.266666666666666</v>
      </c>
      <c r="N277" s="1212">
        <v>44599</v>
      </c>
      <c r="O277" s="627">
        <f t="shared" si="20"/>
        <v>17.866666666666667</v>
      </c>
      <c r="P277" s="673" t="s">
        <v>112</v>
      </c>
      <c r="Q277" s="627">
        <v>168</v>
      </c>
      <c r="W277" s="627">
        <v>28</v>
      </c>
      <c r="X277" s="627">
        <v>29</v>
      </c>
      <c r="Y277" s="627">
        <v>29</v>
      </c>
      <c r="AA277" s="627">
        <v>29</v>
      </c>
      <c r="AB277" s="627">
        <v>30</v>
      </c>
      <c r="AC277" s="627">
        <v>30</v>
      </c>
      <c r="AD277" s="1229">
        <v>30</v>
      </c>
      <c r="AE277" s="627">
        <v>31</v>
      </c>
      <c r="AF277" s="627">
        <v>31</v>
      </c>
      <c r="AG277" s="627">
        <v>31</v>
      </c>
      <c r="AH277" s="627">
        <v>32</v>
      </c>
      <c r="AI277" s="627">
        <v>32</v>
      </c>
      <c r="AJ277" s="627">
        <v>32</v>
      </c>
      <c r="AK277" s="627">
        <v>33</v>
      </c>
      <c r="AL277" s="627">
        <v>33</v>
      </c>
      <c r="AM277" s="627">
        <v>35</v>
      </c>
      <c r="AN277" s="627">
        <v>34</v>
      </c>
      <c r="AO277" s="627">
        <v>33</v>
      </c>
      <c r="AP277" s="627">
        <v>34</v>
      </c>
      <c r="AQ277" s="627">
        <v>35</v>
      </c>
      <c r="AR277" s="627">
        <v>35</v>
      </c>
    </row>
    <row r="278" spans="1:44" ht="16" x14ac:dyDescent="0.2">
      <c r="A278" s="627" t="s">
        <v>147</v>
      </c>
      <c r="B278" s="627">
        <v>25</v>
      </c>
      <c r="D278" s="627" t="s">
        <v>731</v>
      </c>
      <c r="E278" s="627" t="s">
        <v>658</v>
      </c>
      <c r="F278" s="87">
        <v>1343443</v>
      </c>
      <c r="G278" s="627" t="s">
        <v>113</v>
      </c>
      <c r="H278" s="627" t="s">
        <v>141</v>
      </c>
      <c r="I278" s="627" t="s">
        <v>296</v>
      </c>
      <c r="J278" s="77">
        <v>44063</v>
      </c>
      <c r="K278" s="1214">
        <f ca="1">YEARFRAC(J278,TODAY())</f>
        <v>2.5722222222222224</v>
      </c>
      <c r="L278" s="87">
        <f ca="1">_xlfn.DAYS(TODAY(),J278)</f>
        <v>938</v>
      </c>
      <c r="M278" s="87">
        <f ca="1">L278/30</f>
        <v>31.266666666666666</v>
      </c>
      <c r="N278" s="1212">
        <v>44599</v>
      </c>
      <c r="O278" s="627">
        <f t="shared" si="20"/>
        <v>17.866666666666667</v>
      </c>
      <c r="P278" s="673" t="s">
        <v>112</v>
      </c>
      <c r="Q278" s="627">
        <v>160</v>
      </c>
      <c r="W278" s="627">
        <v>28</v>
      </c>
      <c r="X278" s="627">
        <v>30</v>
      </c>
      <c r="Y278" s="627">
        <v>29</v>
      </c>
      <c r="AA278" s="627">
        <v>30</v>
      </c>
      <c r="AB278" s="627">
        <v>31</v>
      </c>
      <c r="AC278" s="627">
        <v>30</v>
      </c>
      <c r="AD278" s="1229">
        <v>31</v>
      </c>
      <c r="AE278" s="627">
        <v>31</v>
      </c>
      <c r="AF278" s="627">
        <v>31</v>
      </c>
      <c r="AG278" s="627">
        <v>31</v>
      </c>
      <c r="AH278" s="627">
        <v>32</v>
      </c>
      <c r="AI278" s="627">
        <v>32</v>
      </c>
      <c r="AJ278" s="627">
        <v>34</v>
      </c>
      <c r="AK278" s="627">
        <v>33</v>
      </c>
      <c r="AL278" s="627">
        <v>33</v>
      </c>
      <c r="AM278" s="627">
        <v>34</v>
      </c>
      <c r="AN278" s="627">
        <v>34</v>
      </c>
      <c r="AO278" s="627">
        <v>34</v>
      </c>
      <c r="AP278" s="627">
        <v>35</v>
      </c>
      <c r="AQ278" s="627">
        <v>34</v>
      </c>
      <c r="AR278" s="627">
        <v>34</v>
      </c>
    </row>
    <row r="280" spans="1:44" ht="16" x14ac:dyDescent="0.2">
      <c r="A280" s="627" t="s">
        <v>148</v>
      </c>
      <c r="B280" s="627">
        <v>1</v>
      </c>
      <c r="D280" s="627" t="s">
        <v>732</v>
      </c>
      <c r="E280" s="627" t="s">
        <v>600</v>
      </c>
      <c r="F280" s="87">
        <v>1343441</v>
      </c>
      <c r="G280" s="87" t="s">
        <v>115</v>
      </c>
      <c r="H280" s="627" t="s">
        <v>141</v>
      </c>
      <c r="I280" s="87" t="s">
        <v>733</v>
      </c>
      <c r="J280" s="77">
        <v>44067</v>
      </c>
      <c r="K280" s="1214">
        <f t="shared" ref="K280:K296" ca="1" si="30">YEARFRAC(J280,TODAY())</f>
        <v>2.5611111111111109</v>
      </c>
      <c r="L280" s="87">
        <f t="shared" ref="L280:L296" ca="1" si="31">_xlfn.DAYS(TODAY(),J280)</f>
        <v>934</v>
      </c>
      <c r="M280" s="87">
        <f t="shared" ref="M280:M296" ca="1" si="32">L280/30</f>
        <v>31.133333333333333</v>
      </c>
      <c r="N280" s="1212">
        <v>44627</v>
      </c>
      <c r="O280" s="627">
        <f t="shared" ref="O280:O296" si="33">_xlfn.DAYS(N280,J280)/30</f>
        <v>18.666666666666668</v>
      </c>
      <c r="P280" s="673" t="s">
        <v>357</v>
      </c>
      <c r="Q280" s="627">
        <v>201</v>
      </c>
      <c r="W280" s="627">
        <v>35</v>
      </c>
      <c r="X280" s="627">
        <v>35</v>
      </c>
      <c r="Y280" s="627">
        <v>35</v>
      </c>
      <c r="Z280" s="627">
        <v>35</v>
      </c>
      <c r="AA280" s="627">
        <v>35</v>
      </c>
      <c r="AB280" s="627">
        <v>36</v>
      </c>
      <c r="AC280" s="627">
        <v>36</v>
      </c>
      <c r="AD280" s="627">
        <v>36</v>
      </c>
      <c r="AE280" s="627">
        <v>37</v>
      </c>
      <c r="AF280" s="627">
        <v>36</v>
      </c>
      <c r="AG280" s="627">
        <v>37</v>
      </c>
      <c r="AH280" s="627">
        <v>36</v>
      </c>
      <c r="AI280" s="627">
        <v>35</v>
      </c>
      <c r="AJ280" s="627">
        <v>35</v>
      </c>
      <c r="AK280" s="627">
        <v>35</v>
      </c>
      <c r="AM280" s="627">
        <v>36</v>
      </c>
      <c r="AN280" s="627">
        <v>37</v>
      </c>
    </row>
    <row r="281" spans="1:44" ht="16" x14ac:dyDescent="0.2">
      <c r="A281" s="627" t="s">
        <v>148</v>
      </c>
      <c r="B281" s="627">
        <v>2</v>
      </c>
      <c r="D281" s="627" t="s">
        <v>734</v>
      </c>
      <c r="E281" s="627" t="s">
        <v>600</v>
      </c>
      <c r="F281" s="87">
        <v>1343441</v>
      </c>
      <c r="G281" s="87" t="s">
        <v>115</v>
      </c>
      <c r="H281" s="627" t="s">
        <v>141</v>
      </c>
      <c r="I281" s="87" t="s">
        <v>299</v>
      </c>
      <c r="J281" s="77">
        <v>44067</v>
      </c>
      <c r="K281" s="1214">
        <f t="shared" ca="1" si="30"/>
        <v>2.5611111111111109</v>
      </c>
      <c r="L281" s="87">
        <f t="shared" ca="1" si="31"/>
        <v>934</v>
      </c>
      <c r="M281" s="87">
        <f t="shared" ca="1" si="32"/>
        <v>31.133333333333333</v>
      </c>
      <c r="N281" s="1212">
        <v>44627</v>
      </c>
      <c r="O281" s="627">
        <f t="shared" si="33"/>
        <v>18.666666666666668</v>
      </c>
      <c r="P281" s="673" t="s">
        <v>357</v>
      </c>
      <c r="Q281" s="627">
        <v>175</v>
      </c>
      <c r="W281" s="627">
        <v>25</v>
      </c>
      <c r="X281" s="627">
        <v>25</v>
      </c>
      <c r="Y281" s="627">
        <v>24</v>
      </c>
      <c r="Z281" s="627">
        <v>25</v>
      </c>
      <c r="AA281" s="627">
        <v>26</v>
      </c>
      <c r="AB281" s="627">
        <v>25</v>
      </c>
      <c r="AC281" s="627">
        <v>25</v>
      </c>
      <c r="AD281" s="627">
        <v>25</v>
      </c>
      <c r="AE281" s="627">
        <v>26</v>
      </c>
      <c r="AF281" s="627">
        <v>26</v>
      </c>
      <c r="AG281" s="627">
        <v>26</v>
      </c>
      <c r="AH281" s="627">
        <v>26</v>
      </c>
      <c r="AI281" s="627">
        <v>26</v>
      </c>
      <c r="AJ281" s="627">
        <v>26</v>
      </c>
      <c r="AK281" s="627">
        <v>26</v>
      </c>
      <c r="AM281" s="627">
        <v>27</v>
      </c>
      <c r="AN281" s="627">
        <v>27</v>
      </c>
    </row>
    <row r="282" spans="1:44" ht="16" x14ac:dyDescent="0.2">
      <c r="A282" s="627" t="s">
        <v>148</v>
      </c>
      <c r="B282" s="627">
        <v>3</v>
      </c>
      <c r="D282" s="627" t="s">
        <v>735</v>
      </c>
      <c r="E282" s="627" t="s">
        <v>600</v>
      </c>
      <c r="F282" s="87">
        <v>1343441</v>
      </c>
      <c r="G282" s="87" t="s">
        <v>115</v>
      </c>
      <c r="H282" s="627" t="s">
        <v>141</v>
      </c>
      <c r="I282" s="87" t="s">
        <v>286</v>
      </c>
      <c r="J282" s="77">
        <v>44067</v>
      </c>
      <c r="K282" s="1214">
        <f t="shared" ca="1" si="30"/>
        <v>2.5611111111111109</v>
      </c>
      <c r="L282" s="87">
        <f t="shared" ca="1" si="31"/>
        <v>934</v>
      </c>
      <c r="M282" s="87">
        <f t="shared" ca="1" si="32"/>
        <v>31.133333333333333</v>
      </c>
      <c r="N282" s="1212">
        <v>44627</v>
      </c>
      <c r="O282" s="627">
        <f t="shared" si="33"/>
        <v>18.666666666666668</v>
      </c>
      <c r="P282" s="673" t="s">
        <v>357</v>
      </c>
      <c r="Q282" s="627">
        <v>220</v>
      </c>
      <c r="W282" s="627">
        <v>26</v>
      </c>
    </row>
    <row r="283" spans="1:44" ht="16" x14ac:dyDescent="0.2">
      <c r="A283" s="627" t="s">
        <v>148</v>
      </c>
      <c r="B283" s="627">
        <v>4</v>
      </c>
      <c r="D283" s="627" t="s">
        <v>736</v>
      </c>
      <c r="E283" s="627" t="s">
        <v>600</v>
      </c>
      <c r="F283" s="87">
        <v>1343441</v>
      </c>
      <c r="G283" s="87" t="s">
        <v>115</v>
      </c>
      <c r="H283" s="627" t="s">
        <v>141</v>
      </c>
      <c r="I283" s="87" t="s">
        <v>293</v>
      </c>
      <c r="J283" s="77">
        <v>44067</v>
      </c>
      <c r="K283" s="1214">
        <f t="shared" ca="1" si="30"/>
        <v>2.5611111111111109</v>
      </c>
      <c r="L283" s="87">
        <f t="shared" ca="1" si="31"/>
        <v>934</v>
      </c>
      <c r="M283" s="87">
        <f t="shared" ca="1" si="32"/>
        <v>31.133333333333333</v>
      </c>
      <c r="N283" s="1212">
        <v>44627</v>
      </c>
      <c r="O283" s="627">
        <f t="shared" si="33"/>
        <v>18.666666666666668</v>
      </c>
      <c r="P283" s="673" t="s">
        <v>357</v>
      </c>
      <c r="Q283" s="627">
        <v>183</v>
      </c>
      <c r="W283" s="627">
        <v>27</v>
      </c>
      <c r="X283" s="627">
        <v>26</v>
      </c>
      <c r="Y283" s="627">
        <v>26</v>
      </c>
      <c r="Z283" s="627">
        <v>26</v>
      </c>
      <c r="AA283" s="627">
        <v>25</v>
      </c>
      <c r="AB283" s="627">
        <v>26</v>
      </c>
      <c r="AC283" s="627">
        <v>26</v>
      </c>
      <c r="AD283" s="627">
        <v>27</v>
      </c>
      <c r="AE283" s="627">
        <v>27</v>
      </c>
      <c r="AF283" s="627">
        <v>27</v>
      </c>
      <c r="AG283" s="627">
        <v>27</v>
      </c>
      <c r="AH283" s="627">
        <v>26</v>
      </c>
      <c r="AI283" s="627">
        <v>26</v>
      </c>
      <c r="AJ283" s="627">
        <v>26</v>
      </c>
      <c r="AK283" s="627">
        <v>27</v>
      </c>
      <c r="AM283" s="627">
        <v>26</v>
      </c>
      <c r="AN283" s="627">
        <v>26</v>
      </c>
    </row>
    <row r="284" spans="1:44" ht="16" x14ac:dyDescent="0.2">
      <c r="A284" s="627" t="s">
        <v>148</v>
      </c>
      <c r="B284" s="627">
        <v>5</v>
      </c>
      <c r="D284" s="627" t="s">
        <v>737</v>
      </c>
      <c r="E284" s="627" t="s">
        <v>600</v>
      </c>
      <c r="F284" s="87">
        <v>1343441</v>
      </c>
      <c r="G284" s="87" t="s">
        <v>115</v>
      </c>
      <c r="H284" s="627" t="s">
        <v>141</v>
      </c>
      <c r="I284" s="87" t="s">
        <v>296</v>
      </c>
      <c r="J284" s="77">
        <v>44067</v>
      </c>
      <c r="K284" s="1214">
        <f t="shared" ca="1" si="30"/>
        <v>2.5611111111111109</v>
      </c>
      <c r="L284" s="87">
        <f t="shared" ca="1" si="31"/>
        <v>934</v>
      </c>
      <c r="M284" s="87">
        <f t="shared" ca="1" si="32"/>
        <v>31.133333333333333</v>
      </c>
      <c r="N284" s="1212">
        <v>44627</v>
      </c>
      <c r="O284" s="627">
        <f t="shared" si="33"/>
        <v>18.666666666666668</v>
      </c>
      <c r="P284" s="673" t="s">
        <v>357</v>
      </c>
      <c r="Q284" s="627">
        <v>168</v>
      </c>
      <c r="W284" s="627">
        <v>26</v>
      </c>
      <c r="X284" s="627">
        <v>24</v>
      </c>
      <c r="Y284" s="627">
        <v>24</v>
      </c>
      <c r="Z284" s="627">
        <v>24</v>
      </c>
      <c r="AA284" s="627">
        <v>25</v>
      </c>
      <c r="AB284" s="627">
        <v>25</v>
      </c>
      <c r="AC284" s="627">
        <v>25</v>
      </c>
      <c r="AD284" s="627">
        <v>26</v>
      </c>
      <c r="AE284" s="627">
        <v>25</v>
      </c>
      <c r="AF284" s="627">
        <v>25</v>
      </c>
      <c r="AG284" s="627">
        <v>25</v>
      </c>
      <c r="AH284" s="627">
        <v>25</v>
      </c>
      <c r="AI284" s="627">
        <v>25</v>
      </c>
      <c r="AJ284" s="627">
        <v>24</v>
      </c>
      <c r="AK284" s="627">
        <v>24</v>
      </c>
      <c r="AM284" s="627">
        <v>24</v>
      </c>
      <c r="AN284" s="627">
        <v>25</v>
      </c>
    </row>
    <row r="285" spans="1:44" ht="17" x14ac:dyDescent="0.2">
      <c r="A285" s="627" t="s">
        <v>148</v>
      </c>
      <c r="B285" s="627">
        <v>6</v>
      </c>
      <c r="D285" s="627" t="s">
        <v>738</v>
      </c>
      <c r="E285" s="627" t="s">
        <v>606</v>
      </c>
      <c r="F285" s="87">
        <v>1362670</v>
      </c>
      <c r="G285" s="627" t="s">
        <v>113</v>
      </c>
      <c r="H285" s="627" t="s">
        <v>150</v>
      </c>
      <c r="I285" s="1211" t="s">
        <v>299</v>
      </c>
      <c r="J285" s="77">
        <v>44116</v>
      </c>
      <c r="K285" s="1214">
        <f t="shared" ca="1" si="30"/>
        <v>2.4277777777777776</v>
      </c>
      <c r="L285" s="87">
        <f t="shared" ca="1" si="31"/>
        <v>885</v>
      </c>
      <c r="M285" s="87">
        <f t="shared" ca="1" si="32"/>
        <v>29.5</v>
      </c>
      <c r="N285" s="1212">
        <v>44627</v>
      </c>
      <c r="O285" s="627">
        <f t="shared" si="33"/>
        <v>17.033333333333335</v>
      </c>
      <c r="P285" s="673" t="s">
        <v>357</v>
      </c>
      <c r="W285" s="627">
        <v>31</v>
      </c>
      <c r="X285" s="627">
        <v>31</v>
      </c>
      <c r="Y285" s="627">
        <v>30</v>
      </c>
      <c r="Z285" s="627">
        <v>33</v>
      </c>
      <c r="AA285" s="627">
        <v>32</v>
      </c>
      <c r="AB285" s="627">
        <v>31</v>
      </c>
      <c r="AC285" s="627">
        <v>31</v>
      </c>
      <c r="AD285" s="627">
        <v>32</v>
      </c>
      <c r="AE285" s="627">
        <v>31</v>
      </c>
      <c r="AF285" s="627">
        <v>32</v>
      </c>
      <c r="AG285" s="627">
        <v>31</v>
      </c>
      <c r="AH285" s="627">
        <v>31</v>
      </c>
      <c r="AI285" s="627">
        <v>31</v>
      </c>
      <c r="AJ285" s="627">
        <v>31</v>
      </c>
      <c r="AK285" s="627">
        <v>31</v>
      </c>
      <c r="AM285" s="627">
        <v>31</v>
      </c>
      <c r="AN285" s="627">
        <v>31</v>
      </c>
      <c r="AO285" s="627">
        <v>32</v>
      </c>
    </row>
    <row r="286" spans="1:44" ht="17" x14ac:dyDescent="0.2">
      <c r="A286" s="627" t="s">
        <v>148</v>
      </c>
      <c r="B286" s="627">
        <v>7</v>
      </c>
      <c r="D286" s="627" t="s">
        <v>739</v>
      </c>
      <c r="E286" s="627" t="s">
        <v>606</v>
      </c>
      <c r="F286" s="87">
        <v>1362670</v>
      </c>
      <c r="G286" s="627" t="s">
        <v>113</v>
      </c>
      <c r="H286" s="627" t="s">
        <v>150</v>
      </c>
      <c r="I286" s="1211" t="s">
        <v>296</v>
      </c>
      <c r="J286" s="77">
        <v>44116</v>
      </c>
      <c r="K286" s="1214">
        <f t="shared" ca="1" si="30"/>
        <v>2.4277777777777776</v>
      </c>
      <c r="L286" s="87">
        <f t="shared" ca="1" si="31"/>
        <v>885</v>
      </c>
      <c r="M286" s="87">
        <f t="shared" ca="1" si="32"/>
        <v>29.5</v>
      </c>
      <c r="N286" s="1212">
        <v>44627</v>
      </c>
      <c r="O286" s="627">
        <f t="shared" si="33"/>
        <v>17.033333333333335</v>
      </c>
      <c r="P286" s="673" t="s">
        <v>357</v>
      </c>
      <c r="W286" s="627">
        <v>29</v>
      </c>
      <c r="X286" s="627">
        <v>29</v>
      </c>
      <c r="Y286" s="627">
        <v>29</v>
      </c>
      <c r="Z286" s="627">
        <v>30</v>
      </c>
      <c r="AA286" s="627">
        <v>30</v>
      </c>
      <c r="AB286" s="627">
        <v>29</v>
      </c>
      <c r="AC286" s="627">
        <v>30</v>
      </c>
      <c r="AD286" s="627">
        <v>30</v>
      </c>
      <c r="AE286" s="627">
        <v>30</v>
      </c>
      <c r="AF286" s="627">
        <v>30</v>
      </c>
      <c r="AG286" s="627">
        <v>30</v>
      </c>
      <c r="AH286" s="627">
        <v>31</v>
      </c>
      <c r="AI286" s="627">
        <v>31</v>
      </c>
      <c r="AJ286" s="627">
        <v>30</v>
      </c>
      <c r="AK286" s="627">
        <v>30</v>
      </c>
      <c r="AM286" s="627">
        <v>30</v>
      </c>
      <c r="AN286" s="627">
        <v>30</v>
      </c>
      <c r="AO286" s="627">
        <v>32</v>
      </c>
    </row>
    <row r="287" spans="1:44" ht="17" x14ac:dyDescent="0.2">
      <c r="A287" s="627" t="s">
        <v>148</v>
      </c>
      <c r="B287" s="627">
        <v>8</v>
      </c>
      <c r="D287" s="627" t="s">
        <v>740</v>
      </c>
      <c r="E287" s="627" t="s">
        <v>606</v>
      </c>
      <c r="F287" s="87">
        <v>1362670</v>
      </c>
      <c r="G287" s="627" t="s">
        <v>113</v>
      </c>
      <c r="H287" s="627" t="s">
        <v>150</v>
      </c>
      <c r="I287" s="1211" t="s">
        <v>286</v>
      </c>
      <c r="J287" s="77">
        <v>44116</v>
      </c>
      <c r="K287" s="1214">
        <f t="shared" ca="1" si="30"/>
        <v>2.4277777777777776</v>
      </c>
      <c r="L287" s="87">
        <f t="shared" ca="1" si="31"/>
        <v>885</v>
      </c>
      <c r="M287" s="87">
        <f t="shared" ca="1" si="32"/>
        <v>29.5</v>
      </c>
      <c r="N287" s="1212">
        <v>44627</v>
      </c>
      <c r="O287" s="627">
        <f t="shared" si="33"/>
        <v>17.033333333333335</v>
      </c>
      <c r="P287" s="673" t="s">
        <v>357</v>
      </c>
      <c r="W287" s="627">
        <v>33</v>
      </c>
      <c r="X287" s="627">
        <v>33</v>
      </c>
      <c r="Y287" s="627">
        <v>30</v>
      </c>
      <c r="Z287" s="627">
        <v>31</v>
      </c>
      <c r="AA287" s="627">
        <v>30</v>
      </c>
      <c r="AB287" s="627">
        <v>31</v>
      </c>
      <c r="AC287" s="627">
        <v>31</v>
      </c>
      <c r="AD287" s="627">
        <v>31</v>
      </c>
      <c r="AE287" s="627">
        <v>30</v>
      </c>
      <c r="AF287" s="627">
        <v>31</v>
      </c>
      <c r="AG287" s="627">
        <v>31</v>
      </c>
      <c r="AH287" s="627">
        <v>31</v>
      </c>
      <c r="AI287" s="627">
        <v>31</v>
      </c>
      <c r="AJ287" s="627">
        <v>30</v>
      </c>
      <c r="AK287" s="627">
        <v>30</v>
      </c>
      <c r="AM287" s="627">
        <v>30</v>
      </c>
      <c r="AN287" s="627">
        <v>30</v>
      </c>
      <c r="AO287" s="627">
        <v>31</v>
      </c>
    </row>
    <row r="288" spans="1:44" ht="17" x14ac:dyDescent="0.2">
      <c r="A288" s="627" t="s">
        <v>148</v>
      </c>
      <c r="B288" s="627">
        <v>9</v>
      </c>
      <c r="D288" s="627" t="s">
        <v>741</v>
      </c>
      <c r="E288" s="627" t="s">
        <v>647</v>
      </c>
      <c r="F288" s="87">
        <v>1272257</v>
      </c>
      <c r="G288" s="627" t="s">
        <v>115</v>
      </c>
      <c r="H288" s="627" t="s">
        <v>150</v>
      </c>
      <c r="I288" s="1211" t="s">
        <v>299</v>
      </c>
      <c r="J288" s="77">
        <v>44116</v>
      </c>
      <c r="K288" s="1214">
        <f t="shared" ca="1" si="30"/>
        <v>2.4277777777777776</v>
      </c>
      <c r="L288" s="87">
        <f t="shared" ca="1" si="31"/>
        <v>885</v>
      </c>
      <c r="M288" s="87">
        <f t="shared" ca="1" si="32"/>
        <v>29.5</v>
      </c>
      <c r="N288" s="1212">
        <v>44627</v>
      </c>
      <c r="O288" s="627">
        <f t="shared" si="33"/>
        <v>17.033333333333335</v>
      </c>
      <c r="P288" s="673" t="s">
        <v>357</v>
      </c>
      <c r="Q288" s="627">
        <v>218</v>
      </c>
      <c r="W288" s="627">
        <v>26</v>
      </c>
      <c r="X288" s="627">
        <v>26</v>
      </c>
      <c r="Y288" s="627">
        <v>27</v>
      </c>
      <c r="Z288" s="627">
        <v>27</v>
      </c>
      <c r="AA288" s="627">
        <v>27</v>
      </c>
      <c r="AB288" s="627">
        <v>27</v>
      </c>
      <c r="AC288" s="627">
        <v>27</v>
      </c>
      <c r="AD288" s="627">
        <v>27</v>
      </c>
      <c r="AE288" s="627">
        <v>28</v>
      </c>
      <c r="AF288" s="627">
        <v>28</v>
      </c>
      <c r="AG288" s="627">
        <v>28</v>
      </c>
      <c r="AH288" s="627">
        <v>28</v>
      </c>
      <c r="AI288" s="627">
        <v>28</v>
      </c>
      <c r="AJ288" s="627">
        <v>27</v>
      </c>
      <c r="AK288" s="627">
        <v>28</v>
      </c>
      <c r="AM288" s="627">
        <v>29</v>
      </c>
      <c r="AN288" s="627">
        <v>29</v>
      </c>
      <c r="AO288" s="627">
        <v>29</v>
      </c>
    </row>
    <row r="289" spans="1:46" ht="17" x14ac:dyDescent="0.2">
      <c r="A289" s="627" t="s">
        <v>148</v>
      </c>
      <c r="B289" s="627">
        <v>10</v>
      </c>
      <c r="D289" s="627" t="s">
        <v>742</v>
      </c>
      <c r="E289" s="627" t="s">
        <v>647</v>
      </c>
      <c r="F289" s="87">
        <v>1272257</v>
      </c>
      <c r="G289" s="627" t="s">
        <v>115</v>
      </c>
      <c r="H289" s="627" t="s">
        <v>150</v>
      </c>
      <c r="I289" s="1211" t="s">
        <v>296</v>
      </c>
      <c r="J289" s="77">
        <v>44116</v>
      </c>
      <c r="K289" s="1214">
        <f t="shared" ca="1" si="30"/>
        <v>2.4277777777777776</v>
      </c>
      <c r="L289" s="87">
        <f t="shared" ca="1" si="31"/>
        <v>885</v>
      </c>
      <c r="M289" s="87">
        <f t="shared" ca="1" si="32"/>
        <v>29.5</v>
      </c>
      <c r="N289" s="1212">
        <v>44627</v>
      </c>
      <c r="O289" s="627">
        <f t="shared" si="33"/>
        <v>17.033333333333335</v>
      </c>
      <c r="P289" s="673" t="s">
        <v>357</v>
      </c>
      <c r="Q289" s="627">
        <v>164</v>
      </c>
      <c r="W289" s="627">
        <v>27</v>
      </c>
      <c r="X289" s="627">
        <v>26</v>
      </c>
      <c r="Y289" s="627">
        <v>27</v>
      </c>
      <c r="Z289" s="627">
        <v>27</v>
      </c>
      <c r="AA289" s="627">
        <v>27</v>
      </c>
      <c r="AB289" s="627">
        <v>27</v>
      </c>
      <c r="AC289" s="627">
        <v>27</v>
      </c>
      <c r="AD289" s="627">
        <v>28</v>
      </c>
      <c r="AE289" s="627">
        <v>27</v>
      </c>
      <c r="AF289" s="627">
        <v>27</v>
      </c>
      <c r="AG289" s="627">
        <v>27</v>
      </c>
      <c r="AH289" s="627">
        <v>27</v>
      </c>
      <c r="AI289" s="627">
        <v>26</v>
      </c>
      <c r="AJ289" s="627">
        <v>27</v>
      </c>
      <c r="AK289" s="627">
        <v>27</v>
      </c>
      <c r="AM289" s="627">
        <v>27</v>
      </c>
      <c r="AN289" s="627">
        <v>27</v>
      </c>
      <c r="AO289" s="627">
        <v>28</v>
      </c>
    </row>
    <row r="290" spans="1:46" ht="17" x14ac:dyDescent="0.2">
      <c r="A290" s="627" t="s">
        <v>148</v>
      </c>
      <c r="B290" s="627">
        <v>11</v>
      </c>
      <c r="D290" s="627" t="s">
        <v>743</v>
      </c>
      <c r="E290" s="627" t="s">
        <v>647</v>
      </c>
      <c r="F290" s="87">
        <v>1272257</v>
      </c>
      <c r="G290" s="627" t="s">
        <v>115</v>
      </c>
      <c r="H290" s="627" t="s">
        <v>150</v>
      </c>
      <c r="I290" s="1211" t="s">
        <v>286</v>
      </c>
      <c r="J290" s="77">
        <v>44116</v>
      </c>
      <c r="K290" s="1214">
        <f t="shared" ca="1" si="30"/>
        <v>2.4277777777777776</v>
      </c>
      <c r="L290" s="87">
        <f t="shared" ca="1" si="31"/>
        <v>885</v>
      </c>
      <c r="M290" s="87">
        <f t="shared" ca="1" si="32"/>
        <v>29.5</v>
      </c>
      <c r="N290" s="1212">
        <v>44627</v>
      </c>
      <c r="O290" s="627">
        <f t="shared" si="33"/>
        <v>17.033333333333335</v>
      </c>
      <c r="P290" s="673" t="s">
        <v>357</v>
      </c>
      <c r="Q290" s="627">
        <v>163</v>
      </c>
      <c r="W290" s="627">
        <v>23</v>
      </c>
      <c r="X290" s="627">
        <v>23</v>
      </c>
      <c r="Y290" s="627">
        <v>23</v>
      </c>
      <c r="Z290" s="627">
        <v>23</v>
      </c>
      <c r="AA290" s="627">
        <v>23</v>
      </c>
      <c r="AB290" s="627">
        <v>23</v>
      </c>
      <c r="AC290" s="627">
        <v>23</v>
      </c>
      <c r="AD290" s="627">
        <v>23</v>
      </c>
      <c r="AE290" s="627">
        <v>23</v>
      </c>
      <c r="AF290" s="627">
        <v>24</v>
      </c>
      <c r="AG290" s="627">
        <v>23</v>
      </c>
      <c r="AH290" s="627">
        <v>23</v>
      </c>
      <c r="AI290" s="627">
        <v>24</v>
      </c>
      <c r="AJ290" s="627">
        <v>23</v>
      </c>
      <c r="AK290" s="627">
        <v>23</v>
      </c>
      <c r="AM290" s="627">
        <v>24</v>
      </c>
      <c r="AN290" s="627">
        <v>24</v>
      </c>
      <c r="AO290" s="627">
        <v>23</v>
      </c>
    </row>
    <row r="291" spans="1:46" ht="17" x14ac:dyDescent="0.2">
      <c r="A291" s="627" t="s">
        <v>148</v>
      </c>
      <c r="B291" s="627">
        <v>12</v>
      </c>
      <c r="D291" s="627" t="s">
        <v>744</v>
      </c>
      <c r="E291" s="627" t="s">
        <v>647</v>
      </c>
      <c r="F291" s="87">
        <v>1272257</v>
      </c>
      <c r="G291" s="627" t="s">
        <v>115</v>
      </c>
      <c r="H291" s="627" t="s">
        <v>150</v>
      </c>
      <c r="I291" s="1211" t="s">
        <v>293</v>
      </c>
      <c r="J291" s="77">
        <v>44116</v>
      </c>
      <c r="K291" s="1214">
        <f t="shared" ca="1" si="30"/>
        <v>2.4277777777777776</v>
      </c>
      <c r="L291" s="87">
        <f t="shared" ca="1" si="31"/>
        <v>885</v>
      </c>
      <c r="M291" s="87">
        <f t="shared" ca="1" si="32"/>
        <v>29.5</v>
      </c>
      <c r="N291" s="1212">
        <v>44627</v>
      </c>
      <c r="O291" s="627">
        <f t="shared" si="33"/>
        <v>17.033333333333335</v>
      </c>
      <c r="P291" s="673" t="s">
        <v>357</v>
      </c>
      <c r="Q291" s="627">
        <v>119</v>
      </c>
      <c r="W291" s="627">
        <v>25</v>
      </c>
      <c r="X291" s="627">
        <v>26</v>
      </c>
      <c r="Y291" s="627">
        <v>26</v>
      </c>
      <c r="Z291" s="627">
        <v>26</v>
      </c>
      <c r="AA291" s="627">
        <v>28</v>
      </c>
      <c r="AB291" s="627">
        <v>26</v>
      </c>
      <c r="AC291" s="627">
        <v>25</v>
      </c>
      <c r="AD291" s="627">
        <v>26</v>
      </c>
      <c r="AE291" s="627">
        <v>26</v>
      </c>
      <c r="AF291" s="627">
        <v>26</v>
      </c>
      <c r="AG291" s="627">
        <v>27</v>
      </c>
      <c r="AH291" s="627">
        <v>26</v>
      </c>
      <c r="AI291" s="627">
        <v>27</v>
      </c>
      <c r="AJ291" s="627">
        <v>27</v>
      </c>
      <c r="AK291" s="627">
        <v>27</v>
      </c>
      <c r="AM291" s="627">
        <v>28</v>
      </c>
      <c r="AN291" s="627">
        <v>27</v>
      </c>
      <c r="AO291" s="627">
        <v>28</v>
      </c>
    </row>
    <row r="292" spans="1:46" ht="17" x14ac:dyDescent="0.2">
      <c r="A292" s="627" t="s">
        <v>148</v>
      </c>
      <c r="B292" s="627">
        <v>13</v>
      </c>
      <c r="D292" s="627" t="s">
        <v>745</v>
      </c>
      <c r="E292" s="627" t="s">
        <v>647</v>
      </c>
      <c r="F292" s="87">
        <v>1272257</v>
      </c>
      <c r="G292" s="627" t="s">
        <v>115</v>
      </c>
      <c r="H292" s="627" t="s">
        <v>150</v>
      </c>
      <c r="I292" s="1211" t="s">
        <v>290</v>
      </c>
      <c r="J292" s="77">
        <v>44116</v>
      </c>
      <c r="K292" s="1214">
        <f t="shared" ca="1" si="30"/>
        <v>2.4277777777777776</v>
      </c>
      <c r="L292" s="87">
        <f t="shared" ca="1" si="31"/>
        <v>885</v>
      </c>
      <c r="M292" s="87">
        <f t="shared" ca="1" si="32"/>
        <v>29.5</v>
      </c>
      <c r="N292" s="1212">
        <v>44627</v>
      </c>
      <c r="O292" s="627">
        <f t="shared" si="33"/>
        <v>17.033333333333335</v>
      </c>
      <c r="P292" s="673" t="s">
        <v>357</v>
      </c>
      <c r="Q292" s="627">
        <v>174</v>
      </c>
      <c r="W292" s="627">
        <v>31</v>
      </c>
      <c r="X292" s="627">
        <v>30</v>
      </c>
      <c r="Y292" s="627">
        <v>30</v>
      </c>
      <c r="Z292" s="627">
        <v>30</v>
      </c>
      <c r="AA292" s="627">
        <v>31</v>
      </c>
      <c r="AB292" s="627">
        <v>30</v>
      </c>
      <c r="AC292" s="627">
        <v>30</v>
      </c>
      <c r="AD292" s="627">
        <v>30</v>
      </c>
      <c r="AE292" s="627">
        <v>30</v>
      </c>
      <c r="AF292" s="627">
        <v>30</v>
      </c>
      <c r="AG292" s="627">
        <v>31</v>
      </c>
      <c r="AH292" s="627">
        <v>30</v>
      </c>
      <c r="AI292" s="627">
        <v>30</v>
      </c>
      <c r="AJ292" s="627">
        <v>29</v>
      </c>
      <c r="AK292" s="627">
        <v>30</v>
      </c>
      <c r="AM292" s="627">
        <v>31</v>
      </c>
      <c r="AN292" s="627">
        <v>31</v>
      </c>
      <c r="AO292" s="627">
        <v>32</v>
      </c>
    </row>
    <row r="293" spans="1:46" ht="16" x14ac:dyDescent="0.2">
      <c r="A293" s="627" t="s">
        <v>148</v>
      </c>
      <c r="B293" s="627">
        <v>14</v>
      </c>
      <c r="D293" s="627" t="s">
        <v>746</v>
      </c>
      <c r="E293" s="627" t="s">
        <v>652</v>
      </c>
      <c r="F293" s="87">
        <v>1343439</v>
      </c>
      <c r="G293" s="627" t="s">
        <v>113</v>
      </c>
      <c r="H293" s="627" t="s">
        <v>141</v>
      </c>
      <c r="I293" s="627" t="s">
        <v>299</v>
      </c>
      <c r="J293" s="77">
        <v>44053</v>
      </c>
      <c r="K293" s="1214">
        <f t="shared" ca="1" si="30"/>
        <v>2.6</v>
      </c>
      <c r="L293" s="87">
        <f t="shared" ca="1" si="31"/>
        <v>948</v>
      </c>
      <c r="M293" s="87">
        <f t="shared" ca="1" si="32"/>
        <v>31.6</v>
      </c>
      <c r="N293" s="1212">
        <v>44634</v>
      </c>
      <c r="O293" s="627">
        <f t="shared" si="33"/>
        <v>19.366666666666667</v>
      </c>
      <c r="P293" s="673" t="s">
        <v>357</v>
      </c>
      <c r="Q293" s="627">
        <v>165</v>
      </c>
      <c r="AH293" s="627">
        <v>33</v>
      </c>
      <c r="AI293" s="627">
        <v>34</v>
      </c>
      <c r="AJ293" s="627">
        <v>34</v>
      </c>
      <c r="AK293" s="627">
        <v>34</v>
      </c>
      <c r="AM293" s="627">
        <v>33</v>
      </c>
      <c r="AN293" s="627">
        <v>33</v>
      </c>
    </row>
    <row r="294" spans="1:46" ht="16" x14ac:dyDescent="0.2">
      <c r="A294" s="627" t="s">
        <v>148</v>
      </c>
      <c r="B294" s="627">
        <v>15</v>
      </c>
      <c r="D294" s="627" t="s">
        <v>747</v>
      </c>
      <c r="E294" s="627" t="s">
        <v>652</v>
      </c>
      <c r="F294" s="87">
        <v>1343439</v>
      </c>
      <c r="G294" s="627" t="s">
        <v>113</v>
      </c>
      <c r="H294" s="627" t="s">
        <v>141</v>
      </c>
      <c r="I294" s="627" t="s">
        <v>296</v>
      </c>
      <c r="J294" s="77">
        <v>44053</v>
      </c>
      <c r="K294" s="1214">
        <f t="shared" ca="1" si="30"/>
        <v>2.6</v>
      </c>
      <c r="L294" s="87">
        <f t="shared" ca="1" si="31"/>
        <v>948</v>
      </c>
      <c r="M294" s="87">
        <f t="shared" ca="1" si="32"/>
        <v>31.6</v>
      </c>
      <c r="N294" s="1212">
        <v>44634</v>
      </c>
      <c r="O294" s="627">
        <f t="shared" si="33"/>
        <v>19.366666666666667</v>
      </c>
      <c r="P294" s="673" t="s">
        <v>357</v>
      </c>
      <c r="Q294" s="627">
        <v>160</v>
      </c>
      <c r="AH294" s="627">
        <v>33</v>
      </c>
      <c r="AI294" s="627">
        <v>34</v>
      </c>
      <c r="AJ294" s="627">
        <v>34</v>
      </c>
      <c r="AK294" s="627">
        <v>34</v>
      </c>
      <c r="AM294" s="627">
        <v>33</v>
      </c>
      <c r="AN294" s="627">
        <v>33</v>
      </c>
    </row>
    <row r="295" spans="1:46" ht="16" x14ac:dyDescent="0.2">
      <c r="A295" s="627" t="s">
        <v>148</v>
      </c>
      <c r="B295" s="627">
        <v>16</v>
      </c>
      <c r="D295" s="627" t="s">
        <v>748</v>
      </c>
      <c r="E295" s="627" t="s">
        <v>652</v>
      </c>
      <c r="F295" s="87">
        <v>1343439</v>
      </c>
      <c r="G295" s="627" t="s">
        <v>113</v>
      </c>
      <c r="H295" s="627" t="s">
        <v>141</v>
      </c>
      <c r="I295" s="627" t="s">
        <v>286</v>
      </c>
      <c r="J295" s="77">
        <v>44053</v>
      </c>
      <c r="K295" s="1214">
        <f t="shared" ca="1" si="30"/>
        <v>2.6</v>
      </c>
      <c r="L295" s="87">
        <f t="shared" ca="1" si="31"/>
        <v>948</v>
      </c>
      <c r="M295" s="87">
        <f t="shared" ca="1" si="32"/>
        <v>31.6</v>
      </c>
      <c r="N295" s="1212">
        <v>44634</v>
      </c>
      <c r="O295" s="627">
        <f t="shared" si="33"/>
        <v>19.366666666666667</v>
      </c>
      <c r="P295" s="673" t="s">
        <v>357</v>
      </c>
      <c r="Q295" s="627">
        <v>136</v>
      </c>
      <c r="AH295" s="627">
        <v>33</v>
      </c>
      <c r="AI295" s="627">
        <v>34</v>
      </c>
      <c r="AJ295" s="627">
        <v>34</v>
      </c>
      <c r="AK295" s="627">
        <v>33</v>
      </c>
      <c r="AM295" s="627">
        <v>32</v>
      </c>
      <c r="AN295" s="627">
        <v>32</v>
      </c>
    </row>
    <row r="296" spans="1:46" ht="16" x14ac:dyDescent="0.2">
      <c r="A296" s="627" t="s">
        <v>148</v>
      </c>
      <c r="B296" s="627">
        <v>17</v>
      </c>
      <c r="D296" s="627" t="s">
        <v>749</v>
      </c>
      <c r="E296" s="627" t="s">
        <v>652</v>
      </c>
      <c r="F296" s="87">
        <v>1343439</v>
      </c>
      <c r="G296" s="627" t="s">
        <v>113</v>
      </c>
      <c r="H296" s="627" t="s">
        <v>141</v>
      </c>
      <c r="I296" s="627" t="s">
        <v>293</v>
      </c>
      <c r="J296" s="77">
        <v>44053</v>
      </c>
      <c r="K296" s="1214">
        <f t="shared" ca="1" si="30"/>
        <v>2.6</v>
      </c>
      <c r="L296" s="87">
        <f t="shared" ca="1" si="31"/>
        <v>948</v>
      </c>
      <c r="M296" s="87">
        <f t="shared" ca="1" si="32"/>
        <v>31.6</v>
      </c>
      <c r="N296" s="1212">
        <v>44634</v>
      </c>
      <c r="O296" s="627">
        <f t="shared" si="33"/>
        <v>19.366666666666667</v>
      </c>
      <c r="P296" s="673" t="s">
        <v>357</v>
      </c>
      <c r="Q296" s="627">
        <v>151</v>
      </c>
      <c r="AH296" s="627">
        <v>33</v>
      </c>
      <c r="AI296" s="627">
        <v>34</v>
      </c>
      <c r="AJ296" s="627">
        <v>33</v>
      </c>
      <c r="AK296" s="627">
        <v>32</v>
      </c>
      <c r="AM296" s="627">
        <v>32</v>
      </c>
      <c r="AN296" s="627">
        <v>31</v>
      </c>
    </row>
    <row r="298" spans="1:46" ht="16" x14ac:dyDescent="0.2">
      <c r="A298" s="627" t="s">
        <v>750</v>
      </c>
      <c r="B298" s="627">
        <v>1</v>
      </c>
      <c r="D298" s="627" t="s">
        <v>751</v>
      </c>
      <c r="E298" s="627" t="s">
        <v>600</v>
      </c>
      <c r="F298" s="87">
        <v>1416081</v>
      </c>
      <c r="G298" s="627" t="s">
        <v>115</v>
      </c>
      <c r="H298" s="627" t="s">
        <v>157</v>
      </c>
      <c r="I298" s="627" t="s">
        <v>299</v>
      </c>
      <c r="J298" s="77">
        <v>44291</v>
      </c>
      <c r="K298" s="1214">
        <f t="shared" ref="K298:K310" ca="1" si="34">YEARFRAC(J298,TODAY())</f>
        <v>1.9472222222222222</v>
      </c>
      <c r="L298" s="87">
        <f t="shared" ref="L298:L310" ca="1" si="35">_xlfn.DAYS(TODAY(),J298)</f>
        <v>710</v>
      </c>
      <c r="M298" s="87">
        <f t="shared" ref="M298:M310" ca="1" si="36">L298/30</f>
        <v>23.666666666666668</v>
      </c>
      <c r="N298" s="1212">
        <v>44655</v>
      </c>
      <c r="O298" s="627">
        <f t="shared" ref="O298:O310" si="37">_xlfn.DAYS(N298,J298)/30</f>
        <v>12.133333333333333</v>
      </c>
      <c r="P298" s="673" t="s">
        <v>112</v>
      </c>
      <c r="Q298" s="627">
        <v>194</v>
      </c>
      <c r="W298" s="627">
        <v>23</v>
      </c>
      <c r="X298" s="627">
        <v>24</v>
      </c>
      <c r="Y298" s="627">
        <v>26</v>
      </c>
      <c r="Z298" s="627">
        <v>25</v>
      </c>
      <c r="AA298" s="627">
        <v>25</v>
      </c>
      <c r="AB298" s="627">
        <v>26</v>
      </c>
      <c r="AC298" s="627">
        <v>26</v>
      </c>
      <c r="AD298" s="627">
        <v>29</v>
      </c>
      <c r="AE298" s="627">
        <v>27</v>
      </c>
      <c r="AF298" s="627">
        <v>26</v>
      </c>
      <c r="AG298" s="627">
        <v>28</v>
      </c>
      <c r="AH298" s="627">
        <v>31</v>
      </c>
      <c r="AI298" s="627">
        <v>28</v>
      </c>
      <c r="AJ298" s="627">
        <v>29</v>
      </c>
      <c r="AK298" s="627">
        <v>29</v>
      </c>
      <c r="AM298" s="627">
        <v>30</v>
      </c>
      <c r="AN298" s="627">
        <v>30</v>
      </c>
      <c r="AO298" s="627">
        <v>31</v>
      </c>
      <c r="AP298" s="627">
        <v>33</v>
      </c>
      <c r="AQ298" s="627">
        <v>32</v>
      </c>
      <c r="AS298" s="627">
        <v>34</v>
      </c>
      <c r="AT298" s="627">
        <v>34</v>
      </c>
    </row>
    <row r="299" spans="1:46" ht="16" x14ac:dyDescent="0.2">
      <c r="A299" s="627" t="s">
        <v>750</v>
      </c>
      <c r="B299" s="627">
        <v>2</v>
      </c>
      <c r="D299" s="627" t="s">
        <v>752</v>
      </c>
      <c r="E299" s="627" t="s">
        <v>600</v>
      </c>
      <c r="F299" s="87">
        <v>1416081</v>
      </c>
      <c r="G299" s="627" t="s">
        <v>115</v>
      </c>
      <c r="H299" s="627" t="s">
        <v>157</v>
      </c>
      <c r="I299" s="627" t="s">
        <v>296</v>
      </c>
      <c r="J299" s="77">
        <v>44291</v>
      </c>
      <c r="K299" s="1214">
        <f t="shared" ca="1" si="34"/>
        <v>1.9472222222222222</v>
      </c>
      <c r="L299" s="87">
        <f t="shared" ca="1" si="35"/>
        <v>710</v>
      </c>
      <c r="M299" s="87">
        <f t="shared" ca="1" si="36"/>
        <v>23.666666666666668</v>
      </c>
      <c r="N299" s="1212">
        <v>44655</v>
      </c>
      <c r="O299" s="627">
        <f t="shared" si="37"/>
        <v>12.133333333333333</v>
      </c>
      <c r="P299" s="673" t="s">
        <v>112</v>
      </c>
      <c r="Q299" s="627">
        <v>170</v>
      </c>
      <c r="W299" s="627">
        <v>25</v>
      </c>
      <c r="X299" s="627">
        <v>28</v>
      </c>
      <c r="Y299" s="627">
        <v>31</v>
      </c>
      <c r="Z299" s="627">
        <v>33</v>
      </c>
      <c r="AA299" s="627">
        <v>33</v>
      </c>
      <c r="AB299" s="627">
        <v>34</v>
      </c>
      <c r="AC299" s="627">
        <v>35</v>
      </c>
      <c r="AD299" s="627">
        <v>37</v>
      </c>
      <c r="AE299" s="627">
        <v>38</v>
      </c>
      <c r="AF299" s="627">
        <v>38</v>
      </c>
      <c r="AG299" s="627">
        <v>38</v>
      </c>
      <c r="AH299" s="627">
        <v>39</v>
      </c>
      <c r="AI299" s="627">
        <v>39</v>
      </c>
      <c r="AJ299" s="627">
        <v>38</v>
      </c>
      <c r="AK299" s="627">
        <v>38</v>
      </c>
      <c r="AM299" s="627">
        <v>40</v>
      </c>
      <c r="AN299" s="627">
        <v>40</v>
      </c>
      <c r="AO299" s="627">
        <v>41</v>
      </c>
      <c r="AP299" s="627">
        <v>43</v>
      </c>
      <c r="AQ299" s="627">
        <v>42</v>
      </c>
      <c r="AS299" s="627">
        <v>42</v>
      </c>
      <c r="AT299" s="627">
        <v>40</v>
      </c>
    </row>
    <row r="300" spans="1:46" ht="16" x14ac:dyDescent="0.2">
      <c r="A300" s="627" t="s">
        <v>750</v>
      </c>
      <c r="B300" s="627">
        <v>3</v>
      </c>
      <c r="D300" s="627" t="s">
        <v>753</v>
      </c>
      <c r="E300" s="627" t="s">
        <v>600</v>
      </c>
      <c r="F300" s="87">
        <v>1416081</v>
      </c>
      <c r="G300" s="627" t="s">
        <v>115</v>
      </c>
      <c r="H300" s="627" t="s">
        <v>157</v>
      </c>
      <c r="I300" s="627" t="s">
        <v>286</v>
      </c>
      <c r="J300" s="77">
        <v>44291</v>
      </c>
      <c r="K300" s="1214">
        <f t="shared" ca="1" si="34"/>
        <v>1.9472222222222222</v>
      </c>
      <c r="L300" s="87">
        <f t="shared" ca="1" si="35"/>
        <v>710</v>
      </c>
      <c r="M300" s="87">
        <f t="shared" ca="1" si="36"/>
        <v>23.666666666666668</v>
      </c>
      <c r="N300" s="1212">
        <v>44655</v>
      </c>
      <c r="O300" s="627">
        <f t="shared" si="37"/>
        <v>12.133333333333333</v>
      </c>
      <c r="P300" s="673" t="s">
        <v>112</v>
      </c>
      <c r="Q300" s="627">
        <v>178</v>
      </c>
      <c r="W300" s="627">
        <v>26</v>
      </c>
      <c r="X300" s="627">
        <v>29</v>
      </c>
      <c r="Y300" s="627">
        <v>30</v>
      </c>
      <c r="Z300" s="627">
        <v>32</v>
      </c>
      <c r="AA300" s="627">
        <v>31</v>
      </c>
      <c r="AB300" s="627">
        <v>32</v>
      </c>
      <c r="AC300" s="627">
        <v>34</v>
      </c>
      <c r="AD300" s="627">
        <v>37</v>
      </c>
      <c r="AE300" s="627">
        <v>34</v>
      </c>
      <c r="AF300" s="627">
        <v>36</v>
      </c>
      <c r="AG300" s="627">
        <v>37</v>
      </c>
      <c r="AH300" s="627">
        <v>39</v>
      </c>
      <c r="AI300" s="627">
        <v>39</v>
      </c>
      <c r="AJ300" s="627">
        <v>39</v>
      </c>
      <c r="AK300" s="627">
        <v>41</v>
      </c>
      <c r="AM300" s="627">
        <v>39</v>
      </c>
      <c r="AN300" s="627">
        <v>42</v>
      </c>
      <c r="AO300" s="627">
        <v>42</v>
      </c>
      <c r="AP300" s="627">
        <v>44</v>
      </c>
      <c r="AQ300" s="627">
        <v>43</v>
      </c>
      <c r="AS300" s="627">
        <v>46</v>
      </c>
      <c r="AT300" s="627">
        <v>47</v>
      </c>
    </row>
    <row r="301" spans="1:46" ht="16" x14ac:dyDescent="0.2">
      <c r="A301" s="627" t="s">
        <v>750</v>
      </c>
      <c r="B301" s="627">
        <v>4</v>
      </c>
      <c r="D301" s="627" t="s">
        <v>754</v>
      </c>
      <c r="E301" s="627" t="s">
        <v>600</v>
      </c>
      <c r="F301" s="87">
        <v>1416081</v>
      </c>
      <c r="G301" s="627" t="s">
        <v>115</v>
      </c>
      <c r="H301" s="627" t="s">
        <v>157</v>
      </c>
      <c r="I301" s="627" t="s">
        <v>293</v>
      </c>
      <c r="J301" s="77">
        <v>44291</v>
      </c>
      <c r="K301" s="1214">
        <f t="shared" ca="1" si="34"/>
        <v>1.9472222222222222</v>
      </c>
      <c r="L301" s="87">
        <f t="shared" ca="1" si="35"/>
        <v>710</v>
      </c>
      <c r="M301" s="87">
        <f t="shared" ca="1" si="36"/>
        <v>23.666666666666668</v>
      </c>
      <c r="N301" s="1212">
        <v>44655</v>
      </c>
      <c r="O301" s="627">
        <f t="shared" si="37"/>
        <v>12.133333333333333</v>
      </c>
      <c r="P301" s="673" t="s">
        <v>112</v>
      </c>
      <c r="Q301" s="627">
        <v>232</v>
      </c>
      <c r="W301" s="627">
        <v>25</v>
      </c>
      <c r="X301" s="627">
        <v>30</v>
      </c>
      <c r="Y301" s="627">
        <v>30</v>
      </c>
      <c r="Z301" s="627">
        <v>33</v>
      </c>
      <c r="AA301" s="627">
        <v>35</v>
      </c>
      <c r="AB301" s="627">
        <v>33</v>
      </c>
      <c r="AC301" s="627">
        <v>33</v>
      </c>
      <c r="AD301" s="627">
        <v>36</v>
      </c>
      <c r="AE301" s="627">
        <v>38</v>
      </c>
      <c r="AF301" s="627">
        <v>37</v>
      </c>
      <c r="AG301" s="627">
        <v>39</v>
      </c>
      <c r="AH301" s="627">
        <v>39</v>
      </c>
      <c r="AI301" s="627">
        <v>40</v>
      </c>
      <c r="AJ301" s="627">
        <v>40</v>
      </c>
      <c r="AK301" s="627">
        <v>40</v>
      </c>
      <c r="AM301" s="627">
        <v>41</v>
      </c>
      <c r="AN301" s="627">
        <v>42</v>
      </c>
      <c r="AO301" s="627">
        <v>43</v>
      </c>
      <c r="AP301" s="627">
        <v>46</v>
      </c>
      <c r="AQ301" s="627">
        <v>45</v>
      </c>
      <c r="AS301" s="627">
        <v>46</v>
      </c>
      <c r="AT301" s="627">
        <v>47</v>
      </c>
    </row>
    <row r="302" spans="1:46" ht="16" x14ac:dyDescent="0.2">
      <c r="A302" s="627" t="s">
        <v>750</v>
      </c>
      <c r="B302" s="627">
        <v>5</v>
      </c>
      <c r="D302" s="627" t="s">
        <v>755</v>
      </c>
      <c r="E302" s="627" t="s">
        <v>600</v>
      </c>
      <c r="F302" s="87">
        <v>1416081</v>
      </c>
      <c r="G302" s="627" t="s">
        <v>115</v>
      </c>
      <c r="H302" s="627" t="s">
        <v>157</v>
      </c>
      <c r="I302" s="627" t="s">
        <v>290</v>
      </c>
      <c r="J302" s="77">
        <v>44367</v>
      </c>
      <c r="K302" s="1214">
        <f t="shared" ca="1" si="34"/>
        <v>1.7388888888888889</v>
      </c>
      <c r="L302" s="87">
        <f t="shared" ca="1" si="35"/>
        <v>634</v>
      </c>
      <c r="M302" s="87">
        <f t="shared" ca="1" si="36"/>
        <v>21.133333333333333</v>
      </c>
      <c r="N302" s="1212">
        <v>44655</v>
      </c>
      <c r="O302" s="627">
        <f t="shared" si="37"/>
        <v>9.6</v>
      </c>
      <c r="P302" s="673" t="s">
        <v>112</v>
      </c>
      <c r="Q302" s="1232">
        <v>218</v>
      </c>
      <c r="W302" s="1232">
        <v>25</v>
      </c>
      <c r="X302" s="1232">
        <v>26</v>
      </c>
      <c r="Y302" s="1232">
        <v>27</v>
      </c>
      <c r="Z302" s="1232">
        <v>30</v>
      </c>
      <c r="AA302" s="1232">
        <v>31</v>
      </c>
      <c r="AB302" s="1232">
        <v>35</v>
      </c>
      <c r="AC302" s="1232">
        <v>34</v>
      </c>
      <c r="AD302" s="1232">
        <v>33</v>
      </c>
      <c r="AE302" s="1232">
        <v>34</v>
      </c>
      <c r="AF302" s="1232">
        <v>33</v>
      </c>
      <c r="AG302" s="1232">
        <v>36</v>
      </c>
      <c r="AH302" s="1232">
        <v>38</v>
      </c>
      <c r="AI302" s="1232">
        <v>38</v>
      </c>
      <c r="AJ302" s="1232">
        <v>35</v>
      </c>
      <c r="AK302" s="1232">
        <v>38</v>
      </c>
      <c r="AL302" s="1232"/>
      <c r="AM302" s="1232">
        <v>37</v>
      </c>
      <c r="AN302" s="1232">
        <v>35</v>
      </c>
      <c r="AO302" s="1232">
        <v>36</v>
      </c>
      <c r="AP302" s="1232">
        <v>38</v>
      </c>
      <c r="AQ302" s="1232">
        <v>40</v>
      </c>
      <c r="AR302" s="1232"/>
      <c r="AS302" s="1232">
        <v>33</v>
      </c>
      <c r="AT302" s="1232">
        <v>29</v>
      </c>
    </row>
    <row r="303" spans="1:46" ht="16" x14ac:dyDescent="0.2">
      <c r="A303" s="627" t="s">
        <v>750</v>
      </c>
      <c r="B303" s="627">
        <v>6</v>
      </c>
      <c r="D303" s="627" t="s">
        <v>756</v>
      </c>
      <c r="E303" s="627" t="s">
        <v>606</v>
      </c>
      <c r="F303" s="87">
        <v>1416082</v>
      </c>
      <c r="G303" s="87" t="s">
        <v>113</v>
      </c>
      <c r="H303" s="627" t="s">
        <v>157</v>
      </c>
      <c r="I303" s="627" t="s">
        <v>382</v>
      </c>
      <c r="J303" s="77">
        <v>44291</v>
      </c>
      <c r="K303" s="1214">
        <f t="shared" ca="1" si="34"/>
        <v>1.9472222222222222</v>
      </c>
      <c r="L303" s="87">
        <f t="shared" ca="1" si="35"/>
        <v>710</v>
      </c>
      <c r="M303" s="87">
        <f t="shared" ca="1" si="36"/>
        <v>23.666666666666668</v>
      </c>
      <c r="N303" s="1212">
        <v>44655</v>
      </c>
      <c r="O303" s="627">
        <f t="shared" si="37"/>
        <v>12.133333333333333</v>
      </c>
      <c r="P303" s="673" t="s">
        <v>112</v>
      </c>
      <c r="Q303" s="627">
        <v>205</v>
      </c>
      <c r="W303" s="627">
        <v>30</v>
      </c>
      <c r="X303" s="627">
        <v>33</v>
      </c>
      <c r="Y303" s="627">
        <v>34</v>
      </c>
      <c r="Z303" s="627">
        <v>34</v>
      </c>
      <c r="AA303" s="627">
        <v>36</v>
      </c>
      <c r="AB303" s="627">
        <v>37</v>
      </c>
      <c r="AC303" s="627">
        <v>38</v>
      </c>
      <c r="AD303" s="627">
        <v>39</v>
      </c>
      <c r="AE303" s="627">
        <v>39</v>
      </c>
      <c r="AF303" s="627">
        <v>40</v>
      </c>
      <c r="AG303" s="627">
        <v>41</v>
      </c>
      <c r="AH303" s="627">
        <v>41</v>
      </c>
      <c r="AI303" s="627">
        <v>40</v>
      </c>
      <c r="AJ303" s="627">
        <v>41</v>
      </c>
      <c r="AK303" s="627">
        <v>43</v>
      </c>
      <c r="AM303" s="627">
        <v>42</v>
      </c>
      <c r="AN303" s="627">
        <v>42</v>
      </c>
      <c r="AO303" s="627">
        <v>43</v>
      </c>
      <c r="AP303" s="627">
        <v>44</v>
      </c>
      <c r="AQ303" s="627">
        <v>44</v>
      </c>
      <c r="AS303" s="627">
        <v>48</v>
      </c>
      <c r="AT303" s="627">
        <v>49</v>
      </c>
    </row>
    <row r="304" spans="1:46" ht="16" x14ac:dyDescent="0.2">
      <c r="A304" s="627" t="s">
        <v>750</v>
      </c>
      <c r="B304" s="627">
        <v>7</v>
      </c>
      <c r="D304" s="627" t="s">
        <v>757</v>
      </c>
      <c r="E304" s="627" t="s">
        <v>606</v>
      </c>
      <c r="F304" s="87">
        <v>1416082</v>
      </c>
      <c r="G304" s="87" t="s">
        <v>113</v>
      </c>
      <c r="H304" s="627" t="s">
        <v>157</v>
      </c>
      <c r="I304" s="627" t="s">
        <v>296</v>
      </c>
      <c r="J304" s="77">
        <v>44291</v>
      </c>
      <c r="K304" s="1214">
        <f t="shared" ca="1" si="34"/>
        <v>1.9472222222222222</v>
      </c>
      <c r="L304" s="87">
        <f t="shared" ca="1" si="35"/>
        <v>710</v>
      </c>
      <c r="M304" s="87">
        <f t="shared" ca="1" si="36"/>
        <v>23.666666666666668</v>
      </c>
      <c r="N304" s="1212">
        <v>44655</v>
      </c>
      <c r="O304" s="627">
        <f t="shared" si="37"/>
        <v>12.133333333333333</v>
      </c>
      <c r="P304" s="673" t="s">
        <v>112</v>
      </c>
      <c r="Q304" s="627">
        <v>184</v>
      </c>
      <c r="W304" s="627">
        <v>29</v>
      </c>
      <c r="X304" s="627">
        <v>33</v>
      </c>
      <c r="Y304" s="627">
        <v>36</v>
      </c>
      <c r="Z304" s="627">
        <v>37</v>
      </c>
      <c r="AA304" s="627">
        <v>38</v>
      </c>
      <c r="AB304" s="627">
        <v>39</v>
      </c>
      <c r="AC304" s="627">
        <v>40</v>
      </c>
      <c r="AD304" s="627">
        <v>43</v>
      </c>
      <c r="AE304" s="627">
        <v>46</v>
      </c>
      <c r="AF304" s="627">
        <v>46</v>
      </c>
      <c r="AG304" s="627">
        <v>48</v>
      </c>
      <c r="AH304" s="627">
        <v>49</v>
      </c>
      <c r="AI304" s="627">
        <v>49</v>
      </c>
      <c r="AJ304" s="627">
        <v>49</v>
      </c>
      <c r="AK304" s="627">
        <v>51</v>
      </c>
      <c r="AM304" s="627">
        <v>52</v>
      </c>
      <c r="AN304" s="627">
        <v>53</v>
      </c>
      <c r="AO304" s="627">
        <v>55</v>
      </c>
      <c r="AP304" s="627">
        <v>55</v>
      </c>
      <c r="AQ304" s="627">
        <v>57</v>
      </c>
      <c r="AS304" s="627">
        <v>56</v>
      </c>
      <c r="AT304" s="627">
        <v>57</v>
      </c>
    </row>
    <row r="305" spans="1:46" ht="16" x14ac:dyDescent="0.2">
      <c r="A305" s="627" t="s">
        <v>750</v>
      </c>
      <c r="B305" s="627">
        <v>8</v>
      </c>
      <c r="D305" s="627" t="s">
        <v>233</v>
      </c>
      <c r="E305" s="627" t="s">
        <v>606</v>
      </c>
      <c r="F305" s="87">
        <v>1416082</v>
      </c>
      <c r="G305" s="87" t="s">
        <v>113</v>
      </c>
      <c r="H305" s="627" t="s">
        <v>157</v>
      </c>
      <c r="I305" s="627" t="s">
        <v>286</v>
      </c>
      <c r="J305" s="77">
        <v>44303</v>
      </c>
      <c r="K305" s="1214">
        <f t="shared" ca="1" si="34"/>
        <v>1.913888888888889</v>
      </c>
      <c r="L305" s="87">
        <f t="shared" ca="1" si="35"/>
        <v>698</v>
      </c>
      <c r="M305" s="87">
        <f t="shared" ca="1" si="36"/>
        <v>23.266666666666666</v>
      </c>
      <c r="N305" s="1212">
        <v>44655</v>
      </c>
      <c r="O305" s="627">
        <f t="shared" si="37"/>
        <v>11.733333333333333</v>
      </c>
      <c r="P305" s="673" t="s">
        <v>112</v>
      </c>
      <c r="Q305" s="627">
        <v>199</v>
      </c>
      <c r="W305" s="627">
        <v>29</v>
      </c>
      <c r="X305" s="627">
        <v>30</v>
      </c>
      <c r="Y305" s="627">
        <v>30</v>
      </c>
      <c r="Z305" s="627">
        <v>32</v>
      </c>
      <c r="AA305" s="627">
        <v>34</v>
      </c>
      <c r="AB305" s="627">
        <v>36</v>
      </c>
      <c r="AC305" s="627">
        <v>36</v>
      </c>
      <c r="AD305" s="627">
        <v>38</v>
      </c>
      <c r="AE305" s="627">
        <v>40</v>
      </c>
      <c r="AF305" s="627">
        <v>41</v>
      </c>
      <c r="AG305" s="627">
        <v>42</v>
      </c>
      <c r="AH305" s="627">
        <v>43</v>
      </c>
      <c r="AI305" s="627">
        <v>43</v>
      </c>
      <c r="AJ305" s="627">
        <v>44</v>
      </c>
      <c r="AK305" s="627">
        <v>45</v>
      </c>
      <c r="AM305" s="627">
        <v>44</v>
      </c>
      <c r="AN305" s="627">
        <v>44</v>
      </c>
      <c r="AO305" s="627">
        <v>46</v>
      </c>
      <c r="AP305" s="627">
        <v>46</v>
      </c>
      <c r="AQ305" s="627">
        <v>47</v>
      </c>
      <c r="AS305" s="627">
        <v>49</v>
      </c>
      <c r="AT305" s="627">
        <v>50</v>
      </c>
    </row>
    <row r="306" spans="1:46" ht="16" x14ac:dyDescent="0.2">
      <c r="A306" s="627" t="s">
        <v>750</v>
      </c>
      <c r="B306" s="627">
        <v>9</v>
      </c>
      <c r="D306" s="627" t="s">
        <v>234</v>
      </c>
      <c r="E306" s="627" t="s">
        <v>606</v>
      </c>
      <c r="F306" s="87">
        <v>1416082</v>
      </c>
      <c r="G306" s="87" t="s">
        <v>113</v>
      </c>
      <c r="H306" s="627" t="s">
        <v>157</v>
      </c>
      <c r="I306" s="627" t="s">
        <v>293</v>
      </c>
      <c r="J306" s="77">
        <v>44303</v>
      </c>
      <c r="K306" s="1214">
        <f t="shared" ca="1" si="34"/>
        <v>1.913888888888889</v>
      </c>
      <c r="L306" s="87">
        <f t="shared" ca="1" si="35"/>
        <v>698</v>
      </c>
      <c r="M306" s="87">
        <f t="shared" ca="1" si="36"/>
        <v>23.266666666666666</v>
      </c>
      <c r="N306" s="1212">
        <v>44655</v>
      </c>
      <c r="O306" s="627">
        <f t="shared" si="37"/>
        <v>11.733333333333333</v>
      </c>
      <c r="P306" s="673" t="s">
        <v>112</v>
      </c>
      <c r="Q306" s="627">
        <v>167</v>
      </c>
      <c r="W306" s="627">
        <v>30</v>
      </c>
      <c r="X306" s="627">
        <v>31</v>
      </c>
      <c r="Y306" s="627">
        <v>32</v>
      </c>
      <c r="Z306" s="627">
        <v>32</v>
      </c>
      <c r="AA306" s="627">
        <v>32</v>
      </c>
      <c r="AB306" s="627">
        <v>33</v>
      </c>
      <c r="AC306" s="627">
        <v>33</v>
      </c>
      <c r="AD306" s="627">
        <v>33</v>
      </c>
      <c r="AE306" s="627">
        <v>34</v>
      </c>
      <c r="AF306" s="627">
        <v>36</v>
      </c>
      <c r="AG306" s="627">
        <v>36</v>
      </c>
      <c r="AH306" s="627">
        <v>36</v>
      </c>
      <c r="AI306" s="627">
        <v>36</v>
      </c>
      <c r="AJ306" s="627">
        <v>39</v>
      </c>
      <c r="AK306" s="627">
        <v>40</v>
      </c>
      <c r="AM306" s="627">
        <v>41</v>
      </c>
      <c r="AN306" s="627">
        <v>41</v>
      </c>
      <c r="AO306" s="627">
        <v>43</v>
      </c>
      <c r="AP306" s="627">
        <v>42</v>
      </c>
      <c r="AQ306" s="627">
        <v>44</v>
      </c>
      <c r="AS306" s="627">
        <v>47</v>
      </c>
      <c r="AT306" s="627">
        <v>48</v>
      </c>
    </row>
    <row r="307" spans="1:46" ht="16" x14ac:dyDescent="0.2">
      <c r="A307" s="627" t="s">
        <v>750</v>
      </c>
      <c r="B307" s="627">
        <v>10</v>
      </c>
      <c r="D307" s="627" t="s">
        <v>235</v>
      </c>
      <c r="E307" s="627" t="s">
        <v>606</v>
      </c>
      <c r="F307" s="87">
        <v>1416082</v>
      </c>
      <c r="G307" s="87" t="s">
        <v>113</v>
      </c>
      <c r="H307" s="627" t="s">
        <v>157</v>
      </c>
      <c r="I307" s="627" t="s">
        <v>299</v>
      </c>
      <c r="J307" s="77">
        <v>44303</v>
      </c>
      <c r="K307" s="1214">
        <f t="shared" ca="1" si="34"/>
        <v>1.913888888888889</v>
      </c>
      <c r="L307" s="87">
        <f t="shared" ca="1" si="35"/>
        <v>698</v>
      </c>
      <c r="M307" s="87">
        <f t="shared" ca="1" si="36"/>
        <v>23.266666666666666</v>
      </c>
      <c r="N307" s="1212">
        <v>44655</v>
      </c>
      <c r="O307" s="627">
        <f t="shared" si="37"/>
        <v>11.733333333333333</v>
      </c>
      <c r="P307" s="673" t="s">
        <v>112</v>
      </c>
      <c r="Q307" s="1232">
        <v>138</v>
      </c>
      <c r="W307" s="1232">
        <v>32</v>
      </c>
      <c r="X307" s="1232">
        <v>35</v>
      </c>
      <c r="Y307" s="1232">
        <v>36</v>
      </c>
      <c r="Z307" s="1232">
        <v>36</v>
      </c>
      <c r="AA307" s="1232">
        <v>35</v>
      </c>
      <c r="AB307" s="1232">
        <v>36</v>
      </c>
      <c r="AC307" s="1232">
        <v>37</v>
      </c>
      <c r="AD307" s="1232">
        <v>38</v>
      </c>
      <c r="AE307" s="1232">
        <v>40</v>
      </c>
      <c r="AF307" s="1232">
        <v>41</v>
      </c>
      <c r="AG307" s="1232">
        <v>43</v>
      </c>
      <c r="AH307" s="1232">
        <v>43</v>
      </c>
      <c r="AI307" s="1232">
        <v>43</v>
      </c>
      <c r="AJ307" s="1232">
        <v>45</v>
      </c>
      <c r="AK307" s="1232">
        <v>45</v>
      </c>
      <c r="AL307" s="1232"/>
      <c r="AM307" s="1232">
        <v>48</v>
      </c>
      <c r="AN307" s="1232">
        <v>48</v>
      </c>
      <c r="AO307" s="1232">
        <v>50</v>
      </c>
      <c r="AP307" s="1232">
        <v>50</v>
      </c>
      <c r="AQ307" s="1232">
        <v>50</v>
      </c>
      <c r="AR307" s="1232"/>
      <c r="AS307" s="1232">
        <v>51</v>
      </c>
      <c r="AT307" s="1232">
        <v>52</v>
      </c>
    </row>
    <row r="308" spans="1:46" ht="16" x14ac:dyDescent="0.2">
      <c r="A308" s="627" t="s">
        <v>750</v>
      </c>
      <c r="B308" s="627">
        <v>11</v>
      </c>
      <c r="D308" s="627" t="s">
        <v>758</v>
      </c>
      <c r="E308" s="627" t="s">
        <v>647</v>
      </c>
      <c r="F308" s="87">
        <v>1362671</v>
      </c>
      <c r="G308" s="87" t="s">
        <v>113</v>
      </c>
      <c r="H308" s="627" t="s">
        <v>150</v>
      </c>
      <c r="I308" s="627" t="s">
        <v>299</v>
      </c>
      <c r="J308" s="77">
        <v>44098</v>
      </c>
      <c r="K308" s="1214">
        <f t="shared" ca="1" si="34"/>
        <v>2.4777777777777779</v>
      </c>
      <c r="L308" s="87">
        <f t="shared" ca="1" si="35"/>
        <v>903</v>
      </c>
      <c r="M308" s="87">
        <f t="shared" ca="1" si="36"/>
        <v>30.1</v>
      </c>
      <c r="N308" s="1212">
        <v>44662</v>
      </c>
      <c r="O308" s="627">
        <f t="shared" si="37"/>
        <v>18.8</v>
      </c>
      <c r="P308" s="673" t="s">
        <v>357</v>
      </c>
      <c r="Q308" s="627">
        <v>129</v>
      </c>
      <c r="AH308" s="627">
        <v>33</v>
      </c>
      <c r="AI308" s="627">
        <v>33</v>
      </c>
      <c r="AJ308" s="627">
        <v>32</v>
      </c>
      <c r="AK308" s="627">
        <v>32</v>
      </c>
      <c r="AM308" s="627">
        <v>33</v>
      </c>
      <c r="AN308" s="627">
        <v>31</v>
      </c>
      <c r="AO308" s="627">
        <v>32</v>
      </c>
      <c r="AP308" s="627">
        <v>32</v>
      </c>
      <c r="AQ308" s="627">
        <v>32</v>
      </c>
      <c r="AS308" s="627">
        <v>33</v>
      </c>
      <c r="AT308" s="627">
        <v>32</v>
      </c>
    </row>
    <row r="309" spans="1:46" ht="16" x14ac:dyDescent="0.2">
      <c r="A309" s="627" t="s">
        <v>750</v>
      </c>
      <c r="B309" s="627">
        <v>12</v>
      </c>
      <c r="D309" s="627" t="s">
        <v>759</v>
      </c>
      <c r="E309" s="627" t="s">
        <v>647</v>
      </c>
      <c r="F309" s="87">
        <v>1362671</v>
      </c>
      <c r="G309" s="87" t="s">
        <v>113</v>
      </c>
      <c r="H309" s="627" t="s">
        <v>150</v>
      </c>
      <c r="I309" s="627" t="s">
        <v>296</v>
      </c>
      <c r="J309" s="77">
        <v>44098</v>
      </c>
      <c r="K309" s="1214">
        <f t="shared" ca="1" si="34"/>
        <v>2.4777777777777779</v>
      </c>
      <c r="L309" s="87">
        <f t="shared" ca="1" si="35"/>
        <v>903</v>
      </c>
      <c r="M309" s="87">
        <f t="shared" ca="1" si="36"/>
        <v>30.1</v>
      </c>
      <c r="N309" s="1212">
        <v>44662</v>
      </c>
      <c r="O309" s="627">
        <f t="shared" si="37"/>
        <v>18.8</v>
      </c>
      <c r="P309" s="673" t="s">
        <v>357</v>
      </c>
      <c r="Q309" s="627">
        <v>130</v>
      </c>
      <c r="AH309" s="627">
        <v>33</v>
      </c>
      <c r="AI309" s="627">
        <v>33</v>
      </c>
      <c r="AJ309" s="627">
        <v>33</v>
      </c>
      <c r="AK309" s="627">
        <v>34</v>
      </c>
      <c r="AM309" s="627">
        <v>34</v>
      </c>
      <c r="AN309" s="627">
        <v>32</v>
      </c>
      <c r="AO309" s="627">
        <v>33</v>
      </c>
      <c r="AP309" s="627">
        <v>33</v>
      </c>
    </row>
    <row r="310" spans="1:46" ht="16" x14ac:dyDescent="0.2">
      <c r="A310" s="627" t="s">
        <v>750</v>
      </c>
      <c r="B310" s="627">
        <v>13</v>
      </c>
      <c r="D310" s="627" t="s">
        <v>760</v>
      </c>
      <c r="E310" s="627" t="s">
        <v>647</v>
      </c>
      <c r="F310" s="87">
        <v>1362671</v>
      </c>
      <c r="G310" s="87" t="s">
        <v>113</v>
      </c>
      <c r="H310" s="627" t="s">
        <v>150</v>
      </c>
      <c r="I310" s="627" t="s">
        <v>290</v>
      </c>
      <c r="J310" s="77">
        <v>44098</v>
      </c>
      <c r="K310" s="1214">
        <f t="shared" ca="1" si="34"/>
        <v>2.4777777777777779</v>
      </c>
      <c r="L310" s="87">
        <f t="shared" ca="1" si="35"/>
        <v>903</v>
      </c>
      <c r="M310" s="87">
        <f t="shared" ca="1" si="36"/>
        <v>30.1</v>
      </c>
      <c r="N310" s="1212">
        <v>44662</v>
      </c>
      <c r="O310" s="627">
        <f t="shared" si="37"/>
        <v>18.8</v>
      </c>
      <c r="P310" s="673" t="s">
        <v>357</v>
      </c>
      <c r="Q310" s="627">
        <v>159</v>
      </c>
      <c r="AH310" s="627">
        <v>36</v>
      </c>
      <c r="AI310" s="627">
        <v>35</v>
      </c>
      <c r="AJ310" s="627">
        <v>34</v>
      </c>
      <c r="AK310" s="627">
        <v>36</v>
      </c>
      <c r="AM310" s="627">
        <v>36</v>
      </c>
      <c r="AN310" s="627">
        <v>35</v>
      </c>
      <c r="AO310" s="627">
        <v>35</v>
      </c>
      <c r="AP310" s="627">
        <v>35</v>
      </c>
      <c r="AQ310" s="627">
        <v>35</v>
      </c>
      <c r="AS310" s="627">
        <v>35</v>
      </c>
      <c r="AT310" s="627">
        <v>35</v>
      </c>
    </row>
    <row r="312" spans="1:46" ht="16" x14ac:dyDescent="0.2">
      <c r="A312" s="627" t="s">
        <v>761</v>
      </c>
      <c r="B312" s="627">
        <v>1</v>
      </c>
      <c r="D312" s="627" t="s">
        <v>762</v>
      </c>
      <c r="E312" s="627" t="s">
        <v>600</v>
      </c>
      <c r="F312" s="87">
        <v>1362667</v>
      </c>
      <c r="G312" s="87" t="s">
        <v>113</v>
      </c>
      <c r="H312" s="627" t="s">
        <v>157</v>
      </c>
      <c r="I312" s="87"/>
      <c r="J312" s="77">
        <v>44144</v>
      </c>
      <c r="K312" s="1214">
        <f ca="1">YEARFRAC(J312,TODAY())</f>
        <v>2.3527777777777779</v>
      </c>
      <c r="L312" s="87">
        <f ca="1">_xlfn.DAYS(TODAY(),J312)</f>
        <v>857</v>
      </c>
      <c r="M312" s="87">
        <f ca="1">L312/30</f>
        <v>28.566666666666666</v>
      </c>
      <c r="N312" s="1212">
        <v>44690</v>
      </c>
      <c r="O312" s="627">
        <f t="shared" ref="O312:O326" si="38">_xlfn.DAYS(N312,J312)/30</f>
        <v>18.2</v>
      </c>
      <c r="P312" s="673" t="s">
        <v>112</v>
      </c>
      <c r="Q312" s="627">
        <v>170</v>
      </c>
      <c r="W312" s="627">
        <v>30</v>
      </c>
      <c r="X312" s="627">
        <v>33</v>
      </c>
      <c r="Y312" s="627">
        <v>36</v>
      </c>
      <c r="Z312" s="627">
        <v>38</v>
      </c>
      <c r="AA312" s="627">
        <v>38</v>
      </c>
      <c r="AB312" s="627">
        <v>38</v>
      </c>
      <c r="AC312" s="627">
        <v>41</v>
      </c>
      <c r="AD312" s="627">
        <v>42</v>
      </c>
      <c r="AE312" s="627">
        <v>41</v>
      </c>
      <c r="AF312" s="627">
        <v>40</v>
      </c>
      <c r="AG312" s="627">
        <v>42</v>
      </c>
      <c r="AI312" s="627">
        <v>45</v>
      </c>
      <c r="AJ312" s="627">
        <v>45</v>
      </c>
      <c r="AK312" s="627">
        <v>46</v>
      </c>
      <c r="AL312" s="627">
        <v>46</v>
      </c>
      <c r="AM312" s="627">
        <v>46</v>
      </c>
      <c r="AN312" s="627">
        <v>46</v>
      </c>
      <c r="AO312" s="627">
        <v>45</v>
      </c>
      <c r="AP312" s="627">
        <v>44</v>
      </c>
      <c r="AQ312" s="627">
        <v>43</v>
      </c>
      <c r="AR312" s="1">
        <v>44</v>
      </c>
      <c r="AS312" s="1">
        <v>45</v>
      </c>
    </row>
    <row r="313" spans="1:46" ht="16" x14ac:dyDescent="0.2">
      <c r="A313" s="627" t="s">
        <v>761</v>
      </c>
      <c r="B313" s="627">
        <v>2</v>
      </c>
      <c r="D313" s="627" t="s">
        <v>763</v>
      </c>
      <c r="E313" s="627" t="s">
        <v>600</v>
      </c>
      <c r="F313" s="87">
        <v>1362667</v>
      </c>
      <c r="G313" s="87" t="s">
        <v>115</v>
      </c>
      <c r="H313" s="627" t="s">
        <v>157</v>
      </c>
      <c r="I313" s="87"/>
      <c r="J313" s="77">
        <v>44144</v>
      </c>
      <c r="K313" s="1214">
        <f t="shared" ref="K313:K321" ca="1" si="39">YEARFRAC(J313,TODAY())</f>
        <v>2.3527777777777779</v>
      </c>
      <c r="L313" s="87">
        <f t="shared" ref="L313:L321" ca="1" si="40">_xlfn.DAYS(TODAY(),J313)</f>
        <v>857</v>
      </c>
      <c r="M313" s="87">
        <f t="shared" ref="M313:M317" ca="1" si="41">L313/30</f>
        <v>28.566666666666666</v>
      </c>
      <c r="N313" s="1212">
        <v>44690</v>
      </c>
      <c r="O313" s="627">
        <f t="shared" si="38"/>
        <v>18.2</v>
      </c>
      <c r="P313" s="673" t="s">
        <v>112</v>
      </c>
      <c r="Q313" s="1232">
        <v>186</v>
      </c>
      <c r="W313" s="1232">
        <v>31</v>
      </c>
      <c r="X313" s="1232">
        <v>36</v>
      </c>
      <c r="Y313" s="1232">
        <v>37</v>
      </c>
      <c r="Z313" s="1232">
        <v>39</v>
      </c>
      <c r="AA313" s="1232">
        <v>39</v>
      </c>
      <c r="AB313" s="1232">
        <v>40</v>
      </c>
      <c r="AC313" s="1232">
        <v>40</v>
      </c>
      <c r="AD313" s="1232">
        <v>43</v>
      </c>
      <c r="AE313" s="1232">
        <v>42</v>
      </c>
      <c r="AF313" s="1232">
        <v>41</v>
      </c>
      <c r="AG313" s="1232">
        <v>40</v>
      </c>
      <c r="AH313" s="1232"/>
      <c r="AI313" s="1232">
        <v>38</v>
      </c>
      <c r="AJ313" s="1232">
        <v>35</v>
      </c>
      <c r="AK313" s="1232">
        <v>33</v>
      </c>
      <c r="AL313" s="1232">
        <v>34</v>
      </c>
      <c r="AM313" s="1232">
        <v>37</v>
      </c>
      <c r="AN313" s="1232">
        <v>38</v>
      </c>
      <c r="AO313" s="1232"/>
      <c r="AP313" s="1232"/>
      <c r="AQ313" s="1232"/>
      <c r="AR313" s="686"/>
      <c r="AS313" s="686"/>
    </row>
    <row r="314" spans="1:46" ht="16" x14ac:dyDescent="0.2">
      <c r="A314" s="627" t="s">
        <v>761</v>
      </c>
      <c r="B314" s="627">
        <v>3</v>
      </c>
      <c r="D314" s="627" t="s">
        <v>764</v>
      </c>
      <c r="E314" s="627" t="s">
        <v>606</v>
      </c>
      <c r="F314" s="87">
        <v>1362668</v>
      </c>
      <c r="G314" s="87" t="s">
        <v>113</v>
      </c>
      <c r="H314" s="627" t="s">
        <v>157</v>
      </c>
      <c r="I314" s="87"/>
      <c r="J314" s="77">
        <v>44144</v>
      </c>
      <c r="K314" s="1214">
        <f t="shared" ca="1" si="39"/>
        <v>2.3527777777777779</v>
      </c>
      <c r="L314" s="87">
        <f t="shared" ca="1" si="40"/>
        <v>857</v>
      </c>
      <c r="M314" s="87">
        <f t="shared" ca="1" si="41"/>
        <v>28.566666666666666</v>
      </c>
      <c r="N314" s="1212">
        <v>44690</v>
      </c>
      <c r="O314" s="627">
        <f t="shared" si="38"/>
        <v>18.2</v>
      </c>
      <c r="P314" s="673" t="s">
        <v>112</v>
      </c>
      <c r="Q314" s="627">
        <v>178</v>
      </c>
      <c r="W314" s="627">
        <v>30</v>
      </c>
      <c r="X314" s="627">
        <v>33</v>
      </c>
      <c r="Y314" s="627">
        <v>36</v>
      </c>
      <c r="Z314" s="627">
        <v>36</v>
      </c>
      <c r="AA314" s="627">
        <v>38</v>
      </c>
      <c r="AB314" s="627">
        <v>38</v>
      </c>
      <c r="AC314" s="627">
        <v>40</v>
      </c>
      <c r="AD314" s="627">
        <v>40</v>
      </c>
      <c r="AE314" s="627">
        <v>41</v>
      </c>
      <c r="AF314" s="627">
        <v>41</v>
      </c>
      <c r="AG314" s="627">
        <v>41</v>
      </c>
      <c r="AI314" s="627">
        <v>41</v>
      </c>
      <c r="AJ314" s="627">
        <v>38</v>
      </c>
      <c r="AK314" s="627">
        <v>31</v>
      </c>
      <c r="AR314" s="1"/>
      <c r="AS314" s="1"/>
    </row>
    <row r="315" spans="1:46" ht="16" x14ac:dyDescent="0.2">
      <c r="A315" s="627" t="s">
        <v>761</v>
      </c>
      <c r="B315" s="627">
        <v>4</v>
      </c>
      <c r="D315" s="627" t="s">
        <v>765</v>
      </c>
      <c r="E315" s="627" t="s">
        <v>606</v>
      </c>
      <c r="F315" s="87">
        <v>1362668</v>
      </c>
      <c r="G315" s="87" t="s">
        <v>115</v>
      </c>
      <c r="H315" s="627" t="s">
        <v>157</v>
      </c>
      <c r="I315" s="87"/>
      <c r="J315" s="77">
        <v>44144</v>
      </c>
      <c r="K315" s="1214">
        <f t="shared" ca="1" si="39"/>
        <v>2.3527777777777779</v>
      </c>
      <c r="L315" s="87">
        <f t="shared" ca="1" si="40"/>
        <v>857</v>
      </c>
      <c r="M315" s="87">
        <f t="shared" ca="1" si="41"/>
        <v>28.566666666666666</v>
      </c>
      <c r="N315" s="1212">
        <v>44690</v>
      </c>
      <c r="O315" s="627">
        <f t="shared" si="38"/>
        <v>18.2</v>
      </c>
      <c r="P315" s="673" t="s">
        <v>112</v>
      </c>
      <c r="Q315" s="1232">
        <v>187</v>
      </c>
      <c r="W315" s="1232">
        <v>29</v>
      </c>
      <c r="X315" s="1232">
        <v>35</v>
      </c>
      <c r="Y315" s="1232">
        <v>34</v>
      </c>
      <c r="Z315" s="1232">
        <v>31</v>
      </c>
      <c r="AA315" s="1232">
        <v>30</v>
      </c>
      <c r="AB315" s="1232">
        <v>30</v>
      </c>
      <c r="AC315" s="1232">
        <v>32</v>
      </c>
      <c r="AD315" s="1232">
        <v>33</v>
      </c>
      <c r="AE315" s="1232">
        <v>34</v>
      </c>
      <c r="AF315" s="1232">
        <v>38</v>
      </c>
      <c r="AG315" s="1232">
        <v>38</v>
      </c>
      <c r="AH315" s="1232"/>
      <c r="AI315" s="1232">
        <v>41</v>
      </c>
      <c r="AJ315" s="1232">
        <v>41</v>
      </c>
      <c r="AK315" s="1232">
        <v>42</v>
      </c>
      <c r="AL315" s="1232">
        <v>41</v>
      </c>
      <c r="AM315" s="1232">
        <v>41</v>
      </c>
      <c r="AN315" s="1232">
        <v>38</v>
      </c>
      <c r="AO315" s="1232">
        <v>34</v>
      </c>
      <c r="AP315" s="1232">
        <v>32</v>
      </c>
      <c r="AQ315" s="1232">
        <v>31</v>
      </c>
      <c r="AR315" s="686">
        <v>30</v>
      </c>
      <c r="AS315" s="686">
        <v>29</v>
      </c>
    </row>
    <row r="316" spans="1:46" ht="16" x14ac:dyDescent="0.2">
      <c r="A316" s="627" t="s">
        <v>761</v>
      </c>
      <c r="B316" s="627">
        <v>5</v>
      </c>
      <c r="D316" s="627" t="s">
        <v>766</v>
      </c>
      <c r="E316" s="627" t="s">
        <v>647</v>
      </c>
      <c r="F316" s="87">
        <v>1378929</v>
      </c>
      <c r="G316" s="87" t="s">
        <v>113</v>
      </c>
      <c r="H316" s="627" t="s">
        <v>157</v>
      </c>
      <c r="I316" s="87"/>
      <c r="J316" s="77">
        <v>44144</v>
      </c>
      <c r="K316" s="1214">
        <f t="shared" ca="1" si="39"/>
        <v>2.3527777777777779</v>
      </c>
      <c r="L316" s="87">
        <f t="shared" ca="1" si="40"/>
        <v>857</v>
      </c>
      <c r="M316" s="87">
        <f t="shared" ca="1" si="41"/>
        <v>28.566666666666666</v>
      </c>
      <c r="N316" s="1212">
        <v>44690</v>
      </c>
      <c r="O316" s="627">
        <f t="shared" si="38"/>
        <v>18.2</v>
      </c>
      <c r="P316" s="673" t="s">
        <v>112</v>
      </c>
      <c r="Q316" s="627">
        <v>179</v>
      </c>
      <c r="W316" s="627">
        <v>32</v>
      </c>
      <c r="AR316" s="1"/>
      <c r="AS316" s="1"/>
    </row>
    <row r="317" spans="1:46" ht="16" x14ac:dyDescent="0.2">
      <c r="A317" s="627" t="s">
        <v>761</v>
      </c>
      <c r="B317" s="627">
        <v>6</v>
      </c>
      <c r="D317" s="627" t="s">
        <v>767</v>
      </c>
      <c r="E317" s="627" t="s">
        <v>647</v>
      </c>
      <c r="F317" s="87">
        <v>1378929</v>
      </c>
      <c r="G317" s="87" t="s">
        <v>115</v>
      </c>
      <c r="H317" s="627" t="s">
        <v>157</v>
      </c>
      <c r="I317" s="87"/>
      <c r="J317" s="77">
        <v>44144</v>
      </c>
      <c r="K317" s="1214">
        <f t="shared" ca="1" si="39"/>
        <v>2.3527777777777779</v>
      </c>
      <c r="L317" s="87">
        <f t="shared" ca="1" si="40"/>
        <v>857</v>
      </c>
      <c r="M317" s="87">
        <f t="shared" ca="1" si="41"/>
        <v>28.566666666666666</v>
      </c>
      <c r="N317" s="1212">
        <v>44690</v>
      </c>
      <c r="O317" s="627">
        <f t="shared" si="38"/>
        <v>18.2</v>
      </c>
      <c r="P317" s="673" t="s">
        <v>112</v>
      </c>
      <c r="Q317" s="1232">
        <v>147</v>
      </c>
      <c r="W317" s="1232">
        <v>26</v>
      </c>
      <c r="X317" s="1232">
        <v>30</v>
      </c>
      <c r="Y317" s="1232">
        <v>29</v>
      </c>
      <c r="Z317" s="1232">
        <v>28</v>
      </c>
      <c r="AA317" s="1232">
        <v>28</v>
      </c>
      <c r="AB317" s="1232">
        <v>29</v>
      </c>
      <c r="AC317" s="1232">
        <v>29</v>
      </c>
      <c r="AD317" s="1232">
        <v>30</v>
      </c>
      <c r="AE317" s="1232">
        <v>32</v>
      </c>
      <c r="AF317" s="1232">
        <v>30</v>
      </c>
      <c r="AG317" s="1232">
        <v>30</v>
      </c>
      <c r="AH317" s="1232"/>
      <c r="AI317" s="1232">
        <v>32</v>
      </c>
      <c r="AJ317" s="1232">
        <v>32</v>
      </c>
      <c r="AK317" s="1232">
        <v>33</v>
      </c>
      <c r="AL317" s="1232">
        <v>33</v>
      </c>
      <c r="AM317" s="1232">
        <v>34</v>
      </c>
      <c r="AN317" s="1232">
        <v>35</v>
      </c>
      <c r="AO317" s="1232">
        <v>38</v>
      </c>
      <c r="AP317" s="1232">
        <v>39</v>
      </c>
      <c r="AQ317" s="1232">
        <v>39</v>
      </c>
      <c r="AR317" s="686">
        <v>39</v>
      </c>
      <c r="AS317" s="686">
        <v>42</v>
      </c>
    </row>
    <row r="318" spans="1:46" ht="16" x14ac:dyDescent="0.2">
      <c r="A318" s="627" t="s">
        <v>761</v>
      </c>
      <c r="B318" s="627">
        <v>7</v>
      </c>
      <c r="D318" s="627" t="s">
        <v>768</v>
      </c>
      <c r="E318" s="627" t="s">
        <v>652</v>
      </c>
      <c r="F318" s="87">
        <v>1362672</v>
      </c>
      <c r="G318" s="87" t="s">
        <v>113</v>
      </c>
      <c r="H318" s="875" t="s">
        <v>156</v>
      </c>
      <c r="I318" s="87" t="s">
        <v>293</v>
      </c>
      <c r="J318" s="77">
        <v>44107</v>
      </c>
      <c r="K318" s="1214">
        <f t="shared" ca="1" si="39"/>
        <v>2.4527777777777779</v>
      </c>
      <c r="L318" s="87">
        <f t="shared" ca="1" si="40"/>
        <v>894</v>
      </c>
      <c r="M318" s="87">
        <f t="shared" ref="M318:M321" ca="1" si="42">(L318/30)</f>
        <v>29.8</v>
      </c>
      <c r="N318" s="1212">
        <v>44690</v>
      </c>
      <c r="O318" s="627">
        <f t="shared" si="38"/>
        <v>19.433333333333334</v>
      </c>
      <c r="P318" s="673" t="s">
        <v>112</v>
      </c>
      <c r="Q318" s="627">
        <v>163</v>
      </c>
      <c r="W318" s="627">
        <v>40</v>
      </c>
      <c r="X318" s="627">
        <v>47</v>
      </c>
      <c r="Y318" s="627">
        <v>50</v>
      </c>
      <c r="Z318" s="627">
        <v>51</v>
      </c>
      <c r="AA318" s="627">
        <v>52</v>
      </c>
      <c r="AB318" s="627">
        <v>53</v>
      </c>
      <c r="AC318" s="627">
        <v>55</v>
      </c>
      <c r="AD318" s="627">
        <v>56</v>
      </c>
      <c r="AE318" s="627">
        <v>57</v>
      </c>
      <c r="AF318" s="627">
        <v>59</v>
      </c>
      <c r="AG318" s="627">
        <v>58</v>
      </c>
      <c r="AI318" s="627">
        <v>59</v>
      </c>
      <c r="AJ318" s="627">
        <v>59</v>
      </c>
      <c r="AK318" s="627">
        <v>59</v>
      </c>
      <c r="AL318" s="627">
        <v>60</v>
      </c>
      <c r="AM318" s="627">
        <v>59</v>
      </c>
      <c r="AN318" s="627">
        <v>57</v>
      </c>
      <c r="AO318" s="627">
        <v>58</v>
      </c>
      <c r="AP318" s="627">
        <v>58</v>
      </c>
      <c r="AQ318" s="627">
        <v>60</v>
      </c>
      <c r="AR318" s="1">
        <v>60</v>
      </c>
      <c r="AS318" s="1">
        <v>60</v>
      </c>
    </row>
    <row r="319" spans="1:46" ht="16" x14ac:dyDescent="0.2">
      <c r="A319" s="627" t="s">
        <v>761</v>
      </c>
      <c r="B319" s="627">
        <v>8</v>
      </c>
      <c r="D319" s="627" t="s">
        <v>769</v>
      </c>
      <c r="E319" s="627" t="s">
        <v>652</v>
      </c>
      <c r="F319" s="87">
        <v>1362672</v>
      </c>
      <c r="G319" s="87" t="s">
        <v>115</v>
      </c>
      <c r="H319" s="875" t="s">
        <v>156</v>
      </c>
      <c r="I319" s="87"/>
      <c r="J319" s="77">
        <v>44140</v>
      </c>
      <c r="K319" s="1214">
        <f ca="1">YEARFRAC(J319,TODAY())</f>
        <v>2.3638888888888889</v>
      </c>
      <c r="L319" s="87">
        <f ca="1">_xlfn.DAYS(TODAY(),J319)</f>
        <v>861</v>
      </c>
      <c r="M319" s="87">
        <f ca="1">(L319/30)</f>
        <v>28.7</v>
      </c>
      <c r="N319" s="1212">
        <v>44690</v>
      </c>
      <c r="O319" s="627">
        <f t="shared" si="38"/>
        <v>18.333333333333332</v>
      </c>
      <c r="P319" s="673" t="s">
        <v>112</v>
      </c>
      <c r="Q319" s="1232">
        <v>172</v>
      </c>
      <c r="W319" s="1232">
        <v>27</v>
      </c>
      <c r="X319" s="1232">
        <v>27</v>
      </c>
      <c r="Y319" s="1232">
        <v>29</v>
      </c>
      <c r="Z319" s="1232">
        <v>29</v>
      </c>
      <c r="AA319" s="1232">
        <v>31</v>
      </c>
      <c r="AB319" s="1232">
        <v>33</v>
      </c>
      <c r="AC319" s="1232">
        <v>31</v>
      </c>
      <c r="AD319" s="1232">
        <v>30</v>
      </c>
      <c r="AE319" s="1232">
        <v>33</v>
      </c>
      <c r="AF319" s="1232">
        <v>37</v>
      </c>
      <c r="AG319" s="1232">
        <v>36</v>
      </c>
      <c r="AH319" s="1232"/>
      <c r="AI319" s="1232">
        <v>35</v>
      </c>
      <c r="AJ319" s="1232">
        <v>35</v>
      </c>
      <c r="AK319" s="1232">
        <v>37</v>
      </c>
      <c r="AL319" s="1232">
        <v>36</v>
      </c>
      <c r="AM319" s="1232">
        <v>36</v>
      </c>
      <c r="AN319" s="1232">
        <v>36</v>
      </c>
      <c r="AO319" s="1232">
        <v>38</v>
      </c>
      <c r="AP319" s="1232">
        <v>38</v>
      </c>
      <c r="AQ319" s="1232">
        <v>38</v>
      </c>
      <c r="AR319" s="686">
        <v>39</v>
      </c>
      <c r="AS319" s="686">
        <v>39</v>
      </c>
    </row>
    <row r="320" spans="1:46" ht="16" x14ac:dyDescent="0.2">
      <c r="A320" s="627" t="s">
        <v>761</v>
      </c>
      <c r="B320" s="627">
        <v>9</v>
      </c>
      <c r="D320" s="627" t="s">
        <v>770</v>
      </c>
      <c r="E320" s="627" t="s">
        <v>678</v>
      </c>
      <c r="F320" s="87">
        <v>1441990</v>
      </c>
      <c r="G320" s="87" t="s">
        <v>113</v>
      </c>
      <c r="H320" s="875" t="s">
        <v>156</v>
      </c>
      <c r="I320" s="87"/>
      <c r="J320" s="77">
        <v>44107</v>
      </c>
      <c r="K320" s="1214">
        <f ca="1">YEARFRAC(J320,TODAY())</f>
        <v>2.4527777777777779</v>
      </c>
      <c r="L320" s="87">
        <f ca="1">_xlfn.DAYS(TODAY(),J320)</f>
        <v>894</v>
      </c>
      <c r="M320" s="87">
        <f ca="1">(L320/30)</f>
        <v>29.8</v>
      </c>
      <c r="N320" s="1212">
        <v>44690</v>
      </c>
      <c r="O320" s="627">
        <f t="shared" si="38"/>
        <v>19.433333333333334</v>
      </c>
      <c r="P320" s="673" t="s">
        <v>112</v>
      </c>
      <c r="Q320" s="627">
        <v>175</v>
      </c>
      <c r="W320" s="627">
        <v>34</v>
      </c>
      <c r="X320" s="627">
        <v>40</v>
      </c>
      <c r="Y320" s="627">
        <v>40</v>
      </c>
      <c r="Z320" s="627">
        <v>44</v>
      </c>
      <c r="AA320" s="627">
        <v>46</v>
      </c>
      <c r="AB320" s="627">
        <v>47</v>
      </c>
      <c r="AC320" s="627">
        <v>47</v>
      </c>
      <c r="AD320" s="627">
        <v>49</v>
      </c>
      <c r="AE320" s="627">
        <v>48</v>
      </c>
      <c r="AF320" s="627">
        <v>52</v>
      </c>
      <c r="AG320" s="627">
        <v>53</v>
      </c>
      <c r="AI320" s="627">
        <v>53</v>
      </c>
      <c r="AJ320" s="627">
        <v>52</v>
      </c>
      <c r="AK320" s="627">
        <v>46</v>
      </c>
      <c r="AR320" s="1"/>
      <c r="AS320" s="1"/>
    </row>
    <row r="321" spans="1:45" ht="16" x14ac:dyDescent="0.2">
      <c r="A321" s="627" t="s">
        <v>761</v>
      </c>
      <c r="B321" s="627">
        <v>10</v>
      </c>
      <c r="D321" s="627" t="s">
        <v>771</v>
      </c>
      <c r="E321" s="627" t="s">
        <v>678</v>
      </c>
      <c r="F321" s="87">
        <v>1441990</v>
      </c>
      <c r="G321" s="87" t="s">
        <v>115</v>
      </c>
      <c r="H321" s="875" t="s">
        <v>156</v>
      </c>
      <c r="I321" s="87"/>
      <c r="J321" s="77">
        <v>44140</v>
      </c>
      <c r="K321" s="1214">
        <f t="shared" ca="1" si="39"/>
        <v>2.3638888888888889</v>
      </c>
      <c r="L321" s="87">
        <f t="shared" ca="1" si="40"/>
        <v>861</v>
      </c>
      <c r="M321" s="87">
        <f t="shared" ca="1" si="42"/>
        <v>28.7</v>
      </c>
      <c r="N321" s="1212">
        <v>44690</v>
      </c>
      <c r="O321" s="627">
        <f t="shared" si="38"/>
        <v>18.333333333333332</v>
      </c>
      <c r="P321" s="673" t="s">
        <v>112</v>
      </c>
      <c r="Q321" s="627">
        <v>158</v>
      </c>
      <c r="W321" s="627">
        <v>24</v>
      </c>
      <c r="X321" s="1232">
        <v>27</v>
      </c>
      <c r="Y321" s="1232">
        <v>26</v>
      </c>
      <c r="Z321" s="1232">
        <v>27</v>
      </c>
      <c r="AA321" s="1232">
        <v>27</v>
      </c>
      <c r="AB321" s="1232">
        <v>28</v>
      </c>
      <c r="AC321" s="1232">
        <v>29</v>
      </c>
      <c r="AD321" s="1232">
        <v>29</v>
      </c>
      <c r="AE321" s="1232">
        <v>31</v>
      </c>
      <c r="AF321" s="1232">
        <v>32</v>
      </c>
      <c r="AG321" s="1232">
        <v>33</v>
      </c>
      <c r="AH321" s="1232"/>
      <c r="AI321" s="1232">
        <v>36</v>
      </c>
      <c r="AJ321" s="1232">
        <v>36</v>
      </c>
      <c r="AK321" s="1232">
        <v>38</v>
      </c>
      <c r="AL321" s="1232">
        <v>37</v>
      </c>
      <c r="AM321" s="1232">
        <v>36</v>
      </c>
      <c r="AN321" s="1232">
        <v>34</v>
      </c>
      <c r="AO321" s="1232">
        <v>34</v>
      </c>
      <c r="AP321" s="1232">
        <v>35</v>
      </c>
      <c r="AQ321" s="1232">
        <v>35</v>
      </c>
      <c r="AR321" s="686">
        <v>37</v>
      </c>
      <c r="AS321" s="686">
        <v>35</v>
      </c>
    </row>
    <row r="322" spans="1:45" ht="16" x14ac:dyDescent="0.2">
      <c r="A322" s="627" t="s">
        <v>761</v>
      </c>
      <c r="B322" s="627">
        <v>11</v>
      </c>
      <c r="D322" s="627" t="s">
        <v>772</v>
      </c>
      <c r="E322" s="627" t="s">
        <v>658</v>
      </c>
      <c r="F322" s="87">
        <v>1378915</v>
      </c>
      <c r="G322" s="87" t="s">
        <v>115</v>
      </c>
      <c r="H322" s="87" t="s">
        <v>154</v>
      </c>
      <c r="I322" s="87"/>
      <c r="J322" s="77">
        <v>44165</v>
      </c>
      <c r="K322" s="1214">
        <f ca="1">YEARFRAC(J322,TODAY())</f>
        <v>2.2944444444444443</v>
      </c>
      <c r="L322" s="87">
        <f ca="1">_xlfn.DAYS(TODAY(),J322)</f>
        <v>836</v>
      </c>
      <c r="M322" s="87">
        <f ca="1">L322/30</f>
        <v>27.866666666666667</v>
      </c>
      <c r="N322" s="1212">
        <v>44690</v>
      </c>
      <c r="O322" s="627">
        <f t="shared" si="38"/>
        <v>17.5</v>
      </c>
      <c r="P322" s="673" t="s">
        <v>357</v>
      </c>
      <c r="Q322" s="1232">
        <v>179</v>
      </c>
      <c r="X322" s="1232"/>
      <c r="Y322" s="1232"/>
      <c r="Z322" s="1232"/>
      <c r="AA322" s="1232"/>
      <c r="AB322" s="1232"/>
      <c r="AC322" s="1232"/>
      <c r="AD322" s="1232">
        <v>28</v>
      </c>
      <c r="AE322" s="1232">
        <v>28</v>
      </c>
      <c r="AF322" s="1232">
        <v>28</v>
      </c>
      <c r="AG322" s="1232">
        <v>28</v>
      </c>
      <c r="AH322" s="1232"/>
      <c r="AI322" s="1232">
        <v>27</v>
      </c>
      <c r="AJ322" s="1232">
        <v>27</v>
      </c>
      <c r="AK322" s="1232">
        <v>28</v>
      </c>
      <c r="AL322" s="1232">
        <v>29</v>
      </c>
      <c r="AM322" s="1232">
        <v>29</v>
      </c>
      <c r="AN322" s="1232">
        <v>28</v>
      </c>
      <c r="AO322" s="1232">
        <v>28</v>
      </c>
      <c r="AP322" s="1232">
        <v>28</v>
      </c>
      <c r="AQ322" s="1232">
        <v>27</v>
      </c>
      <c r="AR322" s="686">
        <v>27</v>
      </c>
      <c r="AS322" s="686">
        <v>28</v>
      </c>
    </row>
    <row r="323" spans="1:45" ht="16" x14ac:dyDescent="0.2">
      <c r="A323" s="627" t="s">
        <v>761</v>
      </c>
      <c r="B323" s="627">
        <v>12</v>
      </c>
      <c r="D323" s="627" t="s">
        <v>773</v>
      </c>
      <c r="E323" s="627" t="s">
        <v>685</v>
      </c>
      <c r="F323" s="87">
        <v>1416095</v>
      </c>
      <c r="G323" s="87" t="s">
        <v>115</v>
      </c>
      <c r="H323" s="627" t="s">
        <v>157</v>
      </c>
      <c r="J323" s="77">
        <v>44349</v>
      </c>
      <c r="K323" s="1214">
        <f ca="1">YEARFRAC(J323,TODAY())</f>
        <v>1.788888888888889</v>
      </c>
      <c r="L323" s="87">
        <f ca="1">_xlfn.DAYS(TODAY(),J323)</f>
        <v>652</v>
      </c>
      <c r="M323" s="87">
        <f ca="1">L323/30</f>
        <v>21.733333333333334</v>
      </c>
      <c r="N323" s="1212">
        <v>44690</v>
      </c>
      <c r="O323" s="627">
        <f t="shared" si="38"/>
        <v>11.366666666666667</v>
      </c>
      <c r="P323" s="673" t="s">
        <v>357</v>
      </c>
      <c r="Q323" s="627">
        <v>215</v>
      </c>
      <c r="AE323" s="627">
        <v>25</v>
      </c>
      <c r="AF323" s="627">
        <v>25</v>
      </c>
      <c r="AG323" s="627">
        <v>26</v>
      </c>
      <c r="AI323" s="627">
        <v>26</v>
      </c>
      <c r="AJ323" s="627">
        <v>26</v>
      </c>
      <c r="AK323" s="627">
        <v>27</v>
      </c>
      <c r="AL323" s="627">
        <v>27</v>
      </c>
      <c r="AM323" s="627">
        <v>27</v>
      </c>
      <c r="AN323" s="627">
        <v>28</v>
      </c>
      <c r="AO323" s="627">
        <v>27</v>
      </c>
      <c r="AP323" s="627">
        <v>27</v>
      </c>
      <c r="AQ323" s="627">
        <v>25</v>
      </c>
      <c r="AR323" s="1">
        <v>26</v>
      </c>
      <c r="AS323" s="1">
        <v>27</v>
      </c>
    </row>
    <row r="324" spans="1:45" ht="16" x14ac:dyDescent="0.2">
      <c r="A324" s="627" t="s">
        <v>761</v>
      </c>
      <c r="B324" s="627">
        <v>13</v>
      </c>
      <c r="D324" s="627" t="s">
        <v>774</v>
      </c>
      <c r="E324" s="627" t="s">
        <v>685</v>
      </c>
      <c r="F324" s="87">
        <v>1416095</v>
      </c>
      <c r="G324" s="87" t="s">
        <v>115</v>
      </c>
      <c r="H324" s="627" t="s">
        <v>157</v>
      </c>
      <c r="J324" s="77">
        <v>44356</v>
      </c>
      <c r="K324" s="1214">
        <f ca="1">YEARFRAC(J324,TODAY())</f>
        <v>1.7694444444444444</v>
      </c>
      <c r="L324" s="87">
        <f ca="1">_xlfn.DAYS(TODAY(),J324)</f>
        <v>645</v>
      </c>
      <c r="M324" s="87">
        <f ca="1">L324/30</f>
        <v>21.5</v>
      </c>
      <c r="N324" s="1212">
        <v>44690</v>
      </c>
      <c r="O324" s="627">
        <f t="shared" si="38"/>
        <v>11.133333333333333</v>
      </c>
      <c r="P324" s="673" t="s">
        <v>357</v>
      </c>
      <c r="Q324" s="627">
        <v>157</v>
      </c>
      <c r="AE324" s="627">
        <v>26</v>
      </c>
      <c r="AF324" s="627">
        <v>25</v>
      </c>
      <c r="AG324" s="627">
        <v>26</v>
      </c>
      <c r="AI324" s="627">
        <v>26</v>
      </c>
      <c r="AJ324" s="627">
        <v>25</v>
      </c>
      <c r="AK324" s="627">
        <v>26</v>
      </c>
      <c r="AL324" s="627">
        <v>26</v>
      </c>
      <c r="AM324" s="627">
        <v>26</v>
      </c>
      <c r="AN324" s="627">
        <v>26</v>
      </c>
      <c r="AO324" s="627">
        <v>26</v>
      </c>
      <c r="AP324" s="627">
        <v>27</v>
      </c>
      <c r="AQ324" s="627">
        <v>25</v>
      </c>
      <c r="AR324" s="1">
        <v>25</v>
      </c>
      <c r="AS324" s="1">
        <v>25</v>
      </c>
    </row>
    <row r="325" spans="1:45" ht="16" x14ac:dyDescent="0.2">
      <c r="A325" s="627" t="s">
        <v>761</v>
      </c>
      <c r="B325" s="627">
        <v>14</v>
      </c>
      <c r="D325" s="627" t="s">
        <v>775</v>
      </c>
      <c r="E325" s="627" t="s">
        <v>685</v>
      </c>
      <c r="F325" s="87">
        <v>1416095</v>
      </c>
      <c r="G325" s="87" t="s">
        <v>115</v>
      </c>
      <c r="H325" s="627" t="s">
        <v>157</v>
      </c>
      <c r="J325" s="77">
        <v>44356</v>
      </c>
      <c r="K325" s="1214">
        <f ca="1">YEARFRAC(J325,TODAY())</f>
        <v>1.7694444444444444</v>
      </c>
      <c r="L325" s="87">
        <f ca="1">_xlfn.DAYS(TODAY(),J325)</f>
        <v>645</v>
      </c>
      <c r="M325" s="87">
        <f ca="1">L325/30</f>
        <v>21.5</v>
      </c>
      <c r="N325" s="1212">
        <v>44690</v>
      </c>
      <c r="O325" s="627">
        <f t="shared" si="38"/>
        <v>11.133333333333333</v>
      </c>
      <c r="P325" s="673" t="s">
        <v>357</v>
      </c>
      <c r="Q325" s="627">
        <v>214</v>
      </c>
      <c r="AE325" s="627">
        <v>25</v>
      </c>
      <c r="AF325" s="627">
        <v>25</v>
      </c>
      <c r="AG325" s="627">
        <v>26</v>
      </c>
      <c r="AI325" s="627">
        <v>25</v>
      </c>
      <c r="AJ325" s="627">
        <v>25</v>
      </c>
      <c r="AK325" s="627">
        <v>26</v>
      </c>
      <c r="AL325" s="627">
        <v>26</v>
      </c>
      <c r="AM325" s="627">
        <v>26</v>
      </c>
      <c r="AN325" s="627">
        <v>26</v>
      </c>
      <c r="AO325" s="627">
        <v>26</v>
      </c>
      <c r="AP325" s="627">
        <v>26</v>
      </c>
      <c r="AQ325" s="627">
        <v>25</v>
      </c>
      <c r="AR325" s="1">
        <v>25</v>
      </c>
      <c r="AS325" s="1">
        <v>25</v>
      </c>
    </row>
    <row r="326" spans="1:45" ht="16" x14ac:dyDescent="0.2">
      <c r="A326" s="627" t="s">
        <v>761</v>
      </c>
      <c r="B326" s="627">
        <v>15</v>
      </c>
      <c r="D326" s="627" t="s">
        <v>776</v>
      </c>
      <c r="E326" s="627" t="s">
        <v>685</v>
      </c>
      <c r="F326" s="87">
        <v>1416095</v>
      </c>
      <c r="G326" s="87" t="s">
        <v>115</v>
      </c>
      <c r="H326" s="627" t="s">
        <v>157</v>
      </c>
      <c r="J326" s="77">
        <v>44356</v>
      </c>
      <c r="K326" s="1214">
        <f ca="1">YEARFRAC(J326,TODAY())</f>
        <v>1.7694444444444444</v>
      </c>
      <c r="L326" s="87">
        <f ca="1">_xlfn.DAYS(TODAY(),J326)</f>
        <v>645</v>
      </c>
      <c r="M326" s="87">
        <f ca="1">L326/30</f>
        <v>21.5</v>
      </c>
      <c r="N326" s="1212">
        <v>44690</v>
      </c>
      <c r="O326" s="627">
        <f t="shared" si="38"/>
        <v>11.133333333333333</v>
      </c>
      <c r="P326" s="673" t="s">
        <v>357</v>
      </c>
      <c r="Q326" s="627">
        <v>157</v>
      </c>
      <c r="AE326" s="627">
        <v>28</v>
      </c>
      <c r="AF326" s="627">
        <v>25</v>
      </c>
      <c r="AR326"/>
      <c r="AS326"/>
    </row>
    <row r="328" spans="1:45" ht="16" x14ac:dyDescent="0.2">
      <c r="A328" s="627" t="s">
        <v>777</v>
      </c>
      <c r="B328" s="627">
        <v>1</v>
      </c>
      <c r="D328" s="627" t="s">
        <v>778</v>
      </c>
      <c r="E328" s="627" t="s">
        <v>600</v>
      </c>
      <c r="F328" s="87">
        <v>1441996</v>
      </c>
      <c r="G328" s="627" t="s">
        <v>113</v>
      </c>
      <c r="H328" s="627" t="s">
        <v>141</v>
      </c>
      <c r="I328" s="627" t="s">
        <v>296</v>
      </c>
      <c r="J328" s="77">
        <v>44202</v>
      </c>
      <c r="K328" s="1214">
        <f t="shared" ref="K328:K341" ca="1" si="43">YEARFRAC(J328,TODAY())</f>
        <v>2.1944444444444446</v>
      </c>
      <c r="L328" s="87">
        <f t="shared" ref="L328:L341" ca="1" si="44">_xlfn.DAYS(TODAY(),J328)</f>
        <v>799</v>
      </c>
      <c r="M328" s="87">
        <f t="shared" ref="M328:M341" ca="1" si="45">L328/30</f>
        <v>26.633333333333333</v>
      </c>
      <c r="N328" s="1212">
        <v>44718</v>
      </c>
      <c r="O328" s="627">
        <f t="shared" ref="O328:O341" si="46">_xlfn.DAYS(N328,J328)/30</f>
        <v>17.2</v>
      </c>
      <c r="P328" s="673" t="s">
        <v>357</v>
      </c>
      <c r="Q328" s="1232">
        <v>197</v>
      </c>
      <c r="W328" s="1232">
        <v>33</v>
      </c>
      <c r="X328" s="1232">
        <v>33</v>
      </c>
      <c r="Y328" s="1232">
        <v>33</v>
      </c>
      <c r="Z328" s="1232">
        <v>33</v>
      </c>
      <c r="AA328" s="1232">
        <v>33</v>
      </c>
      <c r="AB328" s="1232">
        <v>34</v>
      </c>
      <c r="AC328" s="1232"/>
      <c r="AD328" s="1232">
        <v>33</v>
      </c>
      <c r="AE328" s="1232">
        <v>33</v>
      </c>
      <c r="AF328" s="1232">
        <v>34</v>
      </c>
      <c r="AG328" s="1232">
        <v>33</v>
      </c>
      <c r="AH328" s="1232">
        <v>33</v>
      </c>
      <c r="AI328" s="1232"/>
      <c r="AJ328" s="1232">
        <v>34</v>
      </c>
      <c r="AK328" s="1232">
        <v>33</v>
      </c>
      <c r="AL328" s="1232">
        <v>33</v>
      </c>
    </row>
    <row r="329" spans="1:45" ht="16" x14ac:dyDescent="0.2">
      <c r="A329" s="627" t="s">
        <v>777</v>
      </c>
      <c r="B329" s="627">
        <v>2</v>
      </c>
      <c r="D329" s="627" t="s">
        <v>779</v>
      </c>
      <c r="E329" s="627" t="s">
        <v>780</v>
      </c>
      <c r="F329" s="87">
        <v>1378923</v>
      </c>
      <c r="G329" s="627" t="s">
        <v>115</v>
      </c>
      <c r="H329" s="627" t="s">
        <v>124</v>
      </c>
      <c r="I329" s="87" t="s">
        <v>781</v>
      </c>
      <c r="J329" s="77">
        <v>44165</v>
      </c>
      <c r="K329" s="1214">
        <f t="shared" ca="1" si="43"/>
        <v>2.2944444444444443</v>
      </c>
      <c r="L329" s="87">
        <f t="shared" ca="1" si="44"/>
        <v>836</v>
      </c>
      <c r="M329" s="87">
        <f t="shared" ca="1" si="45"/>
        <v>27.866666666666667</v>
      </c>
      <c r="N329" s="1212">
        <v>44718</v>
      </c>
      <c r="O329" s="627">
        <f t="shared" si="46"/>
        <v>18.433333333333334</v>
      </c>
      <c r="P329" s="673" t="s">
        <v>357</v>
      </c>
      <c r="Q329" s="627">
        <v>181</v>
      </c>
      <c r="W329" s="627">
        <v>33</v>
      </c>
      <c r="X329" s="627">
        <v>33</v>
      </c>
      <c r="Y329" s="627">
        <v>33</v>
      </c>
      <c r="Z329" s="627">
        <v>33</v>
      </c>
      <c r="AA329" s="627">
        <v>32</v>
      </c>
      <c r="AB329" s="627">
        <v>33</v>
      </c>
      <c r="AD329" s="627">
        <v>33</v>
      </c>
      <c r="AE329" s="627">
        <v>33</v>
      </c>
      <c r="AF329" s="627">
        <v>34</v>
      </c>
      <c r="AG329" s="627">
        <v>33</v>
      </c>
      <c r="AH329" s="627">
        <v>33</v>
      </c>
      <c r="AJ329" s="627">
        <v>34</v>
      </c>
      <c r="AK329" s="627">
        <v>33</v>
      </c>
      <c r="AL329" s="627">
        <v>32</v>
      </c>
    </row>
    <row r="330" spans="1:45" ht="16" x14ac:dyDescent="0.2">
      <c r="A330" s="627" t="s">
        <v>777</v>
      </c>
      <c r="B330" s="627">
        <v>3</v>
      </c>
      <c r="D330" s="627" t="s">
        <v>782</v>
      </c>
      <c r="E330" s="627" t="s">
        <v>780</v>
      </c>
      <c r="F330" s="87">
        <v>1378923</v>
      </c>
      <c r="G330" s="627" t="s">
        <v>115</v>
      </c>
      <c r="H330" s="627" t="s">
        <v>124</v>
      </c>
      <c r="I330" s="87" t="s">
        <v>783</v>
      </c>
      <c r="J330" s="77">
        <v>44165</v>
      </c>
      <c r="K330" s="1214">
        <f t="shared" ca="1" si="43"/>
        <v>2.2944444444444443</v>
      </c>
      <c r="L330" s="87">
        <f t="shared" ca="1" si="44"/>
        <v>836</v>
      </c>
      <c r="M330" s="87">
        <f t="shared" ca="1" si="45"/>
        <v>27.866666666666667</v>
      </c>
      <c r="N330" s="1212">
        <v>44718</v>
      </c>
      <c r="O330" s="627">
        <f t="shared" si="46"/>
        <v>18.433333333333334</v>
      </c>
      <c r="P330" s="673" t="s">
        <v>357</v>
      </c>
      <c r="Q330" s="627">
        <v>167</v>
      </c>
      <c r="W330" s="627">
        <v>36</v>
      </c>
      <c r="X330" s="627">
        <v>36</v>
      </c>
      <c r="Y330" s="627">
        <v>36</v>
      </c>
      <c r="Z330" s="627">
        <v>36</v>
      </c>
      <c r="AA330" s="627">
        <v>36</v>
      </c>
      <c r="AB330" s="627">
        <v>36</v>
      </c>
      <c r="AD330" s="627">
        <v>37</v>
      </c>
      <c r="AE330" s="627">
        <v>37</v>
      </c>
      <c r="AF330" s="627">
        <v>37</v>
      </c>
      <c r="AG330" s="627">
        <v>37</v>
      </c>
      <c r="AH330" s="627">
        <v>37</v>
      </c>
      <c r="AJ330" s="627">
        <v>37</v>
      </c>
      <c r="AK330" s="627">
        <v>37</v>
      </c>
      <c r="AL330" s="627">
        <v>37</v>
      </c>
    </row>
    <row r="331" spans="1:45" ht="16" x14ac:dyDescent="0.2">
      <c r="A331" s="627" t="s">
        <v>777</v>
      </c>
      <c r="B331" s="627">
        <v>4</v>
      </c>
      <c r="D331" s="627" t="s">
        <v>784</v>
      </c>
      <c r="E331" s="627" t="s">
        <v>780</v>
      </c>
      <c r="F331" s="87">
        <v>1378923</v>
      </c>
      <c r="G331" s="627" t="s">
        <v>115</v>
      </c>
      <c r="H331" s="627" t="s">
        <v>124</v>
      </c>
      <c r="I331" s="87" t="s">
        <v>785</v>
      </c>
      <c r="J331" s="77">
        <v>44165</v>
      </c>
      <c r="K331" s="1214">
        <f t="shared" ca="1" si="43"/>
        <v>2.2944444444444443</v>
      </c>
      <c r="L331" s="87">
        <f t="shared" ca="1" si="44"/>
        <v>836</v>
      </c>
      <c r="M331" s="87">
        <f t="shared" ca="1" si="45"/>
        <v>27.866666666666667</v>
      </c>
      <c r="N331" s="1212">
        <v>44718</v>
      </c>
      <c r="O331" s="627">
        <f t="shared" si="46"/>
        <v>18.433333333333334</v>
      </c>
      <c r="P331" s="673" t="s">
        <v>357</v>
      </c>
      <c r="Q331" s="627">
        <v>154</v>
      </c>
      <c r="W331" s="627">
        <v>28</v>
      </c>
      <c r="X331" s="627">
        <v>28</v>
      </c>
      <c r="Y331" s="627">
        <v>28</v>
      </c>
      <c r="Z331" s="627">
        <v>27</v>
      </c>
      <c r="AA331" s="627">
        <v>28</v>
      </c>
      <c r="AB331" s="627">
        <v>28</v>
      </c>
      <c r="AD331" s="627">
        <v>28</v>
      </c>
      <c r="AE331" s="627">
        <v>27</v>
      </c>
      <c r="AF331" s="627">
        <v>29</v>
      </c>
      <c r="AG331" s="627">
        <v>28</v>
      </c>
      <c r="AH331" s="627">
        <v>27</v>
      </c>
      <c r="AJ331" s="627">
        <v>28</v>
      </c>
      <c r="AK331" s="627">
        <v>28</v>
      </c>
      <c r="AL331" s="627">
        <v>27</v>
      </c>
    </row>
    <row r="332" spans="1:45" ht="16" x14ac:dyDescent="0.2">
      <c r="A332" s="627" t="s">
        <v>777</v>
      </c>
      <c r="B332" s="627">
        <v>5</v>
      </c>
      <c r="D332" s="627" t="s">
        <v>786</v>
      </c>
      <c r="E332" s="627" t="s">
        <v>780</v>
      </c>
      <c r="F332" s="87">
        <v>1378923</v>
      </c>
      <c r="G332" s="627" t="s">
        <v>115</v>
      </c>
      <c r="H332" s="627" t="s">
        <v>124</v>
      </c>
      <c r="I332" s="87" t="s">
        <v>290</v>
      </c>
      <c r="J332" s="77">
        <v>44165</v>
      </c>
      <c r="K332" s="1214">
        <f t="shared" ca="1" si="43"/>
        <v>2.2944444444444443</v>
      </c>
      <c r="L332" s="87">
        <f t="shared" ca="1" si="44"/>
        <v>836</v>
      </c>
      <c r="M332" s="87">
        <f t="shared" ca="1" si="45"/>
        <v>27.866666666666667</v>
      </c>
      <c r="N332" s="1212">
        <v>44718</v>
      </c>
      <c r="O332" s="627">
        <f t="shared" si="46"/>
        <v>18.433333333333334</v>
      </c>
      <c r="P332" s="673" t="s">
        <v>357</v>
      </c>
      <c r="Q332" s="627">
        <v>183</v>
      </c>
      <c r="W332" s="627">
        <v>38</v>
      </c>
      <c r="X332" s="627">
        <v>36</v>
      </c>
      <c r="Y332" s="627">
        <v>36</v>
      </c>
      <c r="Z332" s="627">
        <v>37</v>
      </c>
      <c r="AA332" s="627">
        <v>37</v>
      </c>
      <c r="AB332" s="627">
        <v>38</v>
      </c>
      <c r="AD332" s="627">
        <v>38</v>
      </c>
      <c r="AE332" s="627">
        <v>37</v>
      </c>
      <c r="AF332" s="627">
        <v>39</v>
      </c>
      <c r="AG332" s="627">
        <v>37</v>
      </c>
      <c r="AH332" s="627">
        <v>37</v>
      </c>
      <c r="AJ332" s="627">
        <v>38</v>
      </c>
      <c r="AK332" s="627">
        <v>38</v>
      </c>
      <c r="AL332" s="627">
        <v>37</v>
      </c>
    </row>
    <row r="333" spans="1:45" ht="16" x14ac:dyDescent="0.2">
      <c r="A333" s="627" t="s">
        <v>777</v>
      </c>
      <c r="B333" s="627">
        <v>6</v>
      </c>
      <c r="D333" s="627" t="s">
        <v>787</v>
      </c>
      <c r="E333" s="627" t="s">
        <v>780</v>
      </c>
      <c r="F333" s="87">
        <v>1378923</v>
      </c>
      <c r="G333" s="627" t="s">
        <v>115</v>
      </c>
      <c r="H333" s="627" t="s">
        <v>124</v>
      </c>
      <c r="I333" s="87" t="s">
        <v>788</v>
      </c>
      <c r="J333" s="77">
        <v>44165</v>
      </c>
      <c r="K333" s="1214">
        <f t="shared" ca="1" si="43"/>
        <v>2.2944444444444443</v>
      </c>
      <c r="L333" s="87">
        <f t="shared" ca="1" si="44"/>
        <v>836</v>
      </c>
      <c r="M333" s="87">
        <f t="shared" ca="1" si="45"/>
        <v>27.866666666666667</v>
      </c>
      <c r="N333" s="1212">
        <v>44718</v>
      </c>
      <c r="O333" s="627">
        <f t="shared" si="46"/>
        <v>18.433333333333334</v>
      </c>
      <c r="P333" s="673" t="s">
        <v>357</v>
      </c>
      <c r="Q333" s="1232">
        <v>177</v>
      </c>
      <c r="W333" s="1232">
        <v>30</v>
      </c>
      <c r="X333" s="1232">
        <v>31</v>
      </c>
      <c r="Y333" s="1232">
        <v>29</v>
      </c>
      <c r="Z333" s="1232">
        <v>29</v>
      </c>
      <c r="AA333" s="1232">
        <v>30</v>
      </c>
      <c r="AB333" s="1232">
        <v>29</v>
      </c>
      <c r="AC333" s="1232"/>
      <c r="AD333" s="1232">
        <v>29</v>
      </c>
      <c r="AE333" s="1232">
        <v>30</v>
      </c>
      <c r="AF333" s="1232">
        <v>29</v>
      </c>
      <c r="AG333" s="1232">
        <v>29</v>
      </c>
      <c r="AH333" s="1232">
        <v>29</v>
      </c>
      <c r="AI333" s="1232"/>
      <c r="AJ333" s="1232">
        <v>29</v>
      </c>
      <c r="AK333" s="1232">
        <v>29</v>
      </c>
      <c r="AL333" s="1232">
        <v>29</v>
      </c>
    </row>
    <row r="334" spans="1:45" ht="16" x14ac:dyDescent="0.2">
      <c r="A334" s="627" t="s">
        <v>777</v>
      </c>
      <c r="B334" s="627">
        <v>7</v>
      </c>
      <c r="D334" s="627" t="s">
        <v>789</v>
      </c>
      <c r="E334" s="1107" t="s">
        <v>790</v>
      </c>
      <c r="F334" s="87">
        <v>1471479</v>
      </c>
      <c r="G334" s="87" t="s">
        <v>113</v>
      </c>
      <c r="H334" s="627" t="s">
        <v>154</v>
      </c>
      <c r="I334" s="627" t="s">
        <v>299</v>
      </c>
      <c r="J334" s="77">
        <v>44165</v>
      </c>
      <c r="K334" s="1214">
        <f t="shared" ca="1" si="43"/>
        <v>2.2944444444444443</v>
      </c>
      <c r="L334" s="87">
        <f t="shared" ca="1" si="44"/>
        <v>836</v>
      </c>
      <c r="M334" s="87">
        <f t="shared" ca="1" si="45"/>
        <v>27.866666666666667</v>
      </c>
      <c r="N334" s="1212">
        <v>44718</v>
      </c>
      <c r="O334" s="627">
        <f t="shared" si="46"/>
        <v>18.433333333333334</v>
      </c>
      <c r="P334" s="673" t="s">
        <v>112</v>
      </c>
      <c r="Q334" s="627">
        <v>251</v>
      </c>
      <c r="W334" s="627">
        <v>33</v>
      </c>
      <c r="X334" s="627">
        <v>36</v>
      </c>
      <c r="Y334" s="627">
        <v>38</v>
      </c>
      <c r="Z334" s="627">
        <v>40</v>
      </c>
      <c r="AA334" s="627">
        <v>41</v>
      </c>
      <c r="AB334" s="627">
        <v>43</v>
      </c>
      <c r="AD334" s="627">
        <v>46</v>
      </c>
      <c r="AE334" s="627">
        <v>49</v>
      </c>
      <c r="AF334" s="627">
        <v>49</v>
      </c>
      <c r="AG334" s="627">
        <v>49</v>
      </c>
      <c r="AH334" s="627">
        <v>50</v>
      </c>
      <c r="AJ334" s="627">
        <v>51</v>
      </c>
      <c r="AK334" s="627">
        <v>51</v>
      </c>
      <c r="AL334" s="627">
        <v>51</v>
      </c>
    </row>
    <row r="335" spans="1:45" ht="16" x14ac:dyDescent="0.2">
      <c r="A335" s="627" t="s">
        <v>777</v>
      </c>
      <c r="B335" s="627">
        <v>8</v>
      </c>
      <c r="D335" s="627" t="s">
        <v>791</v>
      </c>
      <c r="E335" s="1107" t="s">
        <v>790</v>
      </c>
      <c r="F335" s="87">
        <v>1471479</v>
      </c>
      <c r="G335" s="87" t="s">
        <v>113</v>
      </c>
      <c r="H335" s="627" t="s">
        <v>154</v>
      </c>
      <c r="I335" s="627" t="s">
        <v>296</v>
      </c>
      <c r="J335" s="77">
        <v>44165</v>
      </c>
      <c r="K335" s="1214">
        <f t="shared" ca="1" si="43"/>
        <v>2.2944444444444443</v>
      </c>
      <c r="L335" s="87">
        <f t="shared" ca="1" si="44"/>
        <v>836</v>
      </c>
      <c r="M335" s="87">
        <f t="shared" ca="1" si="45"/>
        <v>27.866666666666667</v>
      </c>
      <c r="N335" s="1212">
        <v>44718</v>
      </c>
      <c r="O335" s="627">
        <f t="shared" si="46"/>
        <v>18.433333333333334</v>
      </c>
      <c r="P335" s="673" t="s">
        <v>112</v>
      </c>
      <c r="Q335" s="1232">
        <v>219</v>
      </c>
      <c r="W335" s="1232">
        <v>34</v>
      </c>
      <c r="X335" s="1232">
        <v>38</v>
      </c>
      <c r="Y335" s="1232">
        <v>39</v>
      </c>
      <c r="Z335" s="1232">
        <v>41</v>
      </c>
      <c r="AA335" s="1232">
        <v>43</v>
      </c>
      <c r="AB335" s="1232">
        <v>46</v>
      </c>
      <c r="AC335" s="1232"/>
      <c r="AD335" s="1232">
        <v>49</v>
      </c>
      <c r="AE335" s="1232">
        <v>50</v>
      </c>
      <c r="AF335" s="1232">
        <v>52</v>
      </c>
      <c r="AG335" s="1232">
        <v>53</v>
      </c>
      <c r="AH335" s="1232">
        <v>54</v>
      </c>
      <c r="AI335" s="1232"/>
      <c r="AJ335" s="1232">
        <v>54</v>
      </c>
      <c r="AK335" s="1232">
        <v>54</v>
      </c>
      <c r="AL335" s="1232">
        <v>53</v>
      </c>
    </row>
    <row r="336" spans="1:45" ht="16" x14ac:dyDescent="0.2">
      <c r="A336" s="627" t="s">
        <v>777</v>
      </c>
      <c r="B336" s="627">
        <v>9</v>
      </c>
      <c r="D336" s="627" t="s">
        <v>792</v>
      </c>
      <c r="E336" s="627" t="s">
        <v>652</v>
      </c>
      <c r="F336" s="87">
        <v>1459506</v>
      </c>
      <c r="G336" s="87" t="s">
        <v>115</v>
      </c>
      <c r="H336" s="627" t="s">
        <v>154</v>
      </c>
      <c r="I336" s="627" t="s">
        <v>299</v>
      </c>
      <c r="J336" s="77">
        <v>44165</v>
      </c>
      <c r="K336" s="1214">
        <f t="shared" ca="1" si="43"/>
        <v>2.2944444444444443</v>
      </c>
      <c r="L336" s="87">
        <f t="shared" ca="1" si="44"/>
        <v>836</v>
      </c>
      <c r="M336" s="87">
        <f t="shared" ca="1" si="45"/>
        <v>27.866666666666667</v>
      </c>
      <c r="N336" s="1212">
        <v>44718</v>
      </c>
      <c r="O336" s="627">
        <f t="shared" si="46"/>
        <v>18.433333333333334</v>
      </c>
      <c r="P336" s="673" t="s">
        <v>357</v>
      </c>
      <c r="Q336" s="627">
        <v>195</v>
      </c>
      <c r="W336" s="627">
        <v>29</v>
      </c>
      <c r="X336" s="627">
        <v>29</v>
      </c>
      <c r="Y336" s="627">
        <v>28</v>
      </c>
      <c r="Z336" s="627">
        <v>28</v>
      </c>
      <c r="AA336" s="627">
        <v>29</v>
      </c>
      <c r="AB336" s="627">
        <v>29</v>
      </c>
      <c r="AD336" s="627">
        <v>29</v>
      </c>
      <c r="AE336" s="627">
        <v>29</v>
      </c>
      <c r="AF336" s="627">
        <v>31</v>
      </c>
      <c r="AG336" s="627">
        <v>30</v>
      </c>
      <c r="AH336" s="627">
        <v>30</v>
      </c>
      <c r="AJ336" s="627">
        <v>30</v>
      </c>
      <c r="AK336" s="627">
        <v>31</v>
      </c>
      <c r="AL336" s="627">
        <v>29</v>
      </c>
    </row>
    <row r="337" spans="1:38" ht="16" x14ac:dyDescent="0.2">
      <c r="A337" s="627" t="s">
        <v>777</v>
      </c>
      <c r="B337" s="627">
        <v>10</v>
      </c>
      <c r="D337" s="627" t="s">
        <v>793</v>
      </c>
      <c r="E337" s="627" t="s">
        <v>652</v>
      </c>
      <c r="F337" s="87">
        <v>1459506</v>
      </c>
      <c r="G337" s="87" t="s">
        <v>115</v>
      </c>
      <c r="H337" s="627" t="s">
        <v>154</v>
      </c>
      <c r="I337" s="627" t="s">
        <v>296</v>
      </c>
      <c r="J337" s="77">
        <v>44165</v>
      </c>
      <c r="K337" s="1214">
        <f t="shared" ca="1" si="43"/>
        <v>2.2944444444444443</v>
      </c>
      <c r="L337" s="87">
        <f t="shared" ca="1" si="44"/>
        <v>836</v>
      </c>
      <c r="M337" s="87">
        <f t="shared" ca="1" si="45"/>
        <v>27.866666666666667</v>
      </c>
      <c r="N337" s="1212">
        <v>44718</v>
      </c>
      <c r="O337" s="627">
        <f t="shared" si="46"/>
        <v>18.433333333333334</v>
      </c>
      <c r="P337" s="673" t="s">
        <v>357</v>
      </c>
      <c r="Q337" s="1232">
        <v>145</v>
      </c>
      <c r="W337" s="1232">
        <v>25</v>
      </c>
      <c r="X337" s="1232">
        <v>25</v>
      </c>
      <c r="Y337" s="1232">
        <v>25</v>
      </c>
      <c r="Z337" s="1232">
        <v>26</v>
      </c>
      <c r="AA337" s="1232">
        <v>26</v>
      </c>
      <c r="AB337" s="1232">
        <v>26</v>
      </c>
      <c r="AC337" s="1232"/>
      <c r="AD337" s="1232">
        <v>26</v>
      </c>
      <c r="AE337" s="1232">
        <v>26</v>
      </c>
      <c r="AF337" s="1232">
        <v>26</v>
      </c>
      <c r="AG337" s="1232">
        <v>26</v>
      </c>
      <c r="AH337" s="1232">
        <v>26</v>
      </c>
      <c r="AI337" s="1232"/>
      <c r="AJ337" s="1232">
        <v>26</v>
      </c>
      <c r="AK337" s="1232">
        <v>26</v>
      </c>
      <c r="AL337" s="1232">
        <v>27</v>
      </c>
    </row>
    <row r="338" spans="1:38" ht="16" x14ac:dyDescent="0.2">
      <c r="A338" s="627" t="s">
        <v>777</v>
      </c>
      <c r="B338" s="627">
        <v>11</v>
      </c>
      <c r="D338" s="627" t="s">
        <v>794</v>
      </c>
      <c r="E338" s="627" t="s">
        <v>795</v>
      </c>
      <c r="F338" s="87">
        <v>1416096</v>
      </c>
      <c r="G338" s="87" t="s">
        <v>113</v>
      </c>
      <c r="H338" s="627" t="s">
        <v>157</v>
      </c>
      <c r="J338" s="77">
        <v>44356</v>
      </c>
      <c r="K338" s="1214">
        <f t="shared" ca="1" si="43"/>
        <v>1.7694444444444444</v>
      </c>
      <c r="L338" s="87">
        <f t="shared" ca="1" si="44"/>
        <v>645</v>
      </c>
      <c r="M338" s="87">
        <f t="shared" ca="1" si="45"/>
        <v>21.5</v>
      </c>
      <c r="N338" s="1212">
        <v>44718</v>
      </c>
      <c r="O338" s="627">
        <f t="shared" si="46"/>
        <v>12.066666666666666</v>
      </c>
      <c r="P338" s="673" t="s">
        <v>357</v>
      </c>
      <c r="Q338" s="627">
        <v>181</v>
      </c>
      <c r="Z338" s="627">
        <v>30</v>
      </c>
      <c r="AA338" s="627">
        <v>29</v>
      </c>
      <c r="AB338" s="627">
        <v>30</v>
      </c>
      <c r="AD338" s="627">
        <v>30</v>
      </c>
      <c r="AE338" s="627">
        <v>30</v>
      </c>
      <c r="AF338" s="627">
        <v>31</v>
      </c>
      <c r="AG338" s="627">
        <v>31</v>
      </c>
      <c r="AH338" s="627">
        <v>31</v>
      </c>
      <c r="AJ338" s="627">
        <v>30</v>
      </c>
      <c r="AK338" s="627">
        <v>30</v>
      </c>
      <c r="AL338" s="627">
        <v>30</v>
      </c>
    </row>
    <row r="339" spans="1:38" ht="16" x14ac:dyDescent="0.2">
      <c r="A339" s="627" t="s">
        <v>777</v>
      </c>
      <c r="B339" s="627">
        <v>12</v>
      </c>
      <c r="D339" s="627" t="s">
        <v>796</v>
      </c>
      <c r="E339" s="627" t="s">
        <v>795</v>
      </c>
      <c r="F339" s="87">
        <v>1416096</v>
      </c>
      <c r="G339" s="87" t="s">
        <v>113</v>
      </c>
      <c r="H339" s="627" t="s">
        <v>157</v>
      </c>
      <c r="J339" s="77">
        <v>44356</v>
      </c>
      <c r="K339" s="1214">
        <f t="shared" ca="1" si="43"/>
        <v>1.7694444444444444</v>
      </c>
      <c r="L339" s="87">
        <f t="shared" ca="1" si="44"/>
        <v>645</v>
      </c>
      <c r="M339" s="87">
        <f t="shared" ca="1" si="45"/>
        <v>21.5</v>
      </c>
      <c r="N339" s="1212">
        <v>44718</v>
      </c>
      <c r="O339" s="627">
        <f t="shared" si="46"/>
        <v>12.066666666666666</v>
      </c>
      <c r="P339" s="673" t="s">
        <v>357</v>
      </c>
      <c r="Q339" s="627">
        <v>201</v>
      </c>
      <c r="Z339" s="627">
        <v>31</v>
      </c>
      <c r="AA339" s="627">
        <v>30</v>
      </c>
      <c r="AB339" s="627">
        <v>31</v>
      </c>
      <c r="AD339" s="627">
        <v>32</v>
      </c>
      <c r="AE339" s="627">
        <v>31</v>
      </c>
      <c r="AF339" s="627">
        <v>32</v>
      </c>
      <c r="AG339" s="627">
        <v>32</v>
      </c>
      <c r="AH339" s="627">
        <v>32</v>
      </c>
      <c r="AJ339" s="627">
        <v>33</v>
      </c>
      <c r="AK339" s="627">
        <v>31</v>
      </c>
      <c r="AL339" s="627">
        <v>32</v>
      </c>
    </row>
    <row r="340" spans="1:38" ht="16" x14ac:dyDescent="0.2">
      <c r="A340" s="627" t="s">
        <v>777</v>
      </c>
      <c r="B340" s="627">
        <v>13</v>
      </c>
      <c r="D340" s="627" t="s">
        <v>797</v>
      </c>
      <c r="E340" s="627" t="s">
        <v>795</v>
      </c>
      <c r="F340" s="87">
        <v>1416096</v>
      </c>
      <c r="G340" s="87" t="s">
        <v>113</v>
      </c>
      <c r="H340" s="627" t="s">
        <v>157</v>
      </c>
      <c r="J340" s="77">
        <v>44356</v>
      </c>
      <c r="K340" s="1214">
        <f t="shared" ca="1" si="43"/>
        <v>1.7694444444444444</v>
      </c>
      <c r="L340" s="87">
        <f t="shared" ca="1" si="44"/>
        <v>645</v>
      </c>
      <c r="M340" s="87">
        <f t="shared" ca="1" si="45"/>
        <v>21.5</v>
      </c>
      <c r="N340" s="1212">
        <v>44718</v>
      </c>
      <c r="O340" s="627">
        <f t="shared" si="46"/>
        <v>12.066666666666666</v>
      </c>
      <c r="P340" s="673" t="s">
        <v>357</v>
      </c>
      <c r="Q340" s="627">
        <v>229</v>
      </c>
      <c r="Z340" s="627">
        <v>31</v>
      </c>
      <c r="AA340" s="627">
        <v>30</v>
      </c>
      <c r="AB340" s="627">
        <v>31</v>
      </c>
      <c r="AD340" s="627">
        <v>31</v>
      </c>
      <c r="AE340" s="627">
        <v>31</v>
      </c>
      <c r="AF340" s="627">
        <v>32</v>
      </c>
      <c r="AG340" s="627">
        <v>32</v>
      </c>
      <c r="AH340" s="627">
        <v>31</v>
      </c>
      <c r="AJ340" s="627">
        <v>31</v>
      </c>
      <c r="AK340" s="627">
        <v>31</v>
      </c>
      <c r="AL340" s="627">
        <v>31</v>
      </c>
    </row>
    <row r="341" spans="1:38" ht="16" x14ac:dyDescent="0.2">
      <c r="A341" s="627" t="s">
        <v>777</v>
      </c>
      <c r="B341" s="627">
        <v>14</v>
      </c>
      <c r="D341" s="627" t="s">
        <v>798</v>
      </c>
      <c r="E341" s="627" t="s">
        <v>795</v>
      </c>
      <c r="F341" s="87">
        <v>1416096</v>
      </c>
      <c r="G341" s="87" t="s">
        <v>113</v>
      </c>
      <c r="H341" s="627" t="s">
        <v>157</v>
      </c>
      <c r="J341" s="77">
        <v>44356</v>
      </c>
      <c r="K341" s="1214">
        <f t="shared" ca="1" si="43"/>
        <v>1.7694444444444444</v>
      </c>
      <c r="L341" s="87">
        <f t="shared" ca="1" si="44"/>
        <v>645</v>
      </c>
      <c r="M341" s="87">
        <f t="shared" ca="1" si="45"/>
        <v>21.5</v>
      </c>
      <c r="N341" s="1212">
        <v>44718</v>
      </c>
      <c r="O341" s="627">
        <f t="shared" si="46"/>
        <v>12.066666666666666</v>
      </c>
      <c r="P341" s="673" t="s">
        <v>357</v>
      </c>
      <c r="Q341" s="627">
        <v>175</v>
      </c>
      <c r="Z341" s="627">
        <v>33</v>
      </c>
      <c r="AA341" s="627">
        <v>33</v>
      </c>
      <c r="AB341" s="627">
        <v>33</v>
      </c>
      <c r="AD341" s="627">
        <v>34</v>
      </c>
      <c r="AE341" s="627">
        <v>34</v>
      </c>
      <c r="AF341" s="627">
        <v>35</v>
      </c>
      <c r="AG341" s="627">
        <v>35</v>
      </c>
      <c r="AH341" s="627">
        <v>34</v>
      </c>
      <c r="AJ341" s="627">
        <v>34</v>
      </c>
      <c r="AK341" s="627">
        <v>33</v>
      </c>
      <c r="AL341" s="627">
        <v>33</v>
      </c>
    </row>
    <row r="343" spans="1:38" ht="16" x14ac:dyDescent="0.2">
      <c r="A343" s="627" t="s">
        <v>799</v>
      </c>
      <c r="B343" s="627">
        <v>1</v>
      </c>
      <c r="D343" s="627" t="s">
        <v>800</v>
      </c>
      <c r="E343" s="627" t="s">
        <v>600</v>
      </c>
      <c r="F343" s="87">
        <v>1385308</v>
      </c>
      <c r="G343" s="87" t="s">
        <v>115</v>
      </c>
      <c r="H343" s="87" t="s">
        <v>154</v>
      </c>
      <c r="I343" s="87" t="s">
        <v>299</v>
      </c>
      <c r="J343" s="77">
        <v>44203</v>
      </c>
      <c r="K343" s="1214">
        <f t="shared" ref="K343:K358" ca="1" si="47">YEARFRAC(J343,TODAY())</f>
        <v>2.1916666666666669</v>
      </c>
      <c r="L343" s="87">
        <f t="shared" ref="L343:L358" ca="1" si="48">_xlfn.DAYS(TODAY(),J343)</f>
        <v>798</v>
      </c>
      <c r="M343" s="87">
        <f t="shared" ref="M343:M358" ca="1" si="49">L343/30</f>
        <v>26.6</v>
      </c>
      <c r="N343" s="1212">
        <v>44746</v>
      </c>
      <c r="O343" s="627">
        <f>_xlfn.DAYS(N343,J343)/30</f>
        <v>18.100000000000001</v>
      </c>
      <c r="P343" s="673" t="s">
        <v>112</v>
      </c>
      <c r="Q343" s="627">
        <v>164</v>
      </c>
      <c r="W343" s="627">
        <v>22</v>
      </c>
      <c r="X343" s="627">
        <v>25</v>
      </c>
      <c r="Z343" s="627">
        <v>25</v>
      </c>
      <c r="AA343" s="627">
        <v>28</v>
      </c>
      <c r="AB343" s="627">
        <v>26</v>
      </c>
      <c r="AC343" s="627">
        <v>26</v>
      </c>
      <c r="AD343" s="627">
        <v>28</v>
      </c>
    </row>
    <row r="344" spans="1:38" ht="16" x14ac:dyDescent="0.2">
      <c r="A344" s="627" t="s">
        <v>799</v>
      </c>
      <c r="B344" s="627">
        <v>2</v>
      </c>
      <c r="D344" s="627" t="s">
        <v>801</v>
      </c>
      <c r="E344" s="627" t="s">
        <v>600</v>
      </c>
      <c r="F344" s="87">
        <v>1385308</v>
      </c>
      <c r="G344" s="87" t="s">
        <v>115</v>
      </c>
      <c r="H344" s="87" t="s">
        <v>154</v>
      </c>
      <c r="I344" s="87" t="s">
        <v>296</v>
      </c>
      <c r="J344" s="77">
        <v>44203</v>
      </c>
      <c r="K344" s="1214">
        <f t="shared" ca="1" si="47"/>
        <v>2.1916666666666669</v>
      </c>
      <c r="L344" s="87">
        <f t="shared" ca="1" si="48"/>
        <v>798</v>
      </c>
      <c r="M344" s="87">
        <f t="shared" ca="1" si="49"/>
        <v>26.6</v>
      </c>
      <c r="N344" s="1212">
        <v>44746</v>
      </c>
      <c r="O344" s="627">
        <f t="shared" ref="O344:O359" si="50">_xlfn.DAYS(N344,J344)/30</f>
        <v>18.100000000000001</v>
      </c>
      <c r="P344" s="673" t="s">
        <v>112</v>
      </c>
      <c r="Q344" s="627">
        <v>207</v>
      </c>
      <c r="W344" s="627">
        <v>34</v>
      </c>
      <c r="X344" s="627">
        <v>39</v>
      </c>
      <c r="Z344" s="627">
        <v>43</v>
      </c>
      <c r="AA344" s="627">
        <v>44</v>
      </c>
      <c r="AB344" s="627">
        <v>46</v>
      </c>
      <c r="AC344" s="627">
        <v>48</v>
      </c>
      <c r="AD344" s="627">
        <v>48</v>
      </c>
      <c r="AF344" s="627">
        <v>50</v>
      </c>
      <c r="AG344" s="627">
        <v>52</v>
      </c>
      <c r="AH344" s="627">
        <v>48</v>
      </c>
    </row>
    <row r="345" spans="1:38" ht="16" x14ac:dyDescent="0.2">
      <c r="A345" s="627" t="s">
        <v>799</v>
      </c>
      <c r="B345" s="627">
        <v>3</v>
      </c>
      <c r="D345" s="627" t="s">
        <v>802</v>
      </c>
      <c r="E345" s="627" t="s">
        <v>600</v>
      </c>
      <c r="F345" s="87">
        <v>1385308</v>
      </c>
      <c r="G345" s="87" t="s">
        <v>115</v>
      </c>
      <c r="H345" s="87" t="s">
        <v>154</v>
      </c>
      <c r="I345" s="87" t="s">
        <v>286</v>
      </c>
      <c r="J345" s="77">
        <v>44203</v>
      </c>
      <c r="K345" s="1214">
        <f t="shared" ca="1" si="47"/>
        <v>2.1916666666666669</v>
      </c>
      <c r="L345" s="87">
        <f t="shared" ca="1" si="48"/>
        <v>798</v>
      </c>
      <c r="M345" s="87">
        <f t="shared" ca="1" si="49"/>
        <v>26.6</v>
      </c>
      <c r="N345" s="1212">
        <v>44746</v>
      </c>
      <c r="O345" s="627">
        <f t="shared" si="50"/>
        <v>18.100000000000001</v>
      </c>
      <c r="P345" s="673" t="s">
        <v>112</v>
      </c>
      <c r="Q345" s="627">
        <v>265</v>
      </c>
      <c r="W345" s="627">
        <v>30</v>
      </c>
      <c r="X345" s="627">
        <v>36</v>
      </c>
      <c r="Z345" s="627">
        <v>41</v>
      </c>
      <c r="AA345" s="627">
        <v>44</v>
      </c>
      <c r="AB345" s="627">
        <v>46</v>
      </c>
      <c r="AC345" s="627">
        <v>47</v>
      </c>
      <c r="AD345" s="627">
        <v>47</v>
      </c>
      <c r="AF345" s="627">
        <v>48</v>
      </c>
      <c r="AG345" s="627">
        <v>50</v>
      </c>
      <c r="AH345" s="627">
        <v>50</v>
      </c>
    </row>
    <row r="346" spans="1:38" ht="16" x14ac:dyDescent="0.2">
      <c r="A346" s="627" t="s">
        <v>799</v>
      </c>
      <c r="B346" s="627">
        <v>4</v>
      </c>
      <c r="D346" s="627" t="s">
        <v>803</v>
      </c>
      <c r="E346" s="627" t="s">
        <v>600</v>
      </c>
      <c r="F346" s="87">
        <v>1385308</v>
      </c>
      <c r="G346" s="87" t="s">
        <v>115</v>
      </c>
      <c r="H346" s="87" t="s">
        <v>154</v>
      </c>
      <c r="I346" s="87" t="s">
        <v>293</v>
      </c>
      <c r="J346" s="77">
        <v>44203</v>
      </c>
      <c r="K346" s="1214">
        <f t="shared" ca="1" si="47"/>
        <v>2.1916666666666669</v>
      </c>
      <c r="L346" s="87">
        <f t="shared" ca="1" si="48"/>
        <v>798</v>
      </c>
      <c r="M346" s="87">
        <f t="shared" ca="1" si="49"/>
        <v>26.6</v>
      </c>
      <c r="N346" s="1212">
        <v>44746</v>
      </c>
      <c r="O346" s="627">
        <f t="shared" si="50"/>
        <v>18.100000000000001</v>
      </c>
      <c r="P346" s="673" t="s">
        <v>112</v>
      </c>
      <c r="Q346" s="627">
        <v>246</v>
      </c>
      <c r="W346" s="627">
        <v>26</v>
      </c>
      <c r="X346" s="1232">
        <v>29</v>
      </c>
      <c r="Y346" s="1232"/>
      <c r="Z346" s="1232">
        <v>28</v>
      </c>
      <c r="AA346" s="1232">
        <v>29</v>
      </c>
      <c r="AB346" s="1232">
        <v>31</v>
      </c>
      <c r="AC346" s="1232">
        <v>30</v>
      </c>
      <c r="AD346" s="1232">
        <v>30</v>
      </c>
      <c r="AE346" s="1232"/>
      <c r="AF346" s="1232">
        <v>31</v>
      </c>
      <c r="AG346" s="1232">
        <v>30</v>
      </c>
      <c r="AH346" s="1232">
        <v>30</v>
      </c>
    </row>
    <row r="347" spans="1:38" ht="17" x14ac:dyDescent="0.2">
      <c r="A347" s="627" t="s">
        <v>799</v>
      </c>
      <c r="B347" s="627">
        <v>5</v>
      </c>
      <c r="D347" s="627" t="s">
        <v>804</v>
      </c>
      <c r="E347" s="627" t="s">
        <v>606</v>
      </c>
      <c r="F347" s="87">
        <v>1336229</v>
      </c>
      <c r="G347" s="627" t="s">
        <v>115</v>
      </c>
      <c r="H347" s="627" t="s">
        <v>150</v>
      </c>
      <c r="I347" s="1211" t="s">
        <v>296</v>
      </c>
      <c r="J347" s="77">
        <v>44182</v>
      </c>
      <c r="K347" s="1214">
        <f t="shared" ca="1" si="47"/>
        <v>2.2472222222222222</v>
      </c>
      <c r="L347" s="87">
        <f t="shared" ca="1" si="48"/>
        <v>819</v>
      </c>
      <c r="M347" s="87">
        <f t="shared" ca="1" si="49"/>
        <v>27.3</v>
      </c>
      <c r="N347" s="1212">
        <v>44746</v>
      </c>
      <c r="O347" s="627">
        <f t="shared" si="50"/>
        <v>18.8</v>
      </c>
      <c r="P347" s="673" t="s">
        <v>112</v>
      </c>
      <c r="Q347" s="627">
        <v>151</v>
      </c>
      <c r="W347" s="627">
        <v>27</v>
      </c>
      <c r="X347" s="627">
        <v>31</v>
      </c>
      <c r="Z347" s="627">
        <v>34</v>
      </c>
      <c r="AA347" s="627">
        <v>35</v>
      </c>
      <c r="AB347" s="627">
        <v>35</v>
      </c>
      <c r="AC347" s="627">
        <v>34</v>
      </c>
      <c r="AD347" s="627">
        <v>33</v>
      </c>
      <c r="AF347" s="627">
        <v>30</v>
      </c>
      <c r="AG347" s="627">
        <v>29</v>
      </c>
    </row>
    <row r="348" spans="1:38" ht="17" x14ac:dyDescent="0.2">
      <c r="A348" s="627" t="s">
        <v>799</v>
      </c>
      <c r="B348" s="627">
        <v>6</v>
      </c>
      <c r="D348" s="627" t="s">
        <v>805</v>
      </c>
      <c r="E348" s="627" t="s">
        <v>606</v>
      </c>
      <c r="F348" s="87">
        <v>1336229</v>
      </c>
      <c r="G348" s="627" t="s">
        <v>115</v>
      </c>
      <c r="H348" s="627" t="s">
        <v>150</v>
      </c>
      <c r="I348" s="1211" t="s">
        <v>286</v>
      </c>
      <c r="J348" s="77">
        <v>44182</v>
      </c>
      <c r="K348" s="1214">
        <f t="shared" ca="1" si="47"/>
        <v>2.2472222222222222</v>
      </c>
      <c r="L348" s="87">
        <f t="shared" ca="1" si="48"/>
        <v>819</v>
      </c>
      <c r="M348" s="87">
        <f t="shared" ca="1" si="49"/>
        <v>27.3</v>
      </c>
      <c r="N348" s="1212">
        <v>44746</v>
      </c>
      <c r="O348" s="627">
        <f t="shared" si="50"/>
        <v>18.8</v>
      </c>
      <c r="P348" s="673" t="s">
        <v>112</v>
      </c>
      <c r="Q348" s="627">
        <v>202</v>
      </c>
      <c r="W348" s="627">
        <v>29</v>
      </c>
      <c r="X348" s="627">
        <v>32</v>
      </c>
      <c r="Z348" s="627">
        <v>38</v>
      </c>
      <c r="AA348" s="627">
        <v>40</v>
      </c>
      <c r="AB348" s="627">
        <v>43</v>
      </c>
      <c r="AC348" s="627">
        <v>44</v>
      </c>
      <c r="AD348" s="627">
        <v>44</v>
      </c>
      <c r="AF348" s="627">
        <v>44</v>
      </c>
      <c r="AG348" s="627">
        <v>44</v>
      </c>
      <c r="AH348" s="627">
        <v>46</v>
      </c>
    </row>
    <row r="349" spans="1:38" ht="17" x14ac:dyDescent="0.2">
      <c r="A349" s="627" t="s">
        <v>799</v>
      </c>
      <c r="B349" s="627">
        <v>7</v>
      </c>
      <c r="D349" s="627" t="s">
        <v>806</v>
      </c>
      <c r="E349" s="627" t="s">
        <v>606</v>
      </c>
      <c r="F349" s="87">
        <v>1336229</v>
      </c>
      <c r="G349" s="627" t="s">
        <v>115</v>
      </c>
      <c r="H349" s="627" t="s">
        <v>150</v>
      </c>
      <c r="I349" s="1211" t="s">
        <v>293</v>
      </c>
      <c r="J349" s="77">
        <v>44182</v>
      </c>
      <c r="K349" s="1214">
        <f t="shared" ca="1" si="47"/>
        <v>2.2472222222222222</v>
      </c>
      <c r="L349" s="87">
        <f t="shared" ca="1" si="48"/>
        <v>819</v>
      </c>
      <c r="M349" s="87">
        <f t="shared" ca="1" si="49"/>
        <v>27.3</v>
      </c>
      <c r="N349" s="1212">
        <v>44746</v>
      </c>
      <c r="O349" s="627">
        <f t="shared" si="50"/>
        <v>18.8</v>
      </c>
      <c r="P349" s="673" t="s">
        <v>112</v>
      </c>
      <c r="Q349" s="627">
        <v>168</v>
      </c>
      <c r="W349" s="627">
        <v>26</v>
      </c>
      <c r="X349" s="627">
        <v>31</v>
      </c>
      <c r="Z349" s="627">
        <v>34</v>
      </c>
      <c r="AA349" s="627">
        <v>36</v>
      </c>
      <c r="AB349" s="627">
        <v>38</v>
      </c>
      <c r="AC349" s="627">
        <v>39</v>
      </c>
      <c r="AD349" s="627">
        <v>40</v>
      </c>
      <c r="AF349" s="627">
        <v>41</v>
      </c>
      <c r="AG349" s="627">
        <v>42</v>
      </c>
      <c r="AH349" s="627">
        <v>43</v>
      </c>
    </row>
    <row r="350" spans="1:38" ht="17" x14ac:dyDescent="0.2">
      <c r="A350" s="627" t="s">
        <v>799</v>
      </c>
      <c r="B350" s="627">
        <v>8</v>
      </c>
      <c r="D350" s="627" t="s">
        <v>807</v>
      </c>
      <c r="E350" s="627" t="s">
        <v>606</v>
      </c>
      <c r="F350" s="87">
        <v>1336229</v>
      </c>
      <c r="G350" s="627" t="s">
        <v>115</v>
      </c>
      <c r="H350" s="627" t="s">
        <v>150</v>
      </c>
      <c r="I350" s="1211" t="s">
        <v>299</v>
      </c>
      <c r="J350" s="77">
        <v>44185</v>
      </c>
      <c r="K350" s="1214">
        <f t="shared" ca="1" si="47"/>
        <v>2.2388888888888889</v>
      </c>
      <c r="L350" s="87">
        <f t="shared" ca="1" si="48"/>
        <v>816</v>
      </c>
      <c r="M350" s="87">
        <f t="shared" ca="1" si="49"/>
        <v>27.2</v>
      </c>
      <c r="N350" s="1212">
        <v>44746</v>
      </c>
      <c r="O350" s="627">
        <f t="shared" si="50"/>
        <v>18.7</v>
      </c>
      <c r="P350" s="673" t="s">
        <v>112</v>
      </c>
      <c r="Q350" s="627">
        <v>183</v>
      </c>
      <c r="W350" s="627">
        <v>31</v>
      </c>
      <c r="X350" s="627">
        <v>35</v>
      </c>
      <c r="Z350" s="627">
        <v>38</v>
      </c>
      <c r="AA350" s="627">
        <v>40</v>
      </c>
      <c r="AB350" s="627">
        <v>42</v>
      </c>
      <c r="AC350" s="627">
        <v>43</v>
      </c>
      <c r="AD350" s="627">
        <v>43</v>
      </c>
      <c r="AF350" s="627">
        <v>45</v>
      </c>
      <c r="AG350" s="627">
        <v>45</v>
      </c>
      <c r="AH350" s="627">
        <v>46</v>
      </c>
    </row>
    <row r="351" spans="1:38" ht="17" x14ac:dyDescent="0.2">
      <c r="A351" s="627" t="s">
        <v>799</v>
      </c>
      <c r="B351" s="627">
        <v>9</v>
      </c>
      <c r="D351" s="627" t="s">
        <v>808</v>
      </c>
      <c r="E351" s="627" t="s">
        <v>606</v>
      </c>
      <c r="F351" s="87">
        <v>1336229</v>
      </c>
      <c r="G351" s="627" t="s">
        <v>115</v>
      </c>
      <c r="H351" s="627" t="s">
        <v>150</v>
      </c>
      <c r="I351" s="1211" t="s">
        <v>290</v>
      </c>
      <c r="J351" s="77">
        <v>44185</v>
      </c>
      <c r="K351" s="1214">
        <f t="shared" ca="1" si="47"/>
        <v>2.2388888888888889</v>
      </c>
      <c r="L351" s="87">
        <f t="shared" ca="1" si="48"/>
        <v>816</v>
      </c>
      <c r="M351" s="87">
        <f t="shared" ca="1" si="49"/>
        <v>27.2</v>
      </c>
      <c r="N351" s="1212">
        <v>44746</v>
      </c>
      <c r="O351" s="627">
        <f t="shared" si="50"/>
        <v>18.7</v>
      </c>
      <c r="P351" s="673" t="s">
        <v>112</v>
      </c>
      <c r="Q351" s="627">
        <v>152</v>
      </c>
      <c r="W351" s="627">
        <v>29</v>
      </c>
      <c r="X351" s="1232">
        <v>29</v>
      </c>
      <c r="Y351" s="1232"/>
      <c r="Z351" s="1232">
        <v>32</v>
      </c>
      <c r="AA351" s="1232">
        <v>34</v>
      </c>
      <c r="AB351" s="1232">
        <v>38</v>
      </c>
      <c r="AC351" s="1232">
        <v>38</v>
      </c>
      <c r="AD351" s="1232">
        <v>40</v>
      </c>
      <c r="AE351" s="1232"/>
      <c r="AF351" s="1232">
        <v>40</v>
      </c>
      <c r="AG351" s="1232">
        <v>42</v>
      </c>
      <c r="AH351" s="1232">
        <v>42</v>
      </c>
    </row>
    <row r="352" spans="1:38" ht="17" x14ac:dyDescent="0.2">
      <c r="A352" s="627" t="s">
        <v>799</v>
      </c>
      <c r="B352" s="627">
        <v>10</v>
      </c>
      <c r="D352" s="627" t="s">
        <v>809</v>
      </c>
      <c r="E352" s="627" t="s">
        <v>647</v>
      </c>
      <c r="F352" s="87">
        <v>1378922</v>
      </c>
      <c r="G352" s="627" t="s">
        <v>113</v>
      </c>
      <c r="H352" s="627" t="s">
        <v>150</v>
      </c>
      <c r="I352" s="1211" t="s">
        <v>788</v>
      </c>
      <c r="J352" s="77">
        <v>44182</v>
      </c>
      <c r="K352" s="1214">
        <f t="shared" ca="1" si="47"/>
        <v>2.2472222222222222</v>
      </c>
      <c r="L352" s="87">
        <f t="shared" ca="1" si="48"/>
        <v>819</v>
      </c>
      <c r="M352" s="87">
        <f t="shared" ca="1" si="49"/>
        <v>27.3</v>
      </c>
      <c r="N352" s="1212">
        <v>44746</v>
      </c>
      <c r="O352" s="627">
        <f t="shared" si="50"/>
        <v>18.8</v>
      </c>
      <c r="P352" s="673" t="s">
        <v>112</v>
      </c>
      <c r="Q352" s="627">
        <v>161</v>
      </c>
      <c r="W352" s="627">
        <v>31</v>
      </c>
      <c r="X352" s="627">
        <v>36</v>
      </c>
      <c r="Z352" s="627">
        <v>38</v>
      </c>
      <c r="AA352" s="627">
        <v>39</v>
      </c>
      <c r="AB352" s="627">
        <v>37</v>
      </c>
      <c r="AC352" s="627">
        <v>38</v>
      </c>
      <c r="AD352" s="627">
        <v>41</v>
      </c>
      <c r="AF352" s="627">
        <v>44</v>
      </c>
      <c r="AG352" s="627">
        <v>45</v>
      </c>
      <c r="AH352" s="627">
        <v>47</v>
      </c>
    </row>
    <row r="353" spans="1:34" ht="17" x14ac:dyDescent="0.2">
      <c r="A353" s="627" t="s">
        <v>799</v>
      </c>
      <c r="B353" s="627">
        <v>11</v>
      </c>
      <c r="D353" s="627" t="s">
        <v>810</v>
      </c>
      <c r="E353" s="627" t="s">
        <v>647</v>
      </c>
      <c r="F353" s="87">
        <v>1378922</v>
      </c>
      <c r="G353" s="627" t="s">
        <v>113</v>
      </c>
      <c r="H353" s="627" t="s">
        <v>150</v>
      </c>
      <c r="I353" s="1211" t="s">
        <v>781</v>
      </c>
      <c r="J353" s="77">
        <v>44182</v>
      </c>
      <c r="K353" s="1214">
        <f t="shared" ca="1" si="47"/>
        <v>2.2472222222222222</v>
      </c>
      <c r="L353" s="87">
        <f t="shared" ca="1" si="48"/>
        <v>819</v>
      </c>
      <c r="M353" s="87">
        <f t="shared" ca="1" si="49"/>
        <v>27.3</v>
      </c>
      <c r="N353" s="1212">
        <v>44746</v>
      </c>
      <c r="O353" s="627">
        <f t="shared" si="50"/>
        <v>18.8</v>
      </c>
      <c r="P353" s="673" t="s">
        <v>112</v>
      </c>
      <c r="Q353" s="627">
        <v>225</v>
      </c>
      <c r="W353" s="627">
        <v>34</v>
      </c>
      <c r="X353" s="627">
        <v>39</v>
      </c>
      <c r="Z353" s="627">
        <v>43</v>
      </c>
      <c r="AA353" s="627">
        <v>45</v>
      </c>
      <c r="AB353" s="627">
        <v>48</v>
      </c>
      <c r="AC353" s="627">
        <v>48</v>
      </c>
      <c r="AD353" s="627">
        <v>50</v>
      </c>
      <c r="AF353" s="627">
        <v>51</v>
      </c>
      <c r="AG353" s="627">
        <v>50</v>
      </c>
      <c r="AH353" s="627">
        <v>52</v>
      </c>
    </row>
    <row r="354" spans="1:34" ht="17" x14ac:dyDescent="0.2">
      <c r="A354" s="627" t="s">
        <v>799</v>
      </c>
      <c r="B354" s="627">
        <v>12</v>
      </c>
      <c r="D354" s="627" t="s">
        <v>811</v>
      </c>
      <c r="E354" s="627" t="s">
        <v>647</v>
      </c>
      <c r="F354" s="87">
        <v>1378922</v>
      </c>
      <c r="G354" s="627" t="s">
        <v>113</v>
      </c>
      <c r="H354" s="627" t="s">
        <v>150</v>
      </c>
      <c r="I354" s="1211" t="s">
        <v>286</v>
      </c>
      <c r="J354" s="77">
        <v>44182</v>
      </c>
      <c r="K354" s="1214">
        <f t="shared" ca="1" si="47"/>
        <v>2.2472222222222222</v>
      </c>
      <c r="L354" s="87">
        <f t="shared" ca="1" si="48"/>
        <v>819</v>
      </c>
      <c r="M354" s="87">
        <f t="shared" ca="1" si="49"/>
        <v>27.3</v>
      </c>
      <c r="N354" s="1212">
        <v>44746</v>
      </c>
      <c r="O354" s="627">
        <f t="shared" si="50"/>
        <v>18.8</v>
      </c>
      <c r="P354" s="673" t="s">
        <v>112</v>
      </c>
      <c r="Q354" s="627">
        <v>166</v>
      </c>
      <c r="W354" s="627">
        <v>33</v>
      </c>
      <c r="X354" s="627">
        <v>37</v>
      </c>
      <c r="Z354" s="627">
        <v>43</v>
      </c>
      <c r="AA354" s="627">
        <v>45</v>
      </c>
      <c r="AB354" s="627">
        <v>48</v>
      </c>
      <c r="AC354" s="627">
        <v>49</v>
      </c>
      <c r="AD354" s="627">
        <v>50</v>
      </c>
      <c r="AF354" s="627">
        <v>54</v>
      </c>
      <c r="AG354" s="627">
        <v>53</v>
      </c>
      <c r="AH354" s="627">
        <v>53</v>
      </c>
    </row>
    <row r="355" spans="1:34" ht="17" x14ac:dyDescent="0.2">
      <c r="A355" s="627" t="s">
        <v>799</v>
      </c>
      <c r="B355" s="627">
        <v>13</v>
      </c>
      <c r="D355" s="627" t="s">
        <v>812</v>
      </c>
      <c r="E355" s="627" t="s">
        <v>647</v>
      </c>
      <c r="F355" s="87">
        <v>1378922</v>
      </c>
      <c r="G355" s="627" t="s">
        <v>113</v>
      </c>
      <c r="H355" s="627" t="s">
        <v>150</v>
      </c>
      <c r="I355" s="1211" t="s">
        <v>293</v>
      </c>
      <c r="J355" s="77">
        <v>44182</v>
      </c>
      <c r="K355" s="1214">
        <f t="shared" ca="1" si="47"/>
        <v>2.2472222222222222</v>
      </c>
      <c r="L355" s="87">
        <f t="shared" ca="1" si="48"/>
        <v>819</v>
      </c>
      <c r="M355" s="87">
        <f t="shared" ca="1" si="49"/>
        <v>27.3</v>
      </c>
      <c r="N355" s="1212">
        <v>44746</v>
      </c>
      <c r="O355" s="627">
        <f t="shared" si="50"/>
        <v>18.8</v>
      </c>
      <c r="P355" s="673" t="s">
        <v>112</v>
      </c>
      <c r="Q355" s="627">
        <v>144</v>
      </c>
      <c r="W355" s="627">
        <v>34</v>
      </c>
      <c r="X355" s="627">
        <v>38</v>
      </c>
      <c r="Z355" s="627">
        <v>41</v>
      </c>
      <c r="AA355" s="627">
        <v>44</v>
      </c>
      <c r="AB355" s="627">
        <v>46</v>
      </c>
      <c r="AC355" s="627">
        <v>46</v>
      </c>
      <c r="AD355" s="627">
        <v>48</v>
      </c>
      <c r="AF355" s="627">
        <v>50</v>
      </c>
      <c r="AG355" s="627">
        <v>51</v>
      </c>
      <c r="AH355" s="627">
        <v>53</v>
      </c>
    </row>
    <row r="356" spans="1:34" ht="17" x14ac:dyDescent="0.2">
      <c r="A356" s="627" t="s">
        <v>799</v>
      </c>
      <c r="B356" s="627">
        <v>14</v>
      </c>
      <c r="D356" s="627" t="s">
        <v>813</v>
      </c>
      <c r="E356" s="627" t="s">
        <v>647</v>
      </c>
      <c r="F356" s="87">
        <v>1378922</v>
      </c>
      <c r="G356" s="627" t="s">
        <v>113</v>
      </c>
      <c r="H356" s="627" t="s">
        <v>150</v>
      </c>
      <c r="I356" s="1211" t="s">
        <v>290</v>
      </c>
      <c r="J356" s="77">
        <v>44182</v>
      </c>
      <c r="K356" s="1214">
        <f t="shared" ca="1" si="47"/>
        <v>2.2472222222222222</v>
      </c>
      <c r="L356" s="87">
        <f t="shared" ca="1" si="48"/>
        <v>819</v>
      </c>
      <c r="M356" s="87">
        <f t="shared" ca="1" si="49"/>
        <v>27.3</v>
      </c>
      <c r="N356" s="1212">
        <v>44746</v>
      </c>
      <c r="O356" s="627">
        <f t="shared" si="50"/>
        <v>18.8</v>
      </c>
      <c r="P356" s="673" t="s">
        <v>112</v>
      </c>
      <c r="Q356" s="627">
        <v>163</v>
      </c>
      <c r="W356" s="627">
        <v>33</v>
      </c>
      <c r="X356" s="1232">
        <v>34</v>
      </c>
      <c r="Y356" s="1232"/>
      <c r="Z356" s="1232">
        <v>34</v>
      </c>
      <c r="AA356" s="1232">
        <v>37</v>
      </c>
      <c r="AB356" s="1232">
        <v>39</v>
      </c>
      <c r="AC356" s="1232">
        <v>39</v>
      </c>
      <c r="AD356" s="1232">
        <v>40</v>
      </c>
      <c r="AE356" s="1232"/>
      <c r="AF356" s="1232">
        <v>43</v>
      </c>
      <c r="AG356" s="1232">
        <v>41</v>
      </c>
      <c r="AH356" s="1232">
        <v>44</v>
      </c>
    </row>
    <row r="357" spans="1:34" ht="16" x14ac:dyDescent="0.2">
      <c r="A357" s="627" t="s">
        <v>799</v>
      </c>
      <c r="B357" s="627">
        <v>15</v>
      </c>
      <c r="D357" s="627" t="s">
        <v>814</v>
      </c>
      <c r="E357" s="627" t="s">
        <v>652</v>
      </c>
      <c r="F357" s="1213">
        <v>1385320</v>
      </c>
      <c r="G357" s="627" t="s">
        <v>115</v>
      </c>
      <c r="H357" s="627" t="s">
        <v>141</v>
      </c>
      <c r="I357" s="627" t="s">
        <v>299</v>
      </c>
      <c r="J357" s="77">
        <v>44202</v>
      </c>
      <c r="K357" s="1214">
        <f t="shared" ca="1" si="47"/>
        <v>2.1944444444444446</v>
      </c>
      <c r="L357" s="87">
        <f t="shared" ca="1" si="48"/>
        <v>799</v>
      </c>
      <c r="M357" s="87">
        <f t="shared" ca="1" si="49"/>
        <v>26.633333333333333</v>
      </c>
      <c r="N357" s="1212">
        <v>44746</v>
      </c>
      <c r="O357" s="627">
        <f t="shared" si="50"/>
        <v>18.133333333333333</v>
      </c>
      <c r="P357" s="673" t="s">
        <v>112</v>
      </c>
      <c r="Q357" s="627">
        <v>141</v>
      </c>
      <c r="W357" s="627">
        <v>33</v>
      </c>
      <c r="X357" s="627">
        <v>38</v>
      </c>
      <c r="Z357" s="627">
        <v>43</v>
      </c>
      <c r="AA357" s="627">
        <v>46</v>
      </c>
      <c r="AB357" s="627">
        <v>47</v>
      </c>
      <c r="AC357" s="627">
        <v>46</v>
      </c>
      <c r="AD357" s="627">
        <v>48</v>
      </c>
      <c r="AF357" s="627">
        <v>49</v>
      </c>
      <c r="AG357" s="627">
        <v>51</v>
      </c>
      <c r="AH357" s="627">
        <v>52</v>
      </c>
    </row>
    <row r="358" spans="1:34" ht="16" x14ac:dyDescent="0.2">
      <c r="A358" s="627" t="s">
        <v>799</v>
      </c>
      <c r="B358" s="627">
        <v>16</v>
      </c>
      <c r="D358" s="627" t="s">
        <v>815</v>
      </c>
      <c r="E358" s="627" t="s">
        <v>652</v>
      </c>
      <c r="F358" s="1213">
        <v>1385320</v>
      </c>
      <c r="G358" s="627" t="s">
        <v>115</v>
      </c>
      <c r="H358" s="627" t="s">
        <v>141</v>
      </c>
      <c r="I358" s="627" t="s">
        <v>286</v>
      </c>
      <c r="J358" s="77">
        <v>44202</v>
      </c>
      <c r="K358" s="1214">
        <f t="shared" ca="1" si="47"/>
        <v>2.1944444444444446</v>
      </c>
      <c r="L358" s="87">
        <f t="shared" ca="1" si="48"/>
        <v>799</v>
      </c>
      <c r="M358" s="87">
        <f t="shared" ca="1" si="49"/>
        <v>26.633333333333333</v>
      </c>
      <c r="N358" s="1212">
        <v>44746</v>
      </c>
      <c r="O358" s="627">
        <f t="shared" si="50"/>
        <v>18.133333333333333</v>
      </c>
      <c r="P358" s="673" t="s">
        <v>112</v>
      </c>
      <c r="Q358" s="627">
        <v>166</v>
      </c>
      <c r="W358" s="627">
        <v>34</v>
      </c>
      <c r="X358" s="627">
        <v>38</v>
      </c>
      <c r="Z358" s="627">
        <v>46</v>
      </c>
      <c r="AA358" s="627">
        <v>49</v>
      </c>
      <c r="AB358" s="627">
        <v>51</v>
      </c>
      <c r="AC358" s="627">
        <v>52</v>
      </c>
      <c r="AD358" s="627">
        <v>52</v>
      </c>
      <c r="AF358" s="627">
        <v>53</v>
      </c>
      <c r="AG358" s="627">
        <v>56</v>
      </c>
      <c r="AH358" s="627">
        <v>58</v>
      </c>
    </row>
    <row r="359" spans="1:34" ht="16" x14ac:dyDescent="0.2">
      <c r="A359" s="627" t="s">
        <v>799</v>
      </c>
      <c r="B359" s="627">
        <v>17</v>
      </c>
      <c r="D359" s="627" t="s">
        <v>816</v>
      </c>
      <c r="E359" s="627" t="s">
        <v>652</v>
      </c>
      <c r="F359" s="87">
        <v>1385320</v>
      </c>
      <c r="G359" s="627" t="s">
        <v>115</v>
      </c>
      <c r="H359" s="627" t="s">
        <v>141</v>
      </c>
      <c r="I359" s="627" t="s">
        <v>293</v>
      </c>
      <c r="J359" s="77">
        <v>44202</v>
      </c>
      <c r="K359" s="1214">
        <f ca="1">YEARFRAC(J359,TODAY())</f>
        <v>2.1944444444444446</v>
      </c>
      <c r="L359" s="87">
        <f ca="1">_xlfn.DAYS(TODAY(),J359)</f>
        <v>799</v>
      </c>
      <c r="M359" s="87">
        <f ca="1">L359/30</f>
        <v>26.633333333333333</v>
      </c>
      <c r="N359" s="1212">
        <v>44746</v>
      </c>
      <c r="O359" s="627">
        <f t="shared" si="50"/>
        <v>18.133333333333333</v>
      </c>
      <c r="P359" s="673" t="s">
        <v>112</v>
      </c>
      <c r="Q359" s="627">
        <v>121</v>
      </c>
      <c r="W359" s="627">
        <v>32</v>
      </c>
      <c r="X359" s="627">
        <v>38</v>
      </c>
      <c r="Z359" s="627">
        <v>43</v>
      </c>
      <c r="AA359" s="627">
        <v>44</v>
      </c>
      <c r="AB359" s="627">
        <v>44</v>
      </c>
      <c r="AC359" s="627">
        <v>45</v>
      </c>
      <c r="AD359" s="627">
        <v>46</v>
      </c>
      <c r="AF359" s="627">
        <v>47</v>
      </c>
      <c r="AG359" s="627">
        <v>48</v>
      </c>
      <c r="AH359" s="627">
        <v>48</v>
      </c>
    </row>
    <row r="360" spans="1:34" ht="16" x14ac:dyDescent="0.2">
      <c r="Q360" s="87"/>
    </row>
    <row r="361" spans="1:34" ht="16" x14ac:dyDescent="0.2">
      <c r="A361" s="627" t="s">
        <v>817</v>
      </c>
      <c r="B361" s="627">
        <v>1</v>
      </c>
      <c r="C361" s="87"/>
      <c r="D361" s="87" t="s">
        <v>818</v>
      </c>
      <c r="F361" s="87">
        <v>1442003</v>
      </c>
      <c r="G361" s="87" t="s">
        <v>113</v>
      </c>
      <c r="H361" s="87" t="s">
        <v>124</v>
      </c>
      <c r="I361" s="87" t="s">
        <v>788</v>
      </c>
      <c r="J361" s="77">
        <v>44389</v>
      </c>
      <c r="K361" s="1214">
        <f t="shared" ref="K361:K377" ca="1" si="51">YEARFRAC(J361,TODAY())</f>
        <v>1.6777777777777778</v>
      </c>
      <c r="L361" s="87">
        <f t="shared" ref="L361:L377" ca="1" si="52">_xlfn.DAYS(TODAY(),J361)</f>
        <v>612</v>
      </c>
      <c r="M361" s="87">
        <f t="shared" ref="M361:M377" ca="1" si="53">L361/30</f>
        <v>20.399999999999999</v>
      </c>
      <c r="N361" s="1212">
        <v>44781</v>
      </c>
      <c r="O361" s="627">
        <f t="shared" ref="O361:O377" si="54">_xlfn.DAYS(N361,J361)/30</f>
        <v>13.066666666666666</v>
      </c>
      <c r="P361" s="673" t="s">
        <v>357</v>
      </c>
      <c r="Q361" s="627">
        <v>175</v>
      </c>
      <c r="W361" s="627">
        <v>21</v>
      </c>
      <c r="X361" s="627">
        <v>21</v>
      </c>
      <c r="Y361" s="627">
        <v>21</v>
      </c>
      <c r="AA361" s="627">
        <v>21</v>
      </c>
      <c r="AB361" s="627">
        <v>21</v>
      </c>
      <c r="AC361" s="627">
        <v>21</v>
      </c>
    </row>
    <row r="362" spans="1:34" ht="16" x14ac:dyDescent="0.2">
      <c r="A362" s="627" t="s">
        <v>817</v>
      </c>
      <c r="B362" s="627">
        <v>2</v>
      </c>
      <c r="C362" s="87"/>
      <c r="D362" s="87" t="s">
        <v>819</v>
      </c>
      <c r="F362" s="87">
        <v>1442003</v>
      </c>
      <c r="G362" s="87" t="s">
        <v>113</v>
      </c>
      <c r="H362" s="87" t="s">
        <v>124</v>
      </c>
      <c r="I362" s="87" t="s">
        <v>781</v>
      </c>
      <c r="J362" s="77">
        <v>44389</v>
      </c>
      <c r="K362" s="1214">
        <f t="shared" ca="1" si="51"/>
        <v>1.6777777777777778</v>
      </c>
      <c r="L362" s="87">
        <f t="shared" ca="1" si="52"/>
        <v>612</v>
      </c>
      <c r="M362" s="87">
        <f t="shared" ca="1" si="53"/>
        <v>20.399999999999999</v>
      </c>
      <c r="N362" s="1212">
        <v>44781</v>
      </c>
      <c r="O362" s="627">
        <f t="shared" si="54"/>
        <v>13.066666666666666</v>
      </c>
      <c r="P362" s="673" t="s">
        <v>357</v>
      </c>
      <c r="Q362" s="627">
        <v>144</v>
      </c>
      <c r="W362" s="627">
        <v>18</v>
      </c>
      <c r="X362" s="627">
        <v>17</v>
      </c>
      <c r="Y362" s="627">
        <v>18</v>
      </c>
      <c r="AA362" s="627">
        <v>18</v>
      </c>
      <c r="AB362" s="627">
        <v>18</v>
      </c>
      <c r="AC362" s="627">
        <v>18</v>
      </c>
    </row>
    <row r="363" spans="1:34" ht="16" x14ac:dyDescent="0.2">
      <c r="A363" s="627" t="s">
        <v>817</v>
      </c>
      <c r="B363" s="627">
        <v>3</v>
      </c>
      <c r="C363" s="87"/>
      <c r="D363" s="87" t="s">
        <v>820</v>
      </c>
      <c r="F363" s="87">
        <v>1442003</v>
      </c>
      <c r="G363" s="87" t="s">
        <v>113</v>
      </c>
      <c r="H363" s="87" t="s">
        <v>124</v>
      </c>
      <c r="I363" s="87" t="s">
        <v>286</v>
      </c>
      <c r="J363" s="77">
        <v>44389</v>
      </c>
      <c r="K363" s="1214">
        <f t="shared" ca="1" si="51"/>
        <v>1.6777777777777778</v>
      </c>
      <c r="L363" s="87">
        <f t="shared" ca="1" si="52"/>
        <v>612</v>
      </c>
      <c r="M363" s="87">
        <f t="shared" ca="1" si="53"/>
        <v>20.399999999999999</v>
      </c>
      <c r="N363" s="1212">
        <v>44781</v>
      </c>
      <c r="O363" s="627">
        <f t="shared" si="54"/>
        <v>13.066666666666666</v>
      </c>
      <c r="P363" s="673" t="s">
        <v>357</v>
      </c>
      <c r="Q363" s="627">
        <v>181</v>
      </c>
      <c r="W363" s="627">
        <v>20</v>
      </c>
      <c r="X363" s="627">
        <v>20</v>
      </c>
      <c r="Y363" s="627">
        <v>20</v>
      </c>
      <c r="AA363" s="627">
        <v>19</v>
      </c>
      <c r="AB363" s="627">
        <v>20</v>
      </c>
      <c r="AC363" s="627">
        <v>19</v>
      </c>
    </row>
    <row r="364" spans="1:34" ht="16" x14ac:dyDescent="0.2">
      <c r="A364" s="627" t="s">
        <v>817</v>
      </c>
      <c r="B364" s="627">
        <v>4</v>
      </c>
      <c r="C364" s="87"/>
      <c r="D364" s="87" t="s">
        <v>821</v>
      </c>
      <c r="F364" s="87">
        <v>1442003</v>
      </c>
      <c r="G364" s="87" t="s">
        <v>113</v>
      </c>
      <c r="H364" s="87" t="s">
        <v>124</v>
      </c>
      <c r="I364" s="87" t="s">
        <v>785</v>
      </c>
      <c r="J364" s="77">
        <v>44389</v>
      </c>
      <c r="K364" s="1214">
        <f t="shared" ca="1" si="51"/>
        <v>1.6777777777777778</v>
      </c>
      <c r="L364" s="87">
        <f t="shared" ca="1" si="52"/>
        <v>612</v>
      </c>
      <c r="M364" s="87">
        <f t="shared" ca="1" si="53"/>
        <v>20.399999999999999</v>
      </c>
      <c r="N364" s="1212">
        <v>44781</v>
      </c>
      <c r="O364" s="627">
        <f t="shared" si="54"/>
        <v>13.066666666666666</v>
      </c>
      <c r="P364" s="673" t="s">
        <v>357</v>
      </c>
      <c r="Q364" s="627">
        <v>168</v>
      </c>
      <c r="W364" s="627">
        <v>27</v>
      </c>
      <c r="X364" s="627">
        <v>27</v>
      </c>
      <c r="Y364" s="627">
        <v>27</v>
      </c>
      <c r="AA364" s="627">
        <v>26</v>
      </c>
      <c r="AB364" s="627">
        <v>27</v>
      </c>
      <c r="AC364" s="627">
        <v>26</v>
      </c>
    </row>
    <row r="365" spans="1:34" ht="16" x14ac:dyDescent="0.2">
      <c r="A365" s="627" t="s">
        <v>817</v>
      </c>
      <c r="B365" s="1232">
        <v>5</v>
      </c>
      <c r="C365" s="1215"/>
      <c r="D365" s="1215" t="s">
        <v>822</v>
      </c>
      <c r="F365" s="1215">
        <v>1442003</v>
      </c>
      <c r="G365" s="1215" t="s">
        <v>113</v>
      </c>
      <c r="H365" s="1215" t="s">
        <v>124</v>
      </c>
      <c r="I365" s="1215" t="s">
        <v>290</v>
      </c>
      <c r="J365" s="1217">
        <v>44389</v>
      </c>
      <c r="K365" s="1218">
        <f t="shared" ca="1" si="51"/>
        <v>1.6777777777777778</v>
      </c>
      <c r="L365" s="1215">
        <f t="shared" ca="1" si="52"/>
        <v>612</v>
      </c>
      <c r="M365" s="1215">
        <f t="shared" ca="1" si="53"/>
        <v>20.399999999999999</v>
      </c>
      <c r="N365" s="1233">
        <v>44781</v>
      </c>
      <c r="O365" s="1232">
        <f t="shared" si="54"/>
        <v>13.066666666666666</v>
      </c>
      <c r="P365" s="673" t="s">
        <v>357</v>
      </c>
      <c r="Q365" s="1232">
        <v>198</v>
      </c>
      <c r="W365" s="1232">
        <v>31</v>
      </c>
      <c r="X365" s="1232">
        <v>31</v>
      </c>
      <c r="Y365" s="1232">
        <v>31</v>
      </c>
      <c r="Z365" s="1232"/>
      <c r="AA365" s="1232">
        <v>31</v>
      </c>
      <c r="AB365" s="1232">
        <v>31</v>
      </c>
      <c r="AC365" s="1232">
        <v>31</v>
      </c>
    </row>
    <row r="366" spans="1:34" ht="16" x14ac:dyDescent="0.2">
      <c r="A366" s="627" t="s">
        <v>817</v>
      </c>
      <c r="B366" s="627">
        <v>6</v>
      </c>
      <c r="D366" s="87" t="s">
        <v>823</v>
      </c>
      <c r="F366" s="87">
        <v>1385323</v>
      </c>
      <c r="G366" s="627" t="s">
        <v>115</v>
      </c>
      <c r="H366" s="627" t="s">
        <v>150</v>
      </c>
      <c r="I366" s="627" t="s">
        <v>299</v>
      </c>
      <c r="J366" s="77">
        <v>44202</v>
      </c>
      <c r="K366" s="1214">
        <f t="shared" ca="1" si="51"/>
        <v>2.1944444444444446</v>
      </c>
      <c r="L366" s="87">
        <f t="shared" ca="1" si="52"/>
        <v>799</v>
      </c>
      <c r="M366" s="87">
        <f t="shared" ca="1" si="53"/>
        <v>26.633333333333333</v>
      </c>
      <c r="N366" s="1212">
        <v>44781</v>
      </c>
      <c r="O366" s="627">
        <f t="shared" si="54"/>
        <v>19.3</v>
      </c>
      <c r="P366" s="673" t="s">
        <v>357</v>
      </c>
      <c r="Q366" s="627">
        <v>186</v>
      </c>
      <c r="W366" s="627">
        <v>30</v>
      </c>
      <c r="X366" s="627">
        <v>30</v>
      </c>
      <c r="Y366" s="627">
        <v>30</v>
      </c>
      <c r="AA366" s="627">
        <v>30</v>
      </c>
      <c r="AB366" s="627">
        <v>30</v>
      </c>
      <c r="AC366" s="627">
        <v>30</v>
      </c>
    </row>
    <row r="367" spans="1:34" ht="16" x14ac:dyDescent="0.2">
      <c r="A367" s="627" t="s">
        <v>817</v>
      </c>
      <c r="B367" s="627">
        <v>7</v>
      </c>
      <c r="D367" s="87" t="s">
        <v>824</v>
      </c>
      <c r="F367" s="87">
        <v>1385323</v>
      </c>
      <c r="G367" s="627" t="s">
        <v>115</v>
      </c>
      <c r="H367" s="627" t="s">
        <v>150</v>
      </c>
      <c r="I367" s="627" t="s">
        <v>296</v>
      </c>
      <c r="J367" s="77">
        <v>44202</v>
      </c>
      <c r="K367" s="1214">
        <f t="shared" ca="1" si="51"/>
        <v>2.1944444444444446</v>
      </c>
      <c r="L367" s="87">
        <f t="shared" ca="1" si="52"/>
        <v>799</v>
      </c>
      <c r="M367" s="87">
        <f t="shared" ca="1" si="53"/>
        <v>26.633333333333333</v>
      </c>
      <c r="N367" s="1212">
        <v>44781</v>
      </c>
      <c r="O367" s="627">
        <f t="shared" si="54"/>
        <v>19.3</v>
      </c>
      <c r="P367" s="673" t="s">
        <v>357</v>
      </c>
      <c r="Q367" s="627">
        <v>162</v>
      </c>
      <c r="W367" s="627">
        <v>29</v>
      </c>
      <c r="X367" s="627">
        <v>28</v>
      </c>
      <c r="Y367" s="627">
        <v>27</v>
      </c>
      <c r="AA367" s="627">
        <v>28</v>
      </c>
      <c r="AB367" s="627">
        <v>27</v>
      </c>
      <c r="AC367" s="627">
        <v>28</v>
      </c>
    </row>
    <row r="368" spans="1:34" ht="16" x14ac:dyDescent="0.2">
      <c r="A368" s="627" t="s">
        <v>817</v>
      </c>
      <c r="B368" s="1232">
        <v>8</v>
      </c>
      <c r="C368" s="1232"/>
      <c r="D368" s="1215" t="s">
        <v>825</v>
      </c>
      <c r="F368" s="1215">
        <v>1385323</v>
      </c>
      <c r="G368" s="1232" t="s">
        <v>115</v>
      </c>
      <c r="H368" s="1232" t="s">
        <v>150</v>
      </c>
      <c r="I368" s="1232" t="s">
        <v>286</v>
      </c>
      <c r="J368" s="1217">
        <v>44202</v>
      </c>
      <c r="K368" s="1218">
        <f t="shared" ca="1" si="51"/>
        <v>2.1944444444444446</v>
      </c>
      <c r="L368" s="1215">
        <f t="shared" ca="1" si="52"/>
        <v>799</v>
      </c>
      <c r="M368" s="1215">
        <f t="shared" ca="1" si="53"/>
        <v>26.633333333333333</v>
      </c>
      <c r="N368" s="1233">
        <v>44781</v>
      </c>
      <c r="O368" s="1232">
        <f t="shared" si="54"/>
        <v>19.3</v>
      </c>
      <c r="P368" s="673" t="s">
        <v>357</v>
      </c>
      <c r="Q368" s="1232">
        <v>187</v>
      </c>
      <c r="W368" s="1232">
        <v>32</v>
      </c>
      <c r="X368" s="1232">
        <v>32</v>
      </c>
      <c r="Y368" s="1232">
        <v>31</v>
      </c>
      <c r="Z368" s="1232"/>
      <c r="AA368" s="1232">
        <v>31</v>
      </c>
      <c r="AB368" s="1232">
        <v>32</v>
      </c>
      <c r="AC368" s="1232">
        <v>32</v>
      </c>
    </row>
    <row r="369" spans="1:29" ht="17" x14ac:dyDescent="0.2">
      <c r="A369" s="627" t="s">
        <v>817</v>
      </c>
      <c r="B369" s="627">
        <v>9</v>
      </c>
      <c r="D369" s="87" t="s">
        <v>826</v>
      </c>
      <c r="F369" s="87">
        <v>1343447</v>
      </c>
      <c r="G369" s="627" t="s">
        <v>115</v>
      </c>
      <c r="H369" s="627" t="s">
        <v>150</v>
      </c>
      <c r="I369" s="1211" t="s">
        <v>293</v>
      </c>
      <c r="J369" s="77">
        <v>44250</v>
      </c>
      <c r="K369" s="1214">
        <f t="shared" ca="1" si="51"/>
        <v>2.0638888888888891</v>
      </c>
      <c r="L369" s="87">
        <f t="shared" ca="1" si="52"/>
        <v>751</v>
      </c>
      <c r="M369" s="87">
        <f t="shared" ca="1" si="53"/>
        <v>25.033333333333335</v>
      </c>
      <c r="N369" s="1212">
        <v>44781</v>
      </c>
      <c r="O369" s="627">
        <f t="shared" si="54"/>
        <v>17.7</v>
      </c>
      <c r="P369" s="673" t="s">
        <v>112</v>
      </c>
      <c r="Q369" s="627">
        <v>191</v>
      </c>
      <c r="W369" s="627">
        <v>36</v>
      </c>
      <c r="X369" s="627">
        <v>40</v>
      </c>
      <c r="Y369" s="627">
        <v>44</v>
      </c>
      <c r="AA369" s="627">
        <v>47</v>
      </c>
      <c r="AB369" s="627">
        <v>49</v>
      </c>
      <c r="AC369" s="627">
        <v>51</v>
      </c>
    </row>
    <row r="370" spans="1:29" ht="17" x14ac:dyDescent="0.2">
      <c r="A370" s="627" t="s">
        <v>817</v>
      </c>
      <c r="B370" s="627">
        <v>10</v>
      </c>
      <c r="D370" s="87" t="s">
        <v>827</v>
      </c>
      <c r="F370" s="87">
        <v>1343447</v>
      </c>
      <c r="G370" s="627" t="s">
        <v>115</v>
      </c>
      <c r="H370" s="627" t="s">
        <v>150</v>
      </c>
      <c r="I370" s="1211" t="s">
        <v>783</v>
      </c>
      <c r="J370" s="77">
        <v>44255</v>
      </c>
      <c r="K370" s="1214">
        <f t="shared" ca="1" si="51"/>
        <v>2.0444444444444443</v>
      </c>
      <c r="L370" s="87">
        <f t="shared" ca="1" si="52"/>
        <v>746</v>
      </c>
      <c r="M370" s="87">
        <f t="shared" ca="1" si="53"/>
        <v>24.866666666666667</v>
      </c>
      <c r="N370" s="1212">
        <v>44781</v>
      </c>
      <c r="O370" s="627">
        <f t="shared" si="54"/>
        <v>17.533333333333335</v>
      </c>
      <c r="P370" s="673" t="s">
        <v>112</v>
      </c>
      <c r="Q370" s="627">
        <v>141</v>
      </c>
      <c r="W370" s="627">
        <v>26</v>
      </c>
      <c r="X370" s="627">
        <v>29</v>
      </c>
      <c r="Y370" s="627">
        <v>32</v>
      </c>
      <c r="AA370" s="627">
        <v>35</v>
      </c>
      <c r="AB370" s="627">
        <v>38</v>
      </c>
      <c r="AC370" s="627">
        <v>38</v>
      </c>
    </row>
    <row r="371" spans="1:29" ht="17" x14ac:dyDescent="0.2">
      <c r="A371" s="627" t="s">
        <v>817</v>
      </c>
      <c r="B371" s="627">
        <v>11</v>
      </c>
      <c r="D371" s="87" t="s">
        <v>828</v>
      </c>
      <c r="F371" s="87">
        <v>1343447</v>
      </c>
      <c r="G371" s="627" t="s">
        <v>115</v>
      </c>
      <c r="H371" s="627" t="s">
        <v>150</v>
      </c>
      <c r="I371" s="1211" t="s">
        <v>733</v>
      </c>
      <c r="J371" s="77">
        <v>44255</v>
      </c>
      <c r="K371" s="1214">
        <f t="shared" ca="1" si="51"/>
        <v>2.0444444444444443</v>
      </c>
      <c r="L371" s="87">
        <f t="shared" ca="1" si="52"/>
        <v>746</v>
      </c>
      <c r="M371" s="87">
        <f t="shared" ca="1" si="53"/>
        <v>24.866666666666667</v>
      </c>
      <c r="N371" s="1212">
        <v>44781</v>
      </c>
      <c r="O371" s="627">
        <f t="shared" si="54"/>
        <v>17.533333333333335</v>
      </c>
      <c r="P371" s="673" t="s">
        <v>112</v>
      </c>
      <c r="Q371" s="627">
        <v>168</v>
      </c>
      <c r="W371" s="627">
        <v>27</v>
      </c>
      <c r="X371" s="627">
        <v>31</v>
      </c>
      <c r="Y371" s="627">
        <v>34</v>
      </c>
      <c r="AA371" s="627">
        <v>38</v>
      </c>
      <c r="AB371" s="627">
        <v>40</v>
      </c>
      <c r="AC371" s="627">
        <v>41</v>
      </c>
    </row>
    <row r="372" spans="1:29" ht="17" x14ac:dyDescent="0.2">
      <c r="A372" s="627" t="s">
        <v>817</v>
      </c>
      <c r="B372" s="1232">
        <v>12</v>
      </c>
      <c r="C372" s="1232"/>
      <c r="D372" s="1215" t="s">
        <v>829</v>
      </c>
      <c r="F372" s="1215">
        <v>1343447</v>
      </c>
      <c r="G372" s="1232" t="s">
        <v>115</v>
      </c>
      <c r="H372" s="1232" t="s">
        <v>150</v>
      </c>
      <c r="I372" s="1216" t="s">
        <v>830</v>
      </c>
      <c r="J372" s="1217">
        <v>44255</v>
      </c>
      <c r="K372" s="1218">
        <f t="shared" ca="1" si="51"/>
        <v>2.0444444444444443</v>
      </c>
      <c r="L372" s="1215">
        <f t="shared" ca="1" si="52"/>
        <v>746</v>
      </c>
      <c r="M372" s="1215">
        <f t="shared" ca="1" si="53"/>
        <v>24.866666666666667</v>
      </c>
      <c r="N372" s="1233">
        <v>44781</v>
      </c>
      <c r="O372" s="1232">
        <f t="shared" si="54"/>
        <v>17.533333333333335</v>
      </c>
      <c r="P372" s="673" t="s">
        <v>112</v>
      </c>
      <c r="Q372" s="1232">
        <v>186</v>
      </c>
      <c r="W372" s="1232">
        <v>25</v>
      </c>
      <c r="X372" s="1232">
        <v>28</v>
      </c>
      <c r="Y372" s="1232">
        <v>29</v>
      </c>
      <c r="Z372" s="1232"/>
      <c r="AA372" s="1232">
        <v>31</v>
      </c>
      <c r="AB372" s="1232">
        <v>33</v>
      </c>
      <c r="AC372" s="1232">
        <v>34</v>
      </c>
    </row>
    <row r="373" spans="1:29" ht="17" x14ac:dyDescent="0.2">
      <c r="A373" s="627" t="s">
        <v>817</v>
      </c>
      <c r="B373" s="627">
        <v>13</v>
      </c>
      <c r="D373" s="87" t="s">
        <v>831</v>
      </c>
      <c r="F373" s="87">
        <v>1385316</v>
      </c>
      <c r="G373" s="627" t="s">
        <v>113</v>
      </c>
      <c r="H373" s="627" t="s">
        <v>150</v>
      </c>
      <c r="I373" s="1211" t="s">
        <v>299</v>
      </c>
      <c r="J373" s="77">
        <v>44219</v>
      </c>
      <c r="K373" s="1214">
        <f t="shared" ca="1" si="51"/>
        <v>2.1472222222222221</v>
      </c>
      <c r="L373" s="87">
        <f t="shared" ca="1" si="52"/>
        <v>782</v>
      </c>
      <c r="M373" s="87">
        <f t="shared" ca="1" si="53"/>
        <v>26.066666666666666</v>
      </c>
      <c r="N373" s="1212">
        <v>44781</v>
      </c>
      <c r="O373" s="627">
        <f t="shared" si="54"/>
        <v>18.733333333333334</v>
      </c>
      <c r="P373" s="673" t="s">
        <v>112</v>
      </c>
      <c r="Q373" s="627">
        <v>172</v>
      </c>
      <c r="W373" s="627">
        <v>30</v>
      </c>
      <c r="X373" s="627">
        <v>33</v>
      </c>
      <c r="Y373" s="627">
        <v>34</v>
      </c>
      <c r="AA373" s="627">
        <v>37</v>
      </c>
      <c r="AB373" s="627">
        <v>38</v>
      </c>
      <c r="AC373" s="627">
        <v>38</v>
      </c>
    </row>
    <row r="374" spans="1:29" ht="17" x14ac:dyDescent="0.2">
      <c r="A374" s="627" t="s">
        <v>817</v>
      </c>
      <c r="B374" s="627">
        <v>14</v>
      </c>
      <c r="D374" s="87" t="s">
        <v>832</v>
      </c>
      <c r="F374" s="87">
        <v>1385316</v>
      </c>
      <c r="G374" s="627" t="s">
        <v>113</v>
      </c>
      <c r="H374" s="627" t="s">
        <v>150</v>
      </c>
      <c r="I374" s="1211" t="s">
        <v>781</v>
      </c>
      <c r="J374" s="77">
        <v>44219</v>
      </c>
      <c r="K374" s="1214">
        <f t="shared" ca="1" si="51"/>
        <v>2.1472222222222221</v>
      </c>
      <c r="L374" s="87">
        <f t="shared" ca="1" si="52"/>
        <v>782</v>
      </c>
      <c r="M374" s="87">
        <f t="shared" ca="1" si="53"/>
        <v>26.066666666666666</v>
      </c>
      <c r="N374" s="1212">
        <v>44781</v>
      </c>
      <c r="O374" s="627">
        <f t="shared" si="54"/>
        <v>18.733333333333334</v>
      </c>
      <c r="P374" s="673" t="s">
        <v>112</v>
      </c>
      <c r="Q374" s="627">
        <v>141</v>
      </c>
      <c r="W374" s="627">
        <v>32</v>
      </c>
      <c r="X374" s="627">
        <v>36</v>
      </c>
      <c r="Y374" s="627">
        <v>39</v>
      </c>
      <c r="AA374" s="627">
        <v>43</v>
      </c>
      <c r="AB374" s="627">
        <v>46</v>
      </c>
      <c r="AC374" s="627">
        <v>46</v>
      </c>
    </row>
    <row r="375" spans="1:29" ht="17" x14ac:dyDescent="0.2">
      <c r="A375" s="627" t="s">
        <v>817</v>
      </c>
      <c r="B375" s="627">
        <v>15</v>
      </c>
      <c r="D375" s="87" t="s">
        <v>833</v>
      </c>
      <c r="F375" s="87">
        <v>1385316</v>
      </c>
      <c r="G375" s="627" t="s">
        <v>113</v>
      </c>
      <c r="H375" s="627" t="s">
        <v>150</v>
      </c>
      <c r="I375" s="1211" t="s">
        <v>783</v>
      </c>
      <c r="J375" s="77">
        <v>44219</v>
      </c>
      <c r="K375" s="1214">
        <f t="shared" ca="1" si="51"/>
        <v>2.1472222222222221</v>
      </c>
      <c r="L375" s="87">
        <f t="shared" ca="1" si="52"/>
        <v>782</v>
      </c>
      <c r="M375" s="87">
        <f t="shared" ca="1" si="53"/>
        <v>26.066666666666666</v>
      </c>
      <c r="N375" s="1212">
        <v>44781</v>
      </c>
      <c r="O375" s="627">
        <f t="shared" si="54"/>
        <v>18.733333333333334</v>
      </c>
      <c r="P375" s="673" t="s">
        <v>112</v>
      </c>
      <c r="Q375" s="627">
        <v>160</v>
      </c>
      <c r="W375" s="627">
        <v>30</v>
      </c>
      <c r="X375" s="627">
        <v>35</v>
      </c>
      <c r="Y375" s="627">
        <v>37</v>
      </c>
      <c r="AA375" s="627">
        <v>42</v>
      </c>
      <c r="AB375" s="627">
        <v>44</v>
      </c>
      <c r="AC375" s="627">
        <v>45</v>
      </c>
    </row>
    <row r="376" spans="1:29" ht="17" x14ac:dyDescent="0.2">
      <c r="A376" s="627" t="s">
        <v>817</v>
      </c>
      <c r="B376" s="627">
        <v>16</v>
      </c>
      <c r="D376" s="87" t="s">
        <v>834</v>
      </c>
      <c r="F376" s="87">
        <v>1385316</v>
      </c>
      <c r="G376" s="627" t="s">
        <v>113</v>
      </c>
      <c r="H376" s="627" t="s">
        <v>150</v>
      </c>
      <c r="I376" s="1211" t="s">
        <v>785</v>
      </c>
      <c r="J376" s="77">
        <v>44219</v>
      </c>
      <c r="K376" s="1214">
        <f t="shared" ca="1" si="51"/>
        <v>2.1472222222222221</v>
      </c>
      <c r="L376" s="87">
        <f t="shared" ca="1" si="52"/>
        <v>782</v>
      </c>
      <c r="M376" s="87">
        <f t="shared" ca="1" si="53"/>
        <v>26.066666666666666</v>
      </c>
      <c r="N376" s="1212">
        <v>44781</v>
      </c>
      <c r="O376" s="627">
        <f t="shared" si="54"/>
        <v>18.733333333333334</v>
      </c>
      <c r="P376" s="673" t="s">
        <v>112</v>
      </c>
      <c r="Q376" s="627">
        <v>153</v>
      </c>
      <c r="W376" s="627">
        <v>31</v>
      </c>
      <c r="X376" s="627">
        <v>34</v>
      </c>
      <c r="Y376" s="627">
        <v>37</v>
      </c>
      <c r="AA376" s="627">
        <v>42</v>
      </c>
      <c r="AB376" s="627">
        <v>44</v>
      </c>
      <c r="AC376" s="627">
        <v>44</v>
      </c>
    </row>
    <row r="377" spans="1:29" ht="17" x14ac:dyDescent="0.2">
      <c r="A377" s="627" t="s">
        <v>817</v>
      </c>
      <c r="B377" s="627">
        <v>17</v>
      </c>
      <c r="D377" s="87" t="s">
        <v>835</v>
      </c>
      <c r="F377" s="87">
        <v>1385316</v>
      </c>
      <c r="G377" s="627" t="s">
        <v>113</v>
      </c>
      <c r="H377" s="627" t="s">
        <v>150</v>
      </c>
      <c r="I377" s="1211" t="s">
        <v>290</v>
      </c>
      <c r="J377" s="77">
        <v>44219</v>
      </c>
      <c r="K377" s="1214">
        <f t="shared" ca="1" si="51"/>
        <v>2.1472222222222221</v>
      </c>
      <c r="L377" s="87">
        <f t="shared" ca="1" si="52"/>
        <v>782</v>
      </c>
      <c r="M377" s="87">
        <f t="shared" ca="1" si="53"/>
        <v>26.066666666666666</v>
      </c>
      <c r="N377" s="1212">
        <v>44781</v>
      </c>
      <c r="O377" s="627">
        <f t="shared" si="54"/>
        <v>18.733333333333334</v>
      </c>
      <c r="P377" s="673" t="s">
        <v>112</v>
      </c>
      <c r="Q377" s="627">
        <v>140</v>
      </c>
      <c r="W377" s="627">
        <v>31</v>
      </c>
      <c r="X377" s="627">
        <v>36</v>
      </c>
      <c r="Y377" s="627">
        <v>40</v>
      </c>
      <c r="AA377" s="627">
        <v>46</v>
      </c>
      <c r="AB377" s="627">
        <v>49</v>
      </c>
      <c r="AC377" s="627">
        <v>50</v>
      </c>
    </row>
    <row r="379" spans="1:29" ht="16" x14ac:dyDescent="0.2">
      <c r="A379" s="627" t="s">
        <v>836</v>
      </c>
      <c r="B379" s="627">
        <v>1</v>
      </c>
      <c r="D379" s="627" t="s">
        <v>837</v>
      </c>
      <c r="F379" s="87">
        <v>1441994</v>
      </c>
      <c r="G379" s="87" t="s">
        <v>113</v>
      </c>
      <c r="H379" s="87" t="s">
        <v>154</v>
      </c>
      <c r="J379" s="77">
        <v>44261</v>
      </c>
      <c r="K379" s="1214">
        <f ca="1">YEARFRAC(J379,TODAY())</f>
        <v>2.0277777777777777</v>
      </c>
      <c r="L379" s="87">
        <f ca="1">_xlfn.DAYS(TODAY(),J379)</f>
        <v>740</v>
      </c>
      <c r="M379" s="87">
        <f ca="1">L379/30</f>
        <v>24.666666666666668</v>
      </c>
      <c r="N379" s="77">
        <v>44809</v>
      </c>
      <c r="O379" s="627">
        <f t="shared" ref="O379:O395" si="55">_xlfn.DAYS(N379,J379)/30</f>
        <v>18.266666666666666</v>
      </c>
      <c r="P379" s="673" t="s">
        <v>112</v>
      </c>
      <c r="Q379" s="627">
        <v>196</v>
      </c>
      <c r="W379" s="627">
        <v>31</v>
      </c>
      <c r="X379" s="627">
        <v>38</v>
      </c>
    </row>
    <row r="380" spans="1:29" ht="16" x14ac:dyDescent="0.2">
      <c r="A380" s="627" t="s">
        <v>836</v>
      </c>
      <c r="B380" s="627">
        <v>2</v>
      </c>
      <c r="D380" s="1232" t="s">
        <v>838</v>
      </c>
      <c r="F380" s="1215">
        <v>1441994</v>
      </c>
      <c r="G380" s="1215" t="s">
        <v>115</v>
      </c>
      <c r="H380" s="1215" t="s">
        <v>154</v>
      </c>
      <c r="I380" s="1232"/>
      <c r="J380" s="1217">
        <v>44261</v>
      </c>
      <c r="K380" s="1218">
        <f t="shared" ref="K380" ca="1" si="56">YEARFRAC(J380,TODAY())</f>
        <v>2.0277777777777777</v>
      </c>
      <c r="L380" s="1215">
        <f t="shared" ref="L380" ca="1" si="57">_xlfn.DAYS(TODAY(),J380)</f>
        <v>740</v>
      </c>
      <c r="M380" s="1215">
        <f t="shared" ref="M380" ca="1" si="58">L380/30</f>
        <v>24.666666666666668</v>
      </c>
      <c r="N380" s="1217">
        <v>44809</v>
      </c>
      <c r="O380" s="1232">
        <f t="shared" si="55"/>
        <v>18.266666666666666</v>
      </c>
      <c r="P380" s="673" t="s">
        <v>112</v>
      </c>
      <c r="Q380" s="1232">
        <v>190</v>
      </c>
      <c r="W380" s="1232">
        <v>30</v>
      </c>
      <c r="X380" s="1232">
        <v>38</v>
      </c>
    </row>
    <row r="381" spans="1:29" ht="16" x14ac:dyDescent="0.2">
      <c r="A381" s="627" t="s">
        <v>836</v>
      </c>
      <c r="B381" s="627">
        <v>3</v>
      </c>
      <c r="D381" s="1232" t="s">
        <v>839</v>
      </c>
      <c r="F381" s="1215">
        <v>1416090</v>
      </c>
      <c r="G381" s="1215" t="s">
        <v>113</v>
      </c>
      <c r="H381" s="1215" t="s">
        <v>154</v>
      </c>
      <c r="I381" s="1215"/>
      <c r="J381" s="1217">
        <v>44261</v>
      </c>
      <c r="K381" s="1218">
        <f ca="1">YEARFRAC(J381,TODAY())</f>
        <v>2.0277777777777777</v>
      </c>
      <c r="L381" s="1215">
        <f ca="1">_xlfn.DAYS(TODAY(),J381)</f>
        <v>740</v>
      </c>
      <c r="M381" s="1215">
        <f ca="1">L381/30</f>
        <v>24.666666666666668</v>
      </c>
      <c r="N381" s="1217">
        <v>44809</v>
      </c>
      <c r="O381" s="1232">
        <f t="shared" si="55"/>
        <v>18.266666666666666</v>
      </c>
      <c r="P381" s="673" t="s">
        <v>112</v>
      </c>
      <c r="Q381" s="1232">
        <v>173</v>
      </c>
      <c r="W381" s="1232">
        <v>32</v>
      </c>
      <c r="X381" s="1232">
        <v>38</v>
      </c>
    </row>
    <row r="382" spans="1:29" ht="16" x14ac:dyDescent="0.2">
      <c r="A382" s="627" t="s">
        <v>836</v>
      </c>
      <c r="B382" s="627">
        <v>4</v>
      </c>
      <c r="D382" s="627" t="s">
        <v>840</v>
      </c>
      <c r="F382" s="87">
        <v>1459509</v>
      </c>
      <c r="G382" s="1107" t="s">
        <v>113</v>
      </c>
      <c r="H382" s="627" t="s">
        <v>150</v>
      </c>
      <c r="I382" s="627" t="s">
        <v>299</v>
      </c>
      <c r="J382" s="77">
        <v>44626</v>
      </c>
      <c r="K382" s="1214">
        <f t="shared" ref="K382:K395" ca="1" si="59">YEARFRAC(J382,TODAY())</f>
        <v>1.0277777777777777</v>
      </c>
      <c r="L382" s="87">
        <f t="shared" ref="L382:L395" ca="1" si="60">_xlfn.DAYS(TODAY(),J382)</f>
        <v>375</v>
      </c>
      <c r="M382" s="87">
        <f t="shared" ref="M382:M395" ca="1" si="61">L382/30</f>
        <v>12.5</v>
      </c>
      <c r="N382" s="77">
        <v>44809</v>
      </c>
      <c r="O382" s="627">
        <f t="shared" si="55"/>
        <v>6.1</v>
      </c>
      <c r="P382" s="673" t="s">
        <v>357</v>
      </c>
      <c r="Q382" s="627">
        <v>217</v>
      </c>
      <c r="W382" s="627">
        <v>27</v>
      </c>
      <c r="X382" s="627">
        <v>28</v>
      </c>
    </row>
    <row r="383" spans="1:29" ht="16" x14ac:dyDescent="0.2">
      <c r="A383" s="627" t="s">
        <v>836</v>
      </c>
      <c r="B383" s="627">
        <v>5</v>
      </c>
      <c r="D383" s="627" t="s">
        <v>841</v>
      </c>
      <c r="F383" s="87">
        <v>1459509</v>
      </c>
      <c r="G383" s="1107" t="s">
        <v>842</v>
      </c>
      <c r="H383" s="627" t="s">
        <v>150</v>
      </c>
      <c r="I383" s="627" t="s">
        <v>296</v>
      </c>
      <c r="J383" s="77">
        <v>44626</v>
      </c>
      <c r="K383" s="1214">
        <f t="shared" ca="1" si="59"/>
        <v>1.0277777777777777</v>
      </c>
      <c r="L383" s="87">
        <f t="shared" ca="1" si="60"/>
        <v>375</v>
      </c>
      <c r="M383" s="87">
        <f t="shared" ca="1" si="61"/>
        <v>12.5</v>
      </c>
      <c r="N383" s="77">
        <v>44809</v>
      </c>
      <c r="O383" s="627">
        <f t="shared" si="55"/>
        <v>6.1</v>
      </c>
      <c r="P383" s="673" t="s">
        <v>357</v>
      </c>
      <c r="Q383" s="627">
        <v>217</v>
      </c>
      <c r="W383" s="627">
        <v>27</v>
      </c>
      <c r="X383" s="627">
        <v>30</v>
      </c>
    </row>
    <row r="384" spans="1:29" ht="16" x14ac:dyDescent="0.2">
      <c r="A384" s="627" t="s">
        <v>836</v>
      </c>
      <c r="B384" s="627">
        <v>6</v>
      </c>
      <c r="D384" s="627" t="s">
        <v>843</v>
      </c>
      <c r="F384" s="87">
        <v>1459509</v>
      </c>
      <c r="G384" s="1107" t="s">
        <v>842</v>
      </c>
      <c r="H384" s="627" t="s">
        <v>150</v>
      </c>
      <c r="I384" s="627" t="s">
        <v>286</v>
      </c>
      <c r="J384" s="77">
        <v>44626</v>
      </c>
      <c r="K384" s="1214">
        <f t="shared" ca="1" si="59"/>
        <v>1.0277777777777777</v>
      </c>
      <c r="L384" s="87">
        <f t="shared" ca="1" si="60"/>
        <v>375</v>
      </c>
      <c r="M384" s="87">
        <f t="shared" ca="1" si="61"/>
        <v>12.5</v>
      </c>
      <c r="N384" s="77">
        <v>44809</v>
      </c>
      <c r="O384" s="627">
        <f t="shared" si="55"/>
        <v>6.1</v>
      </c>
      <c r="P384" s="673" t="s">
        <v>357</v>
      </c>
      <c r="Q384" s="627">
        <v>235</v>
      </c>
      <c r="W384" s="627">
        <v>27</v>
      </c>
      <c r="X384" s="627">
        <v>27</v>
      </c>
    </row>
    <row r="385" spans="1:24" ht="16" x14ac:dyDescent="0.2">
      <c r="A385" s="627" t="s">
        <v>836</v>
      </c>
      <c r="B385" s="627">
        <v>7</v>
      </c>
      <c r="D385" s="1232" t="s">
        <v>844</v>
      </c>
      <c r="F385" s="1215">
        <v>1459509</v>
      </c>
      <c r="G385" s="1933" t="s">
        <v>842</v>
      </c>
      <c r="H385" s="1232" t="s">
        <v>150</v>
      </c>
      <c r="I385" s="1232" t="s">
        <v>293</v>
      </c>
      <c r="J385" s="1217">
        <v>44626</v>
      </c>
      <c r="K385" s="1218">
        <f t="shared" ca="1" si="59"/>
        <v>1.0277777777777777</v>
      </c>
      <c r="L385" s="1215">
        <f t="shared" ca="1" si="60"/>
        <v>375</v>
      </c>
      <c r="M385" s="1215">
        <f t="shared" ca="1" si="61"/>
        <v>12.5</v>
      </c>
      <c r="N385" s="1217">
        <v>44809</v>
      </c>
      <c r="O385" s="1232">
        <f t="shared" si="55"/>
        <v>6.1</v>
      </c>
      <c r="P385" s="673" t="s">
        <v>357</v>
      </c>
      <c r="Q385" s="1232">
        <v>202</v>
      </c>
      <c r="W385" s="1232">
        <v>26</v>
      </c>
      <c r="X385" s="1232">
        <v>28</v>
      </c>
    </row>
    <row r="386" spans="1:24" ht="16" x14ac:dyDescent="0.2">
      <c r="A386" s="627" t="s">
        <v>836</v>
      </c>
      <c r="B386" s="627">
        <v>8</v>
      </c>
      <c r="D386" s="627" t="s">
        <v>845</v>
      </c>
      <c r="F386" s="87">
        <v>1479801</v>
      </c>
      <c r="G386" s="1107" t="s">
        <v>846</v>
      </c>
      <c r="H386" s="627" t="s">
        <v>150</v>
      </c>
      <c r="I386" s="627" t="s">
        <v>299</v>
      </c>
      <c r="J386" s="77">
        <v>44626</v>
      </c>
      <c r="K386" s="1214">
        <f t="shared" ca="1" si="59"/>
        <v>1.0277777777777777</v>
      </c>
      <c r="L386" s="87">
        <f t="shared" ca="1" si="60"/>
        <v>375</v>
      </c>
      <c r="M386" s="87">
        <f t="shared" ca="1" si="61"/>
        <v>12.5</v>
      </c>
      <c r="N386" s="77">
        <v>44809</v>
      </c>
      <c r="O386" s="627">
        <f t="shared" si="55"/>
        <v>6.1</v>
      </c>
      <c r="P386" s="673" t="s">
        <v>357</v>
      </c>
      <c r="Q386" s="627">
        <v>143</v>
      </c>
      <c r="W386" s="627">
        <v>21</v>
      </c>
      <c r="X386" s="627">
        <v>23</v>
      </c>
    </row>
    <row r="387" spans="1:24" ht="16" x14ac:dyDescent="0.2">
      <c r="A387" s="627" t="s">
        <v>836</v>
      </c>
      <c r="B387" s="627">
        <v>9</v>
      </c>
      <c r="D387" s="627" t="s">
        <v>847</v>
      </c>
      <c r="F387" s="87">
        <v>1479801</v>
      </c>
      <c r="G387" s="1107" t="s">
        <v>846</v>
      </c>
      <c r="H387" s="627" t="s">
        <v>150</v>
      </c>
      <c r="I387" s="627" t="s">
        <v>296</v>
      </c>
      <c r="J387" s="77">
        <v>44626</v>
      </c>
      <c r="K387" s="1214">
        <f t="shared" ca="1" si="59"/>
        <v>1.0277777777777777</v>
      </c>
      <c r="L387" s="87">
        <f t="shared" ca="1" si="60"/>
        <v>375</v>
      </c>
      <c r="M387" s="87">
        <f t="shared" ca="1" si="61"/>
        <v>12.5</v>
      </c>
      <c r="N387" s="77">
        <v>44809</v>
      </c>
      <c r="O387" s="627">
        <f t="shared" si="55"/>
        <v>6.1</v>
      </c>
      <c r="P387" s="673" t="s">
        <v>357</v>
      </c>
      <c r="Q387" s="627">
        <v>162</v>
      </c>
      <c r="W387" s="627">
        <v>22</v>
      </c>
      <c r="X387" s="627">
        <v>23</v>
      </c>
    </row>
    <row r="388" spans="1:24" ht="16" x14ac:dyDescent="0.2">
      <c r="A388" s="627" t="s">
        <v>836</v>
      </c>
      <c r="B388" s="627">
        <v>10</v>
      </c>
      <c r="D388" s="1232" t="s">
        <v>848</v>
      </c>
      <c r="F388" s="1215">
        <v>1479801</v>
      </c>
      <c r="G388" s="1933" t="s">
        <v>846</v>
      </c>
      <c r="H388" s="1232" t="s">
        <v>150</v>
      </c>
      <c r="I388" s="1232" t="s">
        <v>286</v>
      </c>
      <c r="J388" s="1217">
        <v>44626</v>
      </c>
      <c r="K388" s="1218">
        <f t="shared" ca="1" si="59"/>
        <v>1.0277777777777777</v>
      </c>
      <c r="L388" s="1215">
        <f t="shared" ca="1" si="60"/>
        <v>375</v>
      </c>
      <c r="M388" s="1215">
        <f t="shared" ca="1" si="61"/>
        <v>12.5</v>
      </c>
      <c r="N388" s="1217">
        <v>44809</v>
      </c>
      <c r="O388" s="1232">
        <f t="shared" si="55"/>
        <v>6.1</v>
      </c>
      <c r="P388" s="673" t="s">
        <v>357</v>
      </c>
      <c r="Q388" s="1232">
        <v>207</v>
      </c>
      <c r="W388" s="1232">
        <v>22</v>
      </c>
      <c r="X388" s="1232">
        <v>22</v>
      </c>
    </row>
    <row r="389" spans="1:24" ht="16" x14ac:dyDescent="0.2">
      <c r="A389" s="627" t="s">
        <v>836</v>
      </c>
      <c r="B389" s="627">
        <v>11</v>
      </c>
      <c r="D389" s="627" t="s">
        <v>849</v>
      </c>
      <c r="F389" s="87">
        <v>1497399</v>
      </c>
      <c r="G389" s="627" t="s">
        <v>113</v>
      </c>
      <c r="H389" s="627" t="s">
        <v>141</v>
      </c>
      <c r="I389" s="627" t="s">
        <v>299</v>
      </c>
      <c r="J389" s="77">
        <v>44633</v>
      </c>
      <c r="K389" s="1214">
        <f t="shared" ca="1" si="59"/>
        <v>1.0083333333333333</v>
      </c>
      <c r="L389" s="87">
        <f t="shared" ca="1" si="60"/>
        <v>368</v>
      </c>
      <c r="M389" s="87">
        <f t="shared" ca="1" si="61"/>
        <v>12.266666666666667</v>
      </c>
      <c r="N389" s="77">
        <v>44809</v>
      </c>
      <c r="O389" s="627">
        <f t="shared" si="55"/>
        <v>5.8666666666666663</v>
      </c>
      <c r="P389" s="673" t="s">
        <v>357</v>
      </c>
      <c r="Q389" s="627">
        <v>181</v>
      </c>
      <c r="W389" s="627">
        <v>27</v>
      </c>
      <c r="X389" s="627">
        <v>27</v>
      </c>
    </row>
    <row r="390" spans="1:24" ht="16" x14ac:dyDescent="0.2">
      <c r="A390" s="627" t="s">
        <v>836</v>
      </c>
      <c r="B390" s="627">
        <v>12</v>
      </c>
      <c r="D390" s="627" t="s">
        <v>850</v>
      </c>
      <c r="F390" s="87">
        <v>1497399</v>
      </c>
      <c r="G390" s="627" t="s">
        <v>113</v>
      </c>
      <c r="H390" s="627" t="s">
        <v>141</v>
      </c>
      <c r="I390" s="627" t="s">
        <v>296</v>
      </c>
      <c r="J390" s="77">
        <v>44633</v>
      </c>
      <c r="K390" s="1214">
        <f t="shared" ca="1" si="59"/>
        <v>1.0083333333333333</v>
      </c>
      <c r="L390" s="87">
        <f t="shared" ca="1" si="60"/>
        <v>368</v>
      </c>
      <c r="M390" s="87">
        <f t="shared" ca="1" si="61"/>
        <v>12.266666666666667</v>
      </c>
      <c r="N390" s="77">
        <v>44809</v>
      </c>
      <c r="O390" s="627">
        <f t="shared" si="55"/>
        <v>5.8666666666666663</v>
      </c>
      <c r="P390" s="673" t="s">
        <v>357</v>
      </c>
      <c r="Q390" s="627">
        <v>169</v>
      </c>
      <c r="W390" s="627">
        <v>29</v>
      </c>
      <c r="X390" s="627">
        <v>30</v>
      </c>
    </row>
    <row r="391" spans="1:24" ht="16" x14ac:dyDescent="0.2">
      <c r="A391" s="627" t="s">
        <v>836</v>
      </c>
      <c r="B391" s="627">
        <v>13</v>
      </c>
      <c r="D391" s="1232" t="s">
        <v>851</v>
      </c>
      <c r="F391" s="1215">
        <v>1497399</v>
      </c>
      <c r="G391" s="1232" t="s">
        <v>113</v>
      </c>
      <c r="H391" s="1232" t="s">
        <v>141</v>
      </c>
      <c r="I391" s="1232" t="s">
        <v>286</v>
      </c>
      <c r="J391" s="1217">
        <v>44633</v>
      </c>
      <c r="K391" s="1218">
        <f t="shared" ca="1" si="59"/>
        <v>1.0083333333333333</v>
      </c>
      <c r="L391" s="1215">
        <f t="shared" ca="1" si="60"/>
        <v>368</v>
      </c>
      <c r="M391" s="1215">
        <f t="shared" ca="1" si="61"/>
        <v>12.266666666666667</v>
      </c>
      <c r="N391" s="1217">
        <v>44809</v>
      </c>
      <c r="O391" s="1232">
        <f t="shared" si="55"/>
        <v>5.8666666666666663</v>
      </c>
      <c r="P391" s="673" t="s">
        <v>357</v>
      </c>
      <c r="Q391" s="1232">
        <v>174</v>
      </c>
      <c r="W391" s="1232">
        <v>29</v>
      </c>
      <c r="X391" s="1232">
        <v>30</v>
      </c>
    </row>
    <row r="392" spans="1:24" ht="16" x14ac:dyDescent="0.2">
      <c r="A392" s="627" t="s">
        <v>836</v>
      </c>
      <c r="B392" s="627">
        <v>14</v>
      </c>
      <c r="D392" s="627" t="s">
        <v>852</v>
      </c>
      <c r="F392" s="87">
        <v>1497398</v>
      </c>
      <c r="G392" s="627" t="s">
        <v>115</v>
      </c>
      <c r="H392" s="627" t="s">
        <v>141</v>
      </c>
      <c r="I392" s="627" t="s">
        <v>299</v>
      </c>
      <c r="J392" s="77">
        <v>44633</v>
      </c>
      <c r="K392" s="1214">
        <f t="shared" ca="1" si="59"/>
        <v>1.0083333333333333</v>
      </c>
      <c r="L392" s="87">
        <f t="shared" ca="1" si="60"/>
        <v>368</v>
      </c>
      <c r="M392" s="87">
        <f t="shared" ca="1" si="61"/>
        <v>12.266666666666667</v>
      </c>
      <c r="N392" s="77">
        <v>44809</v>
      </c>
      <c r="O392" s="627">
        <f t="shared" si="55"/>
        <v>5.8666666666666663</v>
      </c>
      <c r="P392" s="673" t="s">
        <v>357</v>
      </c>
      <c r="Q392" s="627">
        <v>161</v>
      </c>
      <c r="W392" s="627">
        <v>20</v>
      </c>
      <c r="X392" s="627">
        <v>22</v>
      </c>
    </row>
    <row r="393" spans="1:24" ht="16" x14ac:dyDescent="0.2">
      <c r="A393" s="627" t="s">
        <v>836</v>
      </c>
      <c r="B393" s="627">
        <v>15</v>
      </c>
      <c r="D393" s="627" t="s">
        <v>853</v>
      </c>
      <c r="F393" s="87">
        <v>1497398</v>
      </c>
      <c r="G393" s="627" t="s">
        <v>115</v>
      </c>
      <c r="H393" s="627" t="s">
        <v>141</v>
      </c>
      <c r="I393" s="627" t="s">
        <v>296</v>
      </c>
      <c r="J393" s="77">
        <v>44633</v>
      </c>
      <c r="K393" s="1214">
        <f t="shared" ca="1" si="59"/>
        <v>1.0083333333333333</v>
      </c>
      <c r="L393" s="87">
        <f t="shared" ca="1" si="60"/>
        <v>368</v>
      </c>
      <c r="M393" s="87">
        <f t="shared" ca="1" si="61"/>
        <v>12.266666666666667</v>
      </c>
      <c r="N393" s="77">
        <v>44809</v>
      </c>
      <c r="O393" s="627">
        <f t="shared" si="55"/>
        <v>5.8666666666666663</v>
      </c>
      <c r="P393" s="673" t="s">
        <v>357</v>
      </c>
      <c r="Q393" s="627">
        <v>200</v>
      </c>
      <c r="W393" s="627">
        <v>21</v>
      </c>
      <c r="X393" s="627">
        <v>21</v>
      </c>
    </row>
    <row r="394" spans="1:24" ht="16" x14ac:dyDescent="0.2">
      <c r="A394" s="627" t="s">
        <v>836</v>
      </c>
      <c r="B394" s="627">
        <v>16</v>
      </c>
      <c r="D394" s="627" t="s">
        <v>854</v>
      </c>
      <c r="F394" s="87">
        <v>1497398</v>
      </c>
      <c r="G394" s="627" t="s">
        <v>115</v>
      </c>
      <c r="H394" s="627" t="s">
        <v>141</v>
      </c>
      <c r="I394" s="627" t="s">
        <v>286</v>
      </c>
      <c r="J394" s="77">
        <v>44633</v>
      </c>
      <c r="K394" s="1214">
        <f t="shared" ca="1" si="59"/>
        <v>1.0083333333333333</v>
      </c>
      <c r="L394" s="87">
        <f t="shared" ca="1" si="60"/>
        <v>368</v>
      </c>
      <c r="M394" s="87">
        <f t="shared" ca="1" si="61"/>
        <v>12.266666666666667</v>
      </c>
      <c r="N394" s="77">
        <v>44809</v>
      </c>
      <c r="O394" s="627">
        <f t="shared" si="55"/>
        <v>5.8666666666666663</v>
      </c>
      <c r="P394" s="673" t="s">
        <v>357</v>
      </c>
      <c r="Q394" s="627">
        <v>173</v>
      </c>
      <c r="W394" s="627">
        <v>21</v>
      </c>
      <c r="X394" s="627">
        <v>22</v>
      </c>
    </row>
    <row r="395" spans="1:24" ht="16" x14ac:dyDescent="0.2">
      <c r="A395" s="627" t="s">
        <v>836</v>
      </c>
      <c r="B395" s="627">
        <v>17</v>
      </c>
      <c r="D395" s="627" t="s">
        <v>855</v>
      </c>
      <c r="F395" s="87">
        <v>1497398</v>
      </c>
      <c r="G395" s="627" t="s">
        <v>115</v>
      </c>
      <c r="H395" s="627" t="s">
        <v>141</v>
      </c>
      <c r="I395" s="627" t="s">
        <v>293</v>
      </c>
      <c r="J395" s="77">
        <v>44633</v>
      </c>
      <c r="K395" s="1214">
        <f t="shared" ca="1" si="59"/>
        <v>1.0083333333333333</v>
      </c>
      <c r="L395" s="87">
        <f t="shared" ca="1" si="60"/>
        <v>368</v>
      </c>
      <c r="M395" s="87">
        <f t="shared" ca="1" si="61"/>
        <v>12.266666666666667</v>
      </c>
      <c r="N395" s="77">
        <v>44809</v>
      </c>
      <c r="O395" s="627">
        <f t="shared" si="55"/>
        <v>5.8666666666666663</v>
      </c>
      <c r="P395" s="673" t="s">
        <v>357</v>
      </c>
      <c r="Q395" s="627">
        <v>152</v>
      </c>
      <c r="W395" s="627">
        <v>21</v>
      </c>
      <c r="X395" s="627">
        <v>22</v>
      </c>
    </row>
    <row r="397" spans="1:24" ht="16" x14ac:dyDescent="0.2">
      <c r="A397" s="627" t="s">
        <v>856</v>
      </c>
      <c r="B397" s="1">
        <v>1</v>
      </c>
      <c r="D397" s="1" t="s">
        <v>857</v>
      </c>
      <c r="F397" s="82">
        <v>1441997</v>
      </c>
      <c r="G397" s="82" t="s">
        <v>115</v>
      </c>
      <c r="H397" s="627" t="s">
        <v>157</v>
      </c>
      <c r="I397" s="82" t="s">
        <v>299</v>
      </c>
      <c r="J397" s="302">
        <v>44454</v>
      </c>
      <c r="K397" s="1290">
        <f t="shared" ref="K397:K400" ca="1" si="62">YEARFRAC(J397,TODAY())</f>
        <v>1.5027777777777778</v>
      </c>
      <c r="L397" s="82">
        <f t="shared" ref="L397:L400" ca="1" si="63">_xlfn.DAYS(TODAY(),J397)</f>
        <v>547</v>
      </c>
      <c r="M397" s="82">
        <f ca="1">L397/30</f>
        <v>18.233333333333334</v>
      </c>
      <c r="N397" s="302">
        <v>44837</v>
      </c>
      <c r="O397" s="627">
        <f>_xlfn.DAYS(N397,J397)/30</f>
        <v>12.766666666666667</v>
      </c>
      <c r="P397" s="673" t="s">
        <v>112</v>
      </c>
      <c r="Q397" s="1">
        <v>219</v>
      </c>
      <c r="W397" s="1">
        <v>24</v>
      </c>
    </row>
    <row r="398" spans="1:24" ht="16" x14ac:dyDescent="0.2">
      <c r="A398" s="627" t="s">
        <v>856</v>
      </c>
      <c r="B398" s="1">
        <v>2</v>
      </c>
      <c r="D398" s="1" t="s">
        <v>858</v>
      </c>
      <c r="F398" s="82">
        <v>1441997</v>
      </c>
      <c r="G398" s="82" t="s">
        <v>115</v>
      </c>
      <c r="H398" s="627" t="s">
        <v>157</v>
      </c>
      <c r="I398" s="82" t="s">
        <v>296</v>
      </c>
      <c r="J398" s="302">
        <v>44454</v>
      </c>
      <c r="K398" s="1290">
        <f t="shared" ca="1" si="62"/>
        <v>1.5027777777777778</v>
      </c>
      <c r="L398" s="82">
        <f t="shared" ca="1" si="63"/>
        <v>547</v>
      </c>
      <c r="M398" s="82">
        <f t="shared" ref="M398:M400" ca="1" si="64">L398/30</f>
        <v>18.233333333333334</v>
      </c>
      <c r="N398" s="302">
        <v>44837</v>
      </c>
      <c r="O398" s="627">
        <f t="shared" ref="O398:O408" si="65">_xlfn.DAYS(N398,J398)/30</f>
        <v>12.766666666666667</v>
      </c>
      <c r="P398" s="673" t="s">
        <v>112</v>
      </c>
      <c r="Q398" s="1">
        <v>210</v>
      </c>
      <c r="W398" s="1">
        <v>26</v>
      </c>
    </row>
    <row r="399" spans="1:24" ht="16" x14ac:dyDescent="0.2">
      <c r="A399" s="627" t="s">
        <v>856</v>
      </c>
      <c r="B399" s="1">
        <v>3</v>
      </c>
      <c r="D399" s="1" t="s">
        <v>859</v>
      </c>
      <c r="F399" s="82">
        <v>1441997</v>
      </c>
      <c r="G399" s="82" t="s">
        <v>115</v>
      </c>
      <c r="H399" s="627" t="s">
        <v>157</v>
      </c>
      <c r="I399" s="82" t="s">
        <v>286</v>
      </c>
      <c r="J399" s="302">
        <v>44454</v>
      </c>
      <c r="K399" s="1290">
        <f t="shared" ca="1" si="62"/>
        <v>1.5027777777777778</v>
      </c>
      <c r="L399" s="82">
        <f t="shared" ca="1" si="63"/>
        <v>547</v>
      </c>
      <c r="M399" s="82">
        <f t="shared" ca="1" si="64"/>
        <v>18.233333333333334</v>
      </c>
      <c r="N399" s="302">
        <v>44837</v>
      </c>
      <c r="O399" s="627">
        <f t="shared" si="65"/>
        <v>12.766666666666667</v>
      </c>
      <c r="P399" s="673" t="s">
        <v>112</v>
      </c>
      <c r="Q399" s="1">
        <v>232</v>
      </c>
      <c r="W399" s="1">
        <v>26</v>
      </c>
    </row>
    <row r="400" spans="1:24" ht="16" x14ac:dyDescent="0.2">
      <c r="A400" s="627" t="s">
        <v>856</v>
      </c>
      <c r="B400" s="1">
        <v>4</v>
      </c>
      <c r="D400" s="1" t="s">
        <v>860</v>
      </c>
      <c r="F400" s="82">
        <v>1441997</v>
      </c>
      <c r="G400" s="82" t="s">
        <v>115</v>
      </c>
      <c r="H400" s="627" t="s">
        <v>157</v>
      </c>
      <c r="I400" s="82" t="s">
        <v>293</v>
      </c>
      <c r="J400" s="302">
        <v>44454</v>
      </c>
      <c r="K400" s="1290">
        <f t="shared" ca="1" si="62"/>
        <v>1.5027777777777778</v>
      </c>
      <c r="L400" s="82">
        <f t="shared" ca="1" si="63"/>
        <v>547</v>
      </c>
      <c r="M400" s="82">
        <f t="shared" ca="1" si="64"/>
        <v>18.233333333333334</v>
      </c>
      <c r="N400" s="302">
        <v>44837</v>
      </c>
      <c r="O400" s="627">
        <f t="shared" si="65"/>
        <v>12.766666666666667</v>
      </c>
      <c r="P400" s="673" t="s">
        <v>112</v>
      </c>
      <c r="Q400" s="1">
        <v>186</v>
      </c>
      <c r="W400" s="686">
        <v>25</v>
      </c>
    </row>
    <row r="401" spans="1:23" ht="16" x14ac:dyDescent="0.2">
      <c r="A401" s="627" t="s">
        <v>856</v>
      </c>
      <c r="B401" s="1">
        <v>5</v>
      </c>
      <c r="D401" s="1" t="s">
        <v>861</v>
      </c>
      <c r="F401" s="82">
        <v>1416085</v>
      </c>
      <c r="G401" s="82" t="s">
        <v>113</v>
      </c>
      <c r="H401" s="627" t="s">
        <v>157</v>
      </c>
      <c r="I401" s="82" t="s">
        <v>299</v>
      </c>
      <c r="J401" s="302">
        <v>44469</v>
      </c>
      <c r="K401" s="1290">
        <f ca="1">YEARFRAC(J401,TODAY())</f>
        <v>1.461111111111111</v>
      </c>
      <c r="L401" s="82">
        <f ca="1">_xlfn.DAYS(TODAY(),J401)</f>
        <v>532</v>
      </c>
      <c r="M401" s="82">
        <f ca="1">L401/30</f>
        <v>17.733333333333334</v>
      </c>
      <c r="N401" s="302">
        <v>44837</v>
      </c>
      <c r="O401" s="627">
        <f t="shared" si="65"/>
        <v>12.266666666666667</v>
      </c>
      <c r="P401" s="673" t="s">
        <v>112</v>
      </c>
      <c r="Q401" s="1">
        <v>200</v>
      </c>
      <c r="W401" s="1">
        <v>32</v>
      </c>
    </row>
    <row r="402" spans="1:23" ht="16" x14ac:dyDescent="0.2">
      <c r="A402" s="627" t="s">
        <v>856</v>
      </c>
      <c r="B402" s="1">
        <v>6</v>
      </c>
      <c r="D402" s="1" t="s">
        <v>862</v>
      </c>
      <c r="F402" s="82">
        <v>1416085</v>
      </c>
      <c r="G402" s="82" t="s">
        <v>113</v>
      </c>
      <c r="H402" s="627" t="s">
        <v>157</v>
      </c>
      <c r="I402" s="82" t="s">
        <v>296</v>
      </c>
      <c r="J402" s="302">
        <v>44469</v>
      </c>
      <c r="K402" s="1290">
        <f t="shared" ref="K402" ca="1" si="66">YEARFRAC(J402,TODAY())</f>
        <v>1.461111111111111</v>
      </c>
      <c r="L402" s="82">
        <f t="shared" ref="L402" ca="1" si="67">_xlfn.DAYS(TODAY(),J402)</f>
        <v>532</v>
      </c>
      <c r="M402" s="82">
        <f t="shared" ref="M402" ca="1" si="68">L402/30</f>
        <v>17.733333333333334</v>
      </c>
      <c r="N402" s="302">
        <v>44837</v>
      </c>
      <c r="O402" s="627">
        <f t="shared" si="65"/>
        <v>12.266666666666667</v>
      </c>
      <c r="P402" s="673" t="s">
        <v>112</v>
      </c>
      <c r="Q402" s="1">
        <v>235</v>
      </c>
      <c r="W402" s="686">
        <v>32</v>
      </c>
    </row>
    <row r="403" spans="1:23" ht="16" x14ac:dyDescent="0.2">
      <c r="A403" s="627" t="s">
        <v>856</v>
      </c>
      <c r="B403" s="1">
        <v>7</v>
      </c>
      <c r="D403" s="1" t="s">
        <v>863</v>
      </c>
      <c r="F403" s="82">
        <v>1441998</v>
      </c>
      <c r="G403" s="82" t="s">
        <v>113</v>
      </c>
      <c r="H403" s="627" t="s">
        <v>157</v>
      </c>
      <c r="I403" s="82" t="s">
        <v>296</v>
      </c>
      <c r="J403" s="302">
        <v>44454</v>
      </c>
      <c r="K403" s="1290">
        <f ca="1">YEARFRAC(J403,TODAY())</f>
        <v>1.5027777777777778</v>
      </c>
      <c r="L403" s="82">
        <f ca="1">_xlfn.DAYS(TODAY(),J403)</f>
        <v>547</v>
      </c>
      <c r="M403" s="82">
        <f ca="1">L403/30</f>
        <v>18.233333333333334</v>
      </c>
      <c r="N403" s="302">
        <v>44837</v>
      </c>
      <c r="O403" s="627">
        <f t="shared" si="65"/>
        <v>12.766666666666667</v>
      </c>
      <c r="P403" s="673" t="s">
        <v>112</v>
      </c>
      <c r="Q403" s="1">
        <v>184</v>
      </c>
      <c r="W403" s="686">
        <v>30</v>
      </c>
    </row>
    <row r="404" spans="1:23" ht="16" x14ac:dyDescent="0.2">
      <c r="A404" s="627" t="s">
        <v>856</v>
      </c>
      <c r="B404" s="1">
        <v>8</v>
      </c>
      <c r="D404" s="1" t="s">
        <v>864</v>
      </c>
      <c r="F404" s="87">
        <v>1497412</v>
      </c>
      <c r="G404" s="1" t="s">
        <v>113</v>
      </c>
      <c r="H404" s="1" t="s">
        <v>124</v>
      </c>
      <c r="I404" s="1" t="s">
        <v>299</v>
      </c>
      <c r="J404" s="77">
        <v>44656</v>
      </c>
      <c r="K404" s="1214">
        <f t="shared" ref="K404:K408" ca="1" si="69">YEARFRAC(J404,TODAY())</f>
        <v>0.94722222222222219</v>
      </c>
      <c r="L404" s="87">
        <f t="shared" ref="L404:L408" ca="1" si="70">_xlfn.DAYS(TODAY(),J404)</f>
        <v>345</v>
      </c>
      <c r="M404" s="87">
        <f t="shared" ref="M404:M408" ca="1" si="71">L404/30</f>
        <v>11.5</v>
      </c>
      <c r="N404" s="302">
        <v>44837</v>
      </c>
      <c r="O404" s="627">
        <f t="shared" si="65"/>
        <v>6.0333333333333332</v>
      </c>
      <c r="P404" s="673" t="s">
        <v>357</v>
      </c>
      <c r="Q404" s="1">
        <v>163</v>
      </c>
      <c r="W404" s="1">
        <v>28</v>
      </c>
    </row>
    <row r="405" spans="1:23" ht="16" x14ac:dyDescent="0.2">
      <c r="A405" s="627" t="s">
        <v>856</v>
      </c>
      <c r="B405" s="1">
        <v>9</v>
      </c>
      <c r="D405" s="1" t="s">
        <v>865</v>
      </c>
      <c r="F405" s="87">
        <v>1497412</v>
      </c>
      <c r="G405" s="1" t="s">
        <v>113</v>
      </c>
      <c r="H405" s="1" t="s">
        <v>124</v>
      </c>
      <c r="I405" s="1" t="s">
        <v>296</v>
      </c>
      <c r="J405" s="77">
        <v>44656</v>
      </c>
      <c r="K405" s="1214">
        <f t="shared" ca="1" si="69"/>
        <v>0.94722222222222219</v>
      </c>
      <c r="L405" s="87">
        <f t="shared" ca="1" si="70"/>
        <v>345</v>
      </c>
      <c r="M405" s="87">
        <f t="shared" ca="1" si="71"/>
        <v>11.5</v>
      </c>
      <c r="N405" s="302">
        <v>44837</v>
      </c>
      <c r="O405" s="627">
        <f t="shared" si="65"/>
        <v>6.0333333333333332</v>
      </c>
      <c r="P405" s="673" t="s">
        <v>357</v>
      </c>
      <c r="Q405" s="1">
        <v>149</v>
      </c>
      <c r="W405" s="686">
        <v>25</v>
      </c>
    </row>
    <row r="406" spans="1:23" ht="16" x14ac:dyDescent="0.2">
      <c r="A406" s="627" t="s">
        <v>856</v>
      </c>
      <c r="B406" s="1">
        <v>10</v>
      </c>
      <c r="D406" s="1" t="s">
        <v>866</v>
      </c>
      <c r="F406" s="87">
        <v>1497413</v>
      </c>
      <c r="G406" s="1" t="s">
        <v>115</v>
      </c>
      <c r="H406" s="1" t="s">
        <v>124</v>
      </c>
      <c r="I406" s="1" t="s">
        <v>299</v>
      </c>
      <c r="J406" s="77">
        <v>44656</v>
      </c>
      <c r="K406" s="1214">
        <f t="shared" ca="1" si="69"/>
        <v>0.94722222222222219</v>
      </c>
      <c r="L406" s="87">
        <f t="shared" ca="1" si="70"/>
        <v>345</v>
      </c>
      <c r="M406" s="87">
        <f t="shared" ca="1" si="71"/>
        <v>11.5</v>
      </c>
      <c r="N406" s="302">
        <v>44837</v>
      </c>
      <c r="O406" s="627">
        <f t="shared" si="65"/>
        <v>6.0333333333333332</v>
      </c>
      <c r="P406" s="673" t="s">
        <v>357</v>
      </c>
      <c r="Q406" s="1">
        <v>155</v>
      </c>
      <c r="W406" s="1">
        <v>19</v>
      </c>
    </row>
    <row r="407" spans="1:23" ht="16" x14ac:dyDescent="0.2">
      <c r="A407" s="627" t="s">
        <v>856</v>
      </c>
      <c r="B407" s="1">
        <v>11</v>
      </c>
      <c r="D407" s="1" t="s">
        <v>867</v>
      </c>
      <c r="F407" s="87">
        <v>1497413</v>
      </c>
      <c r="G407" s="1" t="s">
        <v>115</v>
      </c>
      <c r="H407" s="1" t="s">
        <v>124</v>
      </c>
      <c r="I407" s="1" t="s">
        <v>296</v>
      </c>
      <c r="J407" s="77">
        <v>44656</v>
      </c>
      <c r="K407" s="1214">
        <f t="shared" ca="1" si="69"/>
        <v>0.94722222222222219</v>
      </c>
      <c r="L407" s="87">
        <f t="shared" ca="1" si="70"/>
        <v>345</v>
      </c>
      <c r="M407" s="87">
        <f t="shared" ca="1" si="71"/>
        <v>11.5</v>
      </c>
      <c r="N407" s="302">
        <v>44837</v>
      </c>
      <c r="O407" s="627">
        <f t="shared" si="65"/>
        <v>6.0333333333333332</v>
      </c>
      <c r="P407" s="673" t="s">
        <v>357</v>
      </c>
      <c r="Q407" s="1">
        <v>162</v>
      </c>
      <c r="W407" s="1">
        <v>21</v>
      </c>
    </row>
    <row r="408" spans="1:23" ht="16" x14ac:dyDescent="0.2">
      <c r="A408" s="627" t="s">
        <v>856</v>
      </c>
      <c r="B408" s="1">
        <v>12</v>
      </c>
      <c r="D408" s="1" t="s">
        <v>868</v>
      </c>
      <c r="F408" s="87">
        <v>1497413</v>
      </c>
      <c r="G408" s="1" t="s">
        <v>115</v>
      </c>
      <c r="H408" s="1" t="s">
        <v>124</v>
      </c>
      <c r="I408" s="1" t="s">
        <v>286</v>
      </c>
      <c r="J408" s="77">
        <v>44656</v>
      </c>
      <c r="K408" s="1214">
        <f t="shared" ca="1" si="69"/>
        <v>0.94722222222222219</v>
      </c>
      <c r="L408" s="87">
        <f t="shared" ca="1" si="70"/>
        <v>345</v>
      </c>
      <c r="M408" s="87">
        <f t="shared" ca="1" si="71"/>
        <v>11.5</v>
      </c>
      <c r="N408" s="302">
        <v>44837</v>
      </c>
      <c r="O408" s="627">
        <f t="shared" si="65"/>
        <v>6.0333333333333332</v>
      </c>
      <c r="P408" s="673" t="s">
        <v>357</v>
      </c>
      <c r="Q408" s="1">
        <v>123</v>
      </c>
      <c r="W408" s="1">
        <v>22</v>
      </c>
    </row>
    <row r="411" spans="1:23" x14ac:dyDescent="0.2">
      <c r="D411" s="1"/>
      <c r="E411"/>
      <c r="F411"/>
      <c r="Q411" s="167"/>
      <c r="R411" s="1"/>
      <c r="S411"/>
    </row>
    <row r="412" spans="1:23" x14ac:dyDescent="0.2">
      <c r="D412" s="1"/>
      <c r="E412"/>
      <c r="F412"/>
      <c r="Q412" s="167"/>
      <c r="R412" s="1"/>
      <c r="S412"/>
    </row>
    <row r="413" spans="1:23" x14ac:dyDescent="0.2">
      <c r="D413" s="1"/>
      <c r="E413"/>
      <c r="F413"/>
      <c r="Q413" s="167"/>
      <c r="R413" s="1"/>
      <c r="S413"/>
    </row>
    <row r="414" spans="1:23" x14ac:dyDescent="0.2">
      <c r="D414" s="1"/>
      <c r="E414"/>
      <c r="F414"/>
      <c r="Q414" s="167"/>
      <c r="R414" s="1"/>
      <c r="S414"/>
    </row>
    <row r="415" spans="1:23" x14ac:dyDescent="0.2">
      <c r="D415" s="1"/>
      <c r="E415"/>
      <c r="F415"/>
      <c r="Q415" s="167"/>
      <c r="R415" s="1"/>
      <c r="S415"/>
    </row>
    <row r="416" spans="1:23" x14ac:dyDescent="0.2">
      <c r="D416" s="1"/>
      <c r="E416"/>
      <c r="F416"/>
      <c r="Q416" s="167"/>
      <c r="R416" s="1"/>
      <c r="S416"/>
    </row>
    <row r="417" spans="4:19" x14ac:dyDescent="0.2">
      <c r="D417" s="1"/>
      <c r="E417"/>
      <c r="F417"/>
      <c r="Q417" s="167"/>
      <c r="R417" s="1"/>
      <c r="S417"/>
    </row>
    <row r="418" spans="4:19" x14ac:dyDescent="0.2">
      <c r="D418" s="1"/>
      <c r="E418"/>
      <c r="F418"/>
      <c r="Q418" s="167"/>
      <c r="R418" s="1"/>
      <c r="S418"/>
    </row>
    <row r="419" spans="4:19" x14ac:dyDescent="0.2">
      <c r="D419" s="1"/>
      <c r="E419"/>
      <c r="F419"/>
      <c r="Q419" s="167"/>
      <c r="R419" s="1"/>
      <c r="S419"/>
    </row>
    <row r="420" spans="4:19" x14ac:dyDescent="0.2">
      <c r="D420" s="1"/>
      <c r="E420"/>
      <c r="F420"/>
      <c r="Q420" s="167"/>
      <c r="R420" s="1"/>
      <c r="S420"/>
    </row>
    <row r="421" spans="4:19" x14ac:dyDescent="0.2">
      <c r="D421" s="1"/>
      <c r="E421"/>
      <c r="F421"/>
      <c r="Q421" s="167"/>
      <c r="R421" s="1"/>
      <c r="S421"/>
    </row>
    <row r="422" spans="4:19" x14ac:dyDescent="0.2">
      <c r="D422" s="1"/>
      <c r="E422"/>
      <c r="F422"/>
      <c r="Q422" s="167"/>
      <c r="R422" s="1"/>
      <c r="S4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5CD7-B7CE-4C12-BBD8-D1C271D41EE8}">
  <sheetPr filterMode="1">
    <pageSetUpPr fitToPage="1"/>
  </sheetPr>
  <dimension ref="A1:AW417"/>
  <sheetViews>
    <sheetView tabSelected="1" topLeftCell="E1" zoomScale="154" zoomScaleNormal="154" workbookViewId="0">
      <pane ySplit="1" topLeftCell="A61" activePane="bottomLeft" state="frozen"/>
      <selection pane="bottomLeft" activeCell="F88" sqref="F88"/>
    </sheetView>
  </sheetViews>
  <sheetFormatPr baseColWidth="10" defaultColWidth="14.33203125" defaultRowHeight="15" x14ac:dyDescent="0.2"/>
  <cols>
    <col min="1" max="1" width="31.6640625" bestFit="1" customWidth="1"/>
    <col min="5" max="5" width="22.33203125" customWidth="1"/>
    <col min="6" max="6" width="14.83203125" customWidth="1"/>
    <col min="7" max="7" width="14.33203125" hidden="1" customWidth="1"/>
    <col min="8" max="8" width="9.5" hidden="1" customWidth="1"/>
    <col min="9" max="9" width="0" hidden="1" customWidth="1"/>
    <col min="10" max="11" width="21.1640625" hidden="1" customWidth="1"/>
    <col min="12" max="12" width="13.5" customWidth="1"/>
    <col min="13" max="20" width="14" customWidth="1"/>
    <col min="21" max="21" width="16.5" customWidth="1"/>
    <col min="22" max="22" width="17.1640625" customWidth="1"/>
    <col min="23" max="23" width="10.5" customWidth="1"/>
    <col min="26" max="26" width="23.5" customWidth="1"/>
    <col min="27" max="27" width="13.83203125" customWidth="1"/>
    <col min="29" max="29" width="17" customWidth="1"/>
  </cols>
  <sheetData>
    <row r="1" spans="1:44" x14ac:dyDescent="0.2">
      <c r="A1" t="s">
        <v>869</v>
      </c>
      <c r="B1" s="672" t="s">
        <v>870</v>
      </c>
      <c r="C1" s="672" t="s">
        <v>871</v>
      </c>
      <c r="D1" s="672" t="s">
        <v>872</v>
      </c>
      <c r="E1" s="672" t="s">
        <v>873</v>
      </c>
      <c r="F1" s="672" t="s">
        <v>874</v>
      </c>
      <c r="G1" s="672" t="s">
        <v>875</v>
      </c>
      <c r="H1" s="672" t="s">
        <v>876</v>
      </c>
      <c r="I1" s="672" t="s">
        <v>877</v>
      </c>
      <c r="J1" s="672" t="s">
        <v>878</v>
      </c>
      <c r="K1" s="672" t="s">
        <v>879</v>
      </c>
      <c r="L1" s="672" t="s">
        <v>192</v>
      </c>
      <c r="M1" s="672" t="s">
        <v>189</v>
      </c>
      <c r="N1" s="672" t="s">
        <v>188</v>
      </c>
      <c r="O1" s="672" t="s">
        <v>880</v>
      </c>
      <c r="P1" s="672" t="s">
        <v>881</v>
      </c>
      <c r="Q1" s="672" t="s">
        <v>882</v>
      </c>
      <c r="R1" s="672" t="s">
        <v>883</v>
      </c>
      <c r="S1" s="672" t="s">
        <v>884</v>
      </c>
      <c r="T1" s="672" t="s">
        <v>885</v>
      </c>
      <c r="U1" s="672" t="s">
        <v>886</v>
      </c>
      <c r="V1" s="672" t="s">
        <v>7</v>
      </c>
      <c r="W1" s="672" t="s">
        <v>887</v>
      </c>
      <c r="X1" s="672" t="s">
        <v>888</v>
      </c>
      <c r="Y1" s="672" t="s">
        <v>889</v>
      </c>
      <c r="Z1" s="672" t="s">
        <v>890</v>
      </c>
      <c r="AA1" s="672" t="s">
        <v>891</v>
      </c>
      <c r="AB1" s="672" t="s">
        <v>191</v>
      </c>
      <c r="AC1" s="672" t="s">
        <v>892</v>
      </c>
      <c r="AD1" s="672"/>
      <c r="AE1" s="672"/>
      <c r="AF1" s="672"/>
      <c r="AG1" s="672"/>
      <c r="AH1" s="672"/>
      <c r="AI1" s="672"/>
      <c r="AJ1" s="672"/>
      <c r="AK1" s="672"/>
      <c r="AL1" s="672"/>
      <c r="AM1" s="672"/>
      <c r="AN1" s="672"/>
      <c r="AO1" s="672"/>
      <c r="AP1" s="672"/>
      <c r="AQ1" s="672"/>
      <c r="AR1" s="672"/>
    </row>
    <row r="2" spans="1:44" ht="16" hidden="1" x14ac:dyDescent="0.2">
      <c r="B2" s="672">
        <v>1</v>
      </c>
      <c r="C2" s="672" t="s">
        <v>893</v>
      </c>
      <c r="D2" s="672" t="s">
        <v>894</v>
      </c>
      <c r="E2" s="672" t="s">
        <v>895</v>
      </c>
      <c r="F2" s="672" t="s">
        <v>895</v>
      </c>
      <c r="G2" s="672"/>
      <c r="H2" s="672"/>
      <c r="I2" s="672" t="s">
        <v>357</v>
      </c>
      <c r="J2" s="672" t="s">
        <v>895</v>
      </c>
      <c r="K2" s="672" t="s">
        <v>895</v>
      </c>
      <c r="L2" s="672" t="s">
        <v>896</v>
      </c>
      <c r="M2" s="672" t="s">
        <v>897</v>
      </c>
      <c r="N2" s="1775">
        <v>43193</v>
      </c>
      <c r="O2" s="672">
        <v>30.7</v>
      </c>
      <c r="P2" s="1166">
        <v>42224</v>
      </c>
      <c r="Q2" s="672">
        <v>16.2</v>
      </c>
      <c r="R2" s="672">
        <v>16</v>
      </c>
      <c r="S2" s="672">
        <v>1.35</v>
      </c>
      <c r="T2" s="672"/>
      <c r="U2" s="672" t="s">
        <v>895</v>
      </c>
      <c r="V2" s="672" t="s">
        <v>898</v>
      </c>
      <c r="W2" s="672" t="s">
        <v>899</v>
      </c>
      <c r="X2" s="672"/>
      <c r="Y2" s="672"/>
      <c r="Z2" s="672"/>
      <c r="AA2" s="672">
        <v>16.2</v>
      </c>
      <c r="AB2" s="672" t="s">
        <v>357</v>
      </c>
      <c r="AC2" s="672"/>
      <c r="AD2" s="672"/>
      <c r="AE2" s="672"/>
      <c r="AF2" s="672"/>
      <c r="AG2" s="672"/>
      <c r="AH2" s="672"/>
      <c r="AI2" s="672"/>
      <c r="AJ2" s="672"/>
      <c r="AK2" s="672"/>
      <c r="AL2" s="672"/>
      <c r="AM2" s="672"/>
      <c r="AN2" s="672"/>
      <c r="AO2" s="672"/>
      <c r="AP2" s="672"/>
      <c r="AQ2" s="672"/>
      <c r="AR2" s="672"/>
    </row>
    <row r="3" spans="1:44" ht="16" hidden="1" x14ac:dyDescent="0.2">
      <c r="B3" s="672">
        <v>2</v>
      </c>
      <c r="C3" s="672" t="s">
        <v>893</v>
      </c>
      <c r="D3" s="672" t="s">
        <v>894</v>
      </c>
      <c r="E3" s="672" t="s">
        <v>900</v>
      </c>
      <c r="F3" s="672" t="s">
        <v>900</v>
      </c>
      <c r="G3" s="672"/>
      <c r="H3" s="672"/>
      <c r="I3" s="672" t="s">
        <v>357</v>
      </c>
      <c r="J3" s="672" t="s">
        <v>900</v>
      </c>
      <c r="K3" s="672" t="s">
        <v>900</v>
      </c>
      <c r="L3" s="672" t="s">
        <v>896</v>
      </c>
      <c r="M3" s="672" t="s">
        <v>11</v>
      </c>
      <c r="N3" s="1775">
        <v>43193</v>
      </c>
      <c r="O3" s="672">
        <v>25.6</v>
      </c>
      <c r="P3" s="1166">
        <v>42224</v>
      </c>
      <c r="Q3" s="672">
        <v>16.2</v>
      </c>
      <c r="R3" s="672">
        <v>16</v>
      </c>
      <c r="S3" s="672">
        <v>1.35</v>
      </c>
      <c r="T3" s="672"/>
      <c r="U3" s="672" t="s">
        <v>900</v>
      </c>
      <c r="V3" s="672" t="s">
        <v>901</v>
      </c>
      <c r="W3" s="672" t="s">
        <v>902</v>
      </c>
      <c r="X3" s="672">
        <v>140</v>
      </c>
      <c r="Y3" s="672">
        <v>28</v>
      </c>
      <c r="Z3" s="672"/>
      <c r="AA3" s="672">
        <v>16.2</v>
      </c>
      <c r="AB3" s="672" t="s">
        <v>357</v>
      </c>
      <c r="AC3" s="672"/>
      <c r="AD3" s="672"/>
      <c r="AE3" s="672"/>
      <c r="AF3" s="672"/>
      <c r="AG3" s="672"/>
      <c r="AH3" s="672"/>
      <c r="AI3" s="672"/>
      <c r="AJ3" s="672"/>
      <c r="AK3" s="672"/>
      <c r="AL3" s="672"/>
      <c r="AM3" s="672"/>
      <c r="AN3" s="672"/>
      <c r="AO3" s="672"/>
      <c r="AP3" s="672"/>
      <c r="AQ3" s="672"/>
      <c r="AR3" s="672"/>
    </row>
    <row r="4" spans="1:44" ht="16" hidden="1" x14ac:dyDescent="0.2">
      <c r="B4" s="672">
        <v>3</v>
      </c>
      <c r="C4" s="672" t="s">
        <v>893</v>
      </c>
      <c r="D4" s="672" t="s">
        <v>894</v>
      </c>
      <c r="E4" s="672" t="s">
        <v>903</v>
      </c>
      <c r="F4" s="672" t="s">
        <v>903</v>
      </c>
      <c r="G4" s="672"/>
      <c r="H4" s="672"/>
      <c r="I4" s="672" t="s">
        <v>357</v>
      </c>
      <c r="J4" s="672" t="s">
        <v>903</v>
      </c>
      <c r="K4" s="672" t="s">
        <v>903</v>
      </c>
      <c r="L4" s="672" t="s">
        <v>896</v>
      </c>
      <c r="M4" s="672" t="s">
        <v>897</v>
      </c>
      <c r="N4" s="1775">
        <v>43193</v>
      </c>
      <c r="O4" s="672">
        <v>32.1</v>
      </c>
      <c r="P4" s="1166">
        <v>42224</v>
      </c>
      <c r="Q4" s="672">
        <v>16.2</v>
      </c>
      <c r="R4" s="672">
        <v>16</v>
      </c>
      <c r="S4" s="672">
        <v>1.35</v>
      </c>
      <c r="T4" s="672"/>
      <c r="U4" s="672" t="s">
        <v>903</v>
      </c>
      <c r="V4" s="672" t="s">
        <v>904</v>
      </c>
      <c r="W4" s="672" t="s">
        <v>905</v>
      </c>
      <c r="X4" s="672">
        <v>140</v>
      </c>
      <c r="Y4" s="672">
        <v>25</v>
      </c>
      <c r="Z4" s="672"/>
      <c r="AA4" s="672">
        <v>16.2</v>
      </c>
      <c r="AB4" s="672" t="s">
        <v>357</v>
      </c>
      <c r="AC4" s="672"/>
      <c r="AD4" s="672"/>
      <c r="AE4" s="672"/>
      <c r="AF4" s="672"/>
      <c r="AG4" s="672"/>
      <c r="AH4" s="672"/>
      <c r="AI4" s="672"/>
      <c r="AJ4" s="672"/>
      <c r="AK4" s="672"/>
      <c r="AL4" s="672"/>
      <c r="AM4" s="672"/>
      <c r="AN4" s="672"/>
      <c r="AO4" s="672"/>
      <c r="AP4" s="672"/>
      <c r="AQ4" s="672"/>
      <c r="AR4" s="672"/>
    </row>
    <row r="5" spans="1:44" ht="16" hidden="1" x14ac:dyDescent="0.2">
      <c r="B5" s="672">
        <v>4</v>
      </c>
      <c r="C5" s="672" t="s">
        <v>893</v>
      </c>
      <c r="D5" s="672" t="s">
        <v>894</v>
      </c>
      <c r="E5" s="672" t="s">
        <v>906</v>
      </c>
      <c r="F5" s="672" t="s">
        <v>906</v>
      </c>
      <c r="G5" s="672"/>
      <c r="H5" s="672"/>
      <c r="I5" s="672" t="s">
        <v>357</v>
      </c>
      <c r="J5" s="672" t="s">
        <v>906</v>
      </c>
      <c r="K5" s="672" t="s">
        <v>906</v>
      </c>
      <c r="L5" s="672" t="s">
        <v>896</v>
      </c>
      <c r="M5" s="672" t="s">
        <v>11</v>
      </c>
      <c r="N5" s="1775">
        <v>43193</v>
      </c>
      <c r="O5" s="672">
        <v>28.7</v>
      </c>
      <c r="P5" s="1166">
        <v>42224</v>
      </c>
      <c r="Q5" s="672">
        <v>16.2</v>
      </c>
      <c r="R5" s="672">
        <v>16</v>
      </c>
      <c r="S5" s="672">
        <v>1.35</v>
      </c>
      <c r="T5" s="672"/>
      <c r="U5" s="672" t="s">
        <v>906</v>
      </c>
      <c r="V5" s="672" t="s">
        <v>907</v>
      </c>
      <c r="W5" s="672" t="s">
        <v>908</v>
      </c>
      <c r="X5" s="672">
        <v>115</v>
      </c>
      <c r="Y5" s="672">
        <v>26</v>
      </c>
      <c r="Z5" s="672"/>
      <c r="AA5" s="672">
        <v>16.2</v>
      </c>
      <c r="AB5" s="672" t="s">
        <v>357</v>
      </c>
      <c r="AC5" s="672"/>
      <c r="AD5" s="672"/>
      <c r="AE5" s="672"/>
      <c r="AF5" s="672"/>
      <c r="AG5" s="672"/>
      <c r="AH5" s="672"/>
      <c r="AI5" s="672"/>
      <c r="AJ5" s="672"/>
      <c r="AK5" s="672"/>
      <c r="AL5" s="672"/>
      <c r="AM5" s="672"/>
      <c r="AN5" s="672"/>
      <c r="AO5" s="672"/>
      <c r="AP5" s="672"/>
      <c r="AQ5" s="672"/>
      <c r="AR5" s="672"/>
    </row>
    <row r="6" spans="1:44" ht="16" hidden="1" x14ac:dyDescent="0.2">
      <c r="B6" s="672">
        <v>5</v>
      </c>
      <c r="C6" s="672" t="s">
        <v>893</v>
      </c>
      <c r="D6" s="672" t="s">
        <v>894</v>
      </c>
      <c r="E6" s="672" t="s">
        <v>909</v>
      </c>
      <c r="F6" s="672" t="s">
        <v>909</v>
      </c>
      <c r="G6" s="672"/>
      <c r="H6" s="672"/>
      <c r="I6" s="672" t="s">
        <v>357</v>
      </c>
      <c r="J6" s="672" t="s">
        <v>909</v>
      </c>
      <c r="K6" s="672" t="s">
        <v>909</v>
      </c>
      <c r="L6" s="672" t="s">
        <v>896</v>
      </c>
      <c r="M6" s="672" t="s">
        <v>897</v>
      </c>
      <c r="N6" s="1775">
        <v>43193</v>
      </c>
      <c r="O6" s="672">
        <v>31.6</v>
      </c>
      <c r="P6" s="1166">
        <v>42224</v>
      </c>
      <c r="Q6" s="672">
        <v>16.2</v>
      </c>
      <c r="R6" s="672">
        <v>16</v>
      </c>
      <c r="S6" s="672">
        <v>1.35</v>
      </c>
      <c r="T6" s="672"/>
      <c r="U6" s="672" t="s">
        <v>909</v>
      </c>
      <c r="V6" s="672" t="s">
        <v>910</v>
      </c>
      <c r="W6" s="672" t="s">
        <v>911</v>
      </c>
      <c r="X6" s="672">
        <v>115</v>
      </c>
      <c r="Y6" s="672">
        <v>26</v>
      </c>
      <c r="Z6" s="672"/>
      <c r="AA6" s="672">
        <v>16.2</v>
      </c>
      <c r="AB6" s="672" t="s">
        <v>357</v>
      </c>
      <c r="AC6" s="672"/>
      <c r="AD6" s="672"/>
      <c r="AE6" s="672"/>
      <c r="AF6" s="672"/>
      <c r="AG6" s="672"/>
      <c r="AH6" s="672"/>
      <c r="AI6" s="672"/>
      <c r="AJ6" s="672"/>
      <c r="AK6" s="672"/>
      <c r="AL6" s="672"/>
      <c r="AM6" s="672"/>
      <c r="AN6" s="672"/>
      <c r="AO6" s="672"/>
      <c r="AP6" s="672"/>
      <c r="AQ6" s="672"/>
      <c r="AR6" s="672"/>
    </row>
    <row r="7" spans="1:44" ht="16" hidden="1" x14ac:dyDescent="0.2">
      <c r="B7" s="672">
        <v>6</v>
      </c>
      <c r="C7" s="672" t="s">
        <v>893</v>
      </c>
      <c r="D7" s="672" t="s">
        <v>894</v>
      </c>
      <c r="E7" s="672" t="s">
        <v>912</v>
      </c>
      <c r="F7" s="672" t="s">
        <v>912</v>
      </c>
      <c r="G7" s="672"/>
      <c r="H7" s="672"/>
      <c r="I7" s="672" t="s">
        <v>357</v>
      </c>
      <c r="J7" s="672" t="s">
        <v>912</v>
      </c>
      <c r="K7" s="672" t="s">
        <v>912</v>
      </c>
      <c r="L7" s="672" t="s">
        <v>896</v>
      </c>
      <c r="M7" s="672" t="s">
        <v>11</v>
      </c>
      <c r="N7" s="1775">
        <v>43193</v>
      </c>
      <c r="O7" s="672">
        <v>25.7</v>
      </c>
      <c r="P7" s="1166">
        <v>42224</v>
      </c>
      <c r="Q7" s="672">
        <v>16.2</v>
      </c>
      <c r="R7" s="672">
        <v>16</v>
      </c>
      <c r="S7" s="672">
        <v>1.35</v>
      </c>
      <c r="T7" s="672"/>
      <c r="U7" s="672" t="s">
        <v>912</v>
      </c>
      <c r="V7" s="672" t="s">
        <v>913</v>
      </c>
      <c r="W7" s="672" t="s">
        <v>914</v>
      </c>
      <c r="X7" s="672">
        <v>117</v>
      </c>
      <c r="Y7" s="672">
        <v>28</v>
      </c>
      <c r="Z7" s="672"/>
      <c r="AA7" s="672">
        <v>16.2</v>
      </c>
      <c r="AB7" s="672" t="s">
        <v>357</v>
      </c>
      <c r="AC7" s="672"/>
      <c r="AD7" s="672"/>
      <c r="AE7" s="672"/>
      <c r="AF7" s="672"/>
      <c r="AG7" s="672"/>
      <c r="AH7" s="672"/>
      <c r="AI7" s="672"/>
      <c r="AJ7" s="672"/>
      <c r="AK7" s="672"/>
      <c r="AL7" s="672"/>
      <c r="AM7" s="672"/>
      <c r="AN7" s="672"/>
      <c r="AO7" s="672"/>
      <c r="AP7" s="672"/>
      <c r="AQ7" s="672"/>
      <c r="AR7" s="672"/>
    </row>
    <row r="8" spans="1:44" ht="16" hidden="1" x14ac:dyDescent="0.2">
      <c r="B8" s="672">
        <v>7</v>
      </c>
      <c r="C8" s="672" t="s">
        <v>893</v>
      </c>
      <c r="D8" s="672" t="s">
        <v>894</v>
      </c>
      <c r="E8" s="672" t="s">
        <v>915</v>
      </c>
      <c r="F8" s="672" t="s">
        <v>915</v>
      </c>
      <c r="G8" s="672"/>
      <c r="H8" s="672"/>
      <c r="I8" s="672" t="s">
        <v>357</v>
      </c>
      <c r="J8" s="672" t="s">
        <v>915</v>
      </c>
      <c r="K8" s="672" t="s">
        <v>915</v>
      </c>
      <c r="L8" s="672" t="s">
        <v>916</v>
      </c>
      <c r="M8" s="672" t="s">
        <v>11</v>
      </c>
      <c r="N8" s="1776">
        <v>43246</v>
      </c>
      <c r="O8" s="672">
        <v>27.5</v>
      </c>
      <c r="P8" s="1166">
        <v>42259</v>
      </c>
      <c r="Q8" s="672">
        <v>15.57</v>
      </c>
      <c r="R8" s="672">
        <v>16</v>
      </c>
      <c r="S8" s="672">
        <v>1.3</v>
      </c>
      <c r="T8" s="672"/>
      <c r="U8" s="672" t="s">
        <v>915</v>
      </c>
      <c r="V8" s="672" t="s">
        <v>917</v>
      </c>
      <c r="W8" s="672" t="s">
        <v>918</v>
      </c>
      <c r="X8" s="672">
        <v>102</v>
      </c>
      <c r="Y8" s="672">
        <v>22</v>
      </c>
      <c r="Z8" s="672"/>
      <c r="AA8" s="672">
        <v>15.57</v>
      </c>
      <c r="AB8" s="672" t="s">
        <v>357</v>
      </c>
      <c r="AC8" s="672"/>
      <c r="AD8" s="672"/>
      <c r="AE8" s="672"/>
      <c r="AF8" s="672"/>
      <c r="AG8" s="672"/>
      <c r="AH8" s="672"/>
      <c r="AI8" s="672"/>
      <c r="AJ8" s="672"/>
      <c r="AK8" s="672"/>
      <c r="AL8" s="672"/>
      <c r="AM8" s="672"/>
      <c r="AN8" s="672"/>
      <c r="AO8" s="672"/>
      <c r="AP8" s="672"/>
      <c r="AQ8" s="672"/>
      <c r="AR8" s="672"/>
    </row>
    <row r="9" spans="1:44" ht="16" hidden="1" x14ac:dyDescent="0.2">
      <c r="B9" s="672">
        <v>8</v>
      </c>
      <c r="C9" s="672" t="s">
        <v>893</v>
      </c>
      <c r="D9" s="672" t="s">
        <v>894</v>
      </c>
      <c r="E9" s="672" t="s">
        <v>919</v>
      </c>
      <c r="F9" s="672" t="s">
        <v>919</v>
      </c>
      <c r="G9" s="672"/>
      <c r="H9" s="672"/>
      <c r="I9" s="672" t="s">
        <v>357</v>
      </c>
      <c r="J9" s="672" t="s">
        <v>919</v>
      </c>
      <c r="K9" s="672" t="s">
        <v>919</v>
      </c>
      <c r="L9" s="672" t="s">
        <v>916</v>
      </c>
      <c r="M9" s="672" t="s">
        <v>897</v>
      </c>
      <c r="N9" s="1776">
        <v>43246</v>
      </c>
      <c r="O9" s="672">
        <v>30.3</v>
      </c>
      <c r="P9" s="1166">
        <v>42259</v>
      </c>
      <c r="Q9" s="672">
        <v>15.57</v>
      </c>
      <c r="R9" s="672">
        <v>16</v>
      </c>
      <c r="S9" s="672">
        <v>1.3</v>
      </c>
      <c r="T9" s="672"/>
      <c r="U9" s="672" t="s">
        <v>919</v>
      </c>
      <c r="V9" s="672" t="s">
        <v>920</v>
      </c>
      <c r="W9" s="672" t="s">
        <v>921</v>
      </c>
      <c r="X9" s="672">
        <v>115</v>
      </c>
      <c r="Y9" s="672">
        <v>23</v>
      </c>
      <c r="Z9" s="672"/>
      <c r="AA9" s="672">
        <v>15.57</v>
      </c>
      <c r="AB9" s="672" t="s">
        <v>357</v>
      </c>
      <c r="AC9" s="672"/>
      <c r="AD9" s="672"/>
      <c r="AE9" s="672"/>
      <c r="AF9" s="672"/>
      <c r="AG9" s="672"/>
      <c r="AH9" s="672"/>
      <c r="AI9" s="672"/>
      <c r="AJ9" s="672"/>
      <c r="AK9" s="672"/>
      <c r="AL9" s="672"/>
      <c r="AM9" s="672"/>
      <c r="AN9" s="672"/>
      <c r="AO9" s="672"/>
      <c r="AP9" s="672"/>
      <c r="AQ9" s="672"/>
      <c r="AR9" s="672"/>
    </row>
    <row r="10" spans="1:44" ht="16" hidden="1" x14ac:dyDescent="0.2">
      <c r="B10" s="672">
        <v>9</v>
      </c>
      <c r="C10" s="672" t="s">
        <v>893</v>
      </c>
      <c r="D10" s="672" t="s">
        <v>894</v>
      </c>
      <c r="E10" s="672" t="s">
        <v>922</v>
      </c>
      <c r="F10" s="672" t="s">
        <v>922</v>
      </c>
      <c r="G10" s="672"/>
      <c r="H10" s="672"/>
      <c r="I10" s="672" t="s">
        <v>357</v>
      </c>
      <c r="J10" s="672" t="s">
        <v>922</v>
      </c>
      <c r="K10" s="672" t="s">
        <v>922</v>
      </c>
      <c r="L10" s="672" t="s">
        <v>916</v>
      </c>
      <c r="M10" s="672" t="s">
        <v>11</v>
      </c>
      <c r="N10" s="1776">
        <v>43246</v>
      </c>
      <c r="O10" s="672">
        <v>28</v>
      </c>
      <c r="P10" s="1166">
        <v>42259</v>
      </c>
      <c r="Q10" s="672">
        <v>15.57</v>
      </c>
      <c r="R10" s="672">
        <v>16</v>
      </c>
      <c r="S10" s="672">
        <v>1.3</v>
      </c>
      <c r="T10" s="672"/>
      <c r="U10" s="672" t="s">
        <v>922</v>
      </c>
      <c r="V10" s="672" t="s">
        <v>923</v>
      </c>
      <c r="W10" s="672" t="s">
        <v>924</v>
      </c>
      <c r="X10" s="672">
        <v>108</v>
      </c>
      <c r="Y10" s="672">
        <v>22</v>
      </c>
      <c r="Z10" s="672"/>
      <c r="AA10" s="672">
        <v>15.57</v>
      </c>
      <c r="AB10" s="672" t="s">
        <v>357</v>
      </c>
      <c r="AC10" s="672"/>
      <c r="AD10" s="672"/>
      <c r="AE10" s="672"/>
      <c r="AF10" s="672"/>
      <c r="AG10" s="672"/>
      <c r="AH10" s="672"/>
      <c r="AI10" s="672"/>
      <c r="AJ10" s="672"/>
      <c r="AK10" s="672"/>
      <c r="AL10" s="672"/>
      <c r="AM10" s="672"/>
      <c r="AN10" s="672"/>
      <c r="AO10" s="672"/>
      <c r="AP10" s="672"/>
      <c r="AQ10" s="672"/>
      <c r="AR10" s="672"/>
    </row>
    <row r="11" spans="1:44" ht="16" hidden="1" x14ac:dyDescent="0.2">
      <c r="B11" s="672">
        <v>10</v>
      </c>
      <c r="C11" s="672" t="s">
        <v>893</v>
      </c>
      <c r="D11" s="672" t="s">
        <v>894</v>
      </c>
      <c r="E11" s="672" t="s">
        <v>925</v>
      </c>
      <c r="F11" s="672" t="s">
        <v>925</v>
      </c>
      <c r="G11" s="672"/>
      <c r="H11" s="672"/>
      <c r="I11" s="672" t="s">
        <v>357</v>
      </c>
      <c r="J11" s="672" t="s">
        <v>925</v>
      </c>
      <c r="K11" s="672" t="s">
        <v>925</v>
      </c>
      <c r="L11" s="672" t="s">
        <v>916</v>
      </c>
      <c r="M11" s="672" t="s">
        <v>897</v>
      </c>
      <c r="N11" s="1776">
        <v>43246</v>
      </c>
      <c r="O11" s="672">
        <v>29.3</v>
      </c>
      <c r="P11" s="1166">
        <v>42259</v>
      </c>
      <c r="Q11" s="672">
        <v>15.57</v>
      </c>
      <c r="R11" s="672">
        <v>16</v>
      </c>
      <c r="S11" s="672">
        <v>1.3</v>
      </c>
      <c r="T11" s="672"/>
      <c r="U11" s="672" t="s">
        <v>925</v>
      </c>
      <c r="V11" s="672" t="s">
        <v>926</v>
      </c>
      <c r="W11" s="672" t="s">
        <v>927</v>
      </c>
      <c r="X11" s="672">
        <v>114</v>
      </c>
      <c r="Y11" s="672">
        <v>24</v>
      </c>
      <c r="Z11" s="672"/>
      <c r="AA11" s="672">
        <v>15.57</v>
      </c>
      <c r="AB11" s="672" t="s">
        <v>357</v>
      </c>
      <c r="AC11" s="672"/>
      <c r="AD11" s="672"/>
      <c r="AE11" s="672"/>
      <c r="AF11" s="672"/>
      <c r="AG11" s="672"/>
      <c r="AH11" s="672"/>
      <c r="AI11" s="672"/>
      <c r="AJ11" s="672"/>
      <c r="AK11" s="672"/>
      <c r="AL11" s="672"/>
      <c r="AM11" s="672"/>
      <c r="AN11" s="672"/>
      <c r="AO11" s="672"/>
      <c r="AP11" s="672"/>
      <c r="AQ11" s="672"/>
      <c r="AR11" s="672"/>
    </row>
    <row r="12" spans="1:44" ht="16" hidden="1" x14ac:dyDescent="0.2">
      <c r="B12" s="672">
        <v>11</v>
      </c>
      <c r="C12" s="672" t="s">
        <v>893</v>
      </c>
      <c r="D12" s="672" t="s">
        <v>894</v>
      </c>
      <c r="E12" s="672" t="s">
        <v>928</v>
      </c>
      <c r="F12" s="672" t="s">
        <v>928</v>
      </c>
      <c r="G12" s="672"/>
      <c r="H12" s="672"/>
      <c r="I12" s="672" t="s">
        <v>357</v>
      </c>
      <c r="J12" s="672" t="s">
        <v>928</v>
      </c>
      <c r="K12" s="672" t="s">
        <v>928</v>
      </c>
      <c r="L12" s="672" t="s">
        <v>916</v>
      </c>
      <c r="M12" s="672" t="s">
        <v>897</v>
      </c>
      <c r="N12" s="1776">
        <v>43246</v>
      </c>
      <c r="O12" s="672">
        <v>32.299999999999997</v>
      </c>
      <c r="P12" s="1166">
        <v>42259</v>
      </c>
      <c r="Q12" s="672">
        <v>16.57</v>
      </c>
      <c r="R12" s="672">
        <v>17</v>
      </c>
      <c r="S12" s="672">
        <v>1.38</v>
      </c>
      <c r="T12" s="672"/>
      <c r="U12" s="672" t="s">
        <v>928</v>
      </c>
      <c r="V12" s="672" t="s">
        <v>929</v>
      </c>
      <c r="W12" s="672" t="s">
        <v>930</v>
      </c>
      <c r="X12" s="672">
        <v>112</v>
      </c>
      <c r="Y12" s="672">
        <v>24</v>
      </c>
      <c r="Z12" s="672"/>
      <c r="AA12" s="672">
        <v>16.57</v>
      </c>
      <c r="AB12" s="672" t="s">
        <v>357</v>
      </c>
      <c r="AC12" s="672"/>
      <c r="AD12" s="672"/>
      <c r="AE12" s="672"/>
      <c r="AF12" s="672"/>
      <c r="AG12" s="672"/>
      <c r="AH12" s="672"/>
      <c r="AI12" s="672"/>
      <c r="AJ12" s="672"/>
      <c r="AK12" s="672"/>
      <c r="AL12" s="672"/>
      <c r="AM12" s="672"/>
      <c r="AN12" s="672"/>
      <c r="AO12" s="672"/>
      <c r="AP12" s="672"/>
      <c r="AQ12" s="672"/>
      <c r="AR12" s="672"/>
    </row>
    <row r="13" spans="1:44" ht="16" hidden="1" x14ac:dyDescent="0.2">
      <c r="B13" s="672">
        <v>12</v>
      </c>
      <c r="C13" s="672" t="s">
        <v>893</v>
      </c>
      <c r="D13" s="672" t="s">
        <v>894</v>
      </c>
      <c r="E13" s="672" t="s">
        <v>931</v>
      </c>
      <c r="F13" s="672" t="s">
        <v>931</v>
      </c>
      <c r="G13" s="672"/>
      <c r="H13" s="672"/>
      <c r="I13" s="672" t="s">
        <v>357</v>
      </c>
      <c r="J13" s="672" t="s">
        <v>931</v>
      </c>
      <c r="K13" s="672" t="s">
        <v>931</v>
      </c>
      <c r="L13" s="672" t="s">
        <v>896</v>
      </c>
      <c r="M13" s="672" t="s">
        <v>897</v>
      </c>
      <c r="N13" s="1775">
        <v>43193</v>
      </c>
      <c r="O13" s="672">
        <v>30.6</v>
      </c>
      <c r="P13" s="1166">
        <v>42224</v>
      </c>
      <c r="Q13" s="672">
        <v>16.2</v>
      </c>
      <c r="R13" s="672">
        <v>16</v>
      </c>
      <c r="S13" s="672">
        <v>1.35</v>
      </c>
      <c r="T13" s="672"/>
      <c r="U13" s="672" t="s">
        <v>931</v>
      </c>
      <c r="V13" s="672" t="s">
        <v>932</v>
      </c>
      <c r="W13" s="672" t="s">
        <v>933</v>
      </c>
      <c r="X13" s="672">
        <v>114</v>
      </c>
      <c r="Y13" s="672">
        <v>26</v>
      </c>
      <c r="Z13" s="672"/>
      <c r="AA13" s="672">
        <v>16.2</v>
      </c>
      <c r="AB13" s="672" t="s">
        <v>357</v>
      </c>
      <c r="AC13" s="672"/>
      <c r="AD13" s="672"/>
      <c r="AE13" s="672"/>
      <c r="AF13" s="672"/>
      <c r="AG13" s="672"/>
      <c r="AH13" s="672"/>
      <c r="AI13" s="672"/>
      <c r="AJ13" s="672"/>
      <c r="AK13" s="672"/>
      <c r="AL13" s="672"/>
      <c r="AM13" s="672"/>
      <c r="AN13" s="672"/>
      <c r="AO13" s="672"/>
      <c r="AP13" s="672"/>
      <c r="AQ13" s="672"/>
      <c r="AR13" s="672"/>
    </row>
    <row r="14" spans="1:44" ht="16" hidden="1" x14ac:dyDescent="0.2">
      <c r="B14" s="672">
        <v>13</v>
      </c>
      <c r="C14" s="672" t="s">
        <v>893</v>
      </c>
      <c r="D14" s="672" t="s">
        <v>894</v>
      </c>
      <c r="E14" s="672" t="s">
        <v>934</v>
      </c>
      <c r="F14" s="672" t="s">
        <v>934</v>
      </c>
      <c r="G14" s="672"/>
      <c r="H14" s="672"/>
      <c r="I14" s="672" t="s">
        <v>357</v>
      </c>
      <c r="J14" s="672" t="s">
        <v>934</v>
      </c>
      <c r="K14" s="672" t="s">
        <v>934</v>
      </c>
      <c r="L14" s="672" t="s">
        <v>896</v>
      </c>
      <c r="M14" s="672" t="s">
        <v>11</v>
      </c>
      <c r="N14" s="1775">
        <v>43193</v>
      </c>
      <c r="O14" s="672">
        <v>24.6</v>
      </c>
      <c r="P14" s="1166">
        <v>42224</v>
      </c>
      <c r="Q14" s="672">
        <v>16.2</v>
      </c>
      <c r="R14" s="672">
        <v>16</v>
      </c>
      <c r="S14" s="672">
        <v>1.35</v>
      </c>
      <c r="T14" s="672"/>
      <c r="U14" s="672" t="s">
        <v>934</v>
      </c>
      <c r="V14" s="672" t="s">
        <v>935</v>
      </c>
      <c r="W14" s="672" t="s">
        <v>936</v>
      </c>
      <c r="X14" s="672">
        <v>114</v>
      </c>
      <c r="Y14" s="672">
        <v>28</v>
      </c>
      <c r="Z14" s="672"/>
      <c r="AA14" s="672">
        <v>16.2</v>
      </c>
      <c r="AB14" s="672" t="s">
        <v>357</v>
      </c>
      <c r="AC14" s="672"/>
      <c r="AD14" s="672"/>
      <c r="AE14" s="672"/>
      <c r="AF14" s="672"/>
      <c r="AG14" s="672"/>
      <c r="AH14" s="672"/>
      <c r="AI14" s="672"/>
      <c r="AJ14" s="672"/>
      <c r="AK14" s="672"/>
      <c r="AL14" s="672"/>
      <c r="AM14" s="672"/>
      <c r="AN14" s="672"/>
      <c r="AO14" s="672"/>
      <c r="AP14" s="672"/>
      <c r="AQ14" s="672"/>
      <c r="AR14" s="672"/>
    </row>
    <row r="15" spans="1:44" ht="16" hidden="1" x14ac:dyDescent="0.2">
      <c r="B15" s="672">
        <v>14</v>
      </c>
      <c r="C15" s="672" t="s">
        <v>893</v>
      </c>
      <c r="D15" s="672" t="s">
        <v>894</v>
      </c>
      <c r="E15" s="672" t="s">
        <v>937</v>
      </c>
      <c r="F15" s="672" t="s">
        <v>937</v>
      </c>
      <c r="G15" s="672"/>
      <c r="H15" s="672"/>
      <c r="I15" s="672" t="s">
        <v>357</v>
      </c>
      <c r="J15" s="672" t="s">
        <v>937</v>
      </c>
      <c r="K15" s="672" t="s">
        <v>937</v>
      </c>
      <c r="L15" s="672" t="s">
        <v>896</v>
      </c>
      <c r="M15" s="672" t="s">
        <v>897</v>
      </c>
      <c r="N15" s="1775">
        <v>43193</v>
      </c>
      <c r="O15" s="672">
        <v>32.200000000000003</v>
      </c>
      <c r="P15" s="1166">
        <v>42224</v>
      </c>
      <c r="Q15" s="672">
        <v>16.2</v>
      </c>
      <c r="R15" s="672">
        <v>16</v>
      </c>
      <c r="S15" s="672">
        <v>1.35</v>
      </c>
      <c r="T15" s="672"/>
      <c r="U15" s="672" t="s">
        <v>937</v>
      </c>
      <c r="V15" s="672" t="s">
        <v>938</v>
      </c>
      <c r="W15" s="672" t="s">
        <v>939</v>
      </c>
      <c r="X15" s="672">
        <v>111</v>
      </c>
      <c r="Y15" s="672">
        <v>26</v>
      </c>
      <c r="Z15" s="672"/>
      <c r="AA15" s="672">
        <v>16.2</v>
      </c>
      <c r="AB15" s="672" t="s">
        <v>357</v>
      </c>
      <c r="AC15" s="672"/>
      <c r="AD15" s="672"/>
      <c r="AE15" s="672"/>
      <c r="AF15" s="672"/>
      <c r="AG15" s="672"/>
      <c r="AH15" s="672"/>
      <c r="AI15" s="672"/>
      <c r="AJ15" s="672"/>
      <c r="AK15" s="672"/>
      <c r="AL15" s="672"/>
      <c r="AM15" s="672"/>
      <c r="AN15" s="672"/>
      <c r="AO15" s="672"/>
      <c r="AP15" s="672"/>
      <c r="AQ15" s="672"/>
      <c r="AR15" s="672"/>
    </row>
    <row r="16" spans="1:44" ht="16" hidden="1" x14ac:dyDescent="0.2">
      <c r="B16" s="672">
        <v>15</v>
      </c>
      <c r="C16" s="672" t="s">
        <v>893</v>
      </c>
      <c r="D16" s="672" t="s">
        <v>894</v>
      </c>
      <c r="E16" s="672" t="s">
        <v>940</v>
      </c>
      <c r="F16" s="672" t="s">
        <v>940</v>
      </c>
      <c r="G16" s="672"/>
      <c r="H16" s="672"/>
      <c r="I16" s="672" t="s">
        <v>357</v>
      </c>
      <c r="J16" s="672" t="s">
        <v>940</v>
      </c>
      <c r="K16" s="672">
        <v>0</v>
      </c>
      <c r="L16" s="672" t="s">
        <v>896</v>
      </c>
      <c r="M16" s="672" t="s">
        <v>11</v>
      </c>
      <c r="N16" s="1775">
        <v>43193</v>
      </c>
      <c r="O16" s="672">
        <v>29.6</v>
      </c>
      <c r="P16" s="1166">
        <v>42224</v>
      </c>
      <c r="Q16" s="672">
        <v>16.2</v>
      </c>
      <c r="R16" s="672">
        <v>16</v>
      </c>
      <c r="S16" s="672">
        <v>1.35</v>
      </c>
      <c r="T16" s="672"/>
      <c r="U16" s="672" t="s">
        <v>940</v>
      </c>
      <c r="V16" s="672" t="s">
        <v>941</v>
      </c>
      <c r="W16" s="672" t="s">
        <v>942</v>
      </c>
      <c r="X16" s="672">
        <v>111</v>
      </c>
      <c r="Y16" s="672">
        <v>26</v>
      </c>
      <c r="Z16" s="672"/>
      <c r="AA16" s="672">
        <v>16.2</v>
      </c>
      <c r="AB16" s="672" t="s">
        <v>357</v>
      </c>
      <c r="AC16" s="672"/>
      <c r="AD16" s="672"/>
      <c r="AE16" s="672"/>
      <c r="AF16" s="672"/>
      <c r="AG16" s="672"/>
      <c r="AH16" s="672"/>
      <c r="AI16" s="672"/>
      <c r="AJ16" s="672"/>
      <c r="AK16" s="672"/>
      <c r="AL16" s="672"/>
      <c r="AM16" s="672"/>
      <c r="AN16" s="672"/>
      <c r="AO16" s="672"/>
      <c r="AP16" s="672"/>
      <c r="AQ16" s="672"/>
      <c r="AR16" s="672"/>
    </row>
    <row r="17" spans="2:44" ht="16" hidden="1" x14ac:dyDescent="0.2">
      <c r="B17" s="672">
        <v>16</v>
      </c>
      <c r="C17" s="672" t="s">
        <v>893</v>
      </c>
      <c r="D17" s="672" t="s">
        <v>894</v>
      </c>
      <c r="E17" s="672" t="s">
        <v>943</v>
      </c>
      <c r="F17" s="672" t="s">
        <v>943</v>
      </c>
      <c r="G17" s="672"/>
      <c r="H17" s="672"/>
      <c r="I17" s="672" t="s">
        <v>357</v>
      </c>
      <c r="J17" s="672" t="s">
        <v>943</v>
      </c>
      <c r="K17" s="672" t="s">
        <v>943</v>
      </c>
      <c r="L17" s="672" t="s">
        <v>944</v>
      </c>
      <c r="M17" s="672" t="s">
        <v>897</v>
      </c>
      <c r="N17" s="1777">
        <v>43216</v>
      </c>
      <c r="O17" s="672">
        <v>32.700000000000003</v>
      </c>
      <c r="P17" s="1166">
        <v>42259</v>
      </c>
      <c r="Q17" s="672">
        <v>16.57</v>
      </c>
      <c r="R17" s="672">
        <v>17</v>
      </c>
      <c r="S17" s="672">
        <v>1.38</v>
      </c>
      <c r="T17" s="672" t="s">
        <v>287</v>
      </c>
      <c r="U17" s="672" t="s">
        <v>943</v>
      </c>
      <c r="V17" s="672" t="s">
        <v>945</v>
      </c>
      <c r="W17" s="672" t="s">
        <v>946</v>
      </c>
      <c r="X17" s="672">
        <v>113</v>
      </c>
      <c r="Y17" s="672">
        <v>26</v>
      </c>
      <c r="Z17" s="672" t="s">
        <v>287</v>
      </c>
      <c r="AA17" s="672">
        <v>16.57</v>
      </c>
      <c r="AB17" s="672" t="s">
        <v>357</v>
      </c>
      <c r="AC17" s="672"/>
      <c r="AD17" s="672"/>
      <c r="AE17" s="672"/>
      <c r="AF17" s="672"/>
      <c r="AG17" s="672"/>
      <c r="AH17" s="672"/>
      <c r="AI17" s="672"/>
      <c r="AJ17" s="672"/>
      <c r="AK17" s="672"/>
      <c r="AL17" s="672"/>
      <c r="AM17" s="672"/>
      <c r="AN17" s="672"/>
      <c r="AO17" s="672"/>
      <c r="AP17" s="672"/>
      <c r="AQ17" s="672"/>
      <c r="AR17" s="672"/>
    </row>
    <row r="18" spans="2:44" ht="16" hidden="1" x14ac:dyDescent="0.2">
      <c r="B18" s="672">
        <v>17</v>
      </c>
      <c r="C18" s="672" t="s">
        <v>893</v>
      </c>
      <c r="D18" s="672" t="s">
        <v>894</v>
      </c>
      <c r="E18" s="672" t="s">
        <v>947</v>
      </c>
      <c r="F18" s="672" t="s">
        <v>947</v>
      </c>
      <c r="G18" s="672"/>
      <c r="H18" s="672"/>
      <c r="I18" s="672" t="s">
        <v>357</v>
      </c>
      <c r="J18" s="672" t="s">
        <v>947</v>
      </c>
      <c r="K18" s="672" t="s">
        <v>947</v>
      </c>
      <c r="L18" s="672" t="s">
        <v>944</v>
      </c>
      <c r="M18" s="672" t="s">
        <v>897</v>
      </c>
      <c r="N18" s="1777">
        <v>43216</v>
      </c>
      <c r="O18" s="672">
        <v>36.9</v>
      </c>
      <c r="P18" s="1166">
        <v>42259</v>
      </c>
      <c r="Q18" s="672">
        <v>16.57</v>
      </c>
      <c r="R18" s="672">
        <v>17</v>
      </c>
      <c r="S18" s="672">
        <v>1.38</v>
      </c>
      <c r="T18" s="672" t="s">
        <v>287</v>
      </c>
      <c r="U18" s="672" t="s">
        <v>947</v>
      </c>
      <c r="V18" s="672" t="s">
        <v>948</v>
      </c>
      <c r="W18" s="672" t="s">
        <v>949</v>
      </c>
      <c r="X18" s="672">
        <v>113</v>
      </c>
      <c r="Y18" s="672">
        <v>26</v>
      </c>
      <c r="Z18" s="672" t="s">
        <v>287</v>
      </c>
      <c r="AA18" s="672">
        <v>16.57</v>
      </c>
      <c r="AB18" s="672" t="s">
        <v>357</v>
      </c>
      <c r="AC18" s="672"/>
      <c r="AD18" s="672"/>
      <c r="AE18" s="672"/>
      <c r="AF18" s="672"/>
      <c r="AG18" s="672"/>
      <c r="AH18" s="672"/>
      <c r="AI18" s="672"/>
      <c r="AJ18" s="672"/>
      <c r="AK18" s="672"/>
      <c r="AL18" s="672"/>
      <c r="AM18" s="672"/>
      <c r="AN18" s="672"/>
      <c r="AO18" s="672"/>
      <c r="AP18" s="672"/>
      <c r="AQ18" s="672"/>
      <c r="AR18" s="672"/>
    </row>
    <row r="19" spans="2:44" ht="16" hidden="1" x14ac:dyDescent="0.2">
      <c r="B19" s="672">
        <v>18</v>
      </c>
      <c r="C19" s="672" t="s">
        <v>893</v>
      </c>
      <c r="D19" s="672" t="s">
        <v>894</v>
      </c>
      <c r="E19" s="672" t="s">
        <v>950</v>
      </c>
      <c r="F19" s="672" t="s">
        <v>950</v>
      </c>
      <c r="G19" s="672"/>
      <c r="H19" s="672"/>
      <c r="I19" s="672" t="s">
        <v>357</v>
      </c>
      <c r="J19" s="672" t="s">
        <v>950</v>
      </c>
      <c r="K19" s="672" t="s">
        <v>950</v>
      </c>
      <c r="L19" s="672" t="s">
        <v>944</v>
      </c>
      <c r="M19" s="672" t="s">
        <v>897</v>
      </c>
      <c r="N19" s="1777">
        <v>43216</v>
      </c>
      <c r="O19" s="672">
        <v>32.4</v>
      </c>
      <c r="P19" s="1166">
        <v>42259</v>
      </c>
      <c r="Q19" s="672">
        <v>16.57</v>
      </c>
      <c r="R19" s="672">
        <v>17</v>
      </c>
      <c r="S19" s="672">
        <v>1.38</v>
      </c>
      <c r="T19" s="672" t="s">
        <v>287</v>
      </c>
      <c r="U19" s="672" t="s">
        <v>950</v>
      </c>
      <c r="V19" s="672" t="s">
        <v>951</v>
      </c>
      <c r="W19" s="672" t="s">
        <v>952</v>
      </c>
      <c r="X19" s="672">
        <v>116</v>
      </c>
      <c r="Y19" s="672">
        <v>26</v>
      </c>
      <c r="Z19" s="672" t="s">
        <v>287</v>
      </c>
      <c r="AA19" s="672">
        <v>16.57</v>
      </c>
      <c r="AB19" s="672" t="s">
        <v>357</v>
      </c>
      <c r="AC19" s="672"/>
      <c r="AD19" s="672"/>
      <c r="AE19" s="672"/>
      <c r="AF19" s="672"/>
      <c r="AG19" s="672"/>
      <c r="AH19" s="672"/>
      <c r="AI19" s="672"/>
      <c r="AJ19" s="672"/>
      <c r="AK19" s="672"/>
      <c r="AL19" s="672"/>
      <c r="AM19" s="672"/>
      <c r="AN19" s="672"/>
      <c r="AO19" s="672"/>
      <c r="AP19" s="672"/>
      <c r="AQ19" s="672"/>
      <c r="AR19" s="672"/>
    </row>
    <row r="20" spans="2:44" ht="16" hidden="1" x14ac:dyDescent="0.2">
      <c r="B20" s="672">
        <v>19</v>
      </c>
      <c r="C20" s="672" t="s">
        <v>893</v>
      </c>
      <c r="D20" s="672" t="s">
        <v>894</v>
      </c>
      <c r="E20" s="672" t="s">
        <v>953</v>
      </c>
      <c r="F20" s="672" t="s">
        <v>953</v>
      </c>
      <c r="G20" s="672"/>
      <c r="H20" s="672"/>
      <c r="I20" s="672" t="s">
        <v>357</v>
      </c>
      <c r="J20" s="672" t="s">
        <v>953</v>
      </c>
      <c r="K20" s="672" t="s">
        <v>953</v>
      </c>
      <c r="L20" s="672" t="s">
        <v>916</v>
      </c>
      <c r="M20" s="672" t="s">
        <v>897</v>
      </c>
      <c r="N20" s="1776">
        <v>43246</v>
      </c>
      <c r="O20" s="672">
        <v>32</v>
      </c>
      <c r="P20" s="1166">
        <v>42259</v>
      </c>
      <c r="Q20" s="672">
        <v>17.73</v>
      </c>
      <c r="R20" s="672">
        <v>18</v>
      </c>
      <c r="S20" s="672">
        <v>1.48</v>
      </c>
      <c r="T20" s="672"/>
      <c r="U20" s="672" t="s">
        <v>953</v>
      </c>
      <c r="V20" s="672" t="s">
        <v>954</v>
      </c>
      <c r="W20" s="672" t="s">
        <v>955</v>
      </c>
      <c r="X20" s="672">
        <v>115</v>
      </c>
      <c r="Y20" s="672">
        <v>27</v>
      </c>
      <c r="Z20" s="672"/>
      <c r="AA20" s="672">
        <v>17.73</v>
      </c>
      <c r="AB20" s="672" t="s">
        <v>357</v>
      </c>
      <c r="AC20" s="672"/>
      <c r="AD20" s="672"/>
      <c r="AE20" s="672"/>
      <c r="AF20" s="672"/>
      <c r="AG20" s="672"/>
      <c r="AH20" s="672"/>
      <c r="AI20" s="672"/>
      <c r="AJ20" s="672"/>
      <c r="AK20" s="672"/>
      <c r="AL20" s="672"/>
      <c r="AM20" s="672"/>
      <c r="AN20" s="672"/>
      <c r="AO20" s="672"/>
      <c r="AP20" s="672"/>
      <c r="AQ20" s="672"/>
      <c r="AR20" s="672"/>
    </row>
    <row r="21" spans="2:44" ht="16" hidden="1" x14ac:dyDescent="0.2">
      <c r="B21" s="672">
        <v>20</v>
      </c>
      <c r="C21" s="672" t="s">
        <v>893</v>
      </c>
      <c r="D21" s="672" t="s">
        <v>894</v>
      </c>
      <c r="E21" s="672" t="s">
        <v>956</v>
      </c>
      <c r="F21" s="672" t="s">
        <v>956</v>
      </c>
      <c r="G21" s="672"/>
      <c r="H21" s="672"/>
      <c r="I21" s="672" t="s">
        <v>357</v>
      </c>
      <c r="J21" s="672" t="s">
        <v>956</v>
      </c>
      <c r="K21" s="672" t="s">
        <v>956</v>
      </c>
      <c r="L21" s="672" t="s">
        <v>158</v>
      </c>
      <c r="M21" s="672" t="s">
        <v>11</v>
      </c>
      <c r="N21" s="1778">
        <v>43180</v>
      </c>
      <c r="O21" s="672">
        <v>27.8</v>
      </c>
      <c r="P21" s="1166">
        <v>42259</v>
      </c>
      <c r="Q21" s="672">
        <v>17.73</v>
      </c>
      <c r="R21" s="672">
        <v>18</v>
      </c>
      <c r="S21" s="672">
        <v>1.48</v>
      </c>
      <c r="T21" s="672"/>
      <c r="U21" s="672" t="s">
        <v>956</v>
      </c>
      <c r="V21" s="672" t="s">
        <v>957</v>
      </c>
      <c r="W21" s="672" t="s">
        <v>958</v>
      </c>
      <c r="X21" s="672">
        <v>114</v>
      </c>
      <c r="Y21" s="672">
        <v>26</v>
      </c>
      <c r="Z21" s="672"/>
      <c r="AA21" s="672">
        <v>17.73</v>
      </c>
      <c r="AB21" s="672" t="s">
        <v>357</v>
      </c>
      <c r="AC21" s="672"/>
      <c r="AD21" s="672"/>
      <c r="AE21" s="672"/>
      <c r="AF21" s="672"/>
      <c r="AG21" s="672"/>
      <c r="AH21" s="672"/>
      <c r="AI21" s="672"/>
      <c r="AJ21" s="672"/>
      <c r="AK21" s="672"/>
      <c r="AL21" s="672"/>
      <c r="AM21" s="672"/>
      <c r="AN21" s="672"/>
      <c r="AO21" s="672"/>
      <c r="AP21" s="672"/>
      <c r="AQ21" s="672"/>
      <c r="AR21" s="672"/>
    </row>
    <row r="22" spans="2:44" ht="16" hidden="1" x14ac:dyDescent="0.2">
      <c r="B22" s="672">
        <v>21</v>
      </c>
      <c r="C22" s="672" t="s">
        <v>893</v>
      </c>
      <c r="D22" s="672" t="s">
        <v>894</v>
      </c>
      <c r="E22" s="672" t="s">
        <v>959</v>
      </c>
      <c r="F22" s="672" t="s">
        <v>959</v>
      </c>
      <c r="G22" s="672"/>
      <c r="H22" s="672"/>
      <c r="I22" s="672" t="s">
        <v>357</v>
      </c>
      <c r="J22" s="672" t="s">
        <v>959</v>
      </c>
      <c r="K22" s="672" t="s">
        <v>959</v>
      </c>
      <c r="L22" s="672" t="s">
        <v>158</v>
      </c>
      <c r="M22" s="672" t="s">
        <v>897</v>
      </c>
      <c r="N22" s="1778">
        <v>43180</v>
      </c>
      <c r="O22" s="672">
        <v>33.4</v>
      </c>
      <c r="P22" s="1166">
        <v>42288</v>
      </c>
      <c r="Q22" s="672">
        <v>17.53</v>
      </c>
      <c r="R22" s="672">
        <v>18</v>
      </c>
      <c r="S22" s="672">
        <v>1.46</v>
      </c>
      <c r="T22" s="672"/>
      <c r="U22" s="672" t="s">
        <v>959</v>
      </c>
      <c r="V22" s="672" t="s">
        <v>960</v>
      </c>
      <c r="W22" s="672" t="s">
        <v>961</v>
      </c>
      <c r="X22" s="672">
        <v>149</v>
      </c>
      <c r="Y22" s="672">
        <v>26</v>
      </c>
      <c r="Z22" s="672"/>
      <c r="AA22" s="672">
        <v>17.53</v>
      </c>
      <c r="AB22" s="672" t="s">
        <v>357</v>
      </c>
      <c r="AC22" s="672"/>
      <c r="AD22" s="672"/>
      <c r="AE22" s="672"/>
      <c r="AF22" s="672"/>
      <c r="AG22" s="672"/>
      <c r="AH22" s="672"/>
      <c r="AI22" s="672"/>
      <c r="AJ22" s="672"/>
      <c r="AK22" s="672"/>
      <c r="AL22" s="672"/>
      <c r="AM22" s="672"/>
      <c r="AN22" s="672"/>
      <c r="AO22" s="672"/>
      <c r="AP22" s="672"/>
      <c r="AQ22" s="672"/>
      <c r="AR22" s="672"/>
    </row>
    <row r="23" spans="2:44" ht="16" hidden="1" x14ac:dyDescent="0.2">
      <c r="B23" s="672">
        <v>22</v>
      </c>
      <c r="C23" s="672" t="s">
        <v>893</v>
      </c>
      <c r="D23" s="672" t="s">
        <v>894</v>
      </c>
      <c r="E23" s="672" t="s">
        <v>962</v>
      </c>
      <c r="F23" s="672" t="s">
        <v>962</v>
      </c>
      <c r="G23" s="672"/>
      <c r="H23" s="672"/>
      <c r="I23" s="672" t="s">
        <v>357</v>
      </c>
      <c r="J23" s="672" t="s">
        <v>962</v>
      </c>
      <c r="K23" s="672" t="s">
        <v>962</v>
      </c>
      <c r="L23" s="672" t="s">
        <v>944</v>
      </c>
      <c r="M23" s="672" t="s">
        <v>897</v>
      </c>
      <c r="N23" s="1777">
        <v>43216</v>
      </c>
      <c r="O23" s="672">
        <v>36.4</v>
      </c>
      <c r="P23" s="1166">
        <v>42288</v>
      </c>
      <c r="Q23" s="672">
        <v>17.53</v>
      </c>
      <c r="R23" s="672">
        <v>18</v>
      </c>
      <c r="S23" s="672">
        <v>1.46</v>
      </c>
      <c r="T23" s="672" t="s">
        <v>287</v>
      </c>
      <c r="U23" s="672" t="s">
        <v>962</v>
      </c>
      <c r="V23" s="672" t="s">
        <v>963</v>
      </c>
      <c r="W23" s="672" t="s">
        <v>964</v>
      </c>
      <c r="X23" s="672">
        <v>125</v>
      </c>
      <c r="Y23" s="672">
        <v>27</v>
      </c>
      <c r="Z23" s="672" t="s">
        <v>287</v>
      </c>
      <c r="AA23" s="672">
        <v>17.53</v>
      </c>
      <c r="AB23" s="672" t="s">
        <v>357</v>
      </c>
      <c r="AC23" s="672"/>
      <c r="AD23" s="672"/>
      <c r="AE23" s="672"/>
      <c r="AF23" s="672"/>
      <c r="AG23" s="672"/>
      <c r="AH23" s="672"/>
      <c r="AI23" s="672"/>
      <c r="AJ23" s="672"/>
      <c r="AK23" s="672"/>
      <c r="AL23" s="672"/>
      <c r="AM23" s="672"/>
      <c r="AN23" s="672"/>
      <c r="AO23" s="672"/>
      <c r="AP23" s="672"/>
      <c r="AQ23" s="672"/>
      <c r="AR23" s="672"/>
    </row>
    <row r="24" spans="2:44" ht="16" hidden="1" x14ac:dyDescent="0.2">
      <c r="B24" s="672">
        <v>23</v>
      </c>
      <c r="C24" s="672" t="s">
        <v>893</v>
      </c>
      <c r="D24" s="672" t="s">
        <v>894</v>
      </c>
      <c r="E24" s="672" t="s">
        <v>965</v>
      </c>
      <c r="F24" s="672" t="s">
        <v>965</v>
      </c>
      <c r="G24" s="672"/>
      <c r="H24" s="672"/>
      <c r="I24" s="672" t="s">
        <v>357</v>
      </c>
      <c r="J24" s="672" t="s">
        <v>965</v>
      </c>
      <c r="K24" s="672" t="s">
        <v>965</v>
      </c>
      <c r="L24" s="672" t="s">
        <v>944</v>
      </c>
      <c r="M24" s="672" t="s">
        <v>11</v>
      </c>
      <c r="N24" s="1777">
        <v>43216</v>
      </c>
      <c r="O24" s="672">
        <v>36.200000000000003</v>
      </c>
      <c r="P24" s="1166">
        <v>42288</v>
      </c>
      <c r="Q24" s="672">
        <v>17.53</v>
      </c>
      <c r="R24" s="672">
        <v>18</v>
      </c>
      <c r="S24" s="672">
        <v>1.46</v>
      </c>
      <c r="T24" s="672" t="s">
        <v>287</v>
      </c>
      <c r="U24" s="672" t="s">
        <v>965</v>
      </c>
      <c r="V24" s="672" t="s">
        <v>966</v>
      </c>
      <c r="W24" s="672" t="s">
        <v>967</v>
      </c>
      <c r="X24" s="672">
        <v>108</v>
      </c>
      <c r="Y24" s="672">
        <v>24</v>
      </c>
      <c r="Z24" s="672" t="s">
        <v>287</v>
      </c>
      <c r="AA24" s="672">
        <v>17.53</v>
      </c>
      <c r="AB24" s="672" t="s">
        <v>357</v>
      </c>
      <c r="AC24" s="672"/>
      <c r="AD24" s="672"/>
      <c r="AE24" s="672"/>
      <c r="AF24" s="672"/>
      <c r="AG24" s="672"/>
      <c r="AH24" s="672"/>
      <c r="AI24" s="672"/>
      <c r="AJ24" s="672"/>
      <c r="AK24" s="672"/>
      <c r="AL24" s="672"/>
      <c r="AM24" s="672"/>
      <c r="AN24" s="672"/>
      <c r="AO24" s="672"/>
      <c r="AP24" s="672"/>
      <c r="AQ24" s="672"/>
      <c r="AR24" s="672"/>
    </row>
    <row r="25" spans="2:44" ht="16" hidden="1" x14ac:dyDescent="0.2">
      <c r="B25" s="672">
        <v>24</v>
      </c>
      <c r="C25" s="672" t="s">
        <v>893</v>
      </c>
      <c r="D25" s="672" t="s">
        <v>894</v>
      </c>
      <c r="E25" s="672" t="s">
        <v>968</v>
      </c>
      <c r="F25" s="672" t="s">
        <v>968</v>
      </c>
      <c r="G25" s="672"/>
      <c r="H25" s="672"/>
      <c r="I25" s="672" t="s">
        <v>357</v>
      </c>
      <c r="J25" s="672" t="s">
        <v>968</v>
      </c>
      <c r="K25" s="672" t="s">
        <v>968</v>
      </c>
      <c r="L25" s="672" t="s">
        <v>944</v>
      </c>
      <c r="M25" s="672" t="s">
        <v>11</v>
      </c>
      <c r="N25" s="1777">
        <v>43216</v>
      </c>
      <c r="O25" s="672">
        <v>30.4</v>
      </c>
      <c r="P25" s="1166">
        <v>42288</v>
      </c>
      <c r="Q25" s="672">
        <v>17.53</v>
      </c>
      <c r="R25" s="672">
        <v>18</v>
      </c>
      <c r="S25" s="672">
        <v>1.46</v>
      </c>
      <c r="T25" s="672" t="s">
        <v>287</v>
      </c>
      <c r="U25" s="672" t="s">
        <v>968</v>
      </c>
      <c r="V25" s="672" t="s">
        <v>969</v>
      </c>
      <c r="W25" s="672" t="s">
        <v>970</v>
      </c>
      <c r="X25" s="672">
        <v>108</v>
      </c>
      <c r="Y25" s="672">
        <v>24</v>
      </c>
      <c r="Z25" s="672" t="s">
        <v>287</v>
      </c>
      <c r="AA25" s="672">
        <v>17.53</v>
      </c>
      <c r="AB25" s="672" t="s">
        <v>357</v>
      </c>
      <c r="AC25" s="672"/>
      <c r="AD25" s="672"/>
      <c r="AE25" s="672"/>
      <c r="AF25" s="672"/>
      <c r="AG25" s="672"/>
      <c r="AH25" s="672"/>
      <c r="AI25" s="672"/>
      <c r="AJ25" s="672"/>
      <c r="AK25" s="672"/>
      <c r="AL25" s="672"/>
      <c r="AM25" s="672"/>
      <c r="AN25" s="672"/>
      <c r="AO25" s="672"/>
      <c r="AP25" s="672"/>
      <c r="AQ25" s="672"/>
      <c r="AR25" s="672"/>
    </row>
    <row r="26" spans="2:44" ht="16" hidden="1" x14ac:dyDescent="0.2">
      <c r="B26" s="672">
        <v>24</v>
      </c>
      <c r="C26" s="672" t="s">
        <v>893</v>
      </c>
      <c r="D26" s="672" t="s">
        <v>894</v>
      </c>
      <c r="E26" s="672" t="s">
        <v>971</v>
      </c>
      <c r="F26" s="672" t="s">
        <v>971</v>
      </c>
      <c r="G26" s="672"/>
      <c r="H26" s="672"/>
      <c r="I26" s="672" t="s">
        <v>357</v>
      </c>
      <c r="J26" s="672" t="s">
        <v>971</v>
      </c>
      <c r="K26" s="672" t="s">
        <v>971</v>
      </c>
      <c r="L26" s="672" t="s">
        <v>944</v>
      </c>
      <c r="M26" s="672" t="s">
        <v>897</v>
      </c>
      <c r="N26" s="1777">
        <v>43216</v>
      </c>
      <c r="O26" s="672">
        <v>34</v>
      </c>
      <c r="P26" s="1166">
        <v>42288</v>
      </c>
      <c r="Q26" s="672">
        <v>17.53</v>
      </c>
      <c r="R26" s="672">
        <v>18</v>
      </c>
      <c r="S26" s="672">
        <v>1.46</v>
      </c>
      <c r="T26" s="672" t="s">
        <v>287</v>
      </c>
      <c r="U26" s="672" t="s">
        <v>971</v>
      </c>
      <c r="V26" s="672" t="s">
        <v>972</v>
      </c>
      <c r="W26" s="672" t="s">
        <v>973</v>
      </c>
      <c r="X26" s="672">
        <v>114</v>
      </c>
      <c r="Y26" s="672">
        <v>25</v>
      </c>
      <c r="Z26" s="672" t="s">
        <v>287</v>
      </c>
      <c r="AA26" s="672">
        <v>17.53</v>
      </c>
      <c r="AB26" s="672" t="s">
        <v>357</v>
      </c>
      <c r="AC26" s="672"/>
      <c r="AD26" s="672"/>
      <c r="AE26" s="672"/>
      <c r="AF26" s="672"/>
      <c r="AG26" s="672"/>
      <c r="AH26" s="672"/>
      <c r="AI26" s="672"/>
      <c r="AJ26" s="672"/>
      <c r="AK26" s="672"/>
      <c r="AL26" s="672"/>
      <c r="AM26" s="672"/>
      <c r="AN26" s="672"/>
      <c r="AO26" s="672"/>
      <c r="AP26" s="672"/>
      <c r="AQ26" s="672"/>
      <c r="AR26" s="672"/>
    </row>
    <row r="27" spans="2:44" ht="16" hidden="1" x14ac:dyDescent="0.2">
      <c r="B27" s="672">
        <v>25</v>
      </c>
      <c r="C27" s="672" t="s">
        <v>893</v>
      </c>
      <c r="D27" s="672" t="s">
        <v>894</v>
      </c>
      <c r="E27" s="672" t="s">
        <v>974</v>
      </c>
      <c r="F27" s="672" t="s">
        <v>974</v>
      </c>
      <c r="G27" s="672"/>
      <c r="H27" s="672"/>
      <c r="I27" s="672" t="s">
        <v>357</v>
      </c>
      <c r="J27" s="672" t="s">
        <v>974</v>
      </c>
      <c r="K27" s="672" t="s">
        <v>974</v>
      </c>
      <c r="L27" s="672" t="s">
        <v>944</v>
      </c>
      <c r="M27" s="672" t="s">
        <v>11</v>
      </c>
      <c r="N27" s="1777">
        <v>43216</v>
      </c>
      <c r="O27" s="672">
        <v>28.1</v>
      </c>
      <c r="P27" s="1166">
        <v>42286</v>
      </c>
      <c r="Q27" s="672">
        <v>17.47</v>
      </c>
      <c r="R27" s="672">
        <v>17</v>
      </c>
      <c r="S27" s="672">
        <v>1.46</v>
      </c>
      <c r="T27" s="672" t="s">
        <v>287</v>
      </c>
      <c r="U27" s="672" t="s">
        <v>974</v>
      </c>
      <c r="V27" s="672" t="s">
        <v>975</v>
      </c>
      <c r="W27" s="672" t="s">
        <v>976</v>
      </c>
      <c r="X27" s="672">
        <v>111</v>
      </c>
      <c r="Y27" s="672">
        <v>17</v>
      </c>
      <c r="Z27" s="672" t="s">
        <v>287</v>
      </c>
      <c r="AA27" s="672">
        <v>17.47</v>
      </c>
      <c r="AB27" s="672" t="s">
        <v>357</v>
      </c>
      <c r="AC27" s="672"/>
      <c r="AD27" s="672"/>
      <c r="AE27" s="672"/>
      <c r="AF27" s="672"/>
      <c r="AG27" s="672"/>
      <c r="AH27" s="672"/>
      <c r="AI27" s="672"/>
      <c r="AJ27" s="672"/>
      <c r="AK27" s="672"/>
      <c r="AL27" s="672"/>
      <c r="AM27" s="672"/>
      <c r="AN27" s="672"/>
      <c r="AO27" s="672"/>
      <c r="AP27" s="672"/>
      <c r="AQ27" s="672"/>
      <c r="AR27" s="672"/>
    </row>
    <row r="28" spans="2:44" ht="16" hidden="1" x14ac:dyDescent="0.2">
      <c r="B28" s="672">
        <v>26</v>
      </c>
      <c r="C28" s="672" t="s">
        <v>893</v>
      </c>
      <c r="D28" s="672" t="s">
        <v>894</v>
      </c>
      <c r="E28" s="672" t="s">
        <v>977</v>
      </c>
      <c r="F28" s="672" t="s">
        <v>977</v>
      </c>
      <c r="G28" s="672"/>
      <c r="H28" s="672"/>
      <c r="I28" s="672" t="s">
        <v>357</v>
      </c>
      <c r="J28" s="672" t="s">
        <v>977</v>
      </c>
      <c r="K28" s="672" t="s">
        <v>977</v>
      </c>
      <c r="L28" s="672" t="s">
        <v>916</v>
      </c>
      <c r="M28" s="672" t="s">
        <v>897</v>
      </c>
      <c r="N28" s="1776">
        <v>43216</v>
      </c>
      <c r="O28" s="672">
        <v>28</v>
      </c>
      <c r="P28" s="1166">
        <v>42341</v>
      </c>
      <c r="Q28" s="672">
        <v>15.27</v>
      </c>
      <c r="R28" s="672">
        <v>15</v>
      </c>
      <c r="S28" s="672">
        <v>1.27</v>
      </c>
      <c r="T28" s="672"/>
      <c r="U28" s="672" t="s">
        <v>977</v>
      </c>
      <c r="V28" s="672" t="s">
        <v>978</v>
      </c>
      <c r="W28" s="672" t="s">
        <v>979</v>
      </c>
      <c r="X28" s="672">
        <v>108</v>
      </c>
      <c r="Y28" s="672">
        <v>24</v>
      </c>
      <c r="Z28" s="672"/>
      <c r="AA28" s="672">
        <v>15.27</v>
      </c>
      <c r="AB28" s="672" t="s">
        <v>357</v>
      </c>
      <c r="AC28" s="672"/>
      <c r="AD28" s="672"/>
      <c r="AE28" s="672"/>
      <c r="AF28" s="672"/>
      <c r="AG28" s="672"/>
      <c r="AH28" s="672"/>
      <c r="AI28" s="672"/>
      <c r="AJ28" s="672"/>
      <c r="AK28" s="672"/>
      <c r="AL28" s="672"/>
      <c r="AM28" s="672"/>
      <c r="AN28" s="672"/>
      <c r="AO28" s="672"/>
      <c r="AP28" s="672"/>
      <c r="AQ28" s="672"/>
      <c r="AR28" s="672"/>
    </row>
    <row r="29" spans="2:44" ht="16" hidden="1" x14ac:dyDescent="0.2">
      <c r="B29" s="672">
        <v>27</v>
      </c>
      <c r="C29" s="672" t="s">
        <v>893</v>
      </c>
      <c r="D29" s="672" t="s">
        <v>894</v>
      </c>
      <c r="E29" s="672" t="s">
        <v>980</v>
      </c>
      <c r="F29" s="672" t="s">
        <v>980</v>
      </c>
      <c r="G29" s="672"/>
      <c r="H29" s="672"/>
      <c r="I29" s="672" t="s">
        <v>357</v>
      </c>
      <c r="J29" s="672" t="s">
        <v>980</v>
      </c>
      <c r="K29" s="672" t="s">
        <v>980</v>
      </c>
      <c r="L29" s="672" t="s">
        <v>916</v>
      </c>
      <c r="M29" s="672" t="s">
        <v>11</v>
      </c>
      <c r="N29" s="1776">
        <v>43216</v>
      </c>
      <c r="O29" s="672">
        <v>22.3</v>
      </c>
      <c r="P29" s="1166">
        <v>42341</v>
      </c>
      <c r="Q29" s="672">
        <v>15.27</v>
      </c>
      <c r="R29" s="672">
        <v>15</v>
      </c>
      <c r="S29" s="672">
        <v>1.27</v>
      </c>
      <c r="T29" s="672"/>
      <c r="U29" s="672" t="s">
        <v>980</v>
      </c>
      <c r="V29" s="672" t="s">
        <v>981</v>
      </c>
      <c r="W29" s="672" t="s">
        <v>982</v>
      </c>
      <c r="X29" s="672">
        <v>105</v>
      </c>
      <c r="Y29" s="672">
        <v>24</v>
      </c>
      <c r="Z29" s="672"/>
      <c r="AA29" s="672">
        <v>15.27</v>
      </c>
      <c r="AB29" s="672" t="s">
        <v>357</v>
      </c>
      <c r="AC29" s="672"/>
      <c r="AD29" s="672"/>
      <c r="AE29" s="672"/>
      <c r="AF29" s="672"/>
      <c r="AG29" s="672"/>
      <c r="AH29" s="672"/>
      <c r="AI29" s="672"/>
      <c r="AJ29" s="672"/>
      <c r="AK29" s="672"/>
      <c r="AL29" s="672"/>
      <c r="AM29" s="672"/>
      <c r="AN29" s="672"/>
      <c r="AO29" s="672"/>
      <c r="AP29" s="672"/>
      <c r="AQ29" s="672"/>
      <c r="AR29" s="672"/>
    </row>
    <row r="30" spans="2:44" ht="16" hidden="1" x14ac:dyDescent="0.2">
      <c r="B30" s="672">
        <v>28</v>
      </c>
      <c r="C30" s="672" t="s">
        <v>893</v>
      </c>
      <c r="D30" s="672" t="s">
        <v>894</v>
      </c>
      <c r="E30" s="672" t="s">
        <v>983</v>
      </c>
      <c r="F30" s="672" t="s">
        <v>983</v>
      </c>
      <c r="G30" s="672"/>
      <c r="H30" s="672"/>
      <c r="I30" s="672" t="s">
        <v>357</v>
      </c>
      <c r="J30" s="672" t="s">
        <v>983</v>
      </c>
      <c r="K30" s="672" t="s">
        <v>983</v>
      </c>
      <c r="L30" s="672" t="s">
        <v>916</v>
      </c>
      <c r="M30" s="672" t="s">
        <v>897</v>
      </c>
      <c r="N30" s="1776">
        <v>43216</v>
      </c>
      <c r="O30" s="672">
        <v>30.3</v>
      </c>
      <c r="P30" s="1166">
        <v>42341</v>
      </c>
      <c r="Q30" s="672">
        <v>15.27</v>
      </c>
      <c r="R30" s="672">
        <v>15</v>
      </c>
      <c r="S30" s="672">
        <v>1.27</v>
      </c>
      <c r="T30" s="672"/>
      <c r="U30" s="672" t="s">
        <v>983</v>
      </c>
      <c r="V30" s="672" t="s">
        <v>984</v>
      </c>
      <c r="W30" s="672" t="s">
        <v>985</v>
      </c>
      <c r="X30" s="672">
        <v>120</v>
      </c>
      <c r="Y30" s="672">
        <v>26</v>
      </c>
      <c r="Z30" s="672"/>
      <c r="AA30" s="672">
        <v>15.27</v>
      </c>
      <c r="AB30" s="672" t="s">
        <v>357</v>
      </c>
      <c r="AC30" s="672"/>
      <c r="AD30" s="672"/>
      <c r="AE30" s="672"/>
      <c r="AF30" s="672"/>
      <c r="AG30" s="672"/>
      <c r="AH30" s="672"/>
      <c r="AI30" s="672"/>
      <c r="AJ30" s="672"/>
      <c r="AK30" s="672"/>
      <c r="AL30" s="672"/>
      <c r="AM30" s="672"/>
      <c r="AN30" s="672"/>
      <c r="AO30" s="672"/>
      <c r="AP30" s="672"/>
      <c r="AQ30" s="672"/>
      <c r="AR30" s="672"/>
    </row>
    <row r="31" spans="2:44" ht="16" hidden="1" x14ac:dyDescent="0.2">
      <c r="B31" s="672">
        <v>29</v>
      </c>
      <c r="C31" s="672" t="s">
        <v>893</v>
      </c>
      <c r="D31" s="672" t="s">
        <v>894</v>
      </c>
      <c r="E31" s="672" t="s">
        <v>986</v>
      </c>
      <c r="F31" s="672" t="s">
        <v>986</v>
      </c>
      <c r="G31" s="672"/>
      <c r="H31" s="672"/>
      <c r="I31" s="672" t="s">
        <v>357</v>
      </c>
      <c r="J31" s="672" t="s">
        <v>986</v>
      </c>
      <c r="K31" s="672" t="s">
        <v>986</v>
      </c>
      <c r="L31" s="672" t="s">
        <v>916</v>
      </c>
      <c r="M31" s="672" t="s">
        <v>11</v>
      </c>
      <c r="N31" s="1776">
        <v>43216</v>
      </c>
      <c r="O31" s="672">
        <v>24</v>
      </c>
      <c r="P31" s="1166">
        <v>42341</v>
      </c>
      <c r="Q31" s="672">
        <v>15.27</v>
      </c>
      <c r="R31" s="672">
        <v>15</v>
      </c>
      <c r="S31" s="672">
        <v>1.27</v>
      </c>
      <c r="T31" s="672"/>
      <c r="U31" s="672" t="s">
        <v>986</v>
      </c>
      <c r="V31" s="672" t="s">
        <v>987</v>
      </c>
      <c r="W31" s="672" t="s">
        <v>988</v>
      </c>
      <c r="X31" s="672">
        <v>106</v>
      </c>
      <c r="Y31" s="672">
        <v>24</v>
      </c>
      <c r="Z31" s="672"/>
      <c r="AA31" s="672">
        <v>15.27</v>
      </c>
      <c r="AB31" s="672" t="s">
        <v>357</v>
      </c>
      <c r="AC31" s="672"/>
      <c r="AD31" s="672"/>
      <c r="AE31" s="672"/>
      <c r="AF31" s="672"/>
      <c r="AG31" s="672"/>
      <c r="AH31" s="672"/>
      <c r="AI31" s="672"/>
      <c r="AJ31" s="672"/>
      <c r="AK31" s="672"/>
      <c r="AL31" s="672"/>
      <c r="AM31" s="672"/>
      <c r="AN31" s="672"/>
      <c r="AO31" s="672"/>
      <c r="AP31" s="672"/>
      <c r="AQ31" s="672"/>
      <c r="AR31" s="672"/>
    </row>
    <row r="32" spans="2:44" ht="16" hidden="1" x14ac:dyDescent="0.2">
      <c r="B32" s="672">
        <v>30</v>
      </c>
      <c r="C32" s="672" t="s">
        <v>893</v>
      </c>
      <c r="D32" s="672" t="s">
        <v>894</v>
      </c>
      <c r="E32" s="672" t="s">
        <v>989</v>
      </c>
      <c r="F32" s="672" t="s">
        <v>989</v>
      </c>
      <c r="G32" s="672"/>
      <c r="H32" s="672"/>
      <c r="I32" s="672" t="s">
        <v>357</v>
      </c>
      <c r="J32" s="672" t="s">
        <v>989</v>
      </c>
      <c r="K32" s="672" t="s">
        <v>989</v>
      </c>
      <c r="L32" s="672" t="s">
        <v>916</v>
      </c>
      <c r="M32" s="672" t="s">
        <v>11</v>
      </c>
      <c r="N32" s="1776">
        <v>43216</v>
      </c>
      <c r="O32" s="672">
        <v>22.5</v>
      </c>
      <c r="P32" s="1166">
        <v>42341</v>
      </c>
      <c r="Q32" s="672">
        <v>15.27</v>
      </c>
      <c r="R32" s="672">
        <v>15</v>
      </c>
      <c r="S32" s="672">
        <v>1.27</v>
      </c>
      <c r="T32" s="672"/>
      <c r="U32" s="672" t="s">
        <v>989</v>
      </c>
      <c r="V32" s="672" t="s">
        <v>990</v>
      </c>
      <c r="W32" s="672" t="s">
        <v>991</v>
      </c>
      <c r="X32" s="672">
        <v>106</v>
      </c>
      <c r="Y32" s="672">
        <v>24</v>
      </c>
      <c r="Z32" s="672"/>
      <c r="AA32" s="672">
        <v>15.27</v>
      </c>
      <c r="AB32" s="672" t="s">
        <v>357</v>
      </c>
      <c r="AC32" s="672"/>
      <c r="AD32" s="672"/>
      <c r="AE32" s="672"/>
      <c r="AF32" s="672"/>
      <c r="AG32" s="672"/>
      <c r="AH32" s="672"/>
      <c r="AI32" s="672"/>
      <c r="AJ32" s="672"/>
      <c r="AK32" s="672"/>
      <c r="AL32" s="672"/>
      <c r="AM32" s="672"/>
      <c r="AN32" s="672"/>
      <c r="AO32" s="672"/>
      <c r="AP32" s="672"/>
      <c r="AQ32" s="672"/>
      <c r="AR32" s="672"/>
    </row>
    <row r="33" spans="2:44" hidden="1" x14ac:dyDescent="0.2">
      <c r="B33" s="672" t="s">
        <v>992</v>
      </c>
      <c r="C33" s="672">
        <v>1</v>
      </c>
      <c r="D33" s="672" t="s">
        <v>894</v>
      </c>
      <c r="E33" s="672" t="s">
        <v>993</v>
      </c>
      <c r="F33" s="672" t="s">
        <v>993</v>
      </c>
      <c r="G33" s="672"/>
      <c r="H33" s="672"/>
      <c r="I33" s="672" t="s">
        <v>357</v>
      </c>
      <c r="J33" s="672" t="s">
        <v>994</v>
      </c>
      <c r="K33" s="672">
        <v>24</v>
      </c>
      <c r="L33" s="672" t="s">
        <v>896</v>
      </c>
      <c r="M33" s="672" t="s">
        <v>897</v>
      </c>
      <c r="N33" s="1166">
        <v>41893</v>
      </c>
      <c r="O33" s="672">
        <v>32.200000000000003</v>
      </c>
      <c r="P33" s="1166">
        <v>42483</v>
      </c>
      <c r="Q33" s="672">
        <v>19.399999999999999</v>
      </c>
      <c r="R33" s="672">
        <v>19</v>
      </c>
      <c r="S33" s="672">
        <v>1.62</v>
      </c>
      <c r="T33" s="672" t="b">
        <v>1</v>
      </c>
      <c r="U33" s="672" t="s">
        <v>993</v>
      </c>
      <c r="V33" s="672" t="s">
        <v>995</v>
      </c>
      <c r="W33" s="672" t="s">
        <v>996</v>
      </c>
      <c r="X33" s="672">
        <v>115</v>
      </c>
      <c r="Y33" s="672">
        <v>26</v>
      </c>
      <c r="Z33" s="672"/>
      <c r="AA33" s="672">
        <v>19.399999999999999</v>
      </c>
      <c r="AB33" s="672" t="s">
        <v>357</v>
      </c>
      <c r="AC33" s="672"/>
      <c r="AD33" s="672"/>
      <c r="AE33" s="672"/>
      <c r="AF33" s="672"/>
      <c r="AG33" s="672"/>
      <c r="AH33" s="672"/>
      <c r="AI33" s="672"/>
      <c r="AJ33" s="672"/>
      <c r="AK33" s="672"/>
      <c r="AL33" s="672"/>
      <c r="AM33" s="672"/>
      <c r="AN33" s="672"/>
      <c r="AO33" s="672"/>
      <c r="AP33" s="672"/>
      <c r="AQ33" s="672"/>
      <c r="AR33" s="672"/>
    </row>
    <row r="34" spans="2:44" hidden="1" x14ac:dyDescent="0.2">
      <c r="B34" s="672" t="s">
        <v>992</v>
      </c>
      <c r="C34" s="672">
        <v>2</v>
      </c>
      <c r="D34" s="672" t="s">
        <v>894</v>
      </c>
      <c r="E34" s="672" t="s">
        <v>997</v>
      </c>
      <c r="F34" s="672" t="s">
        <v>997</v>
      </c>
      <c r="G34" s="672"/>
      <c r="H34" s="672"/>
      <c r="I34" s="672" t="s">
        <v>357</v>
      </c>
      <c r="J34" s="672" t="s">
        <v>998</v>
      </c>
      <c r="K34" s="672">
        <v>25</v>
      </c>
      <c r="L34" s="672" t="s">
        <v>896</v>
      </c>
      <c r="M34" s="672" t="s">
        <v>897</v>
      </c>
      <c r="N34" s="1166">
        <v>41893</v>
      </c>
      <c r="O34" s="672">
        <v>34.1</v>
      </c>
      <c r="P34" s="1166">
        <v>42483</v>
      </c>
      <c r="Q34" s="672">
        <v>19.399999999999999</v>
      </c>
      <c r="R34" s="672">
        <v>19</v>
      </c>
      <c r="S34" s="672">
        <v>1.62</v>
      </c>
      <c r="T34" s="672" t="b">
        <v>1</v>
      </c>
      <c r="U34" s="672" t="s">
        <v>997</v>
      </c>
      <c r="V34" s="672" t="s">
        <v>999</v>
      </c>
      <c r="W34" s="672" t="s">
        <v>1000</v>
      </c>
      <c r="X34" s="672">
        <v>126</v>
      </c>
      <c r="Y34" s="672">
        <v>25</v>
      </c>
      <c r="Z34" s="672"/>
      <c r="AA34" s="672">
        <v>19.399999999999999</v>
      </c>
      <c r="AB34" s="672" t="s">
        <v>357</v>
      </c>
      <c r="AC34" s="672"/>
      <c r="AD34" s="672"/>
      <c r="AE34" s="672"/>
      <c r="AF34" s="672"/>
      <c r="AG34" s="672"/>
      <c r="AH34" s="672"/>
      <c r="AI34" s="672"/>
      <c r="AJ34" s="672"/>
      <c r="AK34" s="672"/>
      <c r="AL34" s="672"/>
      <c r="AM34" s="672"/>
      <c r="AN34" s="672"/>
      <c r="AO34" s="672"/>
      <c r="AP34" s="672"/>
      <c r="AQ34" s="672"/>
      <c r="AR34" s="672"/>
    </row>
    <row r="35" spans="2:44" hidden="1" x14ac:dyDescent="0.2">
      <c r="B35" s="672" t="s">
        <v>992</v>
      </c>
      <c r="C35" s="672">
        <v>3</v>
      </c>
      <c r="D35" s="672" t="s">
        <v>894</v>
      </c>
      <c r="E35" s="672" t="s">
        <v>1001</v>
      </c>
      <c r="F35" s="672" t="s">
        <v>1001</v>
      </c>
      <c r="G35" s="672"/>
      <c r="H35" s="672"/>
      <c r="I35" s="672" t="s">
        <v>357</v>
      </c>
      <c r="J35" s="672" t="s">
        <v>1002</v>
      </c>
      <c r="K35" s="672">
        <v>26</v>
      </c>
      <c r="L35" s="672" t="s">
        <v>896</v>
      </c>
      <c r="M35" s="672" t="s">
        <v>897</v>
      </c>
      <c r="N35" s="1166">
        <v>41948</v>
      </c>
      <c r="O35" s="672">
        <v>33.4</v>
      </c>
      <c r="P35" s="1166">
        <v>42483</v>
      </c>
      <c r="Q35" s="672">
        <v>17.600000000000001</v>
      </c>
      <c r="R35" s="672">
        <v>18</v>
      </c>
      <c r="S35" s="672">
        <v>1.47</v>
      </c>
      <c r="T35" s="672" t="b">
        <v>1</v>
      </c>
      <c r="U35" s="672" t="s">
        <v>1001</v>
      </c>
      <c r="V35" s="672" t="s">
        <v>1003</v>
      </c>
      <c r="W35" s="672" t="s">
        <v>1004</v>
      </c>
      <c r="X35" s="672">
        <v>119</v>
      </c>
      <c r="Y35" s="672">
        <v>26</v>
      </c>
      <c r="Z35" s="672"/>
      <c r="AA35" s="672">
        <v>17.600000000000001</v>
      </c>
      <c r="AB35" s="672" t="s">
        <v>357</v>
      </c>
      <c r="AC35" s="672"/>
      <c r="AD35" s="672"/>
      <c r="AE35" s="672"/>
      <c r="AF35" s="672"/>
      <c r="AG35" s="672"/>
      <c r="AH35" s="672"/>
      <c r="AI35" s="672"/>
      <c r="AJ35" s="672"/>
      <c r="AK35" s="672"/>
      <c r="AL35" s="672"/>
      <c r="AM35" s="672"/>
      <c r="AN35" s="672"/>
      <c r="AO35" s="672"/>
      <c r="AP35" s="672"/>
      <c r="AQ35" s="672"/>
      <c r="AR35" s="672"/>
    </row>
    <row r="36" spans="2:44" hidden="1" x14ac:dyDescent="0.2">
      <c r="B36" s="672" t="s">
        <v>992</v>
      </c>
      <c r="C36" s="672">
        <v>4</v>
      </c>
      <c r="D36" s="672" t="s">
        <v>894</v>
      </c>
      <c r="E36" s="672" t="s">
        <v>1005</v>
      </c>
      <c r="F36" s="672" t="s">
        <v>1005</v>
      </c>
      <c r="G36" s="672"/>
      <c r="H36" s="672"/>
      <c r="I36" s="672" t="s">
        <v>357</v>
      </c>
      <c r="J36" s="672" t="s">
        <v>1006</v>
      </c>
      <c r="K36" s="672">
        <v>27</v>
      </c>
      <c r="L36" s="672" t="s">
        <v>896</v>
      </c>
      <c r="M36" s="672" t="s">
        <v>11</v>
      </c>
      <c r="N36" s="1166">
        <v>41893</v>
      </c>
      <c r="O36" s="672">
        <v>25.7</v>
      </c>
      <c r="P36" s="1166">
        <v>42483</v>
      </c>
      <c r="Q36" s="672">
        <v>19.399999999999999</v>
      </c>
      <c r="R36" s="672">
        <v>19</v>
      </c>
      <c r="S36" s="672">
        <v>1.62</v>
      </c>
      <c r="T36" s="672" t="b">
        <v>1</v>
      </c>
      <c r="U36" s="672" t="s">
        <v>1005</v>
      </c>
      <c r="V36" s="672" t="s">
        <v>1007</v>
      </c>
      <c r="W36" s="672" t="s">
        <v>1008</v>
      </c>
      <c r="X36" s="672">
        <v>110</v>
      </c>
      <c r="Y36" s="672">
        <v>24</v>
      </c>
      <c r="Z36" s="672"/>
      <c r="AA36" s="672">
        <v>19.399999999999999</v>
      </c>
      <c r="AB36" s="672" t="s">
        <v>357</v>
      </c>
      <c r="AC36" s="672"/>
      <c r="AD36" s="672"/>
      <c r="AE36" s="672"/>
      <c r="AF36" s="672"/>
      <c r="AG36" s="672"/>
      <c r="AH36" s="672"/>
      <c r="AI36" s="672"/>
      <c r="AJ36" s="672"/>
      <c r="AK36" s="672"/>
      <c r="AL36" s="672"/>
      <c r="AM36" s="672"/>
      <c r="AN36" s="672"/>
      <c r="AO36" s="672"/>
      <c r="AP36" s="672"/>
      <c r="AQ36" s="672"/>
      <c r="AR36" s="672"/>
    </row>
    <row r="37" spans="2:44" hidden="1" x14ac:dyDescent="0.2">
      <c r="B37" s="672" t="s">
        <v>992</v>
      </c>
      <c r="C37" s="672">
        <v>5</v>
      </c>
      <c r="D37" s="672" t="s">
        <v>894</v>
      </c>
      <c r="E37" s="672" t="s">
        <v>1009</v>
      </c>
      <c r="F37" s="672" t="s">
        <v>1009</v>
      </c>
      <c r="G37" s="672"/>
      <c r="H37" s="672"/>
      <c r="I37" s="672" t="s">
        <v>357</v>
      </c>
      <c r="J37" s="672" t="s">
        <v>1010</v>
      </c>
      <c r="K37" s="672">
        <v>28</v>
      </c>
      <c r="L37" s="672" t="s">
        <v>896</v>
      </c>
      <c r="M37" s="672" t="s">
        <v>897</v>
      </c>
      <c r="N37" s="1166">
        <v>41893</v>
      </c>
      <c r="O37" s="672">
        <v>32.200000000000003</v>
      </c>
      <c r="P37" s="1166">
        <v>42483</v>
      </c>
      <c r="Q37" s="672">
        <v>19.399999999999999</v>
      </c>
      <c r="R37" s="672">
        <v>19</v>
      </c>
      <c r="S37" s="672">
        <v>1.62</v>
      </c>
      <c r="T37" s="672" t="b">
        <v>1</v>
      </c>
      <c r="U37" s="672" t="s">
        <v>1009</v>
      </c>
      <c r="V37" s="672" t="s">
        <v>1011</v>
      </c>
      <c r="W37" s="672" t="s">
        <v>1012</v>
      </c>
      <c r="X37" s="672">
        <v>110</v>
      </c>
      <c r="Y37" s="672">
        <v>26</v>
      </c>
      <c r="Z37" s="672"/>
      <c r="AA37" s="672">
        <v>19.399999999999999</v>
      </c>
      <c r="AB37" s="672" t="s">
        <v>357</v>
      </c>
      <c r="AC37" s="672"/>
      <c r="AD37" s="672"/>
      <c r="AE37" s="672"/>
      <c r="AF37" s="672"/>
      <c r="AG37" s="672"/>
      <c r="AH37" s="672"/>
      <c r="AI37" s="672"/>
      <c r="AJ37" s="672"/>
      <c r="AK37" s="672"/>
      <c r="AL37" s="672"/>
      <c r="AM37" s="672"/>
      <c r="AN37" s="672"/>
      <c r="AO37" s="672"/>
      <c r="AP37" s="672"/>
      <c r="AQ37" s="672"/>
      <c r="AR37" s="672"/>
    </row>
    <row r="38" spans="2:44" hidden="1" x14ac:dyDescent="0.2">
      <c r="B38" s="672" t="s">
        <v>992</v>
      </c>
      <c r="C38" s="672">
        <v>6</v>
      </c>
      <c r="D38" s="672" t="s">
        <v>894</v>
      </c>
      <c r="E38" s="672" t="s">
        <v>1013</v>
      </c>
      <c r="F38" s="672" t="s">
        <v>1013</v>
      </c>
      <c r="G38" s="672"/>
      <c r="H38" s="672"/>
      <c r="I38" s="672" t="s">
        <v>357</v>
      </c>
      <c r="J38" s="672" t="s">
        <v>1014</v>
      </c>
      <c r="K38" s="672">
        <v>30</v>
      </c>
      <c r="L38" s="672" t="s">
        <v>896</v>
      </c>
      <c r="M38" s="672" t="s">
        <v>897</v>
      </c>
      <c r="N38" s="1166">
        <v>41893</v>
      </c>
      <c r="O38" s="672">
        <v>31.9</v>
      </c>
      <c r="P38" s="1166">
        <v>42483</v>
      </c>
      <c r="Q38" s="672">
        <v>19.399999999999999</v>
      </c>
      <c r="R38" s="672">
        <v>19</v>
      </c>
      <c r="S38" s="672">
        <v>1.62</v>
      </c>
      <c r="T38" s="672" t="b">
        <v>1</v>
      </c>
      <c r="U38" s="672" t="s">
        <v>1013</v>
      </c>
      <c r="V38" s="672" t="s">
        <v>1015</v>
      </c>
      <c r="W38" s="672" t="s">
        <v>1016</v>
      </c>
      <c r="X38" s="672">
        <v>109</v>
      </c>
      <c r="Y38" s="672">
        <v>27</v>
      </c>
      <c r="Z38" s="672"/>
      <c r="AA38" s="672">
        <v>19.399999999999999</v>
      </c>
      <c r="AB38" s="672" t="s">
        <v>357</v>
      </c>
      <c r="AC38" s="672"/>
      <c r="AD38" s="672"/>
      <c r="AE38" s="672"/>
      <c r="AF38" s="672"/>
      <c r="AG38" s="672"/>
      <c r="AH38" s="672"/>
      <c r="AI38" s="672"/>
      <c r="AJ38" s="672"/>
      <c r="AK38" s="672"/>
      <c r="AL38" s="672"/>
      <c r="AM38" s="672"/>
      <c r="AN38" s="672"/>
      <c r="AO38" s="672"/>
      <c r="AP38" s="672"/>
      <c r="AQ38" s="672"/>
      <c r="AR38" s="672"/>
    </row>
    <row r="39" spans="2:44" hidden="1" x14ac:dyDescent="0.2">
      <c r="B39" s="672" t="s">
        <v>992</v>
      </c>
      <c r="C39" s="672">
        <v>7</v>
      </c>
      <c r="D39" s="672" t="s">
        <v>894</v>
      </c>
      <c r="E39" s="672" t="s">
        <v>1017</v>
      </c>
      <c r="F39" s="672" t="s">
        <v>1017</v>
      </c>
      <c r="G39" s="672"/>
      <c r="H39" s="672"/>
      <c r="I39" s="672" t="s">
        <v>357</v>
      </c>
      <c r="J39" s="672" t="s">
        <v>1018</v>
      </c>
      <c r="K39" s="672">
        <v>8</v>
      </c>
      <c r="L39" s="672" t="s">
        <v>916</v>
      </c>
      <c r="M39" s="672" t="s">
        <v>897</v>
      </c>
      <c r="N39" s="1166">
        <v>41913</v>
      </c>
      <c r="O39" s="672">
        <v>33.200000000000003</v>
      </c>
      <c r="P39" s="1166">
        <v>42483</v>
      </c>
      <c r="Q39" s="672">
        <v>18.73</v>
      </c>
      <c r="R39" s="672">
        <v>19</v>
      </c>
      <c r="S39" s="672">
        <v>1.56</v>
      </c>
      <c r="T39" s="672" t="b">
        <v>1</v>
      </c>
      <c r="U39" s="672" t="s">
        <v>1017</v>
      </c>
      <c r="V39" s="672" t="s">
        <v>1019</v>
      </c>
      <c r="W39" s="672" t="s">
        <v>1020</v>
      </c>
      <c r="X39" s="672">
        <v>104</v>
      </c>
      <c r="Y39" s="672">
        <v>25</v>
      </c>
      <c r="Z39" s="672"/>
      <c r="AA39" s="672">
        <v>18.73</v>
      </c>
      <c r="AB39" s="672" t="s">
        <v>357</v>
      </c>
      <c r="AC39" s="672"/>
      <c r="AD39" s="672"/>
      <c r="AE39" s="672"/>
      <c r="AF39" s="672"/>
      <c r="AG39" s="672"/>
      <c r="AH39" s="672"/>
      <c r="AI39" s="672"/>
      <c r="AJ39" s="672"/>
      <c r="AK39" s="672"/>
      <c r="AL39" s="672"/>
      <c r="AM39" s="672"/>
      <c r="AN39" s="672"/>
      <c r="AO39" s="672"/>
      <c r="AP39" s="672"/>
      <c r="AQ39" s="672"/>
      <c r="AR39" s="672"/>
    </row>
    <row r="40" spans="2:44" hidden="1" x14ac:dyDescent="0.2">
      <c r="B40" s="672" t="s">
        <v>992</v>
      </c>
      <c r="C40" s="672">
        <v>8</v>
      </c>
      <c r="D40" s="672" t="s">
        <v>894</v>
      </c>
      <c r="E40" s="672" t="s">
        <v>1021</v>
      </c>
      <c r="F40" s="672" t="s">
        <v>1021</v>
      </c>
      <c r="G40" s="672"/>
      <c r="H40" s="672"/>
      <c r="I40" s="672" t="s">
        <v>357</v>
      </c>
      <c r="J40" s="672" t="s">
        <v>1022</v>
      </c>
      <c r="K40" s="672">
        <v>9</v>
      </c>
      <c r="L40" s="672" t="s">
        <v>916</v>
      </c>
      <c r="M40" s="672" t="s">
        <v>897</v>
      </c>
      <c r="N40" s="1166">
        <v>41913</v>
      </c>
      <c r="O40" s="672">
        <v>34.799999999999997</v>
      </c>
      <c r="P40" s="1166">
        <v>42483</v>
      </c>
      <c r="Q40" s="672">
        <v>18.73</v>
      </c>
      <c r="R40" s="672">
        <v>19</v>
      </c>
      <c r="S40" s="672">
        <v>1.56</v>
      </c>
      <c r="T40" s="672" t="b">
        <v>1</v>
      </c>
      <c r="U40" s="672" t="s">
        <v>1021</v>
      </c>
      <c r="V40" s="672" t="s">
        <v>1023</v>
      </c>
      <c r="W40" s="672" t="s">
        <v>1024</v>
      </c>
      <c r="X40" s="672">
        <v>116</v>
      </c>
      <c r="Y40" s="672">
        <v>25</v>
      </c>
      <c r="Z40" s="672"/>
      <c r="AA40" s="672">
        <v>18.73</v>
      </c>
      <c r="AB40" s="672" t="s">
        <v>357</v>
      </c>
      <c r="AC40" s="672"/>
      <c r="AD40" s="672"/>
      <c r="AE40" s="672"/>
      <c r="AF40" s="672"/>
      <c r="AG40" s="672"/>
      <c r="AH40" s="672"/>
      <c r="AI40" s="672"/>
      <c r="AJ40" s="672"/>
      <c r="AK40" s="672"/>
      <c r="AL40" s="672"/>
      <c r="AM40" s="672"/>
      <c r="AN40" s="672"/>
      <c r="AO40" s="672"/>
      <c r="AP40" s="672"/>
      <c r="AQ40" s="672"/>
      <c r="AR40" s="672"/>
    </row>
    <row r="41" spans="2:44" hidden="1" x14ac:dyDescent="0.2">
      <c r="B41" s="672" t="s">
        <v>992</v>
      </c>
      <c r="C41" s="672">
        <v>9</v>
      </c>
      <c r="D41" s="672" t="s">
        <v>894</v>
      </c>
      <c r="E41" s="672" t="s">
        <v>1025</v>
      </c>
      <c r="F41" s="672" t="s">
        <v>1025</v>
      </c>
      <c r="G41" s="672"/>
      <c r="H41" s="672"/>
      <c r="I41" s="672" t="s">
        <v>357</v>
      </c>
      <c r="J41" s="672" t="s">
        <v>1026</v>
      </c>
      <c r="K41" s="672">
        <v>10</v>
      </c>
      <c r="L41" s="672" t="s">
        <v>916</v>
      </c>
      <c r="M41" s="672" t="s">
        <v>897</v>
      </c>
      <c r="N41" s="1166">
        <v>41913</v>
      </c>
      <c r="O41" s="672">
        <v>36.5</v>
      </c>
      <c r="P41" s="1166">
        <v>42483</v>
      </c>
      <c r="Q41" s="672">
        <v>18.73</v>
      </c>
      <c r="R41" s="672">
        <v>19</v>
      </c>
      <c r="S41" s="672">
        <v>1.56</v>
      </c>
      <c r="T41" s="672" t="b">
        <v>1</v>
      </c>
      <c r="U41" s="672" t="s">
        <v>1025</v>
      </c>
      <c r="V41" s="672" t="s">
        <v>1027</v>
      </c>
      <c r="W41" s="672" t="s">
        <v>1028</v>
      </c>
      <c r="X41" s="672">
        <v>111</v>
      </c>
      <c r="Y41" s="672">
        <v>25</v>
      </c>
      <c r="Z41" s="672"/>
      <c r="AA41" s="672">
        <v>18.73</v>
      </c>
      <c r="AB41" s="672" t="s">
        <v>357</v>
      </c>
      <c r="AC41" s="672"/>
      <c r="AD41" s="672"/>
      <c r="AE41" s="672"/>
      <c r="AF41" s="672"/>
      <c r="AG41" s="672"/>
      <c r="AH41" s="672"/>
      <c r="AI41" s="672"/>
      <c r="AJ41" s="672"/>
      <c r="AK41" s="672"/>
      <c r="AL41" s="672"/>
      <c r="AM41" s="672"/>
      <c r="AN41" s="672"/>
      <c r="AO41" s="672"/>
      <c r="AP41" s="672"/>
      <c r="AQ41" s="672"/>
      <c r="AR41" s="672"/>
    </row>
    <row r="42" spans="2:44" hidden="1" x14ac:dyDescent="0.2">
      <c r="B42" s="672" t="s">
        <v>1029</v>
      </c>
      <c r="C42" s="672">
        <v>1</v>
      </c>
      <c r="D42" s="672" t="s">
        <v>894</v>
      </c>
      <c r="E42" s="672" t="s">
        <v>1030</v>
      </c>
      <c r="F42" s="672" t="s">
        <v>1030</v>
      </c>
      <c r="G42" s="672"/>
      <c r="H42" s="672"/>
      <c r="I42" s="672" t="s">
        <v>357</v>
      </c>
      <c r="J42" s="672" t="s">
        <v>1031</v>
      </c>
      <c r="K42" s="672">
        <v>1</v>
      </c>
      <c r="L42" s="672" t="s">
        <v>916</v>
      </c>
      <c r="M42" s="672" t="s">
        <v>897</v>
      </c>
      <c r="N42" s="1166">
        <v>41934</v>
      </c>
      <c r="O42" s="672">
        <v>31</v>
      </c>
      <c r="P42" s="1166">
        <v>42497</v>
      </c>
      <c r="Q42" s="672">
        <v>18.5</v>
      </c>
      <c r="R42" s="672">
        <v>19</v>
      </c>
      <c r="S42" s="672">
        <v>1.54</v>
      </c>
      <c r="T42" s="672" t="b">
        <v>1</v>
      </c>
      <c r="U42" s="672" t="s">
        <v>1030</v>
      </c>
      <c r="V42" s="672" t="s">
        <v>1032</v>
      </c>
      <c r="W42" s="672" t="s">
        <v>1033</v>
      </c>
      <c r="X42" s="672">
        <v>112</v>
      </c>
      <c r="Y42" s="672">
        <v>28</v>
      </c>
      <c r="Z42" s="672"/>
      <c r="AA42" s="672">
        <v>18.5</v>
      </c>
      <c r="AB42" s="672" t="s">
        <v>357</v>
      </c>
      <c r="AC42" s="672"/>
      <c r="AD42" s="672"/>
      <c r="AE42" s="672"/>
      <c r="AF42" s="672"/>
      <c r="AG42" s="672"/>
      <c r="AH42" s="672"/>
      <c r="AI42" s="672"/>
      <c r="AJ42" s="672"/>
      <c r="AK42" s="672"/>
      <c r="AL42" s="672"/>
      <c r="AM42" s="672"/>
      <c r="AN42" s="672"/>
      <c r="AO42" s="672"/>
      <c r="AP42" s="672"/>
      <c r="AQ42" s="672"/>
      <c r="AR42" s="672"/>
    </row>
    <row r="43" spans="2:44" hidden="1" x14ac:dyDescent="0.2">
      <c r="B43" s="672" t="s">
        <v>1029</v>
      </c>
      <c r="C43" s="672">
        <v>2</v>
      </c>
      <c r="D43" s="672" t="s">
        <v>894</v>
      </c>
      <c r="E43" s="672" t="s">
        <v>1034</v>
      </c>
      <c r="F43" s="672" t="s">
        <v>1034</v>
      </c>
      <c r="G43" s="672"/>
      <c r="H43" s="672"/>
      <c r="I43" s="672" t="s">
        <v>357</v>
      </c>
      <c r="J43" s="672" t="s">
        <v>1035</v>
      </c>
      <c r="K43" s="672">
        <v>2</v>
      </c>
      <c r="L43" s="672" t="s">
        <v>916</v>
      </c>
      <c r="M43" s="672" t="s">
        <v>897</v>
      </c>
      <c r="N43" s="1166">
        <v>41934</v>
      </c>
      <c r="O43" s="672">
        <v>30.8</v>
      </c>
      <c r="P43" s="1166">
        <v>42497</v>
      </c>
      <c r="Q43" s="672">
        <v>18.5</v>
      </c>
      <c r="R43" s="672">
        <v>19</v>
      </c>
      <c r="S43" s="672">
        <v>1.54</v>
      </c>
      <c r="T43" s="672" t="b">
        <v>1</v>
      </c>
      <c r="U43" s="672" t="s">
        <v>1034</v>
      </c>
      <c r="V43" s="672" t="s">
        <v>1036</v>
      </c>
      <c r="W43" s="672" t="s">
        <v>1037</v>
      </c>
      <c r="X43" s="672">
        <v>111</v>
      </c>
      <c r="Y43" s="672">
        <v>28</v>
      </c>
      <c r="Z43" s="672"/>
      <c r="AA43" s="672">
        <v>18.5</v>
      </c>
      <c r="AB43" s="672" t="s">
        <v>357</v>
      </c>
      <c r="AC43" s="672"/>
      <c r="AD43" s="672"/>
      <c r="AE43" s="672"/>
      <c r="AF43" s="672"/>
      <c r="AG43" s="672"/>
      <c r="AH43" s="672"/>
      <c r="AI43" s="672"/>
      <c r="AJ43" s="672"/>
      <c r="AK43" s="672"/>
      <c r="AL43" s="672"/>
      <c r="AM43" s="672"/>
      <c r="AN43" s="672"/>
      <c r="AO43" s="672"/>
      <c r="AP43" s="672"/>
      <c r="AQ43" s="672"/>
      <c r="AR43" s="672"/>
    </row>
    <row r="44" spans="2:44" hidden="1" x14ac:dyDescent="0.2">
      <c r="B44" s="672" t="s">
        <v>1029</v>
      </c>
      <c r="C44" s="672">
        <v>3</v>
      </c>
      <c r="D44" s="672" t="s">
        <v>894</v>
      </c>
      <c r="E44" s="672" t="s">
        <v>1038</v>
      </c>
      <c r="F44" s="672" t="s">
        <v>1038</v>
      </c>
      <c r="G44" s="672"/>
      <c r="H44" s="672"/>
      <c r="I44" s="672" t="s">
        <v>357</v>
      </c>
      <c r="J44" s="672" t="s">
        <v>1039</v>
      </c>
      <c r="K44" s="672">
        <v>3</v>
      </c>
      <c r="L44" s="672" t="s">
        <v>916</v>
      </c>
      <c r="M44" s="672" t="s">
        <v>897</v>
      </c>
      <c r="N44" s="1166">
        <v>41934</v>
      </c>
      <c r="O44" s="672">
        <v>31.5</v>
      </c>
      <c r="P44" s="1166">
        <v>42497</v>
      </c>
      <c r="Q44" s="672">
        <v>18.5</v>
      </c>
      <c r="R44" s="672">
        <v>19</v>
      </c>
      <c r="S44" s="672">
        <v>1.54</v>
      </c>
      <c r="T44" s="672" t="b">
        <v>1</v>
      </c>
      <c r="U44" s="672" t="s">
        <v>1038</v>
      </c>
      <c r="V44" s="672" t="s">
        <v>1040</v>
      </c>
      <c r="W44" s="672" t="s">
        <v>1041</v>
      </c>
      <c r="X44" s="672">
        <v>112</v>
      </c>
      <c r="Y44" s="672">
        <v>27</v>
      </c>
      <c r="Z44" s="672"/>
      <c r="AA44" s="672">
        <v>18.5</v>
      </c>
      <c r="AB44" s="672" t="s">
        <v>357</v>
      </c>
      <c r="AC44" s="672"/>
      <c r="AD44" s="672"/>
      <c r="AE44" s="672"/>
      <c r="AF44" s="672"/>
      <c r="AG44" s="672"/>
      <c r="AH44" s="672"/>
      <c r="AI44" s="672"/>
      <c r="AJ44" s="672"/>
      <c r="AK44" s="672"/>
      <c r="AL44" s="672"/>
      <c r="AM44" s="672"/>
      <c r="AN44" s="672"/>
      <c r="AO44" s="672"/>
      <c r="AP44" s="672"/>
      <c r="AQ44" s="672"/>
      <c r="AR44" s="672"/>
    </row>
    <row r="45" spans="2:44" hidden="1" x14ac:dyDescent="0.2">
      <c r="B45" s="672" t="s">
        <v>1029</v>
      </c>
      <c r="C45" s="672">
        <v>4</v>
      </c>
      <c r="D45" s="672" t="s">
        <v>894</v>
      </c>
      <c r="E45" s="672" t="s">
        <v>1042</v>
      </c>
      <c r="F45" s="672" t="s">
        <v>1042</v>
      </c>
      <c r="G45" s="672"/>
      <c r="H45" s="672"/>
      <c r="I45" s="672" t="s">
        <v>357</v>
      </c>
      <c r="J45" s="672" t="s">
        <v>1043</v>
      </c>
      <c r="K45" s="672">
        <v>4</v>
      </c>
      <c r="L45" s="672" t="s">
        <v>916</v>
      </c>
      <c r="M45" s="672" t="s">
        <v>11</v>
      </c>
      <c r="N45" s="1166">
        <v>41934</v>
      </c>
      <c r="O45" s="672">
        <v>27.6</v>
      </c>
      <c r="P45" s="1166">
        <v>42497</v>
      </c>
      <c r="Q45" s="672">
        <v>18.5</v>
      </c>
      <c r="R45" s="672">
        <v>19</v>
      </c>
      <c r="S45" s="672">
        <v>1.54</v>
      </c>
      <c r="T45" s="672" t="b">
        <v>1</v>
      </c>
      <c r="U45" s="672" t="s">
        <v>1042</v>
      </c>
      <c r="V45" s="672" t="s">
        <v>1044</v>
      </c>
      <c r="W45" s="672" t="s">
        <v>1045</v>
      </c>
      <c r="X45" s="672">
        <v>112</v>
      </c>
      <c r="Y45" s="672">
        <v>26</v>
      </c>
      <c r="Z45" s="672"/>
      <c r="AA45" s="672">
        <v>18.5</v>
      </c>
      <c r="AB45" s="672" t="s">
        <v>357</v>
      </c>
      <c r="AC45" s="672"/>
      <c r="AD45" s="672"/>
      <c r="AE45" s="672"/>
      <c r="AF45" s="672"/>
      <c r="AG45" s="672"/>
      <c r="AH45" s="672"/>
      <c r="AI45" s="672"/>
      <c r="AJ45" s="672"/>
      <c r="AK45" s="672"/>
      <c r="AL45" s="672"/>
      <c r="AM45" s="672"/>
      <c r="AN45" s="672"/>
      <c r="AO45" s="672"/>
      <c r="AP45" s="672"/>
      <c r="AQ45" s="672"/>
      <c r="AR45" s="672"/>
    </row>
    <row r="46" spans="2:44" hidden="1" x14ac:dyDescent="0.2">
      <c r="B46" s="672" t="s">
        <v>1029</v>
      </c>
      <c r="C46" s="672">
        <v>5</v>
      </c>
      <c r="D46" s="672" t="s">
        <v>894</v>
      </c>
      <c r="E46" s="672" t="s">
        <v>1046</v>
      </c>
      <c r="F46" s="672" t="s">
        <v>1046</v>
      </c>
      <c r="G46" s="672"/>
      <c r="H46" s="672"/>
      <c r="I46" s="672" t="s">
        <v>357</v>
      </c>
      <c r="J46" s="672" t="s">
        <v>1047</v>
      </c>
      <c r="K46" s="672">
        <v>5</v>
      </c>
      <c r="L46" s="672" t="s">
        <v>916</v>
      </c>
      <c r="M46" s="672" t="s">
        <v>11</v>
      </c>
      <c r="N46" s="1166">
        <v>41934</v>
      </c>
      <c r="O46" s="672">
        <v>27.3</v>
      </c>
      <c r="P46" s="1166">
        <v>42497</v>
      </c>
      <c r="Q46" s="672">
        <v>18.5</v>
      </c>
      <c r="R46" s="672">
        <v>19</v>
      </c>
      <c r="S46" s="672">
        <v>1.54</v>
      </c>
      <c r="T46" s="672" t="b">
        <v>1</v>
      </c>
      <c r="U46" s="672" t="s">
        <v>1046</v>
      </c>
      <c r="V46" s="672" t="s">
        <v>1048</v>
      </c>
      <c r="W46" s="672" t="s">
        <v>1049</v>
      </c>
      <c r="X46" s="672">
        <v>109</v>
      </c>
      <c r="Y46" s="672">
        <v>26</v>
      </c>
      <c r="Z46" s="672"/>
      <c r="AA46" s="672">
        <v>18.5</v>
      </c>
      <c r="AB46" s="672" t="s">
        <v>357</v>
      </c>
      <c r="AC46" s="672"/>
      <c r="AD46" s="672"/>
      <c r="AE46" s="672"/>
      <c r="AF46" s="672"/>
      <c r="AG46" s="672"/>
      <c r="AH46" s="672"/>
      <c r="AI46" s="672"/>
      <c r="AJ46" s="672"/>
      <c r="AK46" s="672"/>
      <c r="AL46" s="672"/>
      <c r="AM46" s="672"/>
      <c r="AN46" s="672"/>
      <c r="AO46" s="672"/>
      <c r="AP46" s="672"/>
      <c r="AQ46" s="672"/>
      <c r="AR46" s="672"/>
    </row>
    <row r="47" spans="2:44" hidden="1" x14ac:dyDescent="0.2">
      <c r="B47" s="672" t="s">
        <v>1029</v>
      </c>
      <c r="C47" s="672">
        <v>6</v>
      </c>
      <c r="D47" s="672" t="s">
        <v>894</v>
      </c>
      <c r="E47" s="672" t="s">
        <v>1050</v>
      </c>
      <c r="F47" s="672" t="s">
        <v>1050</v>
      </c>
      <c r="G47" s="672"/>
      <c r="H47" s="672"/>
      <c r="I47" s="672" t="s">
        <v>357</v>
      </c>
      <c r="J47" s="672" t="s">
        <v>1051</v>
      </c>
      <c r="K47" s="672">
        <v>6</v>
      </c>
      <c r="L47" s="672" t="s">
        <v>916</v>
      </c>
      <c r="M47" s="672" t="s">
        <v>11</v>
      </c>
      <c r="N47" s="1166">
        <v>41934</v>
      </c>
      <c r="O47" s="672">
        <v>27.5</v>
      </c>
      <c r="P47" s="1166">
        <v>42497</v>
      </c>
      <c r="Q47" s="672">
        <v>18.5</v>
      </c>
      <c r="R47" s="672">
        <v>19</v>
      </c>
      <c r="S47" s="672">
        <v>1.54</v>
      </c>
      <c r="T47" s="672" t="b">
        <v>1</v>
      </c>
      <c r="U47" s="672" t="s">
        <v>1050</v>
      </c>
      <c r="V47" s="672" t="s">
        <v>1052</v>
      </c>
      <c r="W47" s="672" t="s">
        <v>1053</v>
      </c>
      <c r="X47" s="672">
        <v>107</v>
      </c>
      <c r="Y47" s="672">
        <v>27</v>
      </c>
      <c r="Z47" s="672">
        <v>18.5</v>
      </c>
      <c r="AA47" s="672">
        <v>18.5</v>
      </c>
      <c r="AB47" s="672" t="s">
        <v>357</v>
      </c>
      <c r="AC47" s="672"/>
      <c r="AD47" s="672"/>
      <c r="AE47" s="672"/>
      <c r="AF47" s="672"/>
      <c r="AG47" s="672"/>
      <c r="AH47" s="672"/>
      <c r="AI47" s="672"/>
      <c r="AJ47" s="672"/>
      <c r="AK47" s="672"/>
      <c r="AL47" s="672"/>
      <c r="AM47" s="672"/>
      <c r="AN47" s="672"/>
      <c r="AO47" s="672"/>
      <c r="AP47" s="672"/>
      <c r="AQ47" s="672"/>
      <c r="AR47" s="672"/>
    </row>
    <row r="48" spans="2:44" hidden="1" x14ac:dyDescent="0.2">
      <c r="B48" s="672" t="s">
        <v>1029</v>
      </c>
      <c r="C48" s="672">
        <v>7</v>
      </c>
      <c r="D48" s="672" t="s">
        <v>894</v>
      </c>
      <c r="E48" s="672" t="s">
        <v>1054</v>
      </c>
      <c r="F48" s="672" t="s">
        <v>1054</v>
      </c>
      <c r="G48" s="672"/>
      <c r="H48" s="672"/>
      <c r="I48" s="672" t="s">
        <v>357</v>
      </c>
      <c r="J48" s="672" t="s">
        <v>1055</v>
      </c>
      <c r="K48" s="672">
        <v>7</v>
      </c>
      <c r="L48" s="672" t="s">
        <v>916</v>
      </c>
      <c r="M48" s="672" t="s">
        <v>11</v>
      </c>
      <c r="N48" s="1166">
        <v>41934</v>
      </c>
      <c r="O48" s="672">
        <v>28</v>
      </c>
      <c r="P48" s="1166">
        <v>42497</v>
      </c>
      <c r="Q48" s="672">
        <v>18.5</v>
      </c>
      <c r="R48" s="672">
        <v>19</v>
      </c>
      <c r="S48" s="672">
        <v>1.54</v>
      </c>
      <c r="T48" s="672" t="b">
        <v>1</v>
      </c>
      <c r="U48" s="672" t="s">
        <v>1054</v>
      </c>
      <c r="V48" s="672" t="s">
        <v>1056</v>
      </c>
      <c r="W48" s="672" t="s">
        <v>1057</v>
      </c>
      <c r="X48" s="672">
        <v>105</v>
      </c>
      <c r="Y48" s="672">
        <v>27</v>
      </c>
      <c r="Z48" s="672">
        <v>18.5</v>
      </c>
      <c r="AA48" s="672">
        <v>18.5</v>
      </c>
      <c r="AB48" s="672" t="s">
        <v>357</v>
      </c>
      <c r="AC48" s="672"/>
      <c r="AD48" s="672"/>
      <c r="AE48" s="672"/>
      <c r="AF48" s="672"/>
      <c r="AG48" s="672"/>
      <c r="AH48" s="672"/>
      <c r="AI48" s="672"/>
      <c r="AJ48" s="672"/>
      <c r="AK48" s="672"/>
      <c r="AL48" s="672"/>
      <c r="AM48" s="672"/>
      <c r="AN48" s="672"/>
      <c r="AO48" s="672"/>
      <c r="AP48" s="672"/>
      <c r="AQ48" s="672"/>
      <c r="AR48" s="672"/>
    </row>
    <row r="49" spans="2:44" hidden="1" x14ac:dyDescent="0.2">
      <c r="B49" s="672" t="s">
        <v>1058</v>
      </c>
      <c r="C49" s="672">
        <v>1</v>
      </c>
      <c r="D49" s="672" t="s">
        <v>894</v>
      </c>
      <c r="E49" s="672" t="s">
        <v>1059</v>
      </c>
      <c r="F49" s="672" t="s">
        <v>1059</v>
      </c>
      <c r="G49" s="672"/>
      <c r="H49" s="672"/>
      <c r="I49" s="672" t="s">
        <v>357</v>
      </c>
      <c r="J49" s="672" t="s">
        <v>1060</v>
      </c>
      <c r="K49" s="672">
        <v>11</v>
      </c>
      <c r="L49" s="672" t="s">
        <v>916</v>
      </c>
      <c r="M49" s="672" t="s">
        <v>11</v>
      </c>
      <c r="N49" s="1166">
        <v>41966</v>
      </c>
      <c r="O49" s="672">
        <v>25.8</v>
      </c>
      <c r="P49" s="1166">
        <v>42497</v>
      </c>
      <c r="Q49" s="672">
        <v>17.47</v>
      </c>
      <c r="R49" s="672">
        <v>17</v>
      </c>
      <c r="S49" s="672">
        <v>1.46</v>
      </c>
      <c r="T49" s="672" t="b">
        <v>1</v>
      </c>
      <c r="U49" s="672" t="s">
        <v>1059</v>
      </c>
      <c r="V49" s="672" t="s">
        <v>1061</v>
      </c>
      <c r="W49" s="672" t="s">
        <v>1062</v>
      </c>
      <c r="X49" s="672">
        <v>97</v>
      </c>
      <c r="Y49" s="672">
        <v>24</v>
      </c>
      <c r="Z49" s="672">
        <v>17.47</v>
      </c>
      <c r="AA49" s="672">
        <v>17.47</v>
      </c>
      <c r="AB49" s="672" t="s">
        <v>357</v>
      </c>
      <c r="AC49" s="672"/>
      <c r="AD49" s="672"/>
      <c r="AE49" s="672"/>
      <c r="AF49" s="672"/>
      <c r="AG49" s="672"/>
      <c r="AH49" s="672"/>
      <c r="AI49" s="672"/>
      <c r="AJ49" s="672"/>
      <c r="AK49" s="672"/>
      <c r="AL49" s="672"/>
      <c r="AM49" s="672"/>
      <c r="AN49" s="672"/>
      <c r="AO49" s="672"/>
      <c r="AP49" s="672"/>
      <c r="AQ49" s="672"/>
      <c r="AR49" s="672"/>
    </row>
    <row r="50" spans="2:44" hidden="1" x14ac:dyDescent="0.2">
      <c r="B50" s="672" t="s">
        <v>1058</v>
      </c>
      <c r="C50" s="672">
        <v>2</v>
      </c>
      <c r="D50" s="672" t="s">
        <v>894</v>
      </c>
      <c r="E50" s="672" t="s">
        <v>1063</v>
      </c>
      <c r="F50" s="672" t="s">
        <v>1063</v>
      </c>
      <c r="G50" s="672"/>
      <c r="H50" s="672"/>
      <c r="I50" s="672" t="s">
        <v>357</v>
      </c>
      <c r="J50" s="672" t="s">
        <v>1064</v>
      </c>
      <c r="K50" s="672">
        <v>12</v>
      </c>
      <c r="L50" s="672" t="s">
        <v>916</v>
      </c>
      <c r="M50" s="672" t="s">
        <v>11</v>
      </c>
      <c r="N50" s="1166">
        <v>41966</v>
      </c>
      <c r="O50" s="672">
        <v>25.6</v>
      </c>
      <c r="P50" s="1166">
        <v>42518</v>
      </c>
      <c r="Q50" s="672">
        <v>18.170000000000002</v>
      </c>
      <c r="R50" s="672">
        <v>18</v>
      </c>
      <c r="S50" s="672">
        <v>1.51</v>
      </c>
      <c r="T50" s="672" t="b">
        <v>1</v>
      </c>
      <c r="U50" s="672" t="s">
        <v>1063</v>
      </c>
      <c r="V50" s="672" t="s">
        <v>1065</v>
      </c>
      <c r="W50" s="672" t="s">
        <v>1066</v>
      </c>
      <c r="X50" s="672">
        <v>88</v>
      </c>
      <c r="Y50" s="672">
        <v>25</v>
      </c>
      <c r="Z50" s="672">
        <v>18.170000000000002</v>
      </c>
      <c r="AA50" s="672">
        <v>18.170000000000002</v>
      </c>
      <c r="AB50" s="672" t="s">
        <v>357</v>
      </c>
      <c r="AC50" s="672"/>
      <c r="AD50" s="672"/>
      <c r="AE50" s="672"/>
      <c r="AF50" s="672"/>
      <c r="AG50" s="672"/>
      <c r="AH50" s="672"/>
      <c r="AI50" s="672"/>
      <c r="AJ50" s="672"/>
      <c r="AK50" s="672"/>
      <c r="AL50" s="672"/>
      <c r="AM50" s="672"/>
      <c r="AN50" s="672"/>
      <c r="AO50" s="672"/>
      <c r="AP50" s="672"/>
      <c r="AQ50" s="672"/>
      <c r="AR50" s="672"/>
    </row>
    <row r="51" spans="2:44" hidden="1" x14ac:dyDescent="0.2">
      <c r="B51" s="672" t="s">
        <v>1058</v>
      </c>
      <c r="C51" s="672">
        <v>3</v>
      </c>
      <c r="D51" s="672" t="s">
        <v>894</v>
      </c>
      <c r="E51" s="672" t="s">
        <v>1067</v>
      </c>
      <c r="F51" s="672" t="s">
        <v>1067</v>
      </c>
      <c r="G51" s="672"/>
      <c r="H51" s="672"/>
      <c r="I51" s="672" t="s">
        <v>357</v>
      </c>
      <c r="J51" s="672" t="s">
        <v>1068</v>
      </c>
      <c r="K51" s="672">
        <v>13</v>
      </c>
      <c r="L51" s="672" t="s">
        <v>916</v>
      </c>
      <c r="M51" s="672" t="s">
        <v>11</v>
      </c>
      <c r="N51" s="1166">
        <v>41966</v>
      </c>
      <c r="O51" s="672">
        <v>26.9</v>
      </c>
      <c r="P51" s="1166">
        <v>42518</v>
      </c>
      <c r="Q51" s="672">
        <v>18.170000000000002</v>
      </c>
      <c r="R51" s="672">
        <v>18</v>
      </c>
      <c r="S51" s="672">
        <v>1.51</v>
      </c>
      <c r="T51" s="672" t="b">
        <v>1</v>
      </c>
      <c r="U51" s="672" t="s">
        <v>1067</v>
      </c>
      <c r="V51" s="1770" t="s">
        <v>1382</v>
      </c>
      <c r="W51" s="672"/>
      <c r="X51" s="672"/>
      <c r="Y51" s="672"/>
      <c r="Z51" s="672">
        <v>18.170000000000002</v>
      </c>
      <c r="AA51" s="672">
        <v>18.170000000000002</v>
      </c>
      <c r="AB51" s="672" t="s">
        <v>357</v>
      </c>
      <c r="AC51" s="672"/>
      <c r="AD51" s="672"/>
      <c r="AE51" s="672"/>
      <c r="AF51" s="672"/>
      <c r="AG51" s="672"/>
      <c r="AH51" s="672"/>
      <c r="AI51" s="672"/>
      <c r="AJ51" s="672"/>
      <c r="AK51" s="672"/>
      <c r="AL51" s="672"/>
      <c r="AM51" s="672"/>
      <c r="AN51" s="672"/>
      <c r="AO51" s="672"/>
      <c r="AP51" s="672"/>
      <c r="AQ51" s="672"/>
      <c r="AR51" s="672"/>
    </row>
    <row r="52" spans="2:44" hidden="1" x14ac:dyDescent="0.2">
      <c r="B52" s="672" t="s">
        <v>1058</v>
      </c>
      <c r="C52" s="672">
        <v>4</v>
      </c>
      <c r="D52" s="672" t="s">
        <v>894</v>
      </c>
      <c r="E52" s="672" t="s">
        <v>1069</v>
      </c>
      <c r="F52" s="672" t="s">
        <v>1069</v>
      </c>
      <c r="G52" s="672"/>
      <c r="H52" s="672"/>
      <c r="I52" s="672" t="s">
        <v>357</v>
      </c>
      <c r="J52" s="672" t="s">
        <v>1070</v>
      </c>
      <c r="K52" s="672">
        <v>14</v>
      </c>
      <c r="L52" s="672" t="s">
        <v>916</v>
      </c>
      <c r="M52" s="672" t="s">
        <v>11</v>
      </c>
      <c r="N52" s="1166">
        <v>41966</v>
      </c>
      <c r="O52" s="672">
        <v>27</v>
      </c>
      <c r="P52" s="1166">
        <v>42518</v>
      </c>
      <c r="Q52" s="672">
        <v>18.170000000000002</v>
      </c>
      <c r="R52" s="672">
        <v>18</v>
      </c>
      <c r="S52" s="672">
        <v>1.51</v>
      </c>
      <c r="T52" s="672" t="b">
        <v>1</v>
      </c>
      <c r="U52" s="672" t="s">
        <v>1069</v>
      </c>
      <c r="V52" s="672" t="s">
        <v>1071</v>
      </c>
      <c r="W52" s="672" t="s">
        <v>1072</v>
      </c>
      <c r="X52" s="672">
        <v>88</v>
      </c>
      <c r="Y52" s="672">
        <v>25</v>
      </c>
      <c r="Z52" s="672">
        <v>18.170000000000002</v>
      </c>
      <c r="AA52" s="672">
        <v>18.170000000000002</v>
      </c>
      <c r="AB52" s="672" t="s">
        <v>357</v>
      </c>
      <c r="AC52" s="672"/>
      <c r="AD52" s="672"/>
      <c r="AE52" s="672"/>
      <c r="AF52" s="672"/>
      <c r="AG52" s="672"/>
      <c r="AH52" s="672"/>
      <c r="AI52" s="672"/>
      <c r="AJ52" s="672"/>
      <c r="AK52" s="672"/>
      <c r="AL52" s="672"/>
      <c r="AM52" s="672"/>
      <c r="AN52" s="672"/>
      <c r="AO52" s="672"/>
      <c r="AP52" s="672"/>
      <c r="AQ52" s="672"/>
      <c r="AR52" s="672"/>
    </row>
    <row r="53" spans="2:44" hidden="1" x14ac:dyDescent="0.2">
      <c r="B53" s="672" t="s">
        <v>1058</v>
      </c>
      <c r="C53" s="672">
        <v>5</v>
      </c>
      <c r="D53" s="672" t="s">
        <v>894</v>
      </c>
      <c r="E53" s="672" t="s">
        <v>1073</v>
      </c>
      <c r="F53" s="672" t="s">
        <v>1073</v>
      </c>
      <c r="G53" s="672"/>
      <c r="H53" s="672"/>
      <c r="I53" s="672" t="s">
        <v>357</v>
      </c>
      <c r="J53" s="672" t="s">
        <v>1074</v>
      </c>
      <c r="K53" s="672">
        <v>15</v>
      </c>
      <c r="L53" s="672" t="s">
        <v>916</v>
      </c>
      <c r="M53" s="672" t="s">
        <v>11</v>
      </c>
      <c r="N53" s="1166">
        <v>41966</v>
      </c>
      <c r="O53" s="672">
        <v>25.9</v>
      </c>
      <c r="P53" s="1166">
        <v>42518</v>
      </c>
      <c r="Q53" s="672">
        <v>18.170000000000002</v>
      </c>
      <c r="R53" s="672">
        <v>18</v>
      </c>
      <c r="S53" s="672">
        <v>1.51</v>
      </c>
      <c r="T53" s="672" t="b">
        <v>1</v>
      </c>
      <c r="U53" s="672" t="s">
        <v>1073</v>
      </c>
      <c r="V53" s="672" t="s">
        <v>1075</v>
      </c>
      <c r="W53" s="672" t="s">
        <v>1076</v>
      </c>
      <c r="X53" s="672">
        <v>96</v>
      </c>
      <c r="Y53" s="672">
        <v>25</v>
      </c>
      <c r="Z53" s="672">
        <v>18.170000000000002</v>
      </c>
      <c r="AA53" s="672">
        <v>18.170000000000002</v>
      </c>
      <c r="AB53" s="672" t="s">
        <v>357</v>
      </c>
      <c r="AC53" s="672"/>
      <c r="AD53" s="672"/>
      <c r="AE53" s="672"/>
      <c r="AF53" s="672"/>
      <c r="AG53" s="672"/>
      <c r="AH53" s="672"/>
      <c r="AI53" s="672"/>
      <c r="AJ53" s="672"/>
      <c r="AK53" s="672"/>
      <c r="AL53" s="672"/>
      <c r="AM53" s="672"/>
      <c r="AN53" s="672"/>
      <c r="AO53" s="672"/>
      <c r="AP53" s="672"/>
      <c r="AQ53" s="672"/>
      <c r="AR53" s="672"/>
    </row>
    <row r="54" spans="2:44" hidden="1" x14ac:dyDescent="0.2">
      <c r="B54" s="672" t="s">
        <v>1058</v>
      </c>
      <c r="C54" s="672">
        <v>6</v>
      </c>
      <c r="D54" s="672" t="s">
        <v>894</v>
      </c>
      <c r="E54" s="672" t="s">
        <v>1077</v>
      </c>
      <c r="F54" s="672" t="s">
        <v>1077</v>
      </c>
      <c r="G54" s="672"/>
      <c r="H54" s="672"/>
      <c r="I54" s="672" t="s">
        <v>357</v>
      </c>
      <c r="J54" s="672" t="s">
        <v>1078</v>
      </c>
      <c r="K54" s="672">
        <v>17</v>
      </c>
      <c r="L54" s="672" t="s">
        <v>916</v>
      </c>
      <c r="M54" s="672" t="s">
        <v>11</v>
      </c>
      <c r="N54" s="1166">
        <v>41966</v>
      </c>
      <c r="O54" s="672">
        <v>29.3</v>
      </c>
      <c r="P54" s="1166">
        <v>42518</v>
      </c>
      <c r="Q54" s="672">
        <v>18.170000000000002</v>
      </c>
      <c r="R54" s="672">
        <v>18</v>
      </c>
      <c r="S54" s="672">
        <v>1.51</v>
      </c>
      <c r="T54" s="672" t="b">
        <v>1</v>
      </c>
      <c r="U54" s="672" t="s">
        <v>1077</v>
      </c>
      <c r="V54" s="672" t="s">
        <v>1079</v>
      </c>
      <c r="W54" s="672" t="s">
        <v>1080</v>
      </c>
      <c r="X54" s="672">
        <v>93</v>
      </c>
      <c r="Y54" s="672">
        <v>26</v>
      </c>
      <c r="Z54" s="672">
        <v>18.170000000000002</v>
      </c>
      <c r="AA54" s="672">
        <v>18.170000000000002</v>
      </c>
      <c r="AB54" s="672" t="s">
        <v>357</v>
      </c>
      <c r="AC54" s="672"/>
      <c r="AD54" s="672"/>
      <c r="AE54" s="672"/>
      <c r="AF54" s="672"/>
      <c r="AG54" s="672"/>
      <c r="AH54" s="672"/>
      <c r="AI54" s="672"/>
      <c r="AJ54" s="672"/>
      <c r="AK54" s="672"/>
      <c r="AL54" s="672"/>
      <c r="AM54" s="672"/>
      <c r="AN54" s="672"/>
      <c r="AO54" s="672"/>
      <c r="AP54" s="672"/>
      <c r="AQ54" s="672"/>
      <c r="AR54" s="672"/>
    </row>
    <row r="55" spans="2:44" hidden="1" x14ac:dyDescent="0.2">
      <c r="B55" s="672" t="s">
        <v>1058</v>
      </c>
      <c r="C55" s="672">
        <v>7</v>
      </c>
      <c r="D55" s="672" t="s">
        <v>894</v>
      </c>
      <c r="E55" s="672" t="s">
        <v>1081</v>
      </c>
      <c r="F55" s="672" t="s">
        <v>1081</v>
      </c>
      <c r="G55" s="672"/>
      <c r="H55" s="672"/>
      <c r="I55" s="672" t="s">
        <v>357</v>
      </c>
      <c r="J55" s="672" t="s">
        <v>1082</v>
      </c>
      <c r="K55" s="672">
        <v>18</v>
      </c>
      <c r="L55" s="672" t="s">
        <v>916</v>
      </c>
      <c r="M55" s="672" t="s">
        <v>11</v>
      </c>
      <c r="N55" s="1166">
        <v>41966</v>
      </c>
      <c r="O55" s="672">
        <v>26.6</v>
      </c>
      <c r="P55" s="1166">
        <v>42518</v>
      </c>
      <c r="Q55" s="672">
        <v>18.170000000000002</v>
      </c>
      <c r="R55" s="672">
        <v>18</v>
      </c>
      <c r="S55" s="672">
        <v>1.51</v>
      </c>
      <c r="T55" s="672" t="b">
        <v>1</v>
      </c>
      <c r="U55" s="672" t="s">
        <v>1081</v>
      </c>
      <c r="V55" s="672" t="s">
        <v>1083</v>
      </c>
      <c r="W55" s="672" t="s">
        <v>1084</v>
      </c>
      <c r="X55" s="672">
        <v>95</v>
      </c>
      <c r="Y55" s="672">
        <v>24</v>
      </c>
      <c r="Z55" s="672">
        <v>18.170000000000002</v>
      </c>
      <c r="AA55" s="672">
        <v>18.170000000000002</v>
      </c>
      <c r="AB55" s="672" t="s">
        <v>357</v>
      </c>
      <c r="AC55" s="672"/>
      <c r="AD55" s="672"/>
      <c r="AE55" s="672"/>
      <c r="AF55" s="672"/>
      <c r="AG55" s="672"/>
      <c r="AH55" s="672"/>
      <c r="AI55" s="672"/>
      <c r="AJ55" s="672"/>
      <c r="AK55" s="672"/>
      <c r="AL55" s="672"/>
      <c r="AM55" s="672"/>
      <c r="AN55" s="672"/>
      <c r="AO55" s="672"/>
      <c r="AP55" s="672"/>
      <c r="AQ55" s="672"/>
      <c r="AR55" s="672"/>
    </row>
    <row r="56" spans="2:44" hidden="1" x14ac:dyDescent="0.2">
      <c r="B56" s="672" t="s">
        <v>1058</v>
      </c>
      <c r="C56" s="672">
        <v>8</v>
      </c>
      <c r="D56" s="672" t="s">
        <v>894</v>
      </c>
      <c r="E56" s="672" t="s">
        <v>1085</v>
      </c>
      <c r="F56" s="672" t="s">
        <v>1085</v>
      </c>
      <c r="G56" s="672"/>
      <c r="H56" s="672"/>
      <c r="I56" s="672" t="s">
        <v>357</v>
      </c>
      <c r="J56" s="672" t="s">
        <v>1086</v>
      </c>
      <c r="K56" s="672">
        <v>19</v>
      </c>
      <c r="L56" s="672" t="s">
        <v>916</v>
      </c>
      <c r="M56" s="672" t="s">
        <v>11</v>
      </c>
      <c r="N56" s="1166">
        <v>41966</v>
      </c>
      <c r="O56" s="672">
        <v>27.9</v>
      </c>
      <c r="P56" s="1166">
        <v>42518</v>
      </c>
      <c r="Q56" s="672">
        <v>18.170000000000002</v>
      </c>
      <c r="R56" s="672">
        <v>18</v>
      </c>
      <c r="S56" s="672">
        <v>1.51</v>
      </c>
      <c r="T56" s="672" t="b">
        <v>1</v>
      </c>
      <c r="U56" s="672" t="s">
        <v>1085</v>
      </c>
      <c r="V56" s="672" t="s">
        <v>1087</v>
      </c>
      <c r="W56" s="672" t="s">
        <v>1088</v>
      </c>
      <c r="X56" s="672">
        <v>100</v>
      </c>
      <c r="Y56" s="672">
        <v>25</v>
      </c>
      <c r="Z56" s="672">
        <v>18.170000000000002</v>
      </c>
      <c r="AA56" s="672">
        <v>18.170000000000002</v>
      </c>
      <c r="AB56" s="672" t="s">
        <v>357</v>
      </c>
      <c r="AC56" s="672"/>
      <c r="AD56" s="672"/>
      <c r="AE56" s="672"/>
      <c r="AF56" s="672"/>
      <c r="AG56" s="672"/>
      <c r="AH56" s="672"/>
      <c r="AI56" s="672"/>
      <c r="AJ56" s="672"/>
      <c r="AK56" s="672"/>
      <c r="AL56" s="672"/>
      <c r="AM56" s="672"/>
      <c r="AN56" s="672"/>
      <c r="AO56" s="672"/>
      <c r="AP56" s="672"/>
      <c r="AQ56" s="672"/>
      <c r="AR56" s="672"/>
    </row>
    <row r="57" spans="2:44" hidden="1" x14ac:dyDescent="0.2">
      <c r="B57" s="672" t="s">
        <v>1058</v>
      </c>
      <c r="C57" s="672">
        <v>9</v>
      </c>
      <c r="D57" s="672" t="s">
        <v>894</v>
      </c>
      <c r="E57" s="672" t="s">
        <v>1089</v>
      </c>
      <c r="F57" s="672" t="s">
        <v>1089</v>
      </c>
      <c r="G57" s="672"/>
      <c r="H57" s="672"/>
      <c r="I57" s="672" t="s">
        <v>357</v>
      </c>
      <c r="J57" s="672" t="s">
        <v>1090</v>
      </c>
      <c r="K57" s="672">
        <v>20</v>
      </c>
      <c r="L57" s="672" t="s">
        <v>916</v>
      </c>
      <c r="M57" s="672" t="s">
        <v>11</v>
      </c>
      <c r="N57" s="1166">
        <v>41966</v>
      </c>
      <c r="O57" s="672">
        <v>25.7</v>
      </c>
      <c r="P57" s="1166">
        <v>42518</v>
      </c>
      <c r="Q57" s="672">
        <v>18.170000000000002</v>
      </c>
      <c r="R57" s="672">
        <v>18</v>
      </c>
      <c r="S57" s="672">
        <v>1.51</v>
      </c>
      <c r="T57" s="672" t="b">
        <v>1</v>
      </c>
      <c r="U57" s="672" t="s">
        <v>1089</v>
      </c>
      <c r="V57" s="672" t="s">
        <v>1091</v>
      </c>
      <c r="W57" s="672" t="s">
        <v>1092</v>
      </c>
      <c r="X57" s="672">
        <v>94</v>
      </c>
      <c r="Y57" s="672">
        <v>25</v>
      </c>
      <c r="Z57" s="672">
        <v>18.170000000000002</v>
      </c>
      <c r="AA57" s="672">
        <v>18.170000000000002</v>
      </c>
      <c r="AB57" s="672" t="s">
        <v>357</v>
      </c>
      <c r="AC57" s="672"/>
      <c r="AD57" s="672"/>
      <c r="AE57" s="672"/>
      <c r="AF57" s="672"/>
      <c r="AG57" s="672"/>
      <c r="AH57" s="672"/>
      <c r="AI57" s="672"/>
      <c r="AJ57" s="672"/>
      <c r="AK57" s="672"/>
      <c r="AL57" s="672"/>
      <c r="AM57" s="672"/>
      <c r="AN57" s="672"/>
      <c r="AO57" s="672"/>
      <c r="AP57" s="672"/>
      <c r="AQ57" s="672"/>
      <c r="AR57" s="672"/>
    </row>
    <row r="58" spans="2:44" hidden="1" x14ac:dyDescent="0.2">
      <c r="B58" s="672" t="s">
        <v>1058</v>
      </c>
      <c r="C58" s="672">
        <v>10</v>
      </c>
      <c r="D58" s="672" t="s">
        <v>894</v>
      </c>
      <c r="E58" s="672" t="s">
        <v>1093</v>
      </c>
      <c r="F58" s="672" t="s">
        <v>1093</v>
      </c>
      <c r="G58" s="672"/>
      <c r="H58" s="672"/>
      <c r="I58" s="672" t="s">
        <v>357</v>
      </c>
      <c r="J58" s="672" t="s">
        <v>1094</v>
      </c>
      <c r="K58" s="672">
        <v>21</v>
      </c>
      <c r="L58" s="672" t="s">
        <v>916</v>
      </c>
      <c r="M58" s="672" t="s">
        <v>897</v>
      </c>
      <c r="N58" s="1166">
        <v>41966</v>
      </c>
      <c r="O58" s="672">
        <v>28.6</v>
      </c>
      <c r="P58" s="1166">
        <v>42518</v>
      </c>
      <c r="Q58" s="672">
        <v>18.170000000000002</v>
      </c>
      <c r="R58" s="672">
        <v>18</v>
      </c>
      <c r="S58" s="672">
        <v>1.51</v>
      </c>
      <c r="T58" s="672" t="b">
        <v>1</v>
      </c>
      <c r="U58" s="672" t="s">
        <v>1093</v>
      </c>
      <c r="V58" s="672" t="s">
        <v>1095</v>
      </c>
      <c r="W58" s="672" t="s">
        <v>1096</v>
      </c>
      <c r="X58" s="672">
        <v>104</v>
      </c>
      <c r="Y58" s="672">
        <v>27</v>
      </c>
      <c r="Z58" s="672">
        <v>18.170000000000002</v>
      </c>
      <c r="AA58" s="672">
        <v>18.170000000000002</v>
      </c>
      <c r="AB58" s="672" t="s">
        <v>357</v>
      </c>
      <c r="AC58" s="672"/>
      <c r="AD58" s="672"/>
      <c r="AE58" s="672"/>
      <c r="AF58" s="672"/>
      <c r="AG58" s="672"/>
      <c r="AH58" s="672"/>
      <c r="AI58" s="672"/>
      <c r="AJ58" s="672"/>
      <c r="AK58" s="672"/>
      <c r="AL58" s="672"/>
      <c r="AM58" s="672"/>
      <c r="AN58" s="672"/>
      <c r="AO58" s="672"/>
      <c r="AP58" s="672"/>
      <c r="AQ58" s="672"/>
      <c r="AR58" s="672"/>
    </row>
    <row r="59" spans="2:44" hidden="1" x14ac:dyDescent="0.2">
      <c r="B59" s="672" t="s">
        <v>1058</v>
      </c>
      <c r="C59" s="672">
        <v>11</v>
      </c>
      <c r="D59" s="672" t="s">
        <v>894</v>
      </c>
      <c r="E59" s="672" t="s">
        <v>1097</v>
      </c>
      <c r="F59" s="672" t="s">
        <v>1097</v>
      </c>
      <c r="G59" s="672"/>
      <c r="H59" s="672"/>
      <c r="I59" s="672" t="s">
        <v>357</v>
      </c>
      <c r="J59" s="672" t="s">
        <v>1098</v>
      </c>
      <c r="K59" s="672">
        <v>22</v>
      </c>
      <c r="L59" s="672" t="s">
        <v>916</v>
      </c>
      <c r="M59" s="672" t="s">
        <v>897</v>
      </c>
      <c r="N59" s="1166">
        <v>41966</v>
      </c>
      <c r="O59" s="672">
        <v>30.9</v>
      </c>
      <c r="P59" s="1166">
        <v>42518</v>
      </c>
      <c r="Q59" s="672">
        <v>18.170000000000002</v>
      </c>
      <c r="R59" s="672">
        <v>18</v>
      </c>
      <c r="S59" s="672">
        <v>1.51</v>
      </c>
      <c r="T59" s="672" t="b">
        <v>1</v>
      </c>
      <c r="U59" s="672" t="s">
        <v>1097</v>
      </c>
      <c r="V59" s="672" t="s">
        <v>1099</v>
      </c>
      <c r="W59" s="672" t="s">
        <v>1100</v>
      </c>
      <c r="X59" s="672">
        <v>117</v>
      </c>
      <c r="Y59" s="672">
        <v>27</v>
      </c>
      <c r="Z59" s="672">
        <v>18.170000000000002</v>
      </c>
      <c r="AA59" s="672">
        <v>18.170000000000002</v>
      </c>
      <c r="AB59" s="672" t="s">
        <v>357</v>
      </c>
      <c r="AC59" s="672"/>
      <c r="AD59" s="672"/>
      <c r="AE59" s="672"/>
      <c r="AF59" s="672"/>
      <c r="AG59" s="672"/>
      <c r="AH59" s="672"/>
      <c r="AI59" s="672"/>
      <c r="AJ59" s="672"/>
      <c r="AK59" s="672"/>
      <c r="AL59" s="672"/>
      <c r="AM59" s="672"/>
      <c r="AN59" s="672"/>
      <c r="AO59" s="672"/>
      <c r="AP59" s="672"/>
      <c r="AQ59" s="672"/>
      <c r="AR59" s="672"/>
    </row>
    <row r="60" spans="2:44" hidden="1" x14ac:dyDescent="0.2">
      <c r="B60" s="672" t="s">
        <v>1058</v>
      </c>
      <c r="C60" s="672">
        <v>12</v>
      </c>
      <c r="D60" s="672" t="s">
        <v>894</v>
      </c>
      <c r="E60" s="672" t="s">
        <v>1101</v>
      </c>
      <c r="F60" s="672" t="s">
        <v>1101</v>
      </c>
      <c r="G60" s="672"/>
      <c r="H60" s="672"/>
      <c r="I60" s="672" t="s">
        <v>357</v>
      </c>
      <c r="J60" s="672" t="s">
        <v>1102</v>
      </c>
      <c r="K60" s="672">
        <v>23</v>
      </c>
      <c r="L60" s="672" t="s">
        <v>916</v>
      </c>
      <c r="M60" s="672" t="s">
        <v>897</v>
      </c>
      <c r="N60" s="1166">
        <v>41966</v>
      </c>
      <c r="O60" s="672">
        <v>26.6</v>
      </c>
      <c r="P60" s="1166">
        <v>42518</v>
      </c>
      <c r="Q60" s="672">
        <v>18.170000000000002</v>
      </c>
      <c r="R60" s="672">
        <v>18</v>
      </c>
      <c r="S60" s="672">
        <v>1.51</v>
      </c>
      <c r="T60" s="672" t="b">
        <v>1</v>
      </c>
      <c r="U60" s="672" t="s">
        <v>1101</v>
      </c>
      <c r="V60" s="672" t="s">
        <v>1103</v>
      </c>
      <c r="W60" s="672" t="s">
        <v>1104</v>
      </c>
      <c r="X60" s="672">
        <v>95</v>
      </c>
      <c r="Y60" s="672">
        <v>27</v>
      </c>
      <c r="Z60" s="672">
        <v>18.170000000000002</v>
      </c>
      <c r="AA60" s="672">
        <v>18.170000000000002</v>
      </c>
      <c r="AB60" s="672" t="s">
        <v>357</v>
      </c>
      <c r="AC60" s="672"/>
      <c r="AD60" s="672"/>
      <c r="AE60" s="672"/>
      <c r="AF60" s="672"/>
      <c r="AG60" s="672"/>
      <c r="AH60" s="672"/>
      <c r="AI60" s="672"/>
      <c r="AJ60" s="672"/>
      <c r="AK60" s="672"/>
      <c r="AL60" s="672"/>
      <c r="AM60" s="672"/>
      <c r="AN60" s="672"/>
      <c r="AO60" s="672"/>
      <c r="AP60" s="672"/>
      <c r="AQ60" s="672"/>
      <c r="AR60" s="672"/>
    </row>
    <row r="61" spans="2:44" hidden="1" x14ac:dyDescent="0.2">
      <c r="B61" s="672" t="s">
        <v>1105</v>
      </c>
      <c r="C61" s="672">
        <v>1</v>
      </c>
      <c r="D61" s="672" t="s">
        <v>894</v>
      </c>
      <c r="E61" s="672" t="s">
        <v>1106</v>
      </c>
      <c r="F61" s="672" t="s">
        <v>1106</v>
      </c>
      <c r="G61" s="672"/>
      <c r="H61" s="672"/>
      <c r="I61" s="672" t="s">
        <v>357</v>
      </c>
      <c r="J61" s="672" t="s">
        <v>1107</v>
      </c>
      <c r="K61" s="672" t="s">
        <v>1108</v>
      </c>
      <c r="L61" s="672" t="s">
        <v>1109</v>
      </c>
      <c r="M61" s="672" t="s">
        <v>897</v>
      </c>
      <c r="N61" s="1166">
        <v>42349</v>
      </c>
      <c r="O61" s="672">
        <v>32</v>
      </c>
      <c r="P61" s="1166">
        <v>42657</v>
      </c>
      <c r="Q61" s="672">
        <v>10.1</v>
      </c>
      <c r="R61" s="672">
        <v>10</v>
      </c>
      <c r="S61" s="672">
        <v>0.84</v>
      </c>
      <c r="T61" s="672" t="b">
        <v>0</v>
      </c>
      <c r="U61" s="672" t="s">
        <v>1110</v>
      </c>
      <c r="V61" s="672" t="s">
        <v>1111</v>
      </c>
      <c r="W61" s="672" t="s">
        <v>1112</v>
      </c>
      <c r="X61" s="672">
        <v>99</v>
      </c>
      <c r="Y61" s="672">
        <v>24</v>
      </c>
      <c r="Z61" s="672">
        <v>10.1</v>
      </c>
      <c r="AA61" s="672">
        <v>10.1</v>
      </c>
      <c r="AB61" s="672" t="s">
        <v>357</v>
      </c>
      <c r="AC61" s="672"/>
      <c r="AD61" s="672"/>
      <c r="AE61" s="672"/>
      <c r="AF61" s="672"/>
      <c r="AG61" s="672"/>
      <c r="AH61" s="672"/>
      <c r="AI61" s="672"/>
      <c r="AJ61" s="672"/>
      <c r="AK61" s="672"/>
      <c r="AL61" s="672"/>
      <c r="AM61" s="672"/>
      <c r="AN61" s="672"/>
      <c r="AO61" s="672"/>
      <c r="AP61" s="672"/>
      <c r="AQ61" s="672"/>
      <c r="AR61" s="672"/>
    </row>
    <row r="62" spans="2:44" hidden="1" x14ac:dyDescent="0.2">
      <c r="B62" s="672" t="s">
        <v>1113</v>
      </c>
      <c r="C62" s="672">
        <v>1</v>
      </c>
      <c r="D62" s="672" t="s">
        <v>894</v>
      </c>
      <c r="E62" s="672" t="s">
        <v>1114</v>
      </c>
      <c r="F62" s="672" t="s">
        <v>1114</v>
      </c>
      <c r="G62" s="672"/>
      <c r="H62" s="672"/>
      <c r="I62" s="672" t="s">
        <v>357</v>
      </c>
      <c r="J62" s="672" t="s">
        <v>1115</v>
      </c>
      <c r="K62" s="672" t="s">
        <v>1115</v>
      </c>
      <c r="L62" s="672" t="s">
        <v>944</v>
      </c>
      <c r="M62" s="672" t="s">
        <v>897</v>
      </c>
      <c r="N62" s="1166">
        <v>42289</v>
      </c>
      <c r="O62" s="672">
        <v>33.5</v>
      </c>
      <c r="P62" s="1166">
        <v>42916</v>
      </c>
      <c r="Q62" s="672">
        <v>20.6</v>
      </c>
      <c r="R62" s="672">
        <v>21</v>
      </c>
      <c r="S62" s="672">
        <v>1.72</v>
      </c>
      <c r="T62" s="672" t="b">
        <v>1</v>
      </c>
      <c r="U62" s="672" t="s">
        <v>1114</v>
      </c>
      <c r="V62" s="672"/>
      <c r="W62" s="672"/>
      <c r="X62" s="672"/>
      <c r="Y62" s="672"/>
      <c r="Z62" s="672"/>
      <c r="AA62" s="672">
        <v>20.6</v>
      </c>
      <c r="AB62" s="672" t="s">
        <v>357</v>
      </c>
      <c r="AC62" s="672">
        <v>18.93333333</v>
      </c>
      <c r="AD62" s="672"/>
      <c r="AE62" s="672"/>
      <c r="AF62" s="672"/>
      <c r="AG62" s="672"/>
      <c r="AH62" s="672"/>
      <c r="AI62" s="672"/>
      <c r="AJ62" s="672"/>
      <c r="AK62" s="672"/>
      <c r="AL62" s="672"/>
      <c r="AM62" s="672"/>
      <c r="AN62" s="672"/>
      <c r="AO62" s="672"/>
      <c r="AP62" s="672"/>
      <c r="AQ62" s="672"/>
      <c r="AR62" s="672"/>
    </row>
    <row r="63" spans="2:44" hidden="1" x14ac:dyDescent="0.2">
      <c r="B63" s="672" t="s">
        <v>1113</v>
      </c>
      <c r="C63" s="672">
        <v>2</v>
      </c>
      <c r="D63" s="672" t="s">
        <v>894</v>
      </c>
      <c r="E63" s="672" t="s">
        <v>1116</v>
      </c>
      <c r="F63" s="672" t="s">
        <v>1116</v>
      </c>
      <c r="G63" s="672"/>
      <c r="H63" s="672"/>
      <c r="I63" s="672" t="s">
        <v>357</v>
      </c>
      <c r="J63" s="672" t="s">
        <v>1117</v>
      </c>
      <c r="K63" s="672" t="s">
        <v>1117</v>
      </c>
      <c r="L63" s="672" t="s">
        <v>944</v>
      </c>
      <c r="M63" s="672" t="s">
        <v>897</v>
      </c>
      <c r="N63" s="1166">
        <v>42289</v>
      </c>
      <c r="O63" s="672">
        <v>39</v>
      </c>
      <c r="P63" s="1166">
        <v>42916</v>
      </c>
      <c r="Q63" s="672">
        <v>20.6</v>
      </c>
      <c r="R63" s="672">
        <v>21</v>
      </c>
      <c r="S63" s="672">
        <v>1.72</v>
      </c>
      <c r="T63" s="672" t="b">
        <v>1</v>
      </c>
      <c r="U63" s="672" t="s">
        <v>1116</v>
      </c>
      <c r="V63" s="672"/>
      <c r="W63" s="672"/>
      <c r="X63" s="672"/>
      <c r="Y63" s="672"/>
      <c r="Z63" s="672"/>
      <c r="AA63" s="672">
        <v>20.6</v>
      </c>
      <c r="AB63" s="672" t="s">
        <v>357</v>
      </c>
      <c r="AC63" s="672">
        <v>18.93333333</v>
      </c>
      <c r="AD63" s="672"/>
      <c r="AE63" s="672"/>
      <c r="AF63" s="672"/>
      <c r="AG63" s="672"/>
      <c r="AH63" s="672"/>
      <c r="AI63" s="672"/>
      <c r="AJ63" s="672"/>
      <c r="AK63" s="672"/>
      <c r="AL63" s="672"/>
      <c r="AM63" s="672"/>
      <c r="AN63" s="672"/>
      <c r="AO63" s="672"/>
      <c r="AP63" s="672"/>
      <c r="AQ63" s="672"/>
      <c r="AR63" s="672"/>
    </row>
    <row r="64" spans="2:44" hidden="1" x14ac:dyDescent="0.2">
      <c r="B64" s="672" t="s">
        <v>1113</v>
      </c>
      <c r="C64" s="672">
        <v>3</v>
      </c>
      <c r="D64" s="672" t="s">
        <v>894</v>
      </c>
      <c r="E64" s="672" t="s">
        <v>1118</v>
      </c>
      <c r="F64" s="672" t="s">
        <v>1118</v>
      </c>
      <c r="G64" s="672"/>
      <c r="H64" s="672"/>
      <c r="I64" s="672" t="s">
        <v>357</v>
      </c>
      <c r="J64" s="672" t="s">
        <v>495</v>
      </c>
      <c r="K64" s="672" t="s">
        <v>495</v>
      </c>
      <c r="L64" s="672" t="s">
        <v>944</v>
      </c>
      <c r="M64" s="672" t="s">
        <v>897</v>
      </c>
      <c r="N64" s="1166">
        <v>42289</v>
      </c>
      <c r="O64" s="672">
        <v>40.299999999999997</v>
      </c>
      <c r="P64" s="1166">
        <v>42916</v>
      </c>
      <c r="Q64" s="672">
        <v>20.6</v>
      </c>
      <c r="R64" s="672">
        <v>21</v>
      </c>
      <c r="S64" s="672">
        <v>1.72</v>
      </c>
      <c r="T64" s="672" t="b">
        <v>1</v>
      </c>
      <c r="U64" s="672" t="s">
        <v>1118</v>
      </c>
      <c r="V64" s="672"/>
      <c r="W64" s="672"/>
      <c r="X64" s="672"/>
      <c r="Y64" s="672"/>
      <c r="Z64" s="672"/>
      <c r="AA64" s="672">
        <v>20.6</v>
      </c>
      <c r="AB64" s="672" t="s">
        <v>357</v>
      </c>
      <c r="AC64" s="672">
        <v>18.93333333</v>
      </c>
      <c r="AD64" s="672"/>
      <c r="AE64" s="672"/>
      <c r="AF64" s="672"/>
      <c r="AG64" s="672"/>
      <c r="AH64" s="672"/>
      <c r="AI64" s="672"/>
      <c r="AJ64" s="672"/>
      <c r="AK64" s="672"/>
      <c r="AL64" s="672"/>
      <c r="AM64" s="672"/>
      <c r="AN64" s="672"/>
      <c r="AO64" s="672"/>
      <c r="AP64" s="672"/>
      <c r="AQ64" s="672"/>
      <c r="AR64" s="672"/>
    </row>
    <row r="65" spans="1:44" hidden="1" x14ac:dyDescent="0.2">
      <c r="B65" s="672" t="s">
        <v>1113</v>
      </c>
      <c r="C65" s="672">
        <v>4</v>
      </c>
      <c r="D65" s="672" t="s">
        <v>894</v>
      </c>
      <c r="E65" s="672" t="s">
        <v>1119</v>
      </c>
      <c r="F65" s="672" t="s">
        <v>1119</v>
      </c>
      <c r="G65" s="672"/>
      <c r="H65" s="672"/>
      <c r="I65" s="672" t="s">
        <v>357</v>
      </c>
      <c r="J65" s="672" t="s">
        <v>497</v>
      </c>
      <c r="K65" s="672" t="s">
        <v>497</v>
      </c>
      <c r="L65" s="672" t="s">
        <v>944</v>
      </c>
      <c r="M65" s="672" t="s">
        <v>897</v>
      </c>
      <c r="N65" s="1166">
        <v>42309</v>
      </c>
      <c r="O65" s="672">
        <v>31.3</v>
      </c>
      <c r="P65" s="1166">
        <v>42916</v>
      </c>
      <c r="Q65" s="672">
        <v>19.97</v>
      </c>
      <c r="R65" s="672">
        <v>20</v>
      </c>
      <c r="S65" s="672">
        <v>1.66</v>
      </c>
      <c r="T65" s="672" t="b">
        <v>1</v>
      </c>
      <c r="U65" s="672" t="s">
        <v>1119</v>
      </c>
      <c r="V65" s="672"/>
      <c r="W65" s="672"/>
      <c r="X65" s="672"/>
      <c r="Y65" s="672"/>
      <c r="Z65" s="672"/>
      <c r="AA65" s="672">
        <v>19.97</v>
      </c>
      <c r="AB65" s="672" t="s">
        <v>357</v>
      </c>
      <c r="AC65" s="672">
        <v>18.266666669999999</v>
      </c>
      <c r="AD65" s="672"/>
      <c r="AE65" s="672"/>
      <c r="AF65" s="672"/>
      <c r="AG65" s="672"/>
      <c r="AH65" s="672"/>
      <c r="AI65" s="672"/>
      <c r="AJ65" s="672"/>
      <c r="AK65" s="672"/>
      <c r="AL65" s="672"/>
      <c r="AM65" s="672"/>
      <c r="AN65" s="672"/>
      <c r="AO65" s="672"/>
      <c r="AP65" s="672"/>
      <c r="AQ65" s="672"/>
      <c r="AR65" s="672"/>
    </row>
    <row r="66" spans="1:44" hidden="1" x14ac:dyDescent="0.2">
      <c r="B66" s="672" t="s">
        <v>1113</v>
      </c>
      <c r="C66" s="672">
        <v>5</v>
      </c>
      <c r="D66" s="672" t="s">
        <v>894</v>
      </c>
      <c r="E66" s="672" t="s">
        <v>1120</v>
      </c>
      <c r="F66" s="672" t="s">
        <v>1120</v>
      </c>
      <c r="G66" s="672"/>
      <c r="H66" s="672"/>
      <c r="I66" s="672" t="s">
        <v>357</v>
      </c>
      <c r="J66" s="672" t="s">
        <v>499</v>
      </c>
      <c r="K66" s="672" t="s">
        <v>499</v>
      </c>
      <c r="L66" s="672" t="s">
        <v>944</v>
      </c>
      <c r="M66" s="672" t="s">
        <v>897</v>
      </c>
      <c r="N66" s="1166">
        <v>42309</v>
      </c>
      <c r="O66" s="672">
        <v>33.299999999999997</v>
      </c>
      <c r="P66" s="1166">
        <v>42916</v>
      </c>
      <c r="Q66" s="672">
        <v>19.97</v>
      </c>
      <c r="R66" s="672">
        <v>20</v>
      </c>
      <c r="S66" s="672">
        <v>1.66</v>
      </c>
      <c r="T66" s="672" t="b">
        <v>1</v>
      </c>
      <c r="U66" s="672" t="s">
        <v>1120</v>
      </c>
      <c r="V66" s="672"/>
      <c r="W66" s="672"/>
      <c r="X66" s="672"/>
      <c r="Y66" s="672"/>
      <c r="Z66" s="672"/>
      <c r="AA66" s="672">
        <v>19.97</v>
      </c>
      <c r="AB66" s="672" t="s">
        <v>357</v>
      </c>
      <c r="AC66" s="672">
        <v>18.266666669999999</v>
      </c>
      <c r="AD66" s="672"/>
      <c r="AE66" s="672"/>
      <c r="AF66" s="672"/>
      <c r="AG66" s="672"/>
      <c r="AH66" s="672"/>
      <c r="AI66" s="672"/>
      <c r="AJ66" s="672"/>
      <c r="AK66" s="672"/>
      <c r="AL66" s="672"/>
      <c r="AM66" s="672"/>
      <c r="AN66" s="672"/>
      <c r="AO66" s="672"/>
      <c r="AP66" s="672"/>
      <c r="AQ66" s="672"/>
      <c r="AR66" s="672"/>
    </row>
    <row r="67" spans="1:44" hidden="1" x14ac:dyDescent="0.2">
      <c r="B67" s="672" t="s">
        <v>1113</v>
      </c>
      <c r="C67" s="672">
        <v>6</v>
      </c>
      <c r="D67" s="672" t="s">
        <v>894</v>
      </c>
      <c r="E67" s="672" t="s">
        <v>1121</v>
      </c>
      <c r="F67" s="672" t="s">
        <v>1121</v>
      </c>
      <c r="G67" s="672"/>
      <c r="H67" s="672"/>
      <c r="I67" s="672" t="s">
        <v>357</v>
      </c>
      <c r="J67" s="672" t="s">
        <v>501</v>
      </c>
      <c r="K67" s="672" t="s">
        <v>501</v>
      </c>
      <c r="L67" s="672" t="s">
        <v>944</v>
      </c>
      <c r="M67" s="672" t="s">
        <v>897</v>
      </c>
      <c r="N67" s="1166">
        <v>42309</v>
      </c>
      <c r="O67" s="672">
        <v>32.9</v>
      </c>
      <c r="P67" s="1166">
        <v>42916</v>
      </c>
      <c r="Q67" s="672">
        <v>19.97</v>
      </c>
      <c r="R67" s="672">
        <v>20</v>
      </c>
      <c r="S67" s="672">
        <v>1.66</v>
      </c>
      <c r="T67" s="672" t="b">
        <v>1</v>
      </c>
      <c r="U67" s="672" t="s">
        <v>1121</v>
      </c>
      <c r="V67" s="672" t="s">
        <v>1122</v>
      </c>
      <c r="W67" s="672" t="s">
        <v>1123</v>
      </c>
      <c r="X67" s="672">
        <v>126</v>
      </c>
      <c r="Y67" s="672">
        <v>28</v>
      </c>
      <c r="Z67" s="672"/>
      <c r="AA67" s="672">
        <v>19.97</v>
      </c>
      <c r="AB67" s="672" t="s">
        <v>357</v>
      </c>
      <c r="AC67" s="672">
        <v>18.266666669999999</v>
      </c>
      <c r="AD67" s="672"/>
      <c r="AE67" s="672"/>
      <c r="AF67" s="672"/>
      <c r="AG67" s="672"/>
      <c r="AH67" s="672"/>
      <c r="AI67" s="672"/>
      <c r="AJ67" s="672"/>
      <c r="AK67" s="672"/>
      <c r="AL67" s="672"/>
      <c r="AM67" s="672"/>
      <c r="AN67" s="672"/>
      <c r="AO67" s="672"/>
      <c r="AP67" s="672"/>
      <c r="AQ67" s="672"/>
      <c r="AR67" s="672"/>
    </row>
    <row r="68" spans="1:44" s="1793" customFormat="1" hidden="1" x14ac:dyDescent="0.2">
      <c r="A68" s="1793" t="s">
        <v>1124</v>
      </c>
      <c r="B68" s="1794" t="s">
        <v>1113</v>
      </c>
      <c r="C68" s="1794">
        <v>7</v>
      </c>
      <c r="D68" s="1794" t="s">
        <v>894</v>
      </c>
      <c r="E68" s="1794" t="s">
        <v>1125</v>
      </c>
      <c r="F68" s="1794" t="s">
        <v>1125</v>
      </c>
      <c r="G68" s="1794"/>
      <c r="H68" s="1794"/>
      <c r="I68" s="1794" t="s">
        <v>357</v>
      </c>
      <c r="J68" s="1794" t="s">
        <v>503</v>
      </c>
      <c r="K68" s="1794" t="s">
        <v>503</v>
      </c>
      <c r="L68" s="1794" t="s">
        <v>944</v>
      </c>
      <c r="M68" s="1794" t="s">
        <v>11</v>
      </c>
      <c r="N68" s="1795">
        <v>42309</v>
      </c>
      <c r="O68" s="1794">
        <v>27.5</v>
      </c>
      <c r="P68" s="1795">
        <v>42916</v>
      </c>
      <c r="Q68" s="1794">
        <v>19.97</v>
      </c>
      <c r="R68" s="1794">
        <v>20</v>
      </c>
      <c r="S68" s="1794">
        <v>1.66</v>
      </c>
      <c r="T68" s="1794" t="b">
        <v>1</v>
      </c>
      <c r="U68" s="1794" t="s">
        <v>1125</v>
      </c>
      <c r="V68" s="1770" t="s">
        <v>3546</v>
      </c>
      <c r="W68" s="1771" t="s">
        <v>1126</v>
      </c>
      <c r="X68" s="1771">
        <v>100</v>
      </c>
      <c r="Y68" s="1772">
        <v>32</v>
      </c>
      <c r="Z68" s="1794"/>
      <c r="AA68" s="1794">
        <v>19.97</v>
      </c>
      <c r="AB68" s="1794" t="s">
        <v>357</v>
      </c>
      <c r="AC68" s="1794">
        <v>18.266666669999999</v>
      </c>
      <c r="AD68" s="1794"/>
      <c r="AE68" s="1794"/>
      <c r="AF68" s="1794"/>
      <c r="AG68" s="1794"/>
      <c r="AH68" s="1794"/>
      <c r="AI68" s="1794"/>
      <c r="AJ68" s="1794"/>
      <c r="AK68" s="1794"/>
      <c r="AL68" s="1794"/>
      <c r="AM68" s="1794"/>
      <c r="AN68" s="1794"/>
      <c r="AO68" s="1794"/>
      <c r="AP68" s="1794"/>
      <c r="AQ68" s="1794"/>
      <c r="AR68" s="1794"/>
    </row>
    <row r="69" spans="1:44" hidden="1" x14ac:dyDescent="0.2">
      <c r="B69" s="672" t="s">
        <v>1113</v>
      </c>
      <c r="C69" s="672">
        <v>8</v>
      </c>
      <c r="D69" s="672" t="s">
        <v>894</v>
      </c>
      <c r="E69" s="672" t="s">
        <v>1127</v>
      </c>
      <c r="F69" s="672" t="s">
        <v>1127</v>
      </c>
      <c r="G69" s="672"/>
      <c r="H69" s="672"/>
      <c r="I69" s="672" t="s">
        <v>357</v>
      </c>
      <c r="J69" s="672" t="s">
        <v>505</v>
      </c>
      <c r="K69" s="672" t="s">
        <v>505</v>
      </c>
      <c r="L69" s="672" t="s">
        <v>944</v>
      </c>
      <c r="M69" s="672" t="s">
        <v>11</v>
      </c>
      <c r="N69" s="1166">
        <v>42309</v>
      </c>
      <c r="O69" s="672">
        <v>32.1</v>
      </c>
      <c r="P69" s="1166">
        <v>42916</v>
      </c>
      <c r="Q69" s="672">
        <v>19.97</v>
      </c>
      <c r="R69" s="672">
        <v>20</v>
      </c>
      <c r="S69" s="672">
        <v>1.66</v>
      </c>
      <c r="T69" s="672" t="b">
        <v>1</v>
      </c>
      <c r="U69" s="672" t="s">
        <v>1127</v>
      </c>
      <c r="V69" s="672"/>
      <c r="W69" s="672"/>
      <c r="X69" s="672"/>
      <c r="Y69" s="672"/>
      <c r="Z69" s="672"/>
      <c r="AA69" s="672">
        <v>19.97</v>
      </c>
      <c r="AB69" s="672" t="s">
        <v>357</v>
      </c>
      <c r="AC69" s="672">
        <v>18.266666669999999</v>
      </c>
      <c r="AD69" s="672"/>
      <c r="AE69" s="672"/>
      <c r="AF69" s="672"/>
      <c r="AG69" s="672"/>
      <c r="AH69" s="672"/>
      <c r="AI69" s="672"/>
      <c r="AJ69" s="672"/>
      <c r="AK69" s="672"/>
      <c r="AL69" s="672"/>
      <c r="AM69" s="672"/>
      <c r="AN69" s="672"/>
      <c r="AO69" s="672"/>
      <c r="AP69" s="672"/>
      <c r="AQ69" s="672"/>
      <c r="AR69" s="672"/>
    </row>
    <row r="70" spans="1:44" hidden="1" x14ac:dyDescent="0.2">
      <c r="B70" s="672" t="s">
        <v>1113</v>
      </c>
      <c r="C70" s="672">
        <v>9</v>
      </c>
      <c r="D70" s="672" t="s">
        <v>894</v>
      </c>
      <c r="E70" s="672" t="s">
        <v>1128</v>
      </c>
      <c r="F70" s="672" t="s">
        <v>1128</v>
      </c>
      <c r="G70" s="672"/>
      <c r="H70" s="672"/>
      <c r="I70" s="672" t="s">
        <v>357</v>
      </c>
      <c r="J70" s="672" t="s">
        <v>507</v>
      </c>
      <c r="K70" s="672" t="s">
        <v>507</v>
      </c>
      <c r="L70" s="672" t="s">
        <v>944</v>
      </c>
      <c r="M70" s="672" t="s">
        <v>11</v>
      </c>
      <c r="N70" s="1166">
        <v>42309</v>
      </c>
      <c r="O70" s="672">
        <v>30.3</v>
      </c>
      <c r="P70" s="1166">
        <v>42916</v>
      </c>
      <c r="Q70" s="672">
        <v>19.97</v>
      </c>
      <c r="R70" s="672">
        <v>20</v>
      </c>
      <c r="S70" s="672">
        <v>1.66</v>
      </c>
      <c r="T70" s="672" t="b">
        <v>1</v>
      </c>
      <c r="U70" s="672" t="s">
        <v>1128</v>
      </c>
      <c r="V70" s="672"/>
      <c r="W70" s="672"/>
      <c r="X70" s="672"/>
      <c r="Y70" s="672"/>
      <c r="Z70" s="672"/>
      <c r="AA70" s="672">
        <v>19.97</v>
      </c>
      <c r="AB70" s="672" t="s">
        <v>357</v>
      </c>
      <c r="AC70" s="672">
        <v>18.266666669999999</v>
      </c>
      <c r="AD70" s="672"/>
      <c r="AE70" s="672"/>
      <c r="AF70" s="672"/>
      <c r="AG70" s="672"/>
      <c r="AH70" s="672"/>
      <c r="AI70" s="672"/>
      <c r="AJ70" s="672"/>
      <c r="AK70" s="672"/>
      <c r="AL70" s="672"/>
      <c r="AM70" s="672"/>
      <c r="AN70" s="672"/>
      <c r="AO70" s="672"/>
      <c r="AP70" s="672"/>
      <c r="AQ70" s="672"/>
      <c r="AR70" s="672"/>
    </row>
    <row r="71" spans="1:44" hidden="1" x14ac:dyDescent="0.2">
      <c r="B71" s="672" t="s">
        <v>1113</v>
      </c>
      <c r="C71" s="672">
        <v>10</v>
      </c>
      <c r="D71" s="672" t="s">
        <v>894</v>
      </c>
      <c r="E71" s="672" t="s">
        <v>1129</v>
      </c>
      <c r="F71" s="672" t="s">
        <v>1129</v>
      </c>
      <c r="G71" s="672"/>
      <c r="H71" s="672"/>
      <c r="I71" s="672" t="s">
        <v>357</v>
      </c>
      <c r="J71" s="672" t="s">
        <v>510</v>
      </c>
      <c r="K71" s="672" t="s">
        <v>510</v>
      </c>
      <c r="L71" s="672" t="s">
        <v>944</v>
      </c>
      <c r="M71" s="672" t="s">
        <v>11</v>
      </c>
      <c r="N71" s="1166">
        <v>42309</v>
      </c>
      <c r="O71" s="672">
        <v>30.6</v>
      </c>
      <c r="P71" s="1166">
        <v>42916</v>
      </c>
      <c r="Q71" s="672">
        <v>19.97</v>
      </c>
      <c r="R71" s="672">
        <v>20</v>
      </c>
      <c r="S71" s="672">
        <v>1.66</v>
      </c>
      <c r="T71" s="672" t="b">
        <v>1</v>
      </c>
      <c r="U71" s="672" t="s">
        <v>1129</v>
      </c>
      <c r="V71" s="672"/>
      <c r="W71" s="672"/>
      <c r="X71" s="672"/>
      <c r="Y71" s="672"/>
      <c r="Z71" s="672"/>
      <c r="AA71" s="672">
        <v>19.97</v>
      </c>
      <c r="AB71" s="672" t="s">
        <v>357</v>
      </c>
      <c r="AC71" s="672">
        <v>18.266666669999999</v>
      </c>
      <c r="AD71" s="672"/>
      <c r="AE71" s="672"/>
      <c r="AF71" s="672"/>
      <c r="AG71" s="672"/>
      <c r="AH71" s="672"/>
      <c r="AI71" s="672"/>
      <c r="AJ71" s="672"/>
      <c r="AK71" s="672"/>
      <c r="AL71" s="672"/>
      <c r="AM71" s="672"/>
      <c r="AN71" s="672"/>
      <c r="AO71" s="672"/>
      <c r="AP71" s="672"/>
      <c r="AQ71" s="672"/>
      <c r="AR71" s="672"/>
    </row>
    <row r="72" spans="1:44" hidden="1" x14ac:dyDescent="0.2">
      <c r="B72" s="672" t="s">
        <v>1113</v>
      </c>
      <c r="C72" s="672">
        <v>11</v>
      </c>
      <c r="D72" s="672" t="s">
        <v>894</v>
      </c>
      <c r="E72" s="672" t="s">
        <v>1130</v>
      </c>
      <c r="F72" s="672" t="s">
        <v>1130</v>
      </c>
      <c r="G72" s="672"/>
      <c r="H72" s="672"/>
      <c r="I72" s="672" t="s">
        <v>357</v>
      </c>
      <c r="J72" s="672" t="s">
        <v>512</v>
      </c>
      <c r="K72" s="672" t="s">
        <v>512</v>
      </c>
      <c r="L72" s="672" t="s">
        <v>944</v>
      </c>
      <c r="M72" s="672" t="s">
        <v>11</v>
      </c>
      <c r="N72" s="1166">
        <v>42315</v>
      </c>
      <c r="O72" s="672">
        <v>30.7</v>
      </c>
      <c r="P72" s="1166">
        <v>42916</v>
      </c>
      <c r="Q72" s="672">
        <v>19.77</v>
      </c>
      <c r="R72" s="672">
        <v>20</v>
      </c>
      <c r="S72" s="672">
        <v>1.65</v>
      </c>
      <c r="T72" s="672" t="b">
        <v>1</v>
      </c>
      <c r="U72" s="672" t="s">
        <v>1130</v>
      </c>
      <c r="V72" s="672"/>
      <c r="W72" s="672"/>
      <c r="X72" s="672"/>
      <c r="Y72" s="672"/>
      <c r="Z72" s="672"/>
      <c r="AA72" s="672">
        <v>19.77</v>
      </c>
      <c r="AB72" s="672" t="s">
        <v>357</v>
      </c>
      <c r="AC72" s="672">
        <v>18.06666667</v>
      </c>
      <c r="AD72" s="672"/>
      <c r="AE72" s="672"/>
      <c r="AF72" s="672"/>
      <c r="AG72" s="672"/>
      <c r="AH72" s="672"/>
      <c r="AI72" s="672"/>
      <c r="AJ72" s="672"/>
      <c r="AK72" s="672"/>
      <c r="AL72" s="672"/>
      <c r="AM72" s="672"/>
      <c r="AN72" s="672"/>
      <c r="AO72" s="672"/>
      <c r="AP72" s="672"/>
      <c r="AQ72" s="672"/>
      <c r="AR72" s="672"/>
    </row>
    <row r="73" spans="1:44" hidden="1" x14ac:dyDescent="0.2">
      <c r="B73" s="672" t="s">
        <v>1113</v>
      </c>
      <c r="C73" s="672">
        <v>12</v>
      </c>
      <c r="D73" s="672" t="s">
        <v>894</v>
      </c>
      <c r="E73" s="672" t="s">
        <v>1131</v>
      </c>
      <c r="F73" s="672" t="s">
        <v>1131</v>
      </c>
      <c r="G73" s="672"/>
      <c r="H73" s="672"/>
      <c r="I73" s="672" t="s">
        <v>357</v>
      </c>
      <c r="J73" s="672" t="s">
        <v>514</v>
      </c>
      <c r="K73" s="672" t="s">
        <v>514</v>
      </c>
      <c r="L73" s="672" t="s">
        <v>944</v>
      </c>
      <c r="M73" s="672" t="s">
        <v>11</v>
      </c>
      <c r="N73" s="1166">
        <v>42315</v>
      </c>
      <c r="O73" s="672">
        <v>30.5</v>
      </c>
      <c r="P73" s="1166">
        <v>42909</v>
      </c>
      <c r="Q73" s="672">
        <v>19.2</v>
      </c>
      <c r="R73" s="672">
        <v>19</v>
      </c>
      <c r="S73" s="672">
        <v>1.6</v>
      </c>
      <c r="T73" s="672"/>
      <c r="U73" s="672" t="s">
        <v>1131</v>
      </c>
      <c r="V73" s="672"/>
      <c r="W73" s="672"/>
      <c r="X73" s="672"/>
      <c r="Y73" s="672"/>
      <c r="Z73" s="672" t="s">
        <v>1132</v>
      </c>
      <c r="AA73" s="672" t="e">
        <v>#VALUE!</v>
      </c>
      <c r="AB73" s="672" t="s">
        <v>357</v>
      </c>
      <c r="AC73" s="672">
        <v>18.06666667</v>
      </c>
      <c r="AD73" s="672"/>
      <c r="AE73" s="672"/>
      <c r="AF73" s="672"/>
      <c r="AG73" s="672"/>
      <c r="AH73" s="672"/>
      <c r="AI73" s="672"/>
      <c r="AJ73" s="672"/>
      <c r="AK73" s="672"/>
      <c r="AL73" s="672"/>
      <c r="AM73" s="672"/>
      <c r="AN73" s="672"/>
      <c r="AO73" s="672"/>
      <c r="AP73" s="672"/>
      <c r="AQ73" s="672"/>
      <c r="AR73" s="672"/>
    </row>
    <row r="74" spans="1:44" hidden="1" x14ac:dyDescent="0.2">
      <c r="B74" s="672" t="s">
        <v>1113</v>
      </c>
      <c r="C74" s="672">
        <v>13</v>
      </c>
      <c r="D74" s="672" t="s">
        <v>894</v>
      </c>
      <c r="E74" s="672" t="s">
        <v>1133</v>
      </c>
      <c r="F74" s="672" t="s">
        <v>1133</v>
      </c>
      <c r="G74" s="672"/>
      <c r="H74" s="672"/>
      <c r="I74" s="672" t="s">
        <v>357</v>
      </c>
      <c r="J74" s="672" t="s">
        <v>516</v>
      </c>
      <c r="K74" s="672" t="s">
        <v>516</v>
      </c>
      <c r="L74" s="672" t="s">
        <v>944</v>
      </c>
      <c r="M74" s="672" t="s">
        <v>11</v>
      </c>
      <c r="N74" s="1166">
        <v>42315</v>
      </c>
      <c r="O74" s="672">
        <v>27.7</v>
      </c>
      <c r="P74" s="1166">
        <v>42909</v>
      </c>
      <c r="Q74" s="672">
        <v>19.2</v>
      </c>
      <c r="R74" s="672">
        <v>19</v>
      </c>
      <c r="S74" s="672">
        <v>1.6</v>
      </c>
      <c r="T74" s="672"/>
      <c r="U74" s="672" t="s">
        <v>1133</v>
      </c>
      <c r="V74" s="672"/>
      <c r="W74" s="672"/>
      <c r="X74" s="672"/>
      <c r="Y74" s="672"/>
      <c r="Z74" s="672" t="s">
        <v>1134</v>
      </c>
      <c r="AA74" s="672" t="e">
        <v>#VALUE!</v>
      </c>
      <c r="AB74" s="672" t="s">
        <v>357</v>
      </c>
      <c r="AC74" s="672">
        <v>18.06666667</v>
      </c>
      <c r="AD74" s="672"/>
      <c r="AE74" s="672"/>
      <c r="AF74" s="672"/>
      <c r="AG74" s="672"/>
      <c r="AH74" s="672"/>
      <c r="AI74" s="672"/>
      <c r="AJ74" s="672"/>
      <c r="AK74" s="672"/>
      <c r="AL74" s="672"/>
      <c r="AM74" s="672"/>
      <c r="AN74" s="672"/>
      <c r="AO74" s="672"/>
      <c r="AP74" s="672"/>
      <c r="AQ74" s="672"/>
      <c r="AR74" s="672"/>
    </row>
    <row r="75" spans="1:44" hidden="1" x14ac:dyDescent="0.2">
      <c r="B75" s="672" t="s">
        <v>1113</v>
      </c>
      <c r="C75" s="672">
        <v>14</v>
      </c>
      <c r="D75" s="672" t="s">
        <v>894</v>
      </c>
      <c r="E75" s="672" t="s">
        <v>1135</v>
      </c>
      <c r="F75" s="672" t="s">
        <v>1135</v>
      </c>
      <c r="G75" s="672"/>
      <c r="H75" s="672"/>
      <c r="I75" s="672" t="s">
        <v>357</v>
      </c>
      <c r="J75" s="672" t="s">
        <v>518</v>
      </c>
      <c r="K75" s="672" t="s">
        <v>518</v>
      </c>
      <c r="L75" s="672" t="s">
        <v>944</v>
      </c>
      <c r="M75" s="672" t="s">
        <v>11</v>
      </c>
      <c r="N75" s="1166">
        <v>42315</v>
      </c>
      <c r="O75" s="672">
        <v>36.5</v>
      </c>
      <c r="P75" s="1166">
        <v>42916</v>
      </c>
      <c r="Q75" s="672">
        <v>19.77</v>
      </c>
      <c r="R75" s="672">
        <v>20</v>
      </c>
      <c r="S75" s="672">
        <v>1.65</v>
      </c>
      <c r="T75" s="672" t="b">
        <v>1</v>
      </c>
      <c r="U75" s="672" t="s">
        <v>1135</v>
      </c>
      <c r="V75" s="672"/>
      <c r="W75" s="672"/>
      <c r="X75" s="672"/>
      <c r="Y75" s="672"/>
      <c r="Z75" s="672"/>
      <c r="AA75" s="672">
        <v>19.77</v>
      </c>
      <c r="AB75" s="672" t="s">
        <v>357</v>
      </c>
      <c r="AC75" s="672">
        <v>18.06666667</v>
      </c>
      <c r="AD75" s="672"/>
      <c r="AE75" s="672"/>
      <c r="AF75" s="672"/>
      <c r="AG75" s="672"/>
      <c r="AH75" s="672"/>
      <c r="AI75" s="672"/>
      <c r="AJ75" s="672"/>
      <c r="AK75" s="672"/>
      <c r="AL75" s="672"/>
      <c r="AM75" s="672"/>
      <c r="AN75" s="672"/>
      <c r="AO75" s="672"/>
      <c r="AP75" s="672"/>
      <c r="AQ75" s="672"/>
      <c r="AR75" s="672"/>
    </row>
    <row r="76" spans="1:44" hidden="1" x14ac:dyDescent="0.2">
      <c r="B76" s="672" t="s">
        <v>1113</v>
      </c>
      <c r="C76" s="672">
        <v>15</v>
      </c>
      <c r="D76" s="672" t="s">
        <v>894</v>
      </c>
      <c r="E76" s="672" t="s">
        <v>1136</v>
      </c>
      <c r="F76" s="672" t="s">
        <v>1136</v>
      </c>
      <c r="G76" s="672"/>
      <c r="H76" s="672"/>
      <c r="I76" s="672" t="s">
        <v>357</v>
      </c>
      <c r="J76" s="672" t="s">
        <v>520</v>
      </c>
      <c r="K76" s="672" t="s">
        <v>520</v>
      </c>
      <c r="L76" s="672" t="s">
        <v>944</v>
      </c>
      <c r="M76" s="672" t="s">
        <v>11</v>
      </c>
      <c r="N76" s="1166">
        <v>42315</v>
      </c>
      <c r="O76" s="672">
        <v>30.1</v>
      </c>
      <c r="P76" s="1166">
        <v>42909</v>
      </c>
      <c r="Q76" s="672">
        <v>19.2</v>
      </c>
      <c r="R76" s="672">
        <v>19</v>
      </c>
      <c r="S76" s="672">
        <v>1.6</v>
      </c>
      <c r="T76" s="672"/>
      <c r="U76" s="672" t="s">
        <v>1136</v>
      </c>
      <c r="V76" s="672"/>
      <c r="W76" s="672"/>
      <c r="X76" s="672"/>
      <c r="Y76" s="672"/>
      <c r="Z76" s="672" t="s">
        <v>1137</v>
      </c>
      <c r="AA76" s="672" t="e">
        <v>#VALUE!</v>
      </c>
      <c r="AB76" s="672" t="s">
        <v>357</v>
      </c>
      <c r="AC76" s="672">
        <v>18.06666667</v>
      </c>
      <c r="AD76" s="672"/>
      <c r="AE76" s="672"/>
      <c r="AF76" s="672"/>
      <c r="AG76" s="672"/>
      <c r="AH76" s="672"/>
      <c r="AI76" s="672"/>
      <c r="AJ76" s="672"/>
      <c r="AK76" s="672"/>
      <c r="AL76" s="672"/>
      <c r="AM76" s="672"/>
      <c r="AN76" s="672"/>
      <c r="AO76" s="672"/>
      <c r="AP76" s="672"/>
      <c r="AQ76" s="672"/>
      <c r="AR76" s="672"/>
    </row>
    <row r="77" spans="1:44" hidden="1" x14ac:dyDescent="0.2">
      <c r="B77" s="672" t="s">
        <v>1113</v>
      </c>
      <c r="C77" s="672">
        <v>16</v>
      </c>
      <c r="D77" s="672" t="s">
        <v>894</v>
      </c>
      <c r="E77" s="672" t="s">
        <v>1138</v>
      </c>
      <c r="F77" s="672" t="s">
        <v>1138</v>
      </c>
      <c r="G77" s="672"/>
      <c r="H77" s="672"/>
      <c r="I77" s="672" t="s">
        <v>357</v>
      </c>
      <c r="J77" s="672" t="s">
        <v>522</v>
      </c>
      <c r="K77" s="672" t="s">
        <v>522</v>
      </c>
      <c r="L77" s="672" t="s">
        <v>944</v>
      </c>
      <c r="M77" s="672" t="s">
        <v>11</v>
      </c>
      <c r="N77" s="1166">
        <v>42192</v>
      </c>
      <c r="O77" s="672">
        <v>35.1</v>
      </c>
      <c r="P77" s="1166">
        <v>42909</v>
      </c>
      <c r="Q77" s="672">
        <v>19.2</v>
      </c>
      <c r="R77" s="672">
        <v>19</v>
      </c>
      <c r="S77" s="672">
        <v>1.6</v>
      </c>
      <c r="T77" s="672"/>
      <c r="U77" s="672" t="s">
        <v>1138</v>
      </c>
      <c r="V77" s="672" t="s">
        <v>1139</v>
      </c>
      <c r="W77" s="672"/>
      <c r="X77" s="672"/>
      <c r="Y77" s="672"/>
      <c r="Z77" s="672" t="s">
        <v>1140</v>
      </c>
      <c r="AA77" s="672" t="e">
        <v>#VALUE!</v>
      </c>
      <c r="AB77" s="672" t="s">
        <v>357</v>
      </c>
      <c r="AC77" s="672">
        <v>22.166666670000001</v>
      </c>
      <c r="AD77" s="672"/>
      <c r="AE77" s="672"/>
      <c r="AF77" s="672"/>
      <c r="AG77" s="672"/>
      <c r="AH77" s="672"/>
      <c r="AI77" s="672"/>
      <c r="AJ77" s="672"/>
      <c r="AK77" s="672"/>
      <c r="AL77" s="672"/>
      <c r="AM77" s="672"/>
      <c r="AN77" s="672"/>
      <c r="AO77" s="672"/>
      <c r="AP77" s="672"/>
      <c r="AQ77" s="672"/>
      <c r="AR77" s="672"/>
    </row>
    <row r="78" spans="1:44" hidden="1" x14ac:dyDescent="0.2">
      <c r="B78" s="672" t="s">
        <v>1141</v>
      </c>
      <c r="C78" s="672">
        <v>1</v>
      </c>
      <c r="D78" s="672" t="s">
        <v>894</v>
      </c>
      <c r="E78" s="672" t="s">
        <v>1142</v>
      </c>
      <c r="F78" s="672" t="s">
        <v>1142</v>
      </c>
      <c r="G78" s="672"/>
      <c r="H78" s="672"/>
      <c r="I78" s="672" t="s">
        <v>357</v>
      </c>
      <c r="J78" s="672" t="s">
        <v>1143</v>
      </c>
      <c r="K78" s="672" t="s">
        <v>1143</v>
      </c>
      <c r="L78" s="672" t="s">
        <v>1144</v>
      </c>
      <c r="M78" s="672" t="s">
        <v>11</v>
      </c>
      <c r="N78" s="1166">
        <v>42122</v>
      </c>
      <c r="O78" s="672">
        <v>28.4</v>
      </c>
      <c r="P78" s="1166">
        <v>42749</v>
      </c>
      <c r="Q78" s="672">
        <v>20.53</v>
      </c>
      <c r="R78" s="672">
        <v>21</v>
      </c>
      <c r="S78" s="672">
        <v>1.71</v>
      </c>
      <c r="T78" s="672" t="b">
        <v>1</v>
      </c>
      <c r="U78" s="672" t="s">
        <v>1145</v>
      </c>
      <c r="V78" s="672" t="s">
        <v>1146</v>
      </c>
      <c r="W78" s="672" t="s">
        <v>1147</v>
      </c>
      <c r="X78" s="672">
        <v>105</v>
      </c>
      <c r="Y78" s="672">
        <v>27</v>
      </c>
      <c r="Z78" s="672">
        <v>20.53</v>
      </c>
      <c r="AA78" s="672">
        <v>20.53</v>
      </c>
      <c r="AB78" s="672" t="s">
        <v>357</v>
      </c>
      <c r="AC78" s="672">
        <v>18.2</v>
      </c>
      <c r="AD78" s="672"/>
      <c r="AE78" s="672"/>
      <c r="AF78" s="672"/>
      <c r="AG78" s="672"/>
      <c r="AH78" s="672"/>
      <c r="AI78" s="672"/>
      <c r="AJ78" s="672"/>
      <c r="AK78" s="672"/>
      <c r="AL78" s="672"/>
      <c r="AM78" s="672"/>
      <c r="AN78" s="672"/>
      <c r="AO78" s="672"/>
      <c r="AP78" s="672"/>
      <c r="AQ78" s="672"/>
      <c r="AR78" s="672"/>
    </row>
    <row r="79" spans="1:44" hidden="1" x14ac:dyDescent="0.2">
      <c r="B79" s="672" t="s">
        <v>1141</v>
      </c>
      <c r="C79" s="672">
        <v>2</v>
      </c>
      <c r="D79" s="672" t="s">
        <v>894</v>
      </c>
      <c r="E79" s="672" t="s">
        <v>1148</v>
      </c>
      <c r="F79" s="672" t="s">
        <v>1148</v>
      </c>
      <c r="G79" s="672"/>
      <c r="H79" s="672"/>
      <c r="I79" s="672" t="s">
        <v>357</v>
      </c>
      <c r="J79" s="672" t="s">
        <v>1149</v>
      </c>
      <c r="K79" s="672" t="s">
        <v>1149</v>
      </c>
      <c r="L79" s="672" t="s">
        <v>1144</v>
      </c>
      <c r="M79" s="672" t="s">
        <v>11</v>
      </c>
      <c r="N79" s="1166">
        <v>42227</v>
      </c>
      <c r="O79" s="672">
        <v>31</v>
      </c>
      <c r="P79" s="1166">
        <v>42749</v>
      </c>
      <c r="Q79" s="672">
        <v>17.100000000000001</v>
      </c>
      <c r="R79" s="672">
        <v>17</v>
      </c>
      <c r="S79" s="672">
        <v>1.43</v>
      </c>
      <c r="T79" s="672" t="b">
        <v>1</v>
      </c>
      <c r="U79" s="672" t="s">
        <v>224</v>
      </c>
      <c r="V79" s="672" t="s">
        <v>1150</v>
      </c>
      <c r="W79" s="672" t="s">
        <v>1151</v>
      </c>
      <c r="X79" s="672">
        <v>107</v>
      </c>
      <c r="Y79" s="672">
        <v>26</v>
      </c>
      <c r="Z79" s="672">
        <v>17.100000000000001</v>
      </c>
      <c r="AA79" s="672">
        <v>17.100000000000001</v>
      </c>
      <c r="AB79" s="672" t="s">
        <v>357</v>
      </c>
      <c r="AC79" s="672">
        <v>14.7</v>
      </c>
      <c r="AD79" s="672"/>
      <c r="AE79" s="672"/>
      <c r="AF79" s="672"/>
      <c r="AG79" s="672"/>
      <c r="AH79" s="672"/>
      <c r="AI79" s="672"/>
      <c r="AJ79" s="672"/>
      <c r="AK79" s="672"/>
      <c r="AL79" s="672"/>
      <c r="AM79" s="672"/>
      <c r="AN79" s="672"/>
      <c r="AO79" s="672"/>
      <c r="AP79" s="672"/>
      <c r="AQ79" s="672"/>
      <c r="AR79" s="672"/>
    </row>
    <row r="80" spans="1:44" hidden="1" x14ac:dyDescent="0.2">
      <c r="B80" s="672" t="s">
        <v>1141</v>
      </c>
      <c r="C80" s="672">
        <v>3</v>
      </c>
      <c r="D80" s="672" t="s">
        <v>894</v>
      </c>
      <c r="E80" s="672" t="s">
        <v>1152</v>
      </c>
      <c r="F80" s="672" t="s">
        <v>1152</v>
      </c>
      <c r="G80" s="672"/>
      <c r="H80" s="672"/>
      <c r="I80" s="672" t="s">
        <v>357</v>
      </c>
      <c r="J80" s="672" t="s">
        <v>1153</v>
      </c>
      <c r="K80" s="672" t="s">
        <v>1153</v>
      </c>
      <c r="L80" s="672" t="s">
        <v>1144</v>
      </c>
      <c r="M80" s="672" t="s">
        <v>897</v>
      </c>
      <c r="N80" s="1166">
        <v>42337</v>
      </c>
      <c r="O80" s="672">
        <v>31.8</v>
      </c>
      <c r="P80" s="1166">
        <v>42749</v>
      </c>
      <c r="Q80" s="672">
        <v>13.5</v>
      </c>
      <c r="R80" s="672">
        <v>14</v>
      </c>
      <c r="S80" s="672">
        <v>1.1299999999999999</v>
      </c>
      <c r="T80" s="672" t="b">
        <v>0</v>
      </c>
      <c r="U80" s="672" t="s">
        <v>1154</v>
      </c>
      <c r="V80" s="672" t="s">
        <v>1155</v>
      </c>
      <c r="W80" s="672" t="s">
        <v>1156</v>
      </c>
      <c r="X80" s="672">
        <v>116</v>
      </c>
      <c r="Y80" s="672">
        <v>27</v>
      </c>
      <c r="Z80" s="672">
        <v>13.5</v>
      </c>
      <c r="AA80" s="672">
        <v>13.5</v>
      </c>
      <c r="AB80" s="672" t="s">
        <v>357</v>
      </c>
      <c r="AC80" s="672">
        <v>11.03</v>
      </c>
      <c r="AD80" s="672"/>
      <c r="AE80" s="672"/>
      <c r="AF80" s="672"/>
      <c r="AG80" s="672"/>
      <c r="AH80" s="672"/>
      <c r="AI80" s="672"/>
      <c r="AJ80" s="672"/>
      <c r="AK80" s="672"/>
      <c r="AL80" s="672"/>
      <c r="AM80" s="672"/>
      <c r="AN80" s="672"/>
      <c r="AO80" s="672"/>
      <c r="AP80" s="672"/>
      <c r="AQ80" s="672"/>
      <c r="AR80" s="672"/>
    </row>
    <row r="81" spans="2:44" hidden="1" x14ac:dyDescent="0.2">
      <c r="B81" s="672" t="s">
        <v>1141</v>
      </c>
      <c r="C81" s="672">
        <v>4</v>
      </c>
      <c r="D81" s="672" t="s">
        <v>894</v>
      </c>
      <c r="E81" s="672" t="s">
        <v>1157</v>
      </c>
      <c r="F81" s="672" t="s">
        <v>1157</v>
      </c>
      <c r="G81" s="672"/>
      <c r="H81" s="672"/>
      <c r="I81" s="672" t="s">
        <v>357</v>
      </c>
      <c r="J81" s="672" t="s">
        <v>1158</v>
      </c>
      <c r="K81" s="672" t="s">
        <v>1158</v>
      </c>
      <c r="L81" s="672" t="s">
        <v>1144</v>
      </c>
      <c r="M81" s="672" t="s">
        <v>897</v>
      </c>
      <c r="N81" s="1166">
        <v>42122</v>
      </c>
      <c r="O81" s="672">
        <v>28</v>
      </c>
      <c r="P81" s="1166">
        <v>42749</v>
      </c>
      <c r="Q81" s="672">
        <v>20.53</v>
      </c>
      <c r="R81" s="672">
        <v>21</v>
      </c>
      <c r="S81" s="672">
        <v>1.71</v>
      </c>
      <c r="T81" s="672" t="b">
        <v>1</v>
      </c>
      <c r="U81" s="672" t="s">
        <v>1159</v>
      </c>
      <c r="V81" s="672" t="s">
        <v>1160</v>
      </c>
      <c r="W81" s="672" t="s">
        <v>1161</v>
      </c>
      <c r="X81" s="672">
        <v>111</v>
      </c>
      <c r="Y81" s="672">
        <v>27</v>
      </c>
      <c r="Z81" s="672">
        <v>20.53</v>
      </c>
      <c r="AA81" s="672">
        <v>20.53</v>
      </c>
      <c r="AB81" s="672" t="s">
        <v>357</v>
      </c>
      <c r="AC81" s="672">
        <v>18.2</v>
      </c>
      <c r="AD81" s="672"/>
      <c r="AE81" s="672"/>
      <c r="AF81" s="672"/>
      <c r="AG81" s="672"/>
      <c r="AH81" s="672"/>
      <c r="AI81" s="672"/>
      <c r="AJ81" s="672"/>
      <c r="AK81" s="672"/>
      <c r="AL81" s="672"/>
      <c r="AM81" s="672"/>
      <c r="AN81" s="672"/>
      <c r="AO81" s="672"/>
      <c r="AP81" s="672"/>
      <c r="AQ81" s="672"/>
      <c r="AR81" s="672"/>
    </row>
    <row r="82" spans="2:44" hidden="1" x14ac:dyDescent="0.2">
      <c r="B82" s="672" t="s">
        <v>1162</v>
      </c>
      <c r="C82" s="672">
        <v>1</v>
      </c>
      <c r="D82" s="672" t="s">
        <v>894</v>
      </c>
      <c r="E82" s="672" t="s">
        <v>1163</v>
      </c>
      <c r="F82" s="672" t="s">
        <v>1163</v>
      </c>
      <c r="G82" s="672"/>
      <c r="H82" s="672"/>
      <c r="I82" s="672" t="s">
        <v>357</v>
      </c>
      <c r="J82" s="672" t="s">
        <v>1164</v>
      </c>
      <c r="K82" s="672" t="s">
        <v>1108</v>
      </c>
      <c r="L82" s="672" t="s">
        <v>1165</v>
      </c>
      <c r="M82" s="672" t="s">
        <v>897</v>
      </c>
      <c r="N82" s="1166">
        <v>42536</v>
      </c>
      <c r="O82" s="672">
        <v>29.5</v>
      </c>
      <c r="P82" s="1166">
        <v>42781</v>
      </c>
      <c r="Q82" s="672">
        <v>8</v>
      </c>
      <c r="R82" s="672">
        <v>8</v>
      </c>
      <c r="S82" s="672">
        <v>0.67</v>
      </c>
      <c r="T82" s="672" t="b">
        <v>0</v>
      </c>
      <c r="U82" s="672" t="s">
        <v>1166</v>
      </c>
      <c r="V82" s="672"/>
      <c r="W82" s="672"/>
      <c r="X82" s="672"/>
      <c r="Y82" s="672"/>
      <c r="Z82" s="672">
        <v>8</v>
      </c>
      <c r="AA82" s="672">
        <v>8</v>
      </c>
      <c r="AB82" s="672" t="s">
        <v>357</v>
      </c>
      <c r="AC82" s="672"/>
      <c r="AD82" s="672"/>
      <c r="AE82" s="672"/>
      <c r="AF82" s="672"/>
      <c r="AG82" s="672"/>
      <c r="AH82" s="672"/>
      <c r="AI82" s="672"/>
      <c r="AJ82" s="672"/>
      <c r="AK82" s="672"/>
      <c r="AL82" s="672"/>
      <c r="AM82" s="672"/>
      <c r="AN82" s="672"/>
      <c r="AO82" s="672"/>
      <c r="AP82" s="672"/>
      <c r="AQ82" s="672"/>
      <c r="AR82" s="672"/>
    </row>
    <row r="83" spans="2:44" ht="16" hidden="1" x14ac:dyDescent="0.2">
      <c r="B83" s="672" t="s">
        <v>1167</v>
      </c>
      <c r="C83" s="672">
        <v>1</v>
      </c>
      <c r="D83" s="672" t="s">
        <v>894</v>
      </c>
      <c r="E83" s="672" t="s">
        <v>1168</v>
      </c>
      <c r="F83" s="672" t="s">
        <v>1168</v>
      </c>
      <c r="G83" s="672"/>
      <c r="H83" s="672"/>
      <c r="I83" s="672" t="s">
        <v>112</v>
      </c>
      <c r="J83" s="672" t="s">
        <v>1169</v>
      </c>
      <c r="K83" s="672" t="s">
        <v>1169</v>
      </c>
      <c r="L83" s="672" t="s">
        <v>1144</v>
      </c>
      <c r="M83" s="672" t="s">
        <v>897</v>
      </c>
      <c r="N83" s="1166">
        <v>42383</v>
      </c>
      <c r="O83" s="672">
        <v>36.4</v>
      </c>
      <c r="P83" s="1166">
        <v>42795</v>
      </c>
      <c r="Q83" s="672">
        <v>13.57</v>
      </c>
      <c r="R83" s="672">
        <v>14</v>
      </c>
      <c r="S83" s="672">
        <v>1.1299999999999999</v>
      </c>
      <c r="T83" s="672" t="b">
        <v>0</v>
      </c>
      <c r="U83" s="672" t="s">
        <v>1170</v>
      </c>
      <c r="V83" s="672" t="s">
        <v>1171</v>
      </c>
      <c r="W83" s="672" t="s">
        <v>1172</v>
      </c>
      <c r="X83" s="672">
        <v>102</v>
      </c>
      <c r="Y83" s="672">
        <v>26</v>
      </c>
      <c r="Z83" s="672">
        <v>13.57</v>
      </c>
      <c r="AA83" s="672">
        <v>13.57</v>
      </c>
      <c r="AB83" s="672" t="s">
        <v>112</v>
      </c>
      <c r="AC83" s="1924">
        <v>11.87</v>
      </c>
      <c r="AD83" s="672"/>
      <c r="AE83" s="672"/>
      <c r="AF83" s="672"/>
      <c r="AG83" s="672"/>
      <c r="AH83" s="672"/>
      <c r="AI83" s="672"/>
      <c r="AJ83" s="672"/>
      <c r="AK83" s="672"/>
      <c r="AL83" s="672"/>
      <c r="AM83" s="672"/>
      <c r="AN83" s="672"/>
      <c r="AO83" s="672"/>
      <c r="AP83" s="672"/>
      <c r="AQ83" s="672"/>
      <c r="AR83" s="672"/>
    </row>
    <row r="84" spans="2:44" ht="16" hidden="1" x14ac:dyDescent="0.2">
      <c r="B84" s="672" t="s">
        <v>1167</v>
      </c>
      <c r="C84" s="672">
        <v>2</v>
      </c>
      <c r="D84" s="672" t="s">
        <v>894</v>
      </c>
      <c r="E84" s="672" t="s">
        <v>1173</v>
      </c>
      <c r="F84" s="672" t="s">
        <v>1173</v>
      </c>
      <c r="G84" s="672"/>
      <c r="H84" s="672"/>
      <c r="I84" s="672" t="s">
        <v>112</v>
      </c>
      <c r="J84" s="672" t="s">
        <v>1174</v>
      </c>
      <c r="K84" s="672" t="s">
        <v>1174</v>
      </c>
      <c r="L84" s="672" t="s">
        <v>1144</v>
      </c>
      <c r="M84" s="672" t="s">
        <v>897</v>
      </c>
      <c r="N84" s="1166">
        <v>42383</v>
      </c>
      <c r="O84" s="672">
        <v>35.4</v>
      </c>
      <c r="P84" s="1166">
        <v>42795</v>
      </c>
      <c r="Q84" s="672">
        <v>13.57</v>
      </c>
      <c r="R84" s="672">
        <v>14</v>
      </c>
      <c r="S84" s="672">
        <v>1.1299999999999999</v>
      </c>
      <c r="T84" s="672" t="b">
        <v>0</v>
      </c>
      <c r="U84" s="672" t="s">
        <v>231</v>
      </c>
      <c r="V84" s="672" t="s">
        <v>1175</v>
      </c>
      <c r="W84" s="672" t="s">
        <v>1176</v>
      </c>
      <c r="X84" s="672">
        <v>109</v>
      </c>
      <c r="Y84" s="672">
        <v>26</v>
      </c>
      <c r="Z84" s="672">
        <v>13.57</v>
      </c>
      <c r="AA84" s="672">
        <v>13.57</v>
      </c>
      <c r="AB84" s="672" t="s">
        <v>112</v>
      </c>
      <c r="AC84" s="1924">
        <v>11.87</v>
      </c>
      <c r="AD84" s="672"/>
      <c r="AE84" s="672"/>
      <c r="AF84" s="672"/>
      <c r="AG84" s="672"/>
      <c r="AH84" s="672"/>
      <c r="AI84" s="672"/>
      <c r="AJ84" s="672"/>
      <c r="AK84" s="672"/>
      <c r="AL84" s="672"/>
      <c r="AM84" s="672"/>
      <c r="AN84" s="672"/>
      <c r="AO84" s="672"/>
      <c r="AP84" s="672"/>
      <c r="AQ84" s="672"/>
      <c r="AR84" s="672"/>
    </row>
    <row r="85" spans="2:44" ht="16" hidden="1" x14ac:dyDescent="0.2">
      <c r="B85" s="672" t="s">
        <v>1167</v>
      </c>
      <c r="C85" s="672">
        <v>3</v>
      </c>
      <c r="D85" s="672" t="s">
        <v>894</v>
      </c>
      <c r="E85" s="672" t="s">
        <v>1177</v>
      </c>
      <c r="F85" s="672" t="s">
        <v>1177</v>
      </c>
      <c r="G85" s="672"/>
      <c r="H85" s="672"/>
      <c r="I85" s="672" t="s">
        <v>112</v>
      </c>
      <c r="J85" s="672" t="s">
        <v>1178</v>
      </c>
      <c r="K85" s="672" t="s">
        <v>1178</v>
      </c>
      <c r="L85" s="672" t="s">
        <v>1144</v>
      </c>
      <c r="M85" s="672" t="s">
        <v>897</v>
      </c>
      <c r="N85" s="1166">
        <v>42389</v>
      </c>
      <c r="O85" s="672">
        <v>46.8</v>
      </c>
      <c r="P85" s="1166">
        <v>42795</v>
      </c>
      <c r="Q85" s="672">
        <v>13.37</v>
      </c>
      <c r="R85" s="672">
        <v>13</v>
      </c>
      <c r="S85" s="672">
        <v>1.1100000000000001</v>
      </c>
      <c r="T85" s="672" t="b">
        <v>0</v>
      </c>
      <c r="U85" s="672" t="s">
        <v>230</v>
      </c>
      <c r="V85" s="672" t="s">
        <v>1179</v>
      </c>
      <c r="W85" s="672" t="s">
        <v>1180</v>
      </c>
      <c r="X85" s="672">
        <v>113</v>
      </c>
      <c r="Y85" s="672">
        <v>25</v>
      </c>
      <c r="Z85" s="672">
        <v>13.37</v>
      </c>
      <c r="AA85" s="672">
        <v>13.37</v>
      </c>
      <c r="AB85" s="672" t="s">
        <v>112</v>
      </c>
      <c r="AC85" s="1924">
        <v>11.67</v>
      </c>
      <c r="AD85" s="672"/>
      <c r="AE85" s="672"/>
      <c r="AF85" s="672"/>
      <c r="AG85" s="672"/>
      <c r="AH85" s="672"/>
      <c r="AI85" s="672"/>
      <c r="AJ85" s="672"/>
      <c r="AK85" s="672"/>
      <c r="AL85" s="672"/>
      <c r="AM85" s="672"/>
      <c r="AN85" s="672"/>
      <c r="AO85" s="672"/>
      <c r="AP85" s="672"/>
      <c r="AQ85" s="672"/>
      <c r="AR85" s="672"/>
    </row>
    <row r="86" spans="2:44" ht="16" hidden="1" x14ac:dyDescent="0.2">
      <c r="B86" s="672" t="s">
        <v>1167</v>
      </c>
      <c r="C86" s="672">
        <v>4</v>
      </c>
      <c r="D86" s="672" t="s">
        <v>894</v>
      </c>
      <c r="E86" s="672" t="s">
        <v>1181</v>
      </c>
      <c r="F86" s="672" t="s">
        <v>1181</v>
      </c>
      <c r="G86" s="672"/>
      <c r="H86" s="672"/>
      <c r="I86" s="672" t="s">
        <v>112</v>
      </c>
      <c r="J86" s="672" t="s">
        <v>1182</v>
      </c>
      <c r="K86" s="672" t="s">
        <v>1182</v>
      </c>
      <c r="L86" s="672" t="s">
        <v>1144</v>
      </c>
      <c r="M86" s="672" t="s">
        <v>11</v>
      </c>
      <c r="N86" s="1166">
        <v>42362</v>
      </c>
      <c r="O86" s="672">
        <v>41.2</v>
      </c>
      <c r="P86" s="1166">
        <v>42795</v>
      </c>
      <c r="Q86" s="672">
        <v>14.23</v>
      </c>
      <c r="R86" s="672">
        <v>14</v>
      </c>
      <c r="S86" s="672">
        <v>1.19</v>
      </c>
      <c r="T86" s="672" t="b">
        <v>0</v>
      </c>
      <c r="U86" s="672" t="s">
        <v>227</v>
      </c>
      <c r="V86" s="672" t="s">
        <v>1183</v>
      </c>
      <c r="W86" s="672" t="s">
        <v>1184</v>
      </c>
      <c r="X86" s="672">
        <v>130</v>
      </c>
      <c r="Y86" s="672">
        <v>28</v>
      </c>
      <c r="Z86" s="672">
        <v>14.23</v>
      </c>
      <c r="AA86" s="672">
        <v>14.23</v>
      </c>
      <c r="AB86" s="672" t="s">
        <v>112</v>
      </c>
      <c r="AC86" s="1924">
        <v>12.53</v>
      </c>
      <c r="AD86" s="672"/>
      <c r="AE86" s="672"/>
      <c r="AF86" s="672"/>
      <c r="AG86" s="672"/>
      <c r="AH86" s="672"/>
      <c r="AI86" s="672"/>
      <c r="AJ86" s="672"/>
      <c r="AK86" s="672"/>
      <c r="AL86" s="672"/>
      <c r="AM86" s="672"/>
      <c r="AN86" s="672"/>
      <c r="AO86" s="672"/>
      <c r="AP86" s="672"/>
      <c r="AQ86" s="672"/>
      <c r="AR86" s="672"/>
    </row>
    <row r="87" spans="2:44" ht="16" hidden="1" x14ac:dyDescent="0.2">
      <c r="B87" s="672" t="s">
        <v>1167</v>
      </c>
      <c r="C87" s="672">
        <v>5</v>
      </c>
      <c r="D87" s="672" t="s">
        <v>894</v>
      </c>
      <c r="E87" s="672" t="s">
        <v>1185</v>
      </c>
      <c r="F87" s="672" t="s">
        <v>1185</v>
      </c>
      <c r="G87" s="672"/>
      <c r="H87" s="672"/>
      <c r="I87" s="672" t="s">
        <v>112</v>
      </c>
      <c r="J87" s="672" t="s">
        <v>1186</v>
      </c>
      <c r="K87" s="672" t="s">
        <v>1186</v>
      </c>
      <c r="L87" s="672" t="s">
        <v>1144</v>
      </c>
      <c r="M87" s="672" t="s">
        <v>11</v>
      </c>
      <c r="N87" s="1166">
        <v>42362</v>
      </c>
      <c r="O87" s="672">
        <v>34.5</v>
      </c>
      <c r="P87" s="1166">
        <v>42795</v>
      </c>
      <c r="Q87" s="672">
        <v>14.23</v>
      </c>
      <c r="R87" s="672">
        <v>14</v>
      </c>
      <c r="S87" s="672">
        <v>1.19</v>
      </c>
      <c r="T87" s="672" t="b">
        <v>0</v>
      </c>
      <c r="U87" s="672" t="s">
        <v>226</v>
      </c>
      <c r="V87" s="672" t="s">
        <v>1187</v>
      </c>
      <c r="W87" s="672" t="s">
        <v>1188</v>
      </c>
      <c r="X87" s="672">
        <v>102</v>
      </c>
      <c r="Y87" s="672">
        <v>26</v>
      </c>
      <c r="Z87" s="672">
        <v>14.23</v>
      </c>
      <c r="AA87" s="672">
        <v>14.23</v>
      </c>
      <c r="AB87" s="672" t="s">
        <v>112</v>
      </c>
      <c r="AC87" s="1924">
        <v>12.53</v>
      </c>
      <c r="AD87" s="672"/>
      <c r="AE87" s="672"/>
      <c r="AF87" s="672"/>
      <c r="AG87" s="672"/>
      <c r="AH87" s="672"/>
      <c r="AI87" s="672"/>
      <c r="AJ87" s="672"/>
      <c r="AK87" s="672"/>
      <c r="AL87" s="672"/>
      <c r="AM87" s="672"/>
      <c r="AN87" s="672"/>
      <c r="AO87" s="672"/>
      <c r="AP87" s="672"/>
      <c r="AQ87" s="672"/>
      <c r="AR87" s="672"/>
    </row>
    <row r="88" spans="2:44" ht="16" x14ac:dyDescent="0.2">
      <c r="B88" s="672" t="s">
        <v>1167</v>
      </c>
      <c r="C88" s="672">
        <v>6</v>
      </c>
      <c r="D88" s="672" t="s">
        <v>894</v>
      </c>
      <c r="E88" s="672" t="s">
        <v>1189</v>
      </c>
      <c r="F88" s="672" t="s">
        <v>1189</v>
      </c>
      <c r="G88" s="672"/>
      <c r="H88" s="672"/>
      <c r="I88" s="672" t="s">
        <v>112</v>
      </c>
      <c r="J88" s="672" t="s">
        <v>1190</v>
      </c>
      <c r="K88" s="672" t="s">
        <v>1190</v>
      </c>
      <c r="L88" s="672" t="s">
        <v>1109</v>
      </c>
      <c r="M88" s="672" t="s">
        <v>11</v>
      </c>
      <c r="N88" s="1166">
        <v>42327</v>
      </c>
      <c r="O88" s="672">
        <v>44.1</v>
      </c>
      <c r="P88" s="1166">
        <v>42795</v>
      </c>
      <c r="Q88" s="672">
        <v>15.4</v>
      </c>
      <c r="R88" s="672">
        <v>15</v>
      </c>
      <c r="S88" s="672">
        <v>1.28</v>
      </c>
      <c r="T88" s="672" t="b">
        <v>0</v>
      </c>
      <c r="U88" s="672" t="s">
        <v>217</v>
      </c>
      <c r="V88" s="672" t="s">
        <v>1191</v>
      </c>
      <c r="W88" s="672" t="s">
        <v>1192</v>
      </c>
      <c r="X88" s="672">
        <v>106</v>
      </c>
      <c r="Y88" s="672">
        <v>26</v>
      </c>
      <c r="Z88" s="672">
        <v>15.4</v>
      </c>
      <c r="AA88" s="672">
        <v>15.4</v>
      </c>
      <c r="AB88" s="672" t="s">
        <v>112</v>
      </c>
      <c r="AC88" s="1924">
        <v>13.7</v>
      </c>
      <c r="AD88" s="672"/>
      <c r="AE88" s="672"/>
      <c r="AF88" s="672"/>
      <c r="AG88" s="672"/>
      <c r="AH88" s="672"/>
      <c r="AI88" s="672"/>
      <c r="AJ88" s="672"/>
      <c r="AK88" s="672"/>
      <c r="AL88" s="672"/>
      <c r="AM88" s="672"/>
      <c r="AN88" s="672"/>
      <c r="AO88" s="672"/>
      <c r="AP88" s="672"/>
      <c r="AQ88" s="672"/>
      <c r="AR88" s="672"/>
    </row>
    <row r="89" spans="2:44" ht="16" x14ac:dyDescent="0.2">
      <c r="B89" s="672" t="s">
        <v>1167</v>
      </c>
      <c r="C89" s="672">
        <v>7</v>
      </c>
      <c r="D89" s="672" t="s">
        <v>894</v>
      </c>
      <c r="E89" s="672" t="s">
        <v>1193</v>
      </c>
      <c r="F89" s="672" t="s">
        <v>1193</v>
      </c>
      <c r="G89" s="672"/>
      <c r="H89" s="672"/>
      <c r="I89" s="672" t="s">
        <v>112</v>
      </c>
      <c r="J89" s="672" t="s">
        <v>1194</v>
      </c>
      <c r="K89" s="672" t="s">
        <v>1194</v>
      </c>
      <c r="L89" s="672" t="s">
        <v>1109</v>
      </c>
      <c r="M89" s="672" t="s">
        <v>11</v>
      </c>
      <c r="N89" s="1166">
        <v>42346</v>
      </c>
      <c r="O89" s="672">
        <v>36.6</v>
      </c>
      <c r="P89" s="1166">
        <v>42795</v>
      </c>
      <c r="Q89" s="672">
        <v>14.77</v>
      </c>
      <c r="R89" s="672">
        <v>15</v>
      </c>
      <c r="S89" s="672">
        <v>1.23</v>
      </c>
      <c r="T89" s="672" t="b">
        <v>0</v>
      </c>
      <c r="U89" s="672" t="s">
        <v>1195</v>
      </c>
      <c r="V89" s="672" t="s">
        <v>1196</v>
      </c>
      <c r="W89" s="672" t="s">
        <v>1197</v>
      </c>
      <c r="X89" s="672">
        <v>106</v>
      </c>
      <c r="Y89" s="672">
        <v>26</v>
      </c>
      <c r="Z89" s="672">
        <v>14.77</v>
      </c>
      <c r="AA89" s="672">
        <v>14.77</v>
      </c>
      <c r="AB89" s="672" t="s">
        <v>112</v>
      </c>
      <c r="AC89" s="1924">
        <v>13.07</v>
      </c>
      <c r="AD89" s="672"/>
      <c r="AE89" s="672"/>
      <c r="AF89" s="672"/>
      <c r="AG89" s="672"/>
      <c r="AH89" s="672"/>
      <c r="AI89" s="672"/>
      <c r="AJ89" s="672"/>
      <c r="AK89" s="672"/>
      <c r="AL89" s="672"/>
      <c r="AM89" s="672"/>
      <c r="AN89" s="672"/>
      <c r="AO89" s="672"/>
      <c r="AP89" s="672"/>
      <c r="AQ89" s="672"/>
      <c r="AR89" s="672"/>
    </row>
    <row r="90" spans="2:44" ht="16" hidden="1" x14ac:dyDescent="0.2">
      <c r="B90" s="672" t="s">
        <v>1167</v>
      </c>
      <c r="C90" s="672">
        <v>8</v>
      </c>
      <c r="D90" s="672" t="s">
        <v>894</v>
      </c>
      <c r="E90" s="672" t="s">
        <v>1198</v>
      </c>
      <c r="F90" s="672" t="s">
        <v>1198</v>
      </c>
      <c r="G90" s="672"/>
      <c r="H90" s="672"/>
      <c r="I90" s="672" t="s">
        <v>112</v>
      </c>
      <c r="J90" s="672" t="s">
        <v>1199</v>
      </c>
      <c r="K90" s="672" t="s">
        <v>1199</v>
      </c>
      <c r="L90" s="672" t="s">
        <v>1109</v>
      </c>
      <c r="M90" s="672" t="s">
        <v>897</v>
      </c>
      <c r="N90" s="1166">
        <v>42419</v>
      </c>
      <c r="O90" s="672">
        <v>31.4</v>
      </c>
      <c r="P90" s="1166">
        <v>42795</v>
      </c>
      <c r="Q90" s="672">
        <v>12.4</v>
      </c>
      <c r="R90" s="672">
        <v>12</v>
      </c>
      <c r="S90" s="672">
        <v>1.03</v>
      </c>
      <c r="T90" s="672" t="b">
        <v>0</v>
      </c>
      <c r="U90" s="672" t="s">
        <v>220</v>
      </c>
      <c r="V90" s="672" t="s">
        <v>1200</v>
      </c>
      <c r="W90" s="672" t="s">
        <v>1201</v>
      </c>
      <c r="X90" s="672">
        <v>106</v>
      </c>
      <c r="Y90" s="672">
        <v>26</v>
      </c>
      <c r="Z90" s="672">
        <v>12.4</v>
      </c>
      <c r="AA90" s="672">
        <v>12.4</v>
      </c>
      <c r="AB90" s="672" t="s">
        <v>112</v>
      </c>
      <c r="AC90" s="1924">
        <v>11.03</v>
      </c>
      <c r="AD90" s="672"/>
      <c r="AE90" s="672"/>
      <c r="AF90" s="672"/>
      <c r="AG90" s="672"/>
      <c r="AH90" s="672"/>
      <c r="AI90" s="672"/>
      <c r="AJ90" s="672"/>
      <c r="AK90" s="672"/>
      <c r="AL90" s="672"/>
      <c r="AM90" s="672"/>
      <c r="AN90" s="672"/>
      <c r="AO90" s="672"/>
      <c r="AP90" s="672"/>
      <c r="AQ90" s="672"/>
      <c r="AR90" s="672"/>
    </row>
    <row r="91" spans="2:44" ht="16" hidden="1" x14ac:dyDescent="0.2">
      <c r="B91" s="672" t="s">
        <v>1167</v>
      </c>
      <c r="C91" s="672">
        <v>9</v>
      </c>
      <c r="D91" s="672" t="s">
        <v>894</v>
      </c>
      <c r="E91" s="672" t="s">
        <v>1202</v>
      </c>
      <c r="F91" s="672" t="s">
        <v>1202</v>
      </c>
      <c r="G91" s="672"/>
      <c r="H91" s="672"/>
      <c r="I91" s="672" t="s">
        <v>112</v>
      </c>
      <c r="J91" s="672" t="s">
        <v>1203</v>
      </c>
      <c r="K91" s="672" t="s">
        <v>1203</v>
      </c>
      <c r="L91" s="672" t="s">
        <v>944</v>
      </c>
      <c r="M91" s="672" t="s">
        <v>11</v>
      </c>
      <c r="N91" s="1166">
        <v>42369</v>
      </c>
      <c r="O91" s="672">
        <v>42.5</v>
      </c>
      <c r="P91" s="1166">
        <v>42795</v>
      </c>
      <c r="Q91" s="672">
        <v>14.03</v>
      </c>
      <c r="R91" s="672">
        <v>14</v>
      </c>
      <c r="S91" s="672">
        <v>1.17</v>
      </c>
      <c r="T91" s="672" t="b">
        <v>0</v>
      </c>
      <c r="U91" s="672" t="s">
        <v>1204</v>
      </c>
      <c r="V91" s="672" t="s">
        <v>1205</v>
      </c>
      <c r="W91" s="672" t="s">
        <v>1206</v>
      </c>
      <c r="X91" s="672">
        <v>106</v>
      </c>
      <c r="Y91" s="672">
        <v>26</v>
      </c>
      <c r="Z91" s="672">
        <v>14.03</v>
      </c>
      <c r="AA91" s="672">
        <v>14.03</v>
      </c>
      <c r="AB91" s="672" t="s">
        <v>112</v>
      </c>
      <c r="AC91" s="1924">
        <v>12.33</v>
      </c>
      <c r="AD91" s="672"/>
      <c r="AE91" s="672"/>
      <c r="AF91" s="672"/>
      <c r="AG91" s="672"/>
      <c r="AH91" s="672"/>
      <c r="AI91" s="672"/>
      <c r="AJ91" s="672"/>
      <c r="AK91" s="672"/>
      <c r="AL91" s="672"/>
      <c r="AM91" s="672"/>
      <c r="AN91" s="672"/>
      <c r="AO91" s="672"/>
      <c r="AP91" s="672"/>
      <c r="AQ91" s="672"/>
      <c r="AR91" s="672"/>
    </row>
    <row r="92" spans="2:44" ht="16" hidden="1" x14ac:dyDescent="0.2">
      <c r="B92" s="672" t="s">
        <v>1167</v>
      </c>
      <c r="C92" s="672">
        <v>10</v>
      </c>
      <c r="D92" s="672" t="s">
        <v>894</v>
      </c>
      <c r="E92" s="672" t="s">
        <v>1207</v>
      </c>
      <c r="F92" s="672" t="s">
        <v>1207</v>
      </c>
      <c r="G92" s="672"/>
      <c r="H92" s="672"/>
      <c r="I92" s="672" t="s">
        <v>112</v>
      </c>
      <c r="J92" s="672" t="s">
        <v>1208</v>
      </c>
      <c r="K92" s="672" t="s">
        <v>1208</v>
      </c>
      <c r="L92" s="672" t="s">
        <v>944</v>
      </c>
      <c r="M92" s="672" t="s">
        <v>11</v>
      </c>
      <c r="N92" s="1166">
        <v>42369</v>
      </c>
      <c r="O92" s="672">
        <v>41.2</v>
      </c>
      <c r="P92" s="1166">
        <v>42795</v>
      </c>
      <c r="Q92" s="672">
        <v>14.03</v>
      </c>
      <c r="R92" s="672">
        <v>14</v>
      </c>
      <c r="S92" s="672">
        <v>1.17</v>
      </c>
      <c r="T92" s="672" t="b">
        <v>0</v>
      </c>
      <c r="U92" s="672" t="s">
        <v>1209</v>
      </c>
      <c r="V92" s="672" t="s">
        <v>1210</v>
      </c>
      <c r="W92" s="672" t="s">
        <v>1211</v>
      </c>
      <c r="X92" s="672">
        <v>107</v>
      </c>
      <c r="Y92" s="672">
        <v>26</v>
      </c>
      <c r="Z92" s="672">
        <v>14.03</v>
      </c>
      <c r="AA92" s="672">
        <v>14.03</v>
      </c>
      <c r="AB92" s="672" t="s">
        <v>112</v>
      </c>
      <c r="AC92" s="1924">
        <v>12.33</v>
      </c>
      <c r="AD92" s="672"/>
      <c r="AE92" s="672"/>
      <c r="AF92" s="672"/>
      <c r="AG92" s="672"/>
      <c r="AH92" s="672"/>
      <c r="AI92" s="672"/>
      <c r="AJ92" s="672"/>
      <c r="AK92" s="672"/>
      <c r="AL92" s="672"/>
      <c r="AM92" s="672"/>
      <c r="AN92" s="672"/>
      <c r="AO92" s="672"/>
      <c r="AP92" s="672"/>
      <c r="AQ92" s="672"/>
      <c r="AR92" s="672"/>
    </row>
    <row r="93" spans="2:44" ht="16" hidden="1" x14ac:dyDescent="0.2">
      <c r="B93" s="672" t="s">
        <v>1167</v>
      </c>
      <c r="C93" s="672">
        <v>11</v>
      </c>
      <c r="D93" s="672" t="s">
        <v>894</v>
      </c>
      <c r="E93" s="672" t="s">
        <v>1212</v>
      </c>
      <c r="F93" s="672" t="s">
        <v>1212</v>
      </c>
      <c r="G93" s="672"/>
      <c r="H93" s="672"/>
      <c r="I93" s="672" t="s">
        <v>112</v>
      </c>
      <c r="J93" s="672" t="s">
        <v>1213</v>
      </c>
      <c r="K93" s="672" t="s">
        <v>1213</v>
      </c>
      <c r="L93" s="672" t="s">
        <v>1144</v>
      </c>
      <c r="M93" s="672" t="s">
        <v>11</v>
      </c>
      <c r="N93" s="1166">
        <v>42362</v>
      </c>
      <c r="O93" s="672">
        <v>38.799999999999997</v>
      </c>
      <c r="P93" s="1166">
        <v>42808</v>
      </c>
      <c r="Q93" s="672">
        <v>14.67</v>
      </c>
      <c r="R93" s="672">
        <v>15</v>
      </c>
      <c r="S93" s="672">
        <v>1.22</v>
      </c>
      <c r="T93" s="672" t="b">
        <v>0</v>
      </c>
      <c r="U93" s="672" t="s">
        <v>1214</v>
      </c>
      <c r="V93" s="672" t="s">
        <v>1215</v>
      </c>
      <c r="W93" s="672" t="s">
        <v>1216</v>
      </c>
      <c r="X93" s="672">
        <v>104</v>
      </c>
      <c r="Y93" s="672">
        <v>27</v>
      </c>
      <c r="Z93" s="672">
        <v>14.67</v>
      </c>
      <c r="AA93" s="672">
        <v>14.67</v>
      </c>
      <c r="AB93" s="672" t="s">
        <v>112</v>
      </c>
      <c r="AC93" s="1924">
        <v>11.87</v>
      </c>
      <c r="AD93" s="672"/>
      <c r="AE93" s="672"/>
      <c r="AF93" s="672"/>
      <c r="AG93" s="672"/>
      <c r="AH93" s="672"/>
      <c r="AI93" s="672"/>
      <c r="AJ93" s="672"/>
      <c r="AK93" s="672"/>
      <c r="AL93" s="672"/>
      <c r="AM93" s="672"/>
      <c r="AN93" s="672"/>
      <c r="AO93" s="672"/>
      <c r="AP93" s="672"/>
      <c r="AQ93" s="672"/>
      <c r="AR93" s="672"/>
    </row>
    <row r="94" spans="2:44" ht="16" hidden="1" x14ac:dyDescent="0.2">
      <c r="B94" s="672" t="s">
        <v>1167</v>
      </c>
      <c r="C94" s="672">
        <v>12</v>
      </c>
      <c r="D94" s="672" t="s">
        <v>894</v>
      </c>
      <c r="E94" s="672" t="s">
        <v>1217</v>
      </c>
      <c r="F94" s="672" t="s">
        <v>1217</v>
      </c>
      <c r="G94" s="672"/>
      <c r="H94" s="672"/>
      <c r="I94" s="672" t="s">
        <v>112</v>
      </c>
      <c r="J94" s="672" t="s">
        <v>1218</v>
      </c>
      <c r="K94" s="672" t="s">
        <v>1218</v>
      </c>
      <c r="L94" s="672" t="s">
        <v>1144</v>
      </c>
      <c r="M94" s="672" t="s">
        <v>11</v>
      </c>
      <c r="N94" s="1166">
        <v>42362</v>
      </c>
      <c r="O94" s="672">
        <v>39.799999999999997</v>
      </c>
      <c r="P94" s="1166">
        <v>42808</v>
      </c>
      <c r="Q94" s="672">
        <v>14.67</v>
      </c>
      <c r="R94" s="672">
        <v>15</v>
      </c>
      <c r="S94" s="672">
        <v>1.22</v>
      </c>
      <c r="T94" s="672" t="b">
        <v>0</v>
      </c>
      <c r="U94" s="672" t="s">
        <v>1219</v>
      </c>
      <c r="V94" s="672" t="s">
        <v>1220</v>
      </c>
      <c r="W94" s="672" t="s">
        <v>1221</v>
      </c>
      <c r="X94" s="672">
        <v>110</v>
      </c>
      <c r="Y94" s="672">
        <v>28</v>
      </c>
      <c r="Z94" s="672"/>
      <c r="AA94" s="672">
        <v>14.67</v>
      </c>
      <c r="AB94" s="672" t="s">
        <v>112</v>
      </c>
      <c r="AC94" s="1924">
        <v>11.87</v>
      </c>
      <c r="AD94" s="672"/>
      <c r="AE94" s="672"/>
      <c r="AF94" s="672"/>
      <c r="AG94" s="672"/>
      <c r="AH94" s="672"/>
      <c r="AI94" s="672"/>
      <c r="AJ94" s="672"/>
      <c r="AK94" s="672"/>
      <c r="AL94" s="672"/>
      <c r="AM94" s="672"/>
      <c r="AN94" s="672"/>
      <c r="AO94" s="672"/>
      <c r="AP94" s="672"/>
      <c r="AQ94" s="672"/>
      <c r="AR94" s="672"/>
    </row>
    <row r="95" spans="2:44" ht="16" hidden="1" x14ac:dyDescent="0.2">
      <c r="B95" s="672" t="s">
        <v>1167</v>
      </c>
      <c r="C95" s="672">
        <v>13</v>
      </c>
      <c r="D95" s="672" t="s">
        <v>894</v>
      </c>
      <c r="E95" s="672" t="s">
        <v>1222</v>
      </c>
      <c r="F95" s="672" t="s">
        <v>1222</v>
      </c>
      <c r="G95" s="672"/>
      <c r="H95" s="672"/>
      <c r="I95" s="672" t="s">
        <v>112</v>
      </c>
      <c r="J95" s="672" t="s">
        <v>1223</v>
      </c>
      <c r="K95" s="672" t="s">
        <v>1223</v>
      </c>
      <c r="L95" s="672" t="s">
        <v>1144</v>
      </c>
      <c r="M95" s="672" t="s">
        <v>11</v>
      </c>
      <c r="N95" s="1166">
        <v>42362</v>
      </c>
      <c r="O95" s="672">
        <v>39.700000000000003</v>
      </c>
      <c r="P95" s="1166">
        <v>42808</v>
      </c>
      <c r="Q95" s="672">
        <v>14.67</v>
      </c>
      <c r="R95" s="672">
        <v>15</v>
      </c>
      <c r="S95" s="672">
        <v>1.22</v>
      </c>
      <c r="T95" s="672" t="b">
        <v>0</v>
      </c>
      <c r="U95" s="672" t="s">
        <v>1224</v>
      </c>
      <c r="V95" s="672" t="s">
        <v>1225</v>
      </c>
      <c r="W95" s="672" t="s">
        <v>1226</v>
      </c>
      <c r="X95" s="672">
        <v>97</v>
      </c>
      <c r="Y95" s="672">
        <v>27</v>
      </c>
      <c r="Z95" s="672"/>
      <c r="AA95" s="672">
        <v>14.67</v>
      </c>
      <c r="AB95" s="672" t="s">
        <v>112</v>
      </c>
      <c r="AC95" s="1924">
        <v>11.87</v>
      </c>
      <c r="AD95" s="672"/>
      <c r="AE95" s="672"/>
      <c r="AF95" s="672"/>
      <c r="AG95" s="672"/>
      <c r="AH95" s="672"/>
      <c r="AI95" s="672"/>
      <c r="AJ95" s="672"/>
      <c r="AK95" s="672"/>
      <c r="AL95" s="672"/>
      <c r="AM95" s="672"/>
      <c r="AN95" s="672"/>
      <c r="AO95" s="672"/>
      <c r="AP95" s="672"/>
      <c r="AQ95" s="672"/>
      <c r="AR95" s="672"/>
    </row>
    <row r="96" spans="2:44" ht="16" hidden="1" x14ac:dyDescent="0.2">
      <c r="B96" s="672" t="s">
        <v>1167</v>
      </c>
      <c r="C96" s="672">
        <v>14</v>
      </c>
      <c r="D96" s="672" t="s">
        <v>894</v>
      </c>
      <c r="E96" s="672" t="s">
        <v>1227</v>
      </c>
      <c r="F96" s="672" t="s">
        <v>1227</v>
      </c>
      <c r="G96" s="672"/>
      <c r="H96" s="672"/>
      <c r="I96" s="672" t="s">
        <v>112</v>
      </c>
      <c r="J96" s="672" t="s">
        <v>1228</v>
      </c>
      <c r="K96" s="672" t="s">
        <v>1228</v>
      </c>
      <c r="L96" s="672" t="s">
        <v>1144</v>
      </c>
      <c r="M96" s="672" t="s">
        <v>11</v>
      </c>
      <c r="N96" s="1166">
        <v>42362</v>
      </c>
      <c r="O96" s="672">
        <v>32.799999999999997</v>
      </c>
      <c r="P96" s="1166">
        <v>42808</v>
      </c>
      <c r="Q96" s="672">
        <v>14.67</v>
      </c>
      <c r="R96" s="672">
        <v>15</v>
      </c>
      <c r="S96" s="672">
        <v>1.22</v>
      </c>
      <c r="T96" s="672" t="b">
        <v>0</v>
      </c>
      <c r="U96" s="672" t="s">
        <v>1229</v>
      </c>
      <c r="V96" s="672" t="s">
        <v>1230</v>
      </c>
      <c r="W96" s="672" t="s">
        <v>1231</v>
      </c>
      <c r="X96" s="672">
        <v>104</v>
      </c>
      <c r="Y96" s="672">
        <v>26</v>
      </c>
      <c r="Z96" s="672"/>
      <c r="AA96" s="672">
        <v>14.67</v>
      </c>
      <c r="AB96" s="672" t="s">
        <v>112</v>
      </c>
      <c r="AC96" s="1924">
        <v>12.53</v>
      </c>
      <c r="AD96" s="672"/>
      <c r="AE96" s="672"/>
      <c r="AF96" s="672"/>
      <c r="AG96" s="672"/>
      <c r="AH96" s="672"/>
      <c r="AI96" s="672"/>
      <c r="AJ96" s="672"/>
      <c r="AK96" s="672"/>
      <c r="AL96" s="672"/>
      <c r="AM96" s="672"/>
      <c r="AN96" s="672"/>
      <c r="AO96" s="672"/>
      <c r="AP96" s="672"/>
      <c r="AQ96" s="672"/>
      <c r="AR96" s="672"/>
    </row>
    <row r="97" spans="2:44" ht="16" hidden="1" x14ac:dyDescent="0.2">
      <c r="B97" s="672" t="s">
        <v>1167</v>
      </c>
      <c r="C97" s="672">
        <v>15</v>
      </c>
      <c r="D97" s="672" t="s">
        <v>894</v>
      </c>
      <c r="E97" s="672" t="s">
        <v>1232</v>
      </c>
      <c r="F97" s="672" t="s">
        <v>1232</v>
      </c>
      <c r="G97" s="672"/>
      <c r="H97" s="672"/>
      <c r="I97" s="672" t="s">
        <v>112</v>
      </c>
      <c r="J97" s="672" t="s">
        <v>1233</v>
      </c>
      <c r="K97" s="672" t="s">
        <v>1233</v>
      </c>
      <c r="L97" s="672" t="s">
        <v>1144</v>
      </c>
      <c r="M97" s="672" t="s">
        <v>11</v>
      </c>
      <c r="N97" s="1166">
        <v>42362</v>
      </c>
      <c r="O97" s="672">
        <v>31.9</v>
      </c>
      <c r="P97" s="1166">
        <v>42809</v>
      </c>
      <c r="Q97" s="672">
        <v>14.7</v>
      </c>
      <c r="R97" s="672">
        <v>15</v>
      </c>
      <c r="S97" s="672">
        <v>1.23</v>
      </c>
      <c r="T97" s="672" t="b">
        <v>0</v>
      </c>
      <c r="U97" s="672" t="s">
        <v>228</v>
      </c>
      <c r="V97" s="672" t="s">
        <v>1234</v>
      </c>
      <c r="W97" s="672" t="s">
        <v>1235</v>
      </c>
      <c r="X97" s="672">
        <v>113</v>
      </c>
      <c r="Y97" s="672">
        <v>27</v>
      </c>
      <c r="Z97" s="672"/>
      <c r="AA97" s="672">
        <v>14.7</v>
      </c>
      <c r="AB97" s="672" t="s">
        <v>112</v>
      </c>
      <c r="AC97" s="1924">
        <v>12.53</v>
      </c>
      <c r="AD97" s="672"/>
      <c r="AE97" s="672"/>
      <c r="AF97" s="672"/>
      <c r="AG97" s="672"/>
      <c r="AH97" s="672"/>
      <c r="AI97" s="672"/>
      <c r="AJ97" s="672"/>
      <c r="AK97" s="672"/>
      <c r="AL97" s="672"/>
      <c r="AM97" s="672"/>
      <c r="AN97" s="672"/>
      <c r="AO97" s="672"/>
      <c r="AP97" s="672"/>
      <c r="AQ97" s="672"/>
      <c r="AR97" s="672"/>
    </row>
    <row r="98" spans="2:44" ht="16" hidden="1" x14ac:dyDescent="0.2">
      <c r="B98" s="672" t="s">
        <v>1167</v>
      </c>
      <c r="C98" s="672">
        <v>16</v>
      </c>
      <c r="D98" s="672" t="s">
        <v>894</v>
      </c>
      <c r="E98" s="672" t="s">
        <v>1236</v>
      </c>
      <c r="F98" s="672" t="s">
        <v>1236</v>
      </c>
      <c r="G98" s="672"/>
      <c r="H98" s="672"/>
      <c r="I98" s="672" t="s">
        <v>112</v>
      </c>
      <c r="J98" s="672" t="s">
        <v>1237</v>
      </c>
      <c r="K98" s="672" t="s">
        <v>1237</v>
      </c>
      <c r="L98" s="672" t="s">
        <v>944</v>
      </c>
      <c r="M98" s="672" t="s">
        <v>11</v>
      </c>
      <c r="N98" s="1166">
        <v>42369</v>
      </c>
      <c r="O98" s="672">
        <v>41.3</v>
      </c>
      <c r="P98" s="1166">
        <v>42808</v>
      </c>
      <c r="Q98" s="672">
        <v>14.47</v>
      </c>
      <c r="R98" s="672">
        <v>14</v>
      </c>
      <c r="S98" s="672">
        <v>1.21</v>
      </c>
      <c r="T98" s="672" t="b">
        <v>0</v>
      </c>
      <c r="U98" s="672" t="s">
        <v>1238</v>
      </c>
      <c r="V98" s="672" t="s">
        <v>1239</v>
      </c>
      <c r="W98" s="672" t="s">
        <v>1240</v>
      </c>
      <c r="X98" s="672">
        <v>106</v>
      </c>
      <c r="Y98" s="672">
        <v>27</v>
      </c>
      <c r="Z98" s="672"/>
      <c r="AA98" s="672">
        <v>14.47</v>
      </c>
      <c r="AB98" s="672" t="s">
        <v>112</v>
      </c>
      <c r="AC98" s="1924">
        <v>12.33</v>
      </c>
      <c r="AD98" s="672"/>
      <c r="AE98" s="672"/>
      <c r="AF98" s="672"/>
      <c r="AG98" s="672"/>
      <c r="AH98" s="672"/>
      <c r="AI98" s="672"/>
      <c r="AJ98" s="672"/>
      <c r="AK98" s="672"/>
      <c r="AL98" s="672"/>
      <c r="AM98" s="672"/>
      <c r="AN98" s="672"/>
      <c r="AO98" s="672"/>
      <c r="AP98" s="672"/>
      <c r="AQ98" s="672"/>
      <c r="AR98" s="672"/>
    </row>
    <row r="99" spans="2:44" ht="16" hidden="1" x14ac:dyDescent="0.2">
      <c r="B99" s="672" t="s">
        <v>1167</v>
      </c>
      <c r="C99" s="672">
        <v>17</v>
      </c>
      <c r="D99" s="672" t="s">
        <v>894</v>
      </c>
      <c r="E99" s="672" t="s">
        <v>1241</v>
      </c>
      <c r="F99" s="672" t="s">
        <v>1241</v>
      </c>
      <c r="G99" s="672"/>
      <c r="H99" s="672"/>
      <c r="I99" s="672" t="s">
        <v>112</v>
      </c>
      <c r="J99" s="672" t="s">
        <v>1242</v>
      </c>
      <c r="K99" s="672" t="s">
        <v>1242</v>
      </c>
      <c r="L99" s="672" t="s">
        <v>944</v>
      </c>
      <c r="M99" s="672" t="s">
        <v>11</v>
      </c>
      <c r="N99" s="1166">
        <v>42369</v>
      </c>
      <c r="O99" s="672">
        <v>44.3</v>
      </c>
      <c r="P99" s="1166">
        <v>42808</v>
      </c>
      <c r="Q99" s="672">
        <v>14.47</v>
      </c>
      <c r="R99" s="672">
        <v>14</v>
      </c>
      <c r="S99" s="672">
        <v>1.21</v>
      </c>
      <c r="T99" s="672" t="b">
        <v>0</v>
      </c>
      <c r="U99" s="672" t="s">
        <v>209</v>
      </c>
      <c r="V99" s="672" t="s">
        <v>1243</v>
      </c>
      <c r="W99" s="672" t="s">
        <v>1244</v>
      </c>
      <c r="X99" s="672">
        <v>109</v>
      </c>
      <c r="Y99" s="672">
        <v>27</v>
      </c>
      <c r="Z99" s="672"/>
      <c r="AA99" s="672">
        <v>14.47</v>
      </c>
      <c r="AB99" s="672" t="s">
        <v>112</v>
      </c>
      <c r="AC99" s="1924">
        <v>12.33</v>
      </c>
      <c r="AD99" s="672"/>
      <c r="AE99" s="672"/>
      <c r="AF99" s="672"/>
      <c r="AG99" s="672"/>
      <c r="AH99" s="672"/>
      <c r="AI99" s="672"/>
      <c r="AJ99" s="672"/>
      <c r="AK99" s="672"/>
      <c r="AL99" s="672"/>
      <c r="AM99" s="672"/>
      <c r="AN99" s="672"/>
      <c r="AO99" s="672"/>
      <c r="AP99" s="672"/>
      <c r="AQ99" s="672"/>
      <c r="AR99" s="672"/>
    </row>
    <row r="100" spans="2:44" ht="16" hidden="1" x14ac:dyDescent="0.2">
      <c r="B100" s="672" t="s">
        <v>1167</v>
      </c>
      <c r="C100" s="672">
        <v>18</v>
      </c>
      <c r="D100" s="672" t="s">
        <v>894</v>
      </c>
      <c r="E100" s="672" t="s">
        <v>1245</v>
      </c>
      <c r="F100" s="672" t="s">
        <v>1245</v>
      </c>
      <c r="G100" s="672"/>
      <c r="H100" s="672"/>
      <c r="I100" s="672" t="s">
        <v>112</v>
      </c>
      <c r="J100" s="672" t="s">
        <v>1246</v>
      </c>
      <c r="K100" s="672" t="s">
        <v>1246</v>
      </c>
      <c r="L100" s="672" t="s">
        <v>944</v>
      </c>
      <c r="M100" s="672" t="s">
        <v>11</v>
      </c>
      <c r="N100" s="1166">
        <v>42370</v>
      </c>
      <c r="O100" s="672">
        <v>40.299999999999997</v>
      </c>
      <c r="P100" s="1166">
        <v>42808</v>
      </c>
      <c r="Q100" s="672">
        <v>14.43</v>
      </c>
      <c r="R100" s="672">
        <v>14</v>
      </c>
      <c r="S100" s="672">
        <v>1.2</v>
      </c>
      <c r="T100" s="672" t="b">
        <v>0</v>
      </c>
      <c r="U100" s="672" t="s">
        <v>1247</v>
      </c>
      <c r="V100" s="672" t="s">
        <v>1248</v>
      </c>
      <c r="W100" s="672" t="s">
        <v>1249</v>
      </c>
      <c r="X100" s="672">
        <v>104</v>
      </c>
      <c r="Y100" s="672">
        <v>24</v>
      </c>
      <c r="Z100" s="672" t="s">
        <v>1250</v>
      </c>
      <c r="AA100" s="672">
        <v>14.43</v>
      </c>
      <c r="AB100" s="672" t="s">
        <v>112</v>
      </c>
      <c r="AC100" s="1924">
        <v>12.3</v>
      </c>
      <c r="AD100" s="672"/>
      <c r="AE100" s="672"/>
      <c r="AF100" s="672"/>
      <c r="AG100" s="672"/>
      <c r="AH100" s="672"/>
      <c r="AI100" s="672"/>
      <c r="AJ100" s="672"/>
      <c r="AK100" s="672"/>
      <c r="AL100" s="672"/>
      <c r="AM100" s="672"/>
      <c r="AN100" s="672"/>
      <c r="AO100" s="672"/>
      <c r="AP100" s="672"/>
      <c r="AQ100" s="672"/>
      <c r="AR100" s="672"/>
    </row>
    <row r="101" spans="2:44" ht="16" hidden="1" x14ac:dyDescent="0.2">
      <c r="B101" s="672" t="s">
        <v>1167</v>
      </c>
      <c r="C101" s="672">
        <v>19</v>
      </c>
      <c r="D101" s="672" t="s">
        <v>894</v>
      </c>
      <c r="E101" s="672" t="s">
        <v>1251</v>
      </c>
      <c r="F101" s="672" t="s">
        <v>1251</v>
      </c>
      <c r="G101" s="672"/>
      <c r="H101" s="672"/>
      <c r="I101" s="672" t="s">
        <v>112</v>
      </c>
      <c r="J101" s="672" t="s">
        <v>1252</v>
      </c>
      <c r="K101" s="672" t="s">
        <v>1252</v>
      </c>
      <c r="L101" s="672" t="s">
        <v>944</v>
      </c>
      <c r="M101" s="672" t="s">
        <v>11</v>
      </c>
      <c r="N101" s="1166">
        <v>42370</v>
      </c>
      <c r="O101" s="672">
        <v>46.9</v>
      </c>
      <c r="P101" s="1166">
        <v>42808</v>
      </c>
      <c r="Q101" s="672">
        <v>14.43</v>
      </c>
      <c r="R101" s="672">
        <v>14</v>
      </c>
      <c r="S101" s="672">
        <v>1.2</v>
      </c>
      <c r="T101" s="672" t="b">
        <v>0</v>
      </c>
      <c r="U101" s="672" t="s">
        <v>1253</v>
      </c>
      <c r="V101" s="672" t="s">
        <v>1254</v>
      </c>
      <c r="W101" s="672" t="s">
        <v>1255</v>
      </c>
      <c r="X101" s="672">
        <v>106</v>
      </c>
      <c r="Y101" s="672">
        <v>27</v>
      </c>
      <c r="Z101" s="672"/>
      <c r="AA101" s="672">
        <v>14.43</v>
      </c>
      <c r="AB101" s="672" t="s">
        <v>112</v>
      </c>
      <c r="AC101" s="1924">
        <v>12.3</v>
      </c>
      <c r="AD101" s="672"/>
      <c r="AE101" s="672"/>
      <c r="AF101" s="672"/>
      <c r="AG101" s="672"/>
      <c r="AH101" s="672"/>
      <c r="AI101" s="672"/>
      <c r="AJ101" s="672"/>
      <c r="AK101" s="672"/>
      <c r="AL101" s="672"/>
      <c r="AM101" s="672"/>
      <c r="AN101" s="672"/>
      <c r="AO101" s="672"/>
      <c r="AP101" s="672"/>
      <c r="AQ101" s="672"/>
      <c r="AR101" s="672"/>
    </row>
    <row r="102" spans="2:44" s="931" customFormat="1" ht="16" hidden="1" x14ac:dyDescent="0.2">
      <c r="B102" s="672" t="s">
        <v>1167</v>
      </c>
      <c r="C102" s="672">
        <v>20</v>
      </c>
      <c r="D102" s="672" t="s">
        <v>894</v>
      </c>
      <c r="E102" s="672" t="s">
        <v>1256</v>
      </c>
      <c r="F102" s="672" t="s">
        <v>1256</v>
      </c>
      <c r="G102" s="672"/>
      <c r="H102" s="672"/>
      <c r="I102" s="672" t="s">
        <v>112</v>
      </c>
      <c r="J102" s="672" t="s">
        <v>1257</v>
      </c>
      <c r="K102" s="672" t="s">
        <v>1257</v>
      </c>
      <c r="L102" s="672" t="s">
        <v>944</v>
      </c>
      <c r="M102" s="672" t="s">
        <v>11</v>
      </c>
      <c r="N102" s="1166">
        <v>42370</v>
      </c>
      <c r="O102" s="672">
        <v>33.799999999999997</v>
      </c>
      <c r="P102" s="1166">
        <v>42809</v>
      </c>
      <c r="Q102" s="672">
        <v>14.47</v>
      </c>
      <c r="R102" s="672">
        <v>14</v>
      </c>
      <c r="S102" s="672">
        <v>1.21</v>
      </c>
      <c r="T102" s="672" t="b">
        <v>0</v>
      </c>
      <c r="U102" s="672" t="s">
        <v>1258</v>
      </c>
      <c r="V102" s="672" t="s">
        <v>1259</v>
      </c>
      <c r="W102" s="672" t="s">
        <v>1260</v>
      </c>
      <c r="X102" s="672">
        <v>104</v>
      </c>
      <c r="Y102" s="672">
        <v>27</v>
      </c>
      <c r="Z102" s="672" t="s">
        <v>1250</v>
      </c>
      <c r="AA102" s="672">
        <v>14.47</v>
      </c>
      <c r="AB102" s="672" t="s">
        <v>112</v>
      </c>
      <c r="AC102" s="1924">
        <v>12.3</v>
      </c>
      <c r="AD102" s="672"/>
      <c r="AE102" s="672"/>
      <c r="AF102" s="672"/>
      <c r="AG102" s="672"/>
      <c r="AH102" s="672"/>
      <c r="AI102" s="672"/>
      <c r="AJ102" s="672"/>
      <c r="AK102" s="672"/>
      <c r="AL102" s="672"/>
      <c r="AM102" s="672"/>
      <c r="AN102" s="672"/>
      <c r="AO102" s="672"/>
      <c r="AP102" s="672"/>
      <c r="AQ102" s="672"/>
      <c r="AR102" s="672"/>
    </row>
    <row r="103" spans="2:44" s="931" customFormat="1" ht="16" hidden="1" x14ac:dyDescent="0.2">
      <c r="B103" s="672" t="s">
        <v>1167</v>
      </c>
      <c r="C103" s="672">
        <v>21</v>
      </c>
      <c r="D103" s="672" t="s">
        <v>894</v>
      </c>
      <c r="E103" s="672" t="s">
        <v>1261</v>
      </c>
      <c r="F103" s="672" t="s">
        <v>1261</v>
      </c>
      <c r="G103" s="672"/>
      <c r="H103" s="672"/>
      <c r="I103" s="672" t="s">
        <v>112</v>
      </c>
      <c r="J103" s="672" t="s">
        <v>1262</v>
      </c>
      <c r="K103" s="672" t="s">
        <v>1262</v>
      </c>
      <c r="L103" s="672" t="s">
        <v>944</v>
      </c>
      <c r="M103" s="672" t="s">
        <v>897</v>
      </c>
      <c r="N103" s="1166">
        <v>42370</v>
      </c>
      <c r="O103" s="672">
        <v>46</v>
      </c>
      <c r="P103" s="1166">
        <v>42809</v>
      </c>
      <c r="Q103" s="672">
        <v>14.47</v>
      </c>
      <c r="R103" s="672">
        <v>14</v>
      </c>
      <c r="S103" s="672">
        <v>1.21</v>
      </c>
      <c r="T103" s="672" t="b">
        <v>0</v>
      </c>
      <c r="U103" s="672" t="s">
        <v>210</v>
      </c>
      <c r="V103" s="672" t="s">
        <v>1263</v>
      </c>
      <c r="W103" s="672" t="s">
        <v>1264</v>
      </c>
      <c r="X103" s="672">
        <v>105</v>
      </c>
      <c r="Y103" s="672">
        <v>26</v>
      </c>
      <c r="Z103" s="672" t="s">
        <v>1250</v>
      </c>
      <c r="AA103" s="672">
        <v>14.47</v>
      </c>
      <c r="AB103" s="672" t="s">
        <v>112</v>
      </c>
      <c r="AC103" s="1924">
        <v>12.3</v>
      </c>
      <c r="AD103" s="672"/>
      <c r="AE103" s="672"/>
      <c r="AF103" s="672"/>
      <c r="AG103" s="672"/>
      <c r="AH103" s="672"/>
      <c r="AI103" s="672"/>
      <c r="AJ103" s="672"/>
      <c r="AK103" s="672"/>
      <c r="AL103" s="672"/>
      <c r="AM103" s="672"/>
      <c r="AN103" s="672"/>
      <c r="AO103" s="672"/>
      <c r="AP103" s="672"/>
      <c r="AQ103" s="672"/>
      <c r="AR103" s="672"/>
    </row>
    <row r="104" spans="2:44" s="931" customFormat="1" ht="16" hidden="1" x14ac:dyDescent="0.2">
      <c r="B104" s="672" t="s">
        <v>1167</v>
      </c>
      <c r="C104" s="672">
        <v>22</v>
      </c>
      <c r="D104" s="672" t="s">
        <v>894</v>
      </c>
      <c r="E104" s="672" t="s">
        <v>1265</v>
      </c>
      <c r="F104" s="672" t="s">
        <v>1265</v>
      </c>
      <c r="G104" s="672"/>
      <c r="H104" s="672"/>
      <c r="I104" s="672" t="s">
        <v>112</v>
      </c>
      <c r="J104" s="672" t="s">
        <v>1266</v>
      </c>
      <c r="K104" s="672" t="s">
        <v>1266</v>
      </c>
      <c r="L104" s="672" t="s">
        <v>944</v>
      </c>
      <c r="M104" s="672" t="s">
        <v>897</v>
      </c>
      <c r="N104" s="1166">
        <v>42370</v>
      </c>
      <c r="O104" s="672">
        <v>42</v>
      </c>
      <c r="P104" s="1166">
        <v>42809</v>
      </c>
      <c r="Q104" s="672">
        <v>14.47</v>
      </c>
      <c r="R104" s="672">
        <v>14</v>
      </c>
      <c r="S104" s="672">
        <v>1.21</v>
      </c>
      <c r="T104" s="672" t="b">
        <v>0</v>
      </c>
      <c r="U104" s="672" t="s">
        <v>211</v>
      </c>
      <c r="V104" s="672" t="s">
        <v>1267</v>
      </c>
      <c r="W104" s="672" t="s">
        <v>1268</v>
      </c>
      <c r="X104" s="672">
        <v>107</v>
      </c>
      <c r="Y104" s="672">
        <v>26</v>
      </c>
      <c r="Z104" s="672" t="s">
        <v>1250</v>
      </c>
      <c r="AA104" s="672">
        <v>14.47</v>
      </c>
      <c r="AB104" s="672" t="s">
        <v>112</v>
      </c>
      <c r="AC104" s="1924">
        <v>12.3</v>
      </c>
      <c r="AD104" s="672"/>
      <c r="AE104" s="672"/>
      <c r="AF104" s="672"/>
      <c r="AG104" s="672"/>
      <c r="AH104" s="672"/>
      <c r="AI104" s="672"/>
      <c r="AJ104" s="672"/>
      <c r="AK104" s="672"/>
      <c r="AL104" s="672"/>
      <c r="AM104" s="672"/>
      <c r="AN104" s="672"/>
      <c r="AO104" s="672"/>
      <c r="AP104" s="672"/>
      <c r="AQ104" s="672"/>
      <c r="AR104" s="672"/>
    </row>
    <row r="105" spans="2:44" s="931" customFormat="1" ht="16" hidden="1" x14ac:dyDescent="0.2">
      <c r="B105" s="672" t="s">
        <v>1167</v>
      </c>
      <c r="C105" s="672">
        <v>23</v>
      </c>
      <c r="D105" s="672" t="s">
        <v>894</v>
      </c>
      <c r="E105" s="672" t="s">
        <v>1269</v>
      </c>
      <c r="F105" s="672" t="s">
        <v>1269</v>
      </c>
      <c r="G105" s="672"/>
      <c r="H105" s="672"/>
      <c r="I105" s="672" t="s">
        <v>112</v>
      </c>
      <c r="J105" s="672" t="s">
        <v>1270</v>
      </c>
      <c r="K105" s="672" t="s">
        <v>1270</v>
      </c>
      <c r="L105" s="672" t="s">
        <v>944</v>
      </c>
      <c r="M105" s="672" t="s">
        <v>897</v>
      </c>
      <c r="N105" s="1166">
        <v>42369</v>
      </c>
      <c r="O105" s="672">
        <v>43.8</v>
      </c>
      <c r="P105" s="1166">
        <v>42809</v>
      </c>
      <c r="Q105" s="672">
        <v>14.5</v>
      </c>
      <c r="R105" s="672">
        <v>15</v>
      </c>
      <c r="S105" s="672">
        <v>1.21</v>
      </c>
      <c r="T105" s="672" t="b">
        <v>0</v>
      </c>
      <c r="U105" s="672" t="s">
        <v>212</v>
      </c>
      <c r="V105" s="672" t="s">
        <v>1271</v>
      </c>
      <c r="W105" s="672" t="s">
        <v>1272</v>
      </c>
      <c r="X105" s="672">
        <v>108</v>
      </c>
      <c r="Y105" s="672">
        <v>27</v>
      </c>
      <c r="Z105" s="672" t="s">
        <v>1250</v>
      </c>
      <c r="AA105" s="672">
        <v>14.5</v>
      </c>
      <c r="AB105" s="672" t="s">
        <v>112</v>
      </c>
      <c r="AC105" s="1924">
        <v>12.33</v>
      </c>
      <c r="AD105" s="672"/>
      <c r="AE105" s="672"/>
      <c r="AF105" s="672"/>
      <c r="AG105" s="672"/>
      <c r="AH105" s="672"/>
      <c r="AI105" s="672"/>
      <c r="AJ105" s="672"/>
      <c r="AK105" s="672"/>
      <c r="AL105" s="672"/>
      <c r="AM105" s="672"/>
      <c r="AN105" s="672"/>
      <c r="AO105" s="672"/>
      <c r="AP105" s="672"/>
      <c r="AQ105" s="672"/>
      <c r="AR105" s="672"/>
    </row>
    <row r="106" spans="2:44" ht="16" hidden="1" x14ac:dyDescent="0.2">
      <c r="B106" s="672" t="s">
        <v>1167</v>
      </c>
      <c r="C106" s="672">
        <v>24</v>
      </c>
      <c r="D106" s="672" t="s">
        <v>894</v>
      </c>
      <c r="E106" s="672" t="s">
        <v>1273</v>
      </c>
      <c r="F106" s="672" t="s">
        <v>1273</v>
      </c>
      <c r="G106" s="672"/>
      <c r="H106" s="672"/>
      <c r="I106" s="672" t="s">
        <v>112</v>
      </c>
      <c r="J106" s="672" t="s">
        <v>1274</v>
      </c>
      <c r="K106" s="672" t="s">
        <v>1274</v>
      </c>
      <c r="L106" s="672" t="s">
        <v>944</v>
      </c>
      <c r="M106" s="672" t="s">
        <v>897</v>
      </c>
      <c r="N106" s="1166">
        <v>42369</v>
      </c>
      <c r="O106" s="672">
        <v>43.9</v>
      </c>
      <c r="P106" s="1166">
        <v>42809</v>
      </c>
      <c r="Q106" s="672">
        <v>14.5</v>
      </c>
      <c r="R106" s="672">
        <v>15</v>
      </c>
      <c r="S106" s="672">
        <v>1.21</v>
      </c>
      <c r="T106" s="672" t="b">
        <v>0</v>
      </c>
      <c r="U106" s="672" t="s">
        <v>1275</v>
      </c>
      <c r="V106" s="672" t="s">
        <v>1276</v>
      </c>
      <c r="W106" s="672" t="s">
        <v>1277</v>
      </c>
      <c r="X106" s="672">
        <v>111</v>
      </c>
      <c r="Y106" s="672">
        <v>28</v>
      </c>
      <c r="Z106" s="672" t="s">
        <v>1250</v>
      </c>
      <c r="AA106" s="672">
        <v>14.5</v>
      </c>
      <c r="AB106" s="672" t="s">
        <v>112</v>
      </c>
      <c r="AC106" s="1924">
        <v>12.33</v>
      </c>
      <c r="AD106" s="672"/>
      <c r="AE106" s="672"/>
      <c r="AF106" s="672"/>
      <c r="AG106" s="672"/>
      <c r="AH106" s="672"/>
      <c r="AI106" s="672"/>
      <c r="AJ106" s="672"/>
      <c r="AK106" s="672"/>
      <c r="AL106" s="672"/>
      <c r="AM106" s="672"/>
      <c r="AN106" s="672"/>
      <c r="AO106" s="672"/>
      <c r="AP106" s="672"/>
      <c r="AQ106" s="672"/>
      <c r="AR106" s="672"/>
    </row>
    <row r="107" spans="2:44" ht="16" hidden="1" x14ac:dyDescent="0.2">
      <c r="B107" s="672" t="s">
        <v>1167</v>
      </c>
      <c r="C107" s="672">
        <v>25</v>
      </c>
      <c r="D107" s="672" t="s">
        <v>894</v>
      </c>
      <c r="E107" s="672" t="s">
        <v>1278</v>
      </c>
      <c r="F107" s="672" t="s">
        <v>1278</v>
      </c>
      <c r="G107" s="672"/>
      <c r="H107" s="672"/>
      <c r="I107" s="672" t="s">
        <v>112</v>
      </c>
      <c r="J107" s="672" t="s">
        <v>1279</v>
      </c>
      <c r="K107" s="672" t="s">
        <v>1279</v>
      </c>
      <c r="L107" s="672" t="s">
        <v>944</v>
      </c>
      <c r="M107" s="672" t="s">
        <v>897</v>
      </c>
      <c r="N107" s="1166">
        <v>42369</v>
      </c>
      <c r="O107" s="672">
        <v>54</v>
      </c>
      <c r="P107" s="1166">
        <v>42809</v>
      </c>
      <c r="Q107" s="672">
        <v>14.5</v>
      </c>
      <c r="R107" s="672">
        <v>15</v>
      </c>
      <c r="S107" s="672">
        <v>1.21</v>
      </c>
      <c r="T107" s="672" t="b">
        <v>0</v>
      </c>
      <c r="U107" s="672" t="s">
        <v>1280</v>
      </c>
      <c r="V107" s="672" t="s">
        <v>1281</v>
      </c>
      <c r="W107" s="672" t="s">
        <v>1282</v>
      </c>
      <c r="X107" s="672">
        <v>100</v>
      </c>
      <c r="Y107" s="672">
        <v>29</v>
      </c>
      <c r="Z107" s="672" t="s">
        <v>1250</v>
      </c>
      <c r="AA107" s="672">
        <v>14.5</v>
      </c>
      <c r="AB107" s="672" t="s">
        <v>112</v>
      </c>
      <c r="AC107" s="1924">
        <v>12.33</v>
      </c>
      <c r="AD107" s="672"/>
      <c r="AE107" s="672"/>
      <c r="AF107" s="672"/>
      <c r="AG107" s="672"/>
      <c r="AH107" s="672"/>
      <c r="AI107" s="672"/>
      <c r="AJ107" s="672"/>
      <c r="AK107" s="672"/>
      <c r="AL107" s="672"/>
      <c r="AM107" s="672"/>
      <c r="AN107" s="672"/>
      <c r="AO107" s="672"/>
      <c r="AP107" s="672"/>
      <c r="AQ107" s="672"/>
      <c r="AR107" s="672"/>
    </row>
    <row r="108" spans="2:44" ht="16" hidden="1" x14ac:dyDescent="0.2">
      <c r="B108" s="672" t="s">
        <v>1167</v>
      </c>
      <c r="C108" s="672">
        <v>26</v>
      </c>
      <c r="D108" s="672" t="s">
        <v>894</v>
      </c>
      <c r="E108" s="672" t="s">
        <v>1283</v>
      </c>
      <c r="F108" s="672" t="s">
        <v>1283</v>
      </c>
      <c r="G108" s="672"/>
      <c r="H108" s="672"/>
      <c r="I108" s="672" t="s">
        <v>112</v>
      </c>
      <c r="J108" s="672" t="s">
        <v>1284</v>
      </c>
      <c r="K108" s="672" t="s">
        <v>1284</v>
      </c>
      <c r="L108" s="672" t="s">
        <v>944</v>
      </c>
      <c r="M108" s="672" t="s">
        <v>897</v>
      </c>
      <c r="N108" s="1166">
        <v>42369</v>
      </c>
      <c r="O108" s="672">
        <v>43.1</v>
      </c>
      <c r="P108" s="1166">
        <v>42809</v>
      </c>
      <c r="Q108" s="672">
        <v>14.5</v>
      </c>
      <c r="R108" s="672">
        <v>15</v>
      </c>
      <c r="S108" s="672">
        <v>1.21</v>
      </c>
      <c r="T108" s="672" t="b">
        <v>0</v>
      </c>
      <c r="U108" s="672" t="s">
        <v>1285</v>
      </c>
      <c r="V108" s="672" t="s">
        <v>1286</v>
      </c>
      <c r="W108" s="672" t="s">
        <v>1287</v>
      </c>
      <c r="X108" s="672">
        <v>106</v>
      </c>
      <c r="Y108" s="672">
        <v>26</v>
      </c>
      <c r="Z108" s="672" t="s">
        <v>1250</v>
      </c>
      <c r="AA108" s="672">
        <v>14.5</v>
      </c>
      <c r="AB108" s="672" t="s">
        <v>112</v>
      </c>
      <c r="AC108" s="1924">
        <v>12.33</v>
      </c>
      <c r="AD108" s="672"/>
      <c r="AE108" s="672"/>
      <c r="AF108" s="672"/>
      <c r="AG108" s="672"/>
      <c r="AH108" s="672"/>
      <c r="AI108" s="672"/>
      <c r="AJ108" s="672"/>
      <c r="AK108" s="672"/>
      <c r="AL108" s="672"/>
      <c r="AM108" s="672"/>
      <c r="AN108" s="672"/>
      <c r="AO108" s="672"/>
      <c r="AP108" s="672"/>
      <c r="AQ108" s="672"/>
      <c r="AR108" s="672"/>
    </row>
    <row r="109" spans="2:44" hidden="1" x14ac:dyDescent="0.2">
      <c r="B109" s="1167" t="s">
        <v>1288</v>
      </c>
      <c r="C109" s="1167">
        <v>1</v>
      </c>
      <c r="D109" s="1167" t="s">
        <v>894</v>
      </c>
      <c r="E109" s="1167" t="s">
        <v>1289</v>
      </c>
      <c r="F109" s="1167" t="s">
        <v>1289</v>
      </c>
      <c r="G109" s="1167"/>
      <c r="H109" s="1167"/>
      <c r="I109" s="1167" t="s">
        <v>357</v>
      </c>
      <c r="J109" s="1167" t="s">
        <v>415</v>
      </c>
      <c r="K109" s="1167" t="s">
        <v>415</v>
      </c>
      <c r="L109" s="1167" t="s">
        <v>944</v>
      </c>
      <c r="M109" s="1167" t="s">
        <v>11</v>
      </c>
      <c r="N109" s="1168">
        <v>42370</v>
      </c>
      <c r="O109" s="1167">
        <v>31.2</v>
      </c>
      <c r="P109" s="1168">
        <v>42894</v>
      </c>
      <c r="Q109" s="1167">
        <v>17.23</v>
      </c>
      <c r="R109" s="1167">
        <v>17</v>
      </c>
      <c r="S109" s="1167">
        <v>1.44</v>
      </c>
      <c r="T109" s="1167" t="b">
        <v>1</v>
      </c>
      <c r="U109" s="1167" t="s">
        <v>1289</v>
      </c>
      <c r="V109" s="1167" t="s">
        <v>1290</v>
      </c>
      <c r="W109" s="1167" t="s">
        <v>1291</v>
      </c>
      <c r="X109" s="1167">
        <v>64</v>
      </c>
      <c r="Y109" s="1167">
        <v>26</v>
      </c>
      <c r="Z109" s="1167" t="s">
        <v>287</v>
      </c>
      <c r="AA109" s="1167">
        <v>17.23</v>
      </c>
      <c r="AB109" s="1167" t="s">
        <v>357</v>
      </c>
      <c r="AC109" s="672">
        <v>13.2</v>
      </c>
      <c r="AD109" s="672"/>
      <c r="AE109" s="672"/>
      <c r="AF109" s="672"/>
      <c r="AG109" s="672"/>
      <c r="AH109" s="672"/>
      <c r="AI109" s="672"/>
      <c r="AJ109" s="672"/>
      <c r="AK109" s="672"/>
      <c r="AL109" s="672"/>
      <c r="AM109" s="672"/>
      <c r="AN109" s="672"/>
      <c r="AO109" s="672"/>
      <c r="AP109" s="672"/>
      <c r="AQ109" s="672"/>
      <c r="AR109" s="672"/>
    </row>
    <row r="110" spans="2:44" hidden="1" x14ac:dyDescent="0.2">
      <c r="B110" s="672" t="s">
        <v>1288</v>
      </c>
      <c r="C110" s="672">
        <v>2</v>
      </c>
      <c r="D110" s="672" t="s">
        <v>894</v>
      </c>
      <c r="E110" s="672" t="s">
        <v>1292</v>
      </c>
      <c r="F110" s="672" t="s">
        <v>1292</v>
      </c>
      <c r="G110" s="672"/>
      <c r="H110" s="672"/>
      <c r="I110" s="672" t="s">
        <v>357</v>
      </c>
      <c r="J110" s="672" t="s">
        <v>417</v>
      </c>
      <c r="K110" s="672" t="s">
        <v>417</v>
      </c>
      <c r="L110" s="672" t="s">
        <v>944</v>
      </c>
      <c r="M110" s="672" t="s">
        <v>11</v>
      </c>
      <c r="N110" s="1166">
        <v>42370</v>
      </c>
      <c r="O110" s="672">
        <v>34.6</v>
      </c>
      <c r="P110" s="1166">
        <v>42894</v>
      </c>
      <c r="Q110" s="672">
        <v>17.23</v>
      </c>
      <c r="R110" s="672">
        <v>17</v>
      </c>
      <c r="S110" s="672">
        <v>1.44</v>
      </c>
      <c r="T110" s="672" t="b">
        <v>1</v>
      </c>
      <c r="U110" s="672" t="s">
        <v>1292</v>
      </c>
      <c r="V110" s="672"/>
      <c r="W110" s="672"/>
      <c r="X110" s="672"/>
      <c r="Y110" s="672"/>
      <c r="Z110" s="672"/>
      <c r="AA110" s="672">
        <v>17.23</v>
      </c>
      <c r="AB110" s="672" t="s">
        <v>357</v>
      </c>
      <c r="AC110" s="672">
        <v>13.2</v>
      </c>
      <c r="AD110" s="672"/>
      <c r="AE110" s="672"/>
      <c r="AF110" s="672"/>
      <c r="AG110" s="672"/>
      <c r="AH110" s="672"/>
      <c r="AI110" s="672"/>
      <c r="AJ110" s="672"/>
      <c r="AK110" s="672"/>
      <c r="AL110" s="672"/>
      <c r="AM110" s="672"/>
      <c r="AN110" s="672"/>
      <c r="AO110" s="672"/>
      <c r="AP110" s="672"/>
      <c r="AQ110" s="672"/>
      <c r="AR110" s="672"/>
    </row>
    <row r="111" spans="2:44" hidden="1" x14ac:dyDescent="0.2">
      <c r="B111" s="672" t="s">
        <v>1288</v>
      </c>
      <c r="C111" s="672">
        <v>3</v>
      </c>
      <c r="D111" s="672" t="s">
        <v>894</v>
      </c>
      <c r="E111" s="672" t="s">
        <v>1293</v>
      </c>
      <c r="F111" s="672" t="s">
        <v>1293</v>
      </c>
      <c r="G111" s="672"/>
      <c r="H111" s="672"/>
      <c r="I111" s="672" t="s">
        <v>357</v>
      </c>
      <c r="J111" s="672" t="s">
        <v>419</v>
      </c>
      <c r="K111" s="672" t="s">
        <v>419</v>
      </c>
      <c r="L111" s="672" t="s">
        <v>944</v>
      </c>
      <c r="M111" s="672" t="s">
        <v>11</v>
      </c>
      <c r="N111" s="1166">
        <v>42370</v>
      </c>
      <c r="O111" s="672">
        <v>33.6</v>
      </c>
      <c r="P111" s="1166">
        <v>42894</v>
      </c>
      <c r="Q111" s="672">
        <v>17.23</v>
      </c>
      <c r="R111" s="672">
        <v>17</v>
      </c>
      <c r="S111" s="672">
        <v>1.44</v>
      </c>
      <c r="T111" s="672" t="b">
        <v>1</v>
      </c>
      <c r="U111" s="672" t="s">
        <v>1293</v>
      </c>
      <c r="V111" s="672" t="s">
        <v>975</v>
      </c>
      <c r="W111" s="672"/>
      <c r="X111" s="672"/>
      <c r="Y111" s="672"/>
      <c r="Z111" s="672"/>
      <c r="AA111" s="672">
        <v>17.23</v>
      </c>
      <c r="AB111" s="672" t="s">
        <v>357</v>
      </c>
      <c r="AC111" s="672">
        <v>13.2</v>
      </c>
      <c r="AD111" s="672"/>
      <c r="AE111" s="672"/>
      <c r="AF111" s="672"/>
      <c r="AG111" s="672"/>
      <c r="AH111" s="672"/>
      <c r="AI111" s="672"/>
      <c r="AJ111" s="672"/>
      <c r="AK111" s="672"/>
      <c r="AL111" s="672"/>
      <c r="AM111" s="672"/>
      <c r="AN111" s="672"/>
      <c r="AO111" s="672"/>
      <c r="AP111" s="672"/>
      <c r="AQ111" s="672"/>
      <c r="AR111" s="672"/>
    </row>
    <row r="112" spans="2:44" hidden="1" x14ac:dyDescent="0.2">
      <c r="B112" s="672" t="s">
        <v>1288</v>
      </c>
      <c r="C112" s="672">
        <v>4</v>
      </c>
      <c r="D112" s="672" t="s">
        <v>894</v>
      </c>
      <c r="E112" s="672" t="s">
        <v>1294</v>
      </c>
      <c r="F112" s="672" t="s">
        <v>1294</v>
      </c>
      <c r="G112" s="672"/>
      <c r="H112" s="672"/>
      <c r="I112" s="672" t="s">
        <v>357</v>
      </c>
      <c r="J112" s="672" t="s">
        <v>421</v>
      </c>
      <c r="K112" s="672" t="s">
        <v>421</v>
      </c>
      <c r="L112" s="672" t="s">
        <v>944</v>
      </c>
      <c r="M112" s="672" t="s">
        <v>11</v>
      </c>
      <c r="N112" s="1166">
        <v>42370</v>
      </c>
      <c r="O112" s="672">
        <v>28.5</v>
      </c>
      <c r="P112" s="1166">
        <v>42894</v>
      </c>
      <c r="Q112" s="672">
        <v>17.23</v>
      </c>
      <c r="R112" s="672">
        <v>17</v>
      </c>
      <c r="S112" s="672">
        <v>1.44</v>
      </c>
      <c r="T112" s="672" t="b">
        <v>1</v>
      </c>
      <c r="U112" s="672" t="s">
        <v>1294</v>
      </c>
      <c r="V112" s="1770" t="s">
        <v>3546</v>
      </c>
      <c r="W112" s="672"/>
      <c r="X112" s="672"/>
      <c r="Y112" s="672"/>
      <c r="Z112" s="672"/>
      <c r="AA112" s="672">
        <v>17.23</v>
      </c>
      <c r="AB112" s="672" t="s">
        <v>357</v>
      </c>
      <c r="AC112" s="672">
        <v>13.2</v>
      </c>
      <c r="AD112" s="672"/>
      <c r="AE112" s="672"/>
      <c r="AF112" s="672"/>
      <c r="AG112" s="672"/>
      <c r="AH112" s="672"/>
      <c r="AI112" s="672"/>
      <c r="AJ112" s="672"/>
      <c r="AK112" s="672"/>
      <c r="AL112" s="672"/>
      <c r="AM112" s="672"/>
      <c r="AN112" s="672"/>
      <c r="AO112" s="672"/>
      <c r="AP112" s="672"/>
      <c r="AQ112" s="672"/>
      <c r="AR112" s="672"/>
    </row>
    <row r="113" spans="1:44" hidden="1" x14ac:dyDescent="0.2">
      <c r="B113" s="672" t="s">
        <v>1288</v>
      </c>
      <c r="C113" s="672">
        <v>5</v>
      </c>
      <c r="D113" s="672" t="s">
        <v>894</v>
      </c>
      <c r="E113" s="672" t="s">
        <v>1295</v>
      </c>
      <c r="F113" s="672" t="s">
        <v>1295</v>
      </c>
      <c r="G113" s="672"/>
      <c r="H113" s="672"/>
      <c r="I113" s="672" t="s">
        <v>357</v>
      </c>
      <c r="J113" s="672" t="s">
        <v>423</v>
      </c>
      <c r="K113" s="672" t="s">
        <v>423</v>
      </c>
      <c r="L113" s="672" t="s">
        <v>896</v>
      </c>
      <c r="M113" s="672" t="s">
        <v>11</v>
      </c>
      <c r="N113" s="1166">
        <v>42432</v>
      </c>
      <c r="O113" s="672">
        <v>26.3</v>
      </c>
      <c r="P113" s="1166">
        <v>42888</v>
      </c>
      <c r="Q113" s="672">
        <v>14.97</v>
      </c>
      <c r="R113" s="672">
        <v>15</v>
      </c>
      <c r="S113" s="672">
        <v>1.25</v>
      </c>
      <c r="T113" s="672" t="b">
        <v>0</v>
      </c>
      <c r="U113" s="672" t="s">
        <v>1295</v>
      </c>
      <c r="V113" s="672" t="s">
        <v>1296</v>
      </c>
      <c r="W113" s="672" t="s">
        <v>1297</v>
      </c>
      <c r="X113" s="672">
        <v>112</v>
      </c>
      <c r="Y113" s="672">
        <v>26</v>
      </c>
      <c r="Z113" s="672"/>
      <c r="AA113" s="672">
        <v>14.97</v>
      </c>
      <c r="AB113" s="672" t="s">
        <v>357</v>
      </c>
      <c r="AC113" s="672">
        <v>11.133333329999999</v>
      </c>
      <c r="AD113" s="672"/>
      <c r="AE113" s="672"/>
      <c r="AF113" s="672"/>
      <c r="AG113" s="672"/>
      <c r="AH113" s="672"/>
      <c r="AI113" s="672"/>
      <c r="AJ113" s="672"/>
      <c r="AK113" s="672"/>
      <c r="AL113" s="672"/>
      <c r="AM113" s="672"/>
      <c r="AN113" s="672"/>
      <c r="AO113" s="672"/>
      <c r="AP113" s="672"/>
      <c r="AQ113" s="672"/>
      <c r="AR113" s="672"/>
    </row>
    <row r="114" spans="1:44" hidden="1" x14ac:dyDescent="0.2">
      <c r="B114" s="672" t="s">
        <v>1288</v>
      </c>
      <c r="C114" s="672">
        <v>6</v>
      </c>
      <c r="D114" s="672" t="s">
        <v>894</v>
      </c>
      <c r="E114" s="672" t="s">
        <v>1298</v>
      </c>
      <c r="F114" s="672" t="s">
        <v>1298</v>
      </c>
      <c r="G114" s="672"/>
      <c r="H114" s="672"/>
      <c r="I114" s="672" t="s">
        <v>357</v>
      </c>
      <c r="J114" s="672" t="s">
        <v>426</v>
      </c>
      <c r="K114" s="672" t="s">
        <v>426</v>
      </c>
      <c r="L114" s="672" t="s">
        <v>896</v>
      </c>
      <c r="M114" s="672" t="s">
        <v>11</v>
      </c>
      <c r="N114" s="1166">
        <v>42432</v>
      </c>
      <c r="O114" s="672">
        <v>25.7</v>
      </c>
      <c r="P114" s="1166">
        <v>42888</v>
      </c>
      <c r="Q114" s="672">
        <v>14.97</v>
      </c>
      <c r="R114" s="672">
        <v>15</v>
      </c>
      <c r="S114" s="672">
        <v>1.25</v>
      </c>
      <c r="T114" s="672" t="b">
        <v>0</v>
      </c>
      <c r="U114" s="672" t="s">
        <v>1298</v>
      </c>
      <c r="V114" s="672" t="s">
        <v>1299</v>
      </c>
      <c r="W114" s="672" t="s">
        <v>1300</v>
      </c>
      <c r="X114" s="672">
        <v>110</v>
      </c>
      <c r="Y114" s="672">
        <v>25</v>
      </c>
      <c r="Z114" s="672"/>
      <c r="AA114" s="672">
        <v>14.97</v>
      </c>
      <c r="AB114" s="672" t="s">
        <v>357</v>
      </c>
      <c r="AC114" s="672">
        <v>11.133333329999999</v>
      </c>
      <c r="AD114" s="672"/>
      <c r="AE114" s="672"/>
      <c r="AF114" s="672"/>
      <c r="AG114" s="672"/>
      <c r="AH114" s="672"/>
      <c r="AI114" s="672"/>
      <c r="AJ114" s="672"/>
      <c r="AK114" s="672"/>
      <c r="AL114" s="672"/>
      <c r="AM114" s="672"/>
      <c r="AN114" s="672"/>
      <c r="AO114" s="672"/>
      <c r="AP114" s="672"/>
      <c r="AQ114" s="672"/>
      <c r="AR114" s="672"/>
    </row>
    <row r="115" spans="1:44" hidden="1" x14ac:dyDescent="0.2">
      <c r="B115" s="672" t="s">
        <v>1288</v>
      </c>
      <c r="C115" s="672">
        <v>7</v>
      </c>
      <c r="D115" s="672" t="s">
        <v>894</v>
      </c>
      <c r="E115" s="672" t="s">
        <v>1301</v>
      </c>
      <c r="F115" s="672" t="s">
        <v>1301</v>
      </c>
      <c r="G115" s="672"/>
      <c r="H115" s="672"/>
      <c r="I115" s="672" t="s">
        <v>357</v>
      </c>
      <c r="J115" s="672" t="s">
        <v>428</v>
      </c>
      <c r="K115" s="672" t="s">
        <v>428</v>
      </c>
      <c r="L115" s="672" t="s">
        <v>896</v>
      </c>
      <c r="M115" s="672" t="s">
        <v>11</v>
      </c>
      <c r="N115" s="1166">
        <v>42432</v>
      </c>
      <c r="O115" s="672">
        <v>25.2</v>
      </c>
      <c r="P115" s="1166">
        <v>42888</v>
      </c>
      <c r="Q115" s="672">
        <v>14.97</v>
      </c>
      <c r="R115" s="672">
        <v>15</v>
      </c>
      <c r="S115" s="672">
        <v>1.25</v>
      </c>
      <c r="T115" s="672" t="b">
        <v>0</v>
      </c>
      <c r="U115" s="672" t="s">
        <v>1301</v>
      </c>
      <c r="V115" s="672" t="s">
        <v>1302</v>
      </c>
      <c r="W115" s="672" t="s">
        <v>1303</v>
      </c>
      <c r="X115" s="672">
        <v>113</v>
      </c>
      <c r="Y115" s="672">
        <v>25</v>
      </c>
      <c r="Z115" s="672" t="s">
        <v>1304</v>
      </c>
      <c r="AA115" s="672">
        <v>14.97</v>
      </c>
      <c r="AB115" s="672" t="s">
        <v>357</v>
      </c>
      <c r="AC115" s="672">
        <v>11.133333329999999</v>
      </c>
      <c r="AD115" s="672"/>
      <c r="AE115" s="672"/>
      <c r="AF115" s="672"/>
      <c r="AG115" s="672"/>
      <c r="AH115" s="672"/>
      <c r="AI115" s="672"/>
      <c r="AJ115" s="672"/>
      <c r="AK115" s="672"/>
      <c r="AL115" s="672"/>
      <c r="AM115" s="672"/>
      <c r="AN115" s="672"/>
      <c r="AO115" s="672"/>
      <c r="AP115" s="672"/>
      <c r="AQ115" s="672"/>
      <c r="AR115" s="672"/>
    </row>
    <row r="116" spans="1:44" hidden="1" x14ac:dyDescent="0.2">
      <c r="B116" s="672" t="s">
        <v>1288</v>
      </c>
      <c r="C116" s="672">
        <v>8</v>
      </c>
      <c r="D116" s="672" t="s">
        <v>894</v>
      </c>
      <c r="E116" s="672" t="s">
        <v>1305</v>
      </c>
      <c r="F116" s="672" t="s">
        <v>1305</v>
      </c>
      <c r="G116" s="672"/>
      <c r="H116" s="672"/>
      <c r="I116" s="672" t="s">
        <v>357</v>
      </c>
      <c r="J116" s="672" t="s">
        <v>430</v>
      </c>
      <c r="K116" s="672" t="s">
        <v>430</v>
      </c>
      <c r="L116" s="672" t="s">
        <v>896</v>
      </c>
      <c r="M116" s="672" t="s">
        <v>11</v>
      </c>
      <c r="N116" s="1166">
        <v>42432</v>
      </c>
      <c r="O116" s="672">
        <v>25.6</v>
      </c>
      <c r="P116" s="1166">
        <v>42888</v>
      </c>
      <c r="Q116" s="672">
        <v>14.97</v>
      </c>
      <c r="R116" s="672">
        <v>15</v>
      </c>
      <c r="S116" s="672">
        <v>1.25</v>
      </c>
      <c r="T116" s="672" t="b">
        <v>0</v>
      </c>
      <c r="U116" s="672" t="s">
        <v>1305</v>
      </c>
      <c r="V116" s="672" t="s">
        <v>1306</v>
      </c>
      <c r="W116" s="672" t="s">
        <v>1307</v>
      </c>
      <c r="X116" s="672">
        <v>113</v>
      </c>
      <c r="Y116" s="672">
        <v>25</v>
      </c>
      <c r="Z116" s="672" t="s">
        <v>1304</v>
      </c>
      <c r="AA116" s="672">
        <v>14.97</v>
      </c>
      <c r="AB116" s="672" t="s">
        <v>357</v>
      </c>
      <c r="AC116" s="672">
        <v>11.133333329999999</v>
      </c>
      <c r="AD116" s="672"/>
      <c r="AE116" s="672"/>
      <c r="AF116" s="672"/>
      <c r="AG116" s="672"/>
      <c r="AH116" s="672"/>
      <c r="AI116" s="672"/>
      <c r="AJ116" s="672"/>
      <c r="AK116" s="672"/>
      <c r="AL116" s="672"/>
      <c r="AM116" s="672"/>
      <c r="AN116" s="672"/>
      <c r="AO116" s="672"/>
      <c r="AP116" s="672"/>
      <c r="AQ116" s="672"/>
      <c r="AR116" s="672"/>
    </row>
    <row r="117" spans="1:44" s="931" customFormat="1" hidden="1" x14ac:dyDescent="0.2">
      <c r="B117" s="672" t="s">
        <v>1288</v>
      </c>
      <c r="C117" s="672">
        <v>9</v>
      </c>
      <c r="D117" s="672" t="s">
        <v>894</v>
      </c>
      <c r="E117" s="672" t="s">
        <v>1308</v>
      </c>
      <c r="F117" s="672" t="s">
        <v>1308</v>
      </c>
      <c r="G117" s="672"/>
      <c r="H117" s="672"/>
      <c r="I117" s="672" t="s">
        <v>357</v>
      </c>
      <c r="J117" s="672" t="s">
        <v>432</v>
      </c>
      <c r="K117" s="672" t="s">
        <v>432</v>
      </c>
      <c r="L117" s="672" t="s">
        <v>896</v>
      </c>
      <c r="M117" s="672" t="s">
        <v>11</v>
      </c>
      <c r="N117" s="1166">
        <v>42432</v>
      </c>
      <c r="O117" s="672">
        <v>24.9</v>
      </c>
      <c r="P117" s="1166">
        <v>42888</v>
      </c>
      <c r="Q117" s="672">
        <v>14.97</v>
      </c>
      <c r="R117" s="672">
        <v>15</v>
      </c>
      <c r="S117" s="672">
        <v>1.25</v>
      </c>
      <c r="T117" s="672" t="b">
        <v>0</v>
      </c>
      <c r="U117" s="672" t="s">
        <v>1308</v>
      </c>
      <c r="V117" s="672" t="s">
        <v>1309</v>
      </c>
      <c r="W117" s="672" t="s">
        <v>1310</v>
      </c>
      <c r="X117" s="672">
        <v>107</v>
      </c>
      <c r="Y117" s="672">
        <v>26</v>
      </c>
      <c r="Z117" s="672" t="s">
        <v>1250</v>
      </c>
      <c r="AA117" s="672">
        <v>14.97</v>
      </c>
      <c r="AB117" s="672" t="s">
        <v>357</v>
      </c>
      <c r="AC117" s="672">
        <v>11.133333329999999</v>
      </c>
      <c r="AD117" s="672"/>
      <c r="AE117" s="672"/>
      <c r="AF117" s="672"/>
      <c r="AG117" s="672"/>
      <c r="AH117" s="672"/>
      <c r="AI117" s="672"/>
      <c r="AJ117" s="672"/>
      <c r="AK117" s="672"/>
      <c r="AL117" s="672"/>
      <c r="AM117" s="672"/>
      <c r="AN117" s="672"/>
      <c r="AO117" s="672"/>
      <c r="AP117" s="672"/>
      <c r="AQ117" s="672"/>
      <c r="AR117" s="672"/>
    </row>
    <row r="118" spans="1:44" s="931" customFormat="1" hidden="1" x14ac:dyDescent="0.2">
      <c r="B118" s="672" t="s">
        <v>1288</v>
      </c>
      <c r="C118" s="672">
        <v>10</v>
      </c>
      <c r="D118" s="672" t="s">
        <v>894</v>
      </c>
      <c r="E118" s="672" t="s">
        <v>1311</v>
      </c>
      <c r="F118" s="672" t="s">
        <v>1311</v>
      </c>
      <c r="G118" s="672"/>
      <c r="H118" s="672"/>
      <c r="I118" s="672" t="s">
        <v>357</v>
      </c>
      <c r="J118" s="672" t="s">
        <v>434</v>
      </c>
      <c r="K118" s="672" t="s">
        <v>434</v>
      </c>
      <c r="L118" s="672" t="s">
        <v>896</v>
      </c>
      <c r="M118" s="672" t="s">
        <v>897</v>
      </c>
      <c r="N118" s="1166">
        <v>42446</v>
      </c>
      <c r="O118" s="672">
        <v>29.2</v>
      </c>
      <c r="P118" s="1166">
        <v>42881</v>
      </c>
      <c r="Q118" s="672">
        <v>14.3</v>
      </c>
      <c r="R118" s="672">
        <v>14</v>
      </c>
      <c r="S118" s="672">
        <v>1.19</v>
      </c>
      <c r="T118" s="672" t="b">
        <v>0</v>
      </c>
      <c r="U118" s="672" t="s">
        <v>1311</v>
      </c>
      <c r="V118" s="672" t="s">
        <v>1312</v>
      </c>
      <c r="W118" s="672" t="s">
        <v>1313</v>
      </c>
      <c r="X118" s="672">
        <v>104</v>
      </c>
      <c r="Y118" s="672">
        <v>24</v>
      </c>
      <c r="Z118" s="672" t="s">
        <v>1314</v>
      </c>
      <c r="AA118" s="672">
        <v>14.3</v>
      </c>
      <c r="AB118" s="672" t="s">
        <v>357</v>
      </c>
      <c r="AC118" s="672">
        <v>10.66666667</v>
      </c>
      <c r="AD118" s="672"/>
      <c r="AE118" s="672"/>
      <c r="AF118" s="672"/>
      <c r="AG118" s="672"/>
      <c r="AH118" s="672"/>
      <c r="AI118" s="672"/>
      <c r="AJ118" s="672"/>
      <c r="AK118" s="672"/>
      <c r="AL118" s="672"/>
      <c r="AM118" s="672"/>
      <c r="AN118" s="672"/>
      <c r="AO118" s="672"/>
      <c r="AP118" s="672"/>
      <c r="AQ118" s="672"/>
      <c r="AR118" s="672"/>
    </row>
    <row r="119" spans="1:44" s="931" customFormat="1" hidden="1" x14ac:dyDescent="0.2">
      <c r="B119" s="672" t="s">
        <v>1288</v>
      </c>
      <c r="C119" s="672">
        <v>11</v>
      </c>
      <c r="D119" s="672" t="s">
        <v>894</v>
      </c>
      <c r="E119" s="672" t="s">
        <v>1315</v>
      </c>
      <c r="F119" s="672" t="s">
        <v>1315</v>
      </c>
      <c r="G119" s="672"/>
      <c r="H119" s="672"/>
      <c r="I119" s="672" t="s">
        <v>357</v>
      </c>
      <c r="J119" s="672" t="s">
        <v>437</v>
      </c>
      <c r="K119" s="672" t="s">
        <v>437</v>
      </c>
      <c r="L119" s="672" t="s">
        <v>896</v>
      </c>
      <c r="M119" s="672" t="s">
        <v>897</v>
      </c>
      <c r="N119" s="1166">
        <v>42446</v>
      </c>
      <c r="O119" s="672">
        <v>30.9</v>
      </c>
      <c r="P119" s="1166">
        <v>42881</v>
      </c>
      <c r="Q119" s="672">
        <v>14.3</v>
      </c>
      <c r="R119" s="672">
        <v>14</v>
      </c>
      <c r="S119" s="672">
        <v>1.19</v>
      </c>
      <c r="T119" s="672" t="b">
        <v>0</v>
      </c>
      <c r="U119" s="672" t="s">
        <v>1315</v>
      </c>
      <c r="V119" s="672" t="s">
        <v>1316</v>
      </c>
      <c r="W119" s="672" t="s">
        <v>1317</v>
      </c>
      <c r="X119" s="672">
        <v>107</v>
      </c>
      <c r="Y119" s="672">
        <v>25</v>
      </c>
      <c r="Z119" s="672" t="s">
        <v>1314</v>
      </c>
      <c r="AA119" s="672">
        <v>14.3</v>
      </c>
      <c r="AB119" s="672" t="s">
        <v>357</v>
      </c>
      <c r="AC119" s="672">
        <v>10.66666667</v>
      </c>
      <c r="AD119" s="672"/>
      <c r="AE119" s="672"/>
      <c r="AF119" s="672"/>
      <c r="AG119" s="672"/>
      <c r="AH119" s="672"/>
      <c r="AI119" s="672"/>
      <c r="AJ119" s="672"/>
      <c r="AK119" s="672"/>
      <c r="AL119" s="672"/>
      <c r="AM119" s="672"/>
      <c r="AN119" s="672"/>
      <c r="AO119" s="672"/>
      <c r="AP119" s="672"/>
      <c r="AQ119" s="672"/>
      <c r="AR119" s="672"/>
    </row>
    <row r="120" spans="1:44" hidden="1" x14ac:dyDescent="0.2">
      <c r="B120" s="672" t="s">
        <v>1288</v>
      </c>
      <c r="C120" s="672">
        <v>12</v>
      </c>
      <c r="D120" s="672" t="s">
        <v>894</v>
      </c>
      <c r="E120" s="672" t="s">
        <v>1318</v>
      </c>
      <c r="F120" s="672" t="s">
        <v>1318</v>
      </c>
      <c r="G120" s="672"/>
      <c r="H120" s="672"/>
      <c r="I120" s="672" t="s">
        <v>357</v>
      </c>
      <c r="J120" s="672" t="s">
        <v>439</v>
      </c>
      <c r="K120" s="672" t="s">
        <v>439</v>
      </c>
      <c r="L120" s="672" t="s">
        <v>896</v>
      </c>
      <c r="M120" s="672" t="s">
        <v>897</v>
      </c>
      <c r="N120" s="1166">
        <v>42446</v>
      </c>
      <c r="O120" s="672">
        <v>27.9</v>
      </c>
      <c r="P120" s="1166">
        <v>42881</v>
      </c>
      <c r="Q120" s="672">
        <v>14.3</v>
      </c>
      <c r="R120" s="672">
        <v>14</v>
      </c>
      <c r="S120" s="672">
        <v>1.19</v>
      </c>
      <c r="T120" s="672" t="b">
        <v>0</v>
      </c>
      <c r="U120" s="672" t="s">
        <v>1318</v>
      </c>
      <c r="V120" s="672" t="s">
        <v>1319</v>
      </c>
      <c r="W120" s="672" t="s">
        <v>1320</v>
      </c>
      <c r="X120" s="672">
        <v>109</v>
      </c>
      <c r="Y120" s="672">
        <v>27</v>
      </c>
      <c r="Z120" s="672"/>
      <c r="AA120" s="672">
        <v>14.3</v>
      </c>
      <c r="AB120" s="672" t="s">
        <v>357</v>
      </c>
      <c r="AC120" s="672">
        <v>10.66666667</v>
      </c>
      <c r="AD120" s="672"/>
      <c r="AE120" s="672"/>
      <c r="AF120" s="672"/>
      <c r="AG120" s="672"/>
      <c r="AH120" s="672"/>
      <c r="AI120" s="672"/>
      <c r="AJ120" s="672"/>
      <c r="AK120" s="672"/>
      <c r="AL120" s="672"/>
      <c r="AM120" s="672"/>
      <c r="AN120" s="672"/>
      <c r="AO120" s="672"/>
      <c r="AP120" s="672"/>
      <c r="AQ120" s="672"/>
      <c r="AR120" s="672"/>
    </row>
    <row r="121" spans="1:44" hidden="1" x14ac:dyDescent="0.2">
      <c r="B121" s="672" t="s">
        <v>1288</v>
      </c>
      <c r="C121" s="672">
        <v>13</v>
      </c>
      <c r="D121" s="672" t="s">
        <v>894</v>
      </c>
      <c r="E121" s="672" t="s">
        <v>1321</v>
      </c>
      <c r="F121" s="672" t="s">
        <v>1321</v>
      </c>
      <c r="G121" s="672"/>
      <c r="H121" s="672"/>
      <c r="I121" s="672" t="s">
        <v>357</v>
      </c>
      <c r="J121" s="672" t="s">
        <v>441</v>
      </c>
      <c r="K121" s="672" t="s">
        <v>441</v>
      </c>
      <c r="L121" s="672" t="s">
        <v>896</v>
      </c>
      <c r="M121" s="672" t="s">
        <v>897</v>
      </c>
      <c r="N121" s="1166">
        <v>42432</v>
      </c>
      <c r="O121" s="672">
        <v>30.3</v>
      </c>
      <c r="P121" s="1166">
        <v>42881</v>
      </c>
      <c r="Q121" s="672">
        <v>14.77</v>
      </c>
      <c r="R121" s="672">
        <v>15</v>
      </c>
      <c r="S121" s="672">
        <v>1.23</v>
      </c>
      <c r="T121" s="672" t="b">
        <v>0</v>
      </c>
      <c r="U121" s="672" t="s">
        <v>1321</v>
      </c>
      <c r="V121" s="672" t="s">
        <v>1326</v>
      </c>
      <c r="W121" s="672"/>
      <c r="X121" s="672"/>
      <c r="Y121" s="672"/>
      <c r="Z121" s="672"/>
      <c r="AA121" s="672">
        <v>14.77</v>
      </c>
      <c r="AB121" s="672" t="s">
        <v>357</v>
      </c>
      <c r="AC121" s="672">
        <v>11.133333329999999</v>
      </c>
      <c r="AD121" s="672"/>
      <c r="AE121" s="672"/>
      <c r="AF121" s="672"/>
      <c r="AG121" s="672"/>
      <c r="AH121" s="672"/>
      <c r="AI121" s="672"/>
      <c r="AJ121" s="672"/>
      <c r="AK121" s="672"/>
      <c r="AL121" s="672"/>
      <c r="AM121" s="672"/>
      <c r="AN121" s="672"/>
      <c r="AO121" s="672"/>
      <c r="AP121" s="672"/>
      <c r="AQ121" s="672"/>
      <c r="AR121" s="672"/>
    </row>
    <row r="122" spans="1:44" hidden="1" x14ac:dyDescent="0.2">
      <c r="B122" s="672" t="s">
        <v>1288</v>
      </c>
      <c r="C122" s="672">
        <v>14</v>
      </c>
      <c r="D122" s="672" t="s">
        <v>894</v>
      </c>
      <c r="E122" s="672" t="s">
        <v>1322</v>
      </c>
      <c r="F122" s="672" t="s">
        <v>1322</v>
      </c>
      <c r="G122" s="672"/>
      <c r="H122" s="672"/>
      <c r="I122" s="672" t="s">
        <v>357</v>
      </c>
      <c r="J122" s="672" t="s">
        <v>444</v>
      </c>
      <c r="K122" s="672" t="s">
        <v>444</v>
      </c>
      <c r="L122" s="672" t="s">
        <v>896</v>
      </c>
      <c r="M122" s="672" t="s">
        <v>897</v>
      </c>
      <c r="N122" s="1166">
        <v>42432</v>
      </c>
      <c r="O122" s="672">
        <v>31.2</v>
      </c>
      <c r="P122" s="1166">
        <v>42881</v>
      </c>
      <c r="Q122" s="672">
        <v>14.77</v>
      </c>
      <c r="R122" s="672">
        <v>15</v>
      </c>
      <c r="S122" s="672">
        <v>1.23</v>
      </c>
      <c r="T122" s="672" t="b">
        <v>0</v>
      </c>
      <c r="U122" s="672" t="s">
        <v>1322</v>
      </c>
      <c r="V122" s="672" t="s">
        <v>1323</v>
      </c>
      <c r="W122" s="672" t="s">
        <v>1324</v>
      </c>
      <c r="X122" s="672">
        <v>93</v>
      </c>
      <c r="Y122" s="672">
        <v>25</v>
      </c>
      <c r="Z122" s="672" t="s">
        <v>1314</v>
      </c>
      <c r="AA122" s="672">
        <v>14.77</v>
      </c>
      <c r="AB122" s="672" t="s">
        <v>357</v>
      </c>
      <c r="AC122" s="672">
        <v>11.133333329999999</v>
      </c>
      <c r="AD122" s="672"/>
      <c r="AE122" s="672"/>
      <c r="AF122" s="672"/>
      <c r="AG122" s="672"/>
      <c r="AH122" s="672"/>
      <c r="AI122" s="672"/>
      <c r="AJ122" s="672"/>
      <c r="AK122" s="672"/>
      <c r="AL122" s="672"/>
      <c r="AM122" s="672"/>
      <c r="AN122" s="672"/>
      <c r="AO122" s="672"/>
      <c r="AP122" s="672"/>
      <c r="AQ122" s="672"/>
      <c r="AR122" s="672"/>
    </row>
    <row r="123" spans="1:44" s="931" customFormat="1" hidden="1" x14ac:dyDescent="0.2">
      <c r="B123" s="672" t="s">
        <v>1288</v>
      </c>
      <c r="C123" s="672">
        <v>15</v>
      </c>
      <c r="D123" s="672" t="s">
        <v>894</v>
      </c>
      <c r="E123" s="672" t="s">
        <v>1325</v>
      </c>
      <c r="F123" s="672" t="s">
        <v>1325</v>
      </c>
      <c r="G123" s="672"/>
      <c r="H123" s="672"/>
      <c r="I123" s="672" t="s">
        <v>357</v>
      </c>
      <c r="J123" s="672" t="s">
        <v>446</v>
      </c>
      <c r="K123" s="672" t="s">
        <v>446</v>
      </c>
      <c r="L123" s="672" t="s">
        <v>896</v>
      </c>
      <c r="M123" s="672" t="s">
        <v>897</v>
      </c>
      <c r="N123" s="1166">
        <v>42432</v>
      </c>
      <c r="O123" s="672">
        <v>34.1</v>
      </c>
      <c r="P123" s="1166">
        <v>42881</v>
      </c>
      <c r="Q123" s="672">
        <v>14.77</v>
      </c>
      <c r="R123" s="672">
        <v>15</v>
      </c>
      <c r="S123" s="672">
        <v>1.23</v>
      </c>
      <c r="T123" s="672" t="b">
        <v>0</v>
      </c>
      <c r="U123" s="672" t="s">
        <v>1325</v>
      </c>
      <c r="V123" s="672" t="s">
        <v>1326</v>
      </c>
      <c r="W123" s="672" t="s">
        <v>1327</v>
      </c>
      <c r="X123" s="672">
        <v>102</v>
      </c>
      <c r="Y123" s="672">
        <v>25</v>
      </c>
      <c r="Z123" s="672" t="s">
        <v>1314</v>
      </c>
      <c r="AA123" s="672">
        <v>14.77</v>
      </c>
      <c r="AB123" s="672" t="s">
        <v>357</v>
      </c>
      <c r="AC123" s="672">
        <v>11.133333329999999</v>
      </c>
      <c r="AD123" s="672"/>
      <c r="AE123" s="672"/>
      <c r="AF123" s="672"/>
      <c r="AG123" s="672"/>
      <c r="AH123" s="672"/>
      <c r="AI123" s="672"/>
      <c r="AJ123" s="672"/>
      <c r="AK123" s="672"/>
      <c r="AL123" s="672"/>
      <c r="AM123" s="672"/>
      <c r="AN123" s="672"/>
      <c r="AO123" s="672"/>
      <c r="AP123" s="672"/>
      <c r="AQ123" s="672"/>
      <c r="AR123" s="672"/>
    </row>
    <row r="124" spans="1:44" s="931" customFormat="1" hidden="1" x14ac:dyDescent="0.2">
      <c r="B124" s="672" t="s">
        <v>1288</v>
      </c>
      <c r="C124" s="672">
        <v>16</v>
      </c>
      <c r="D124" s="672" t="s">
        <v>894</v>
      </c>
      <c r="E124" s="672" t="s">
        <v>1328</v>
      </c>
      <c r="F124" s="672" t="s">
        <v>1328</v>
      </c>
      <c r="G124" s="672"/>
      <c r="H124" s="672"/>
      <c r="I124" s="672" t="s">
        <v>357</v>
      </c>
      <c r="J124" s="672" t="s">
        <v>448</v>
      </c>
      <c r="K124" s="672" t="s">
        <v>448</v>
      </c>
      <c r="L124" s="672" t="s">
        <v>896</v>
      </c>
      <c r="M124" s="672" t="s">
        <v>897</v>
      </c>
      <c r="N124" s="1166">
        <v>42376</v>
      </c>
      <c r="O124" s="672">
        <v>32.799999999999997</v>
      </c>
      <c r="P124" s="1166">
        <v>42888</v>
      </c>
      <c r="Q124" s="672">
        <v>16.829999999999998</v>
      </c>
      <c r="R124" s="672">
        <v>17</v>
      </c>
      <c r="S124" s="672">
        <v>1.4</v>
      </c>
      <c r="T124" s="672" t="b">
        <v>1</v>
      </c>
      <c r="U124" s="672" t="s">
        <v>1328</v>
      </c>
      <c r="V124" s="672" t="s">
        <v>1329</v>
      </c>
      <c r="W124" s="672" t="s">
        <v>1330</v>
      </c>
      <c r="X124" s="672">
        <v>109</v>
      </c>
      <c r="Y124" s="672">
        <v>27</v>
      </c>
      <c r="Z124" s="672" t="s">
        <v>1304</v>
      </c>
      <c r="AA124" s="672">
        <v>16.829999999999998</v>
      </c>
      <c r="AB124" s="672" t="s">
        <v>357</v>
      </c>
      <c r="AC124" s="672">
        <v>13</v>
      </c>
      <c r="AD124" s="672"/>
      <c r="AE124" s="672"/>
      <c r="AF124" s="672"/>
      <c r="AG124" s="672"/>
      <c r="AH124" s="672"/>
      <c r="AI124" s="672"/>
      <c r="AJ124" s="672"/>
      <c r="AK124" s="672"/>
      <c r="AL124" s="672"/>
      <c r="AM124" s="672"/>
      <c r="AN124" s="672"/>
      <c r="AO124" s="672"/>
      <c r="AP124" s="672"/>
      <c r="AQ124" s="672"/>
      <c r="AR124" s="672"/>
    </row>
    <row r="125" spans="1:44" s="931" customFormat="1" hidden="1" x14ac:dyDescent="0.2">
      <c r="B125" s="672" t="s">
        <v>1288</v>
      </c>
      <c r="C125" s="672">
        <v>17</v>
      </c>
      <c r="D125" s="672" t="s">
        <v>894</v>
      </c>
      <c r="E125" s="672" t="s">
        <v>1331</v>
      </c>
      <c r="F125" s="672" t="s">
        <v>1331</v>
      </c>
      <c r="G125" s="672"/>
      <c r="H125" s="672"/>
      <c r="I125" s="672" t="s">
        <v>357</v>
      </c>
      <c r="J125" s="672" t="s">
        <v>451</v>
      </c>
      <c r="K125" s="672" t="s">
        <v>451</v>
      </c>
      <c r="L125" s="672" t="s">
        <v>896</v>
      </c>
      <c r="M125" s="672" t="s">
        <v>897</v>
      </c>
      <c r="N125" s="1166">
        <v>42376</v>
      </c>
      <c r="O125" s="672">
        <v>30.6</v>
      </c>
      <c r="P125" s="1166">
        <v>42888</v>
      </c>
      <c r="Q125" s="672">
        <v>16.829999999999998</v>
      </c>
      <c r="R125" s="672">
        <v>17</v>
      </c>
      <c r="S125" s="672">
        <v>1.4</v>
      </c>
      <c r="T125" s="672" t="b">
        <v>1</v>
      </c>
      <c r="U125" s="672" t="s">
        <v>1331</v>
      </c>
      <c r="V125" s="672"/>
      <c r="W125" s="672"/>
      <c r="X125" s="672"/>
      <c r="Y125" s="672"/>
      <c r="Z125" s="672"/>
      <c r="AA125" s="672">
        <v>16.829999999999998</v>
      </c>
      <c r="AB125" s="672" t="s">
        <v>357</v>
      </c>
      <c r="AC125" s="672">
        <v>13</v>
      </c>
      <c r="AD125" s="672"/>
      <c r="AE125" s="672"/>
      <c r="AF125" s="672"/>
      <c r="AG125" s="672"/>
      <c r="AH125" s="672"/>
      <c r="AI125" s="672"/>
      <c r="AJ125" s="672"/>
      <c r="AK125" s="672"/>
      <c r="AL125" s="672"/>
      <c r="AM125" s="672"/>
      <c r="AN125" s="672"/>
      <c r="AO125" s="672"/>
      <c r="AP125" s="672"/>
      <c r="AQ125" s="672"/>
      <c r="AR125" s="672"/>
    </row>
    <row r="126" spans="1:44" hidden="1" x14ac:dyDescent="0.2">
      <c r="B126" s="672" t="s">
        <v>1288</v>
      </c>
      <c r="C126" s="672">
        <v>18</v>
      </c>
      <c r="D126" s="672" t="s">
        <v>894</v>
      </c>
      <c r="E126" s="672" t="s">
        <v>1332</v>
      </c>
      <c r="F126" s="672" t="s">
        <v>1332</v>
      </c>
      <c r="G126" s="672"/>
      <c r="H126" s="672"/>
      <c r="I126" s="672" t="s">
        <v>357</v>
      </c>
      <c r="J126" s="672" t="s">
        <v>453</v>
      </c>
      <c r="K126" s="672" t="s">
        <v>453</v>
      </c>
      <c r="L126" s="672" t="s">
        <v>1165</v>
      </c>
      <c r="M126" s="672" t="s">
        <v>897</v>
      </c>
      <c r="N126" s="1166">
        <v>42443</v>
      </c>
      <c r="O126" s="672">
        <v>27</v>
      </c>
      <c r="P126" s="1166">
        <v>42879</v>
      </c>
      <c r="Q126" s="672">
        <v>14.33</v>
      </c>
      <c r="R126" s="672">
        <v>14</v>
      </c>
      <c r="S126" s="672">
        <v>1.19</v>
      </c>
      <c r="T126" s="672" t="b">
        <v>0</v>
      </c>
      <c r="U126" s="672" t="s">
        <v>1332</v>
      </c>
      <c r="V126" s="672" t="s">
        <v>1333</v>
      </c>
      <c r="W126" s="672" t="s">
        <v>1334</v>
      </c>
      <c r="X126" s="672">
        <v>106</v>
      </c>
      <c r="Y126" s="672">
        <v>28</v>
      </c>
      <c r="Z126" s="672" t="s">
        <v>1314</v>
      </c>
      <c r="AA126" s="672">
        <v>14.33</v>
      </c>
      <c r="AB126" s="672" t="s">
        <v>357</v>
      </c>
      <c r="AC126" s="672">
        <v>10.766666669999999</v>
      </c>
      <c r="AD126" s="672"/>
      <c r="AE126" s="672"/>
      <c r="AF126" s="672"/>
      <c r="AG126" s="672"/>
      <c r="AH126" s="672"/>
      <c r="AI126" s="672"/>
      <c r="AJ126" s="672"/>
      <c r="AK126" s="672"/>
      <c r="AL126" s="672"/>
      <c r="AM126" s="672"/>
      <c r="AN126" s="672"/>
      <c r="AO126" s="672"/>
      <c r="AP126" s="672"/>
      <c r="AQ126" s="672"/>
      <c r="AR126" s="672"/>
    </row>
    <row r="127" spans="1:44" x14ac:dyDescent="0.2">
      <c r="B127" s="672" t="s">
        <v>1288</v>
      </c>
      <c r="C127" s="672">
        <v>19</v>
      </c>
      <c r="D127" s="672" t="s">
        <v>894</v>
      </c>
      <c r="E127" s="672" t="s">
        <v>456</v>
      </c>
      <c r="F127" s="672" t="s">
        <v>456</v>
      </c>
      <c r="G127" s="672"/>
      <c r="H127" s="672"/>
      <c r="I127" s="672" t="s">
        <v>357</v>
      </c>
      <c r="J127" s="672" t="s">
        <v>1335</v>
      </c>
      <c r="K127" s="672" t="s">
        <v>1335</v>
      </c>
      <c r="L127" s="672" t="s">
        <v>1109</v>
      </c>
      <c r="M127" s="672" t="s">
        <v>11</v>
      </c>
      <c r="N127" s="1166">
        <v>42438</v>
      </c>
      <c r="O127" s="672">
        <v>29.8</v>
      </c>
      <c r="P127" s="1166">
        <v>42879</v>
      </c>
      <c r="Q127" s="672">
        <v>14.5</v>
      </c>
      <c r="R127" s="672">
        <v>15</v>
      </c>
      <c r="S127" s="672">
        <v>1.21</v>
      </c>
      <c r="T127" s="672" t="b">
        <v>0</v>
      </c>
      <c r="U127" s="672" t="s">
        <v>456</v>
      </c>
      <c r="V127" s="672" t="s">
        <v>1191</v>
      </c>
      <c r="W127" s="672"/>
      <c r="X127" s="672"/>
      <c r="Y127" s="672"/>
      <c r="Z127" s="672"/>
      <c r="AA127" s="672">
        <v>14.5</v>
      </c>
      <c r="AB127" s="672" t="s">
        <v>357</v>
      </c>
      <c r="AC127" s="672">
        <v>11.633333329999999</v>
      </c>
      <c r="AD127" s="672"/>
      <c r="AE127" s="672"/>
      <c r="AF127" s="672"/>
      <c r="AG127" s="672"/>
      <c r="AH127" s="672"/>
      <c r="AI127" s="672"/>
      <c r="AJ127" s="672"/>
      <c r="AK127" s="672"/>
      <c r="AL127" s="672"/>
      <c r="AM127" s="672"/>
      <c r="AN127" s="672"/>
      <c r="AO127" s="672"/>
      <c r="AP127" s="672"/>
      <c r="AQ127" s="672"/>
      <c r="AR127" s="672"/>
    </row>
    <row r="128" spans="1:44" s="1121" customFormat="1" x14ac:dyDescent="0.2">
      <c r="A128" s="1121" t="s">
        <v>1336</v>
      </c>
      <c r="B128" s="1628" t="s">
        <v>1288</v>
      </c>
      <c r="C128" s="1628">
        <v>20</v>
      </c>
      <c r="D128" s="1628" t="s">
        <v>894</v>
      </c>
      <c r="E128" s="1628" t="s">
        <v>458</v>
      </c>
      <c r="F128" s="1628" t="s">
        <v>458</v>
      </c>
      <c r="G128" s="1628"/>
      <c r="H128" s="1628"/>
      <c r="I128" s="1628" t="s">
        <v>357</v>
      </c>
      <c r="J128" s="1628" t="s">
        <v>1337</v>
      </c>
      <c r="K128" s="1628" t="s">
        <v>1337</v>
      </c>
      <c r="L128" s="1628" t="s">
        <v>1109</v>
      </c>
      <c r="M128" s="1628" t="s">
        <v>11</v>
      </c>
      <c r="N128" s="1629">
        <v>42438</v>
      </c>
      <c r="O128" s="1628">
        <v>28.9</v>
      </c>
      <c r="P128" s="1629">
        <v>42879</v>
      </c>
      <c r="Q128" s="1628">
        <v>14.5</v>
      </c>
      <c r="R128" s="1628">
        <v>15</v>
      </c>
      <c r="S128" s="1628">
        <v>1.21</v>
      </c>
      <c r="T128" s="1628" t="b">
        <v>0</v>
      </c>
      <c r="U128" s="1628" t="s">
        <v>458</v>
      </c>
      <c r="V128" s="1121" t="s">
        <v>1338</v>
      </c>
      <c r="W128" s="1628" t="s">
        <v>1339</v>
      </c>
      <c r="X128" s="1628">
        <v>94</v>
      </c>
      <c r="Y128" s="1628">
        <v>32</v>
      </c>
      <c r="Z128" s="1628"/>
      <c r="AA128" s="1628">
        <v>14.5</v>
      </c>
      <c r="AB128" s="1628" t="s">
        <v>357</v>
      </c>
      <c r="AC128" s="1628">
        <v>11.633333329999999</v>
      </c>
      <c r="AD128" s="1628"/>
      <c r="AE128" s="1628"/>
      <c r="AF128" s="1628"/>
      <c r="AG128" s="1628"/>
      <c r="AH128" s="1628"/>
      <c r="AI128" s="1628"/>
      <c r="AJ128" s="1628"/>
      <c r="AK128" s="1628"/>
      <c r="AL128" s="1628"/>
      <c r="AM128" s="1628"/>
      <c r="AN128" s="1628"/>
      <c r="AO128" s="1628"/>
      <c r="AP128" s="1628"/>
      <c r="AQ128" s="1628"/>
      <c r="AR128" s="1628"/>
    </row>
    <row r="129" spans="1:44" s="1121" customFormat="1" hidden="1" x14ac:dyDescent="0.2">
      <c r="A129" s="1121" t="s">
        <v>1336</v>
      </c>
      <c r="B129" s="1628" t="s">
        <v>1288</v>
      </c>
      <c r="C129" s="1628">
        <v>21</v>
      </c>
      <c r="D129" s="1628" t="s">
        <v>894</v>
      </c>
      <c r="E129" s="1628" t="s">
        <v>460</v>
      </c>
      <c r="F129" s="1628" t="s">
        <v>460</v>
      </c>
      <c r="G129" s="1628"/>
      <c r="H129" s="1628"/>
      <c r="I129" s="1628" t="s">
        <v>357</v>
      </c>
      <c r="J129" s="1628" t="s">
        <v>1340</v>
      </c>
      <c r="K129" s="1628" t="s">
        <v>1340</v>
      </c>
      <c r="L129" s="1628" t="s">
        <v>1109</v>
      </c>
      <c r="M129" s="1628" t="s">
        <v>897</v>
      </c>
      <c r="N129" s="1629">
        <v>42438</v>
      </c>
      <c r="O129" s="1628">
        <v>32.299999999999997</v>
      </c>
      <c r="P129" s="1629">
        <v>42879</v>
      </c>
      <c r="Q129" s="1628">
        <v>14.5</v>
      </c>
      <c r="R129" s="1628">
        <v>15</v>
      </c>
      <c r="S129" s="1628">
        <v>1.21</v>
      </c>
      <c r="T129" s="1628" t="b">
        <v>0</v>
      </c>
      <c r="U129" s="1628" t="s">
        <v>460</v>
      </c>
      <c r="V129" s="1628" t="s">
        <v>1341</v>
      </c>
      <c r="W129" s="1628" t="s">
        <v>1342</v>
      </c>
      <c r="X129" s="1628">
        <v>93</v>
      </c>
      <c r="Y129" s="1628">
        <v>30</v>
      </c>
      <c r="Z129" s="1628"/>
      <c r="AA129" s="1628">
        <v>14.5</v>
      </c>
      <c r="AB129" s="1628" t="s">
        <v>357</v>
      </c>
      <c r="AC129" s="1628">
        <v>11.633333329999999</v>
      </c>
      <c r="AD129" s="1628"/>
      <c r="AE129" s="1628"/>
      <c r="AF129" s="1628"/>
      <c r="AG129" s="1628"/>
      <c r="AH129" s="1628"/>
      <c r="AI129" s="1628"/>
      <c r="AJ129" s="1628"/>
      <c r="AK129" s="1628"/>
      <c r="AL129" s="1628"/>
      <c r="AM129" s="1628"/>
      <c r="AN129" s="1628"/>
      <c r="AO129" s="1628"/>
      <c r="AP129" s="1628"/>
      <c r="AQ129" s="1628"/>
      <c r="AR129" s="1628"/>
    </row>
    <row r="130" spans="1:44" s="1121" customFormat="1" hidden="1" x14ac:dyDescent="0.2">
      <c r="A130" s="1121" t="s">
        <v>1336</v>
      </c>
      <c r="B130" s="1628" t="s">
        <v>1288</v>
      </c>
      <c r="C130" s="1628">
        <v>22</v>
      </c>
      <c r="D130" s="1628" t="s">
        <v>894</v>
      </c>
      <c r="E130" s="1628" t="s">
        <v>462</v>
      </c>
      <c r="F130" s="1628" t="s">
        <v>462</v>
      </c>
      <c r="G130" s="1628"/>
      <c r="H130" s="1628"/>
      <c r="I130" s="1628" t="s">
        <v>357</v>
      </c>
      <c r="J130" s="1628" t="s">
        <v>1343</v>
      </c>
      <c r="K130" s="1628" t="s">
        <v>1343</v>
      </c>
      <c r="L130" s="1628" t="s">
        <v>1109</v>
      </c>
      <c r="M130" s="1628" t="s">
        <v>897</v>
      </c>
      <c r="N130" s="1629">
        <v>42438</v>
      </c>
      <c r="O130" s="1628">
        <v>35.9</v>
      </c>
      <c r="P130" s="1629">
        <v>42879</v>
      </c>
      <c r="Q130" s="1628">
        <v>14.5</v>
      </c>
      <c r="R130" s="1628">
        <v>15</v>
      </c>
      <c r="S130" s="1628">
        <v>1.21</v>
      </c>
      <c r="T130" s="1628" t="b">
        <v>0</v>
      </c>
      <c r="U130" s="1628" t="s">
        <v>462</v>
      </c>
      <c r="V130" s="1628" t="s">
        <v>1344</v>
      </c>
      <c r="W130" s="1628" t="s">
        <v>1345</v>
      </c>
      <c r="X130" s="1628">
        <v>94</v>
      </c>
      <c r="Y130" s="1628">
        <v>29</v>
      </c>
      <c r="Z130" s="1628"/>
      <c r="AA130" s="1628">
        <v>14.5</v>
      </c>
      <c r="AB130" s="1628" t="s">
        <v>357</v>
      </c>
      <c r="AC130" s="1628">
        <v>11.633333329999999</v>
      </c>
      <c r="AD130" s="1628"/>
      <c r="AE130" s="1628"/>
      <c r="AF130" s="1628"/>
      <c r="AG130" s="1628"/>
      <c r="AH130" s="1628"/>
      <c r="AI130" s="1628"/>
      <c r="AJ130" s="1628"/>
      <c r="AK130" s="1628"/>
      <c r="AL130" s="1628"/>
      <c r="AM130" s="1628"/>
      <c r="AN130" s="1628"/>
      <c r="AO130" s="1628"/>
      <c r="AP130" s="1628"/>
      <c r="AQ130" s="1628"/>
      <c r="AR130" s="1628"/>
    </row>
    <row r="131" spans="1:44" hidden="1" x14ac:dyDescent="0.2">
      <c r="B131" s="672" t="s">
        <v>1288</v>
      </c>
      <c r="C131" s="672">
        <v>23</v>
      </c>
      <c r="D131" s="672" t="s">
        <v>894</v>
      </c>
      <c r="E131" s="672" t="s">
        <v>464</v>
      </c>
      <c r="F131" s="672" t="s">
        <v>464</v>
      </c>
      <c r="G131" s="672"/>
      <c r="H131" s="672"/>
      <c r="I131" s="672" t="s">
        <v>357</v>
      </c>
      <c r="J131" s="672" t="s">
        <v>1346</v>
      </c>
      <c r="K131" s="672" t="s">
        <v>1346</v>
      </c>
      <c r="L131" s="672" t="s">
        <v>1109</v>
      </c>
      <c r="M131" s="672" t="s">
        <v>897</v>
      </c>
      <c r="N131" s="1166">
        <v>42438</v>
      </c>
      <c r="O131" s="672">
        <v>32.799999999999997</v>
      </c>
      <c r="P131" s="1166">
        <v>42879</v>
      </c>
      <c r="Q131" s="672">
        <v>14.5</v>
      </c>
      <c r="R131" s="672">
        <v>15</v>
      </c>
      <c r="S131" s="672">
        <v>1.21</v>
      </c>
      <c r="T131" s="672" t="b">
        <v>0</v>
      </c>
      <c r="U131" s="672" t="s">
        <v>464</v>
      </c>
      <c r="V131" s="672"/>
      <c r="W131" s="672"/>
      <c r="X131" s="672"/>
      <c r="Y131" s="672"/>
      <c r="Z131" s="672"/>
      <c r="AA131" s="672">
        <v>14.5</v>
      </c>
      <c r="AB131" s="672" t="s">
        <v>357</v>
      </c>
      <c r="AC131" s="672">
        <v>11.633333329999999</v>
      </c>
      <c r="AD131" s="672"/>
      <c r="AE131" s="672"/>
      <c r="AF131" s="672"/>
      <c r="AG131" s="672"/>
      <c r="AH131" s="672"/>
      <c r="AI131" s="672"/>
      <c r="AJ131" s="672"/>
      <c r="AK131" s="672"/>
      <c r="AL131" s="672"/>
      <c r="AM131" s="672"/>
      <c r="AN131" s="672"/>
      <c r="AO131" s="672"/>
      <c r="AP131" s="672"/>
      <c r="AQ131" s="672"/>
      <c r="AR131" s="672"/>
    </row>
    <row r="132" spans="1:44" s="1121" customFormat="1" hidden="1" x14ac:dyDescent="0.2">
      <c r="A132" s="1121" t="s">
        <v>1336</v>
      </c>
      <c r="B132" s="1628" t="s">
        <v>1288</v>
      </c>
      <c r="C132" s="1628">
        <v>24</v>
      </c>
      <c r="D132" s="1628" t="s">
        <v>894</v>
      </c>
      <c r="E132" s="1628" t="s">
        <v>466</v>
      </c>
      <c r="F132" s="1628" t="s">
        <v>466</v>
      </c>
      <c r="G132" s="1628"/>
      <c r="H132" s="1628"/>
      <c r="I132" s="1628" t="s">
        <v>357</v>
      </c>
      <c r="J132" s="1628" t="s">
        <v>1347</v>
      </c>
      <c r="K132" s="1628" t="s">
        <v>1347</v>
      </c>
      <c r="L132" s="1628" t="s">
        <v>1109</v>
      </c>
      <c r="M132" s="1628" t="s">
        <v>897</v>
      </c>
      <c r="N132" s="1629">
        <v>42438</v>
      </c>
      <c r="O132" s="1628">
        <v>33.799999999999997</v>
      </c>
      <c r="P132" s="1629">
        <v>42879</v>
      </c>
      <c r="Q132" s="1628">
        <v>14.5</v>
      </c>
      <c r="R132" s="1628">
        <v>15</v>
      </c>
      <c r="S132" s="1628">
        <v>1.21</v>
      </c>
      <c r="T132" s="1628" t="b">
        <v>0</v>
      </c>
      <c r="U132" s="1628" t="s">
        <v>466</v>
      </c>
      <c r="V132" s="1628" t="s">
        <v>1348</v>
      </c>
      <c r="W132" s="1628" t="s">
        <v>1349</v>
      </c>
      <c r="X132" s="1628">
        <v>89</v>
      </c>
      <c r="Y132" s="1628">
        <v>30</v>
      </c>
      <c r="Z132" s="1628"/>
      <c r="AA132" s="1628">
        <v>14.5</v>
      </c>
      <c r="AB132" s="1628" t="s">
        <v>357</v>
      </c>
      <c r="AC132" s="1628">
        <v>11.633333329999999</v>
      </c>
      <c r="AD132" s="1628"/>
      <c r="AE132" s="1628"/>
      <c r="AF132" s="1628"/>
      <c r="AG132" s="1628"/>
      <c r="AH132" s="1628"/>
      <c r="AI132" s="1628"/>
      <c r="AJ132" s="1628"/>
      <c r="AK132" s="1628"/>
      <c r="AL132" s="1628"/>
      <c r="AM132" s="1628"/>
      <c r="AN132" s="1628"/>
      <c r="AO132" s="1628"/>
      <c r="AP132" s="1628"/>
      <c r="AQ132" s="1628"/>
      <c r="AR132" s="1628"/>
    </row>
    <row r="133" spans="1:44" hidden="1" x14ac:dyDescent="0.2">
      <c r="B133" s="1167" t="s">
        <v>1288</v>
      </c>
      <c r="C133" s="1167">
        <v>25</v>
      </c>
      <c r="D133" s="1167" t="s">
        <v>894</v>
      </c>
      <c r="E133" s="1167" t="s">
        <v>468</v>
      </c>
      <c r="F133" s="1167" t="s">
        <v>468</v>
      </c>
      <c r="G133" s="1167"/>
      <c r="H133" s="1167"/>
      <c r="I133" s="1167" t="s">
        <v>357</v>
      </c>
      <c r="J133" s="1167" t="s">
        <v>1350</v>
      </c>
      <c r="K133" s="1167" t="s">
        <v>1350</v>
      </c>
      <c r="L133" s="1167" t="s">
        <v>944</v>
      </c>
      <c r="M133" s="1167" t="s">
        <v>11</v>
      </c>
      <c r="N133" s="1168">
        <v>42422</v>
      </c>
      <c r="O133" s="1167">
        <v>40.9</v>
      </c>
      <c r="P133" s="1168">
        <v>42893</v>
      </c>
      <c r="Q133" s="1167">
        <v>15.5</v>
      </c>
      <c r="R133" s="1167">
        <v>16</v>
      </c>
      <c r="S133" s="1167">
        <v>1.29</v>
      </c>
      <c r="T133" s="1167" t="b">
        <v>0</v>
      </c>
      <c r="U133" s="1167" t="s">
        <v>468</v>
      </c>
      <c r="V133" s="1167" t="s">
        <v>1351</v>
      </c>
      <c r="W133" s="1167" t="s">
        <v>1352</v>
      </c>
      <c r="X133" s="1167">
        <v>103</v>
      </c>
      <c r="Y133" s="1167">
        <v>29</v>
      </c>
      <c r="Z133" s="1167" t="s">
        <v>287</v>
      </c>
      <c r="AA133" s="1167">
        <v>15.5</v>
      </c>
      <c r="AB133" s="1167" t="s">
        <v>357</v>
      </c>
      <c r="AC133" s="672">
        <v>12.16666667</v>
      </c>
      <c r="AD133" s="672"/>
      <c r="AE133" s="672"/>
      <c r="AF133" s="672"/>
      <c r="AG133" s="672"/>
      <c r="AH133" s="672"/>
      <c r="AI133" s="672"/>
      <c r="AJ133" s="672"/>
      <c r="AK133" s="672"/>
      <c r="AL133" s="672"/>
      <c r="AM133" s="672"/>
      <c r="AN133" s="672"/>
      <c r="AO133" s="672"/>
      <c r="AP133" s="672"/>
      <c r="AQ133" s="672"/>
      <c r="AR133" s="672"/>
    </row>
    <row r="134" spans="1:44" hidden="1" x14ac:dyDescent="0.2">
      <c r="B134" s="1167" t="s">
        <v>1288</v>
      </c>
      <c r="C134" s="1167">
        <v>26</v>
      </c>
      <c r="D134" s="1167" t="s">
        <v>894</v>
      </c>
      <c r="E134" s="1167" t="s">
        <v>470</v>
      </c>
      <c r="F134" s="1167" t="s">
        <v>470</v>
      </c>
      <c r="G134" s="1167"/>
      <c r="H134" s="1167"/>
      <c r="I134" s="1167" t="s">
        <v>357</v>
      </c>
      <c r="J134" s="1167" t="s">
        <v>1353</v>
      </c>
      <c r="K134" s="1167" t="s">
        <v>1353</v>
      </c>
      <c r="L134" s="1167" t="s">
        <v>944</v>
      </c>
      <c r="M134" s="1167" t="s">
        <v>11</v>
      </c>
      <c r="N134" s="1168">
        <v>42422</v>
      </c>
      <c r="O134" s="1167">
        <v>29</v>
      </c>
      <c r="P134" s="1168">
        <v>42893</v>
      </c>
      <c r="Q134" s="1167">
        <v>15.5</v>
      </c>
      <c r="R134" s="1167">
        <v>16</v>
      </c>
      <c r="S134" s="1167">
        <v>1.29</v>
      </c>
      <c r="T134" s="1167" t="b">
        <v>0</v>
      </c>
      <c r="U134" s="1167" t="s">
        <v>470</v>
      </c>
      <c r="V134" s="1167" t="s">
        <v>1354</v>
      </c>
      <c r="W134" s="1167" t="s">
        <v>1355</v>
      </c>
      <c r="X134" s="1167">
        <v>103</v>
      </c>
      <c r="Y134" s="1167">
        <v>26</v>
      </c>
      <c r="Z134" s="1167" t="s">
        <v>287</v>
      </c>
      <c r="AA134" s="1167">
        <v>15.5</v>
      </c>
      <c r="AB134" s="1167" t="s">
        <v>357</v>
      </c>
      <c r="AC134" s="672">
        <v>12.16666667</v>
      </c>
      <c r="AD134" s="672"/>
      <c r="AE134" s="672"/>
      <c r="AF134" s="672"/>
      <c r="AG134" s="672"/>
      <c r="AH134" s="672"/>
      <c r="AI134" s="672"/>
      <c r="AJ134" s="672"/>
      <c r="AK134" s="672"/>
      <c r="AL134" s="672"/>
      <c r="AM134" s="672"/>
      <c r="AN134" s="672"/>
      <c r="AO134" s="672"/>
      <c r="AP134" s="672"/>
      <c r="AQ134" s="672"/>
      <c r="AR134" s="672"/>
    </row>
    <row r="135" spans="1:44" hidden="1" x14ac:dyDescent="0.2">
      <c r="B135" s="1167" t="s">
        <v>1288</v>
      </c>
      <c r="C135" s="1167">
        <v>27</v>
      </c>
      <c r="D135" s="1167" t="s">
        <v>894</v>
      </c>
      <c r="E135" s="1167" t="s">
        <v>472</v>
      </c>
      <c r="F135" s="1167" t="s">
        <v>472</v>
      </c>
      <c r="G135" s="1167"/>
      <c r="H135" s="1167"/>
      <c r="I135" s="1167" t="s">
        <v>357</v>
      </c>
      <c r="J135" s="1167" t="s">
        <v>1356</v>
      </c>
      <c r="K135" s="1167" t="s">
        <v>1356</v>
      </c>
      <c r="L135" s="1167" t="s">
        <v>944</v>
      </c>
      <c r="M135" s="1167" t="s">
        <v>11</v>
      </c>
      <c r="N135" s="1168">
        <v>42422</v>
      </c>
      <c r="O135" s="1167">
        <v>33.200000000000003</v>
      </c>
      <c r="P135" s="1168">
        <v>42893</v>
      </c>
      <c r="Q135" s="1167">
        <v>15.5</v>
      </c>
      <c r="R135" s="1167">
        <v>16</v>
      </c>
      <c r="S135" s="1167">
        <v>1.29</v>
      </c>
      <c r="T135" s="1167" t="b">
        <v>0</v>
      </c>
      <c r="U135" s="1167" t="s">
        <v>472</v>
      </c>
      <c r="V135" s="1167" t="s">
        <v>1357</v>
      </c>
      <c r="W135" s="1167" t="s">
        <v>1358</v>
      </c>
      <c r="X135" s="1167">
        <v>103</v>
      </c>
      <c r="Y135" s="1167">
        <v>27</v>
      </c>
      <c r="Z135" s="1167" t="s">
        <v>287</v>
      </c>
      <c r="AA135" s="1167">
        <v>15.5</v>
      </c>
      <c r="AB135" s="1167" t="s">
        <v>357</v>
      </c>
      <c r="AC135" s="672">
        <v>12.16666667</v>
      </c>
      <c r="AD135" s="672"/>
      <c r="AE135" s="672"/>
      <c r="AF135" s="672"/>
      <c r="AG135" s="672"/>
      <c r="AH135" s="672"/>
      <c r="AI135" s="672"/>
      <c r="AJ135" s="672"/>
      <c r="AK135" s="672"/>
      <c r="AL135" s="672"/>
      <c r="AM135" s="672"/>
      <c r="AN135" s="672"/>
      <c r="AO135" s="672"/>
      <c r="AP135" s="672"/>
      <c r="AQ135" s="672"/>
      <c r="AR135" s="672"/>
    </row>
    <row r="136" spans="1:44" hidden="1" x14ac:dyDescent="0.2">
      <c r="B136" s="1169" t="s">
        <v>1288</v>
      </c>
      <c r="C136" s="1169">
        <v>28</v>
      </c>
      <c r="D136" s="1169" t="s">
        <v>894</v>
      </c>
      <c r="E136" s="1169" t="s">
        <v>474</v>
      </c>
      <c r="F136" s="1169" t="s">
        <v>474</v>
      </c>
      <c r="G136" s="1169"/>
      <c r="H136" s="1169"/>
      <c r="I136" s="1169" t="s">
        <v>357</v>
      </c>
      <c r="J136" s="1169" t="s">
        <v>1359</v>
      </c>
      <c r="K136" s="1169" t="s">
        <v>1359</v>
      </c>
      <c r="L136" s="1169" t="s">
        <v>944</v>
      </c>
      <c r="M136" s="1169" t="s">
        <v>11</v>
      </c>
      <c r="N136" s="1170">
        <v>42436</v>
      </c>
      <c r="O136" s="1169">
        <v>28.9</v>
      </c>
      <c r="P136" s="1170">
        <v>42893</v>
      </c>
      <c r="Q136" s="1169">
        <v>15</v>
      </c>
      <c r="R136" s="1169">
        <v>15</v>
      </c>
      <c r="S136" s="1169">
        <v>1.25</v>
      </c>
      <c r="T136" s="1169" t="b">
        <v>0</v>
      </c>
      <c r="U136" s="1169" t="s">
        <v>474</v>
      </c>
      <c r="V136" s="1171" t="s">
        <v>1360</v>
      </c>
      <c r="W136" s="1171" t="s">
        <v>1361</v>
      </c>
      <c r="X136" s="1169">
        <v>107</v>
      </c>
      <c r="Y136" s="1169">
        <v>25</v>
      </c>
      <c r="Z136" s="1169" t="s">
        <v>287</v>
      </c>
      <c r="AA136" s="1169">
        <v>15</v>
      </c>
      <c r="AB136" s="1169" t="s">
        <v>357</v>
      </c>
      <c r="AC136" s="672">
        <v>11.7</v>
      </c>
      <c r="AD136" s="672"/>
      <c r="AE136" s="672"/>
      <c r="AF136" s="672"/>
      <c r="AG136" s="672"/>
      <c r="AH136" s="672"/>
      <c r="AI136" s="672"/>
      <c r="AJ136" s="672"/>
      <c r="AK136" s="672"/>
      <c r="AL136" s="672"/>
      <c r="AM136" s="672"/>
      <c r="AN136" s="672"/>
      <c r="AO136" s="672"/>
      <c r="AP136" s="672"/>
      <c r="AQ136" s="672"/>
      <c r="AR136" s="672"/>
    </row>
    <row r="137" spans="1:44" hidden="1" x14ac:dyDescent="0.2">
      <c r="B137" s="1169" t="s">
        <v>1288</v>
      </c>
      <c r="C137" s="1169">
        <v>29</v>
      </c>
      <c r="D137" s="1169" t="s">
        <v>894</v>
      </c>
      <c r="E137" s="1169" t="s">
        <v>476</v>
      </c>
      <c r="F137" s="1169" t="s">
        <v>476</v>
      </c>
      <c r="G137" s="1169"/>
      <c r="H137" s="1169"/>
      <c r="I137" s="1169" t="s">
        <v>357</v>
      </c>
      <c r="J137" s="1169" t="s">
        <v>1362</v>
      </c>
      <c r="K137" s="1169" t="s">
        <v>1362</v>
      </c>
      <c r="L137" s="1169" t="s">
        <v>944</v>
      </c>
      <c r="M137" s="1169" t="s">
        <v>11</v>
      </c>
      <c r="N137" s="1170">
        <v>42436</v>
      </c>
      <c r="O137" s="1169">
        <v>28.1</v>
      </c>
      <c r="P137" s="1170">
        <v>42893</v>
      </c>
      <c r="Q137" s="1169">
        <v>15</v>
      </c>
      <c r="R137" s="1169">
        <v>15</v>
      </c>
      <c r="S137" s="1169">
        <v>1.25</v>
      </c>
      <c r="T137" s="1169" t="b">
        <v>0</v>
      </c>
      <c r="U137" s="1169" t="s">
        <v>476</v>
      </c>
      <c r="V137" s="1171" t="s">
        <v>1363</v>
      </c>
      <c r="W137" s="1171" t="s">
        <v>1364</v>
      </c>
      <c r="X137" s="1169">
        <v>99</v>
      </c>
      <c r="Y137" s="1169">
        <v>25</v>
      </c>
      <c r="Z137" s="1169" t="s">
        <v>287</v>
      </c>
      <c r="AA137" s="1169">
        <v>15</v>
      </c>
      <c r="AB137" s="1169" t="s">
        <v>357</v>
      </c>
      <c r="AC137" s="672">
        <v>11.7</v>
      </c>
      <c r="AD137" s="672"/>
      <c r="AE137" s="672"/>
      <c r="AF137" s="672"/>
      <c r="AG137" s="672"/>
      <c r="AH137" s="672"/>
      <c r="AI137" s="672"/>
      <c r="AJ137" s="672"/>
      <c r="AK137" s="672"/>
      <c r="AL137" s="672"/>
      <c r="AM137" s="672"/>
      <c r="AN137" s="672"/>
      <c r="AO137" s="672"/>
      <c r="AP137" s="672"/>
      <c r="AQ137" s="672"/>
      <c r="AR137" s="672"/>
    </row>
    <row r="138" spans="1:44" hidden="1" x14ac:dyDescent="0.2">
      <c r="B138" s="1169" t="s">
        <v>1288</v>
      </c>
      <c r="C138" s="1169">
        <v>30</v>
      </c>
      <c r="D138" s="1169" t="s">
        <v>894</v>
      </c>
      <c r="E138" s="1169" t="s">
        <v>478</v>
      </c>
      <c r="F138" s="1169" t="s">
        <v>478</v>
      </c>
      <c r="G138" s="1169"/>
      <c r="H138" s="1169"/>
      <c r="I138" s="1169" t="s">
        <v>357</v>
      </c>
      <c r="J138" s="1169" t="s">
        <v>1365</v>
      </c>
      <c r="K138" s="1169" t="s">
        <v>1365</v>
      </c>
      <c r="L138" s="1169" t="s">
        <v>944</v>
      </c>
      <c r="M138" s="1169" t="s">
        <v>11</v>
      </c>
      <c r="N138" s="1170">
        <v>42436</v>
      </c>
      <c r="O138" s="1169">
        <v>26.8</v>
      </c>
      <c r="P138" s="1170">
        <v>42894</v>
      </c>
      <c r="Q138" s="1169">
        <v>15.03</v>
      </c>
      <c r="R138" s="1169">
        <v>15</v>
      </c>
      <c r="S138" s="1169">
        <v>1.25</v>
      </c>
      <c r="T138" s="1169" t="b">
        <v>0</v>
      </c>
      <c r="U138" s="1169" t="s">
        <v>478</v>
      </c>
      <c r="V138" s="1171" t="s">
        <v>1366</v>
      </c>
      <c r="W138" s="1171" t="s">
        <v>1367</v>
      </c>
      <c r="X138" s="1169">
        <v>108</v>
      </c>
      <c r="Y138" s="1169">
        <v>27</v>
      </c>
      <c r="Z138" s="1169" t="s">
        <v>287</v>
      </c>
      <c r="AA138" s="1169">
        <v>15.03</v>
      </c>
      <c r="AB138" s="1169" t="s">
        <v>357</v>
      </c>
      <c r="AC138" s="672">
        <v>11.7</v>
      </c>
      <c r="AD138" s="672"/>
      <c r="AE138" s="672"/>
      <c r="AF138" s="672"/>
      <c r="AG138" s="672"/>
      <c r="AH138" s="672"/>
      <c r="AI138" s="672"/>
      <c r="AJ138" s="672"/>
      <c r="AK138" s="672"/>
      <c r="AL138" s="672"/>
      <c r="AM138" s="672"/>
      <c r="AN138" s="672"/>
      <c r="AO138" s="672"/>
      <c r="AP138" s="672"/>
      <c r="AQ138" s="672"/>
      <c r="AR138" s="672"/>
    </row>
    <row r="139" spans="1:44" hidden="1" x14ac:dyDescent="0.2">
      <c r="B139" s="1169" t="s">
        <v>1288</v>
      </c>
      <c r="C139" s="1169">
        <v>31</v>
      </c>
      <c r="D139" s="1169" t="s">
        <v>894</v>
      </c>
      <c r="E139" s="1169" t="s">
        <v>480</v>
      </c>
      <c r="F139" s="1169" t="s">
        <v>480</v>
      </c>
      <c r="G139" s="1169"/>
      <c r="H139" s="1169"/>
      <c r="I139" s="1169" t="s">
        <v>357</v>
      </c>
      <c r="J139" s="1169" t="s">
        <v>1368</v>
      </c>
      <c r="K139" s="1169" t="s">
        <v>1368</v>
      </c>
      <c r="L139" s="1169" t="s">
        <v>944</v>
      </c>
      <c r="M139" s="990" t="s">
        <v>897</v>
      </c>
      <c r="N139" s="1170">
        <v>42436</v>
      </c>
      <c r="O139" s="1169">
        <v>33.799999999999997</v>
      </c>
      <c r="P139" s="1170">
        <v>42894</v>
      </c>
      <c r="Q139" s="1169">
        <v>15.03</v>
      </c>
      <c r="R139" s="1169">
        <v>15</v>
      </c>
      <c r="S139" s="1169">
        <v>1.25</v>
      </c>
      <c r="T139" s="1169" t="b">
        <v>0</v>
      </c>
      <c r="U139" s="1169" t="s">
        <v>480</v>
      </c>
      <c r="V139" s="1169" t="s">
        <v>1370</v>
      </c>
      <c r="W139" s="1169" t="s">
        <v>287</v>
      </c>
      <c r="X139" s="1169" t="s">
        <v>287</v>
      </c>
      <c r="Y139" s="1169" t="s">
        <v>287</v>
      </c>
      <c r="Z139" s="1169" t="s">
        <v>287</v>
      </c>
      <c r="AA139" s="1169">
        <v>15.03</v>
      </c>
      <c r="AB139" s="1169" t="s">
        <v>357</v>
      </c>
      <c r="AC139" s="672">
        <v>11.7</v>
      </c>
      <c r="AD139" s="672"/>
      <c r="AE139" s="672"/>
      <c r="AF139" s="672"/>
      <c r="AG139" s="672"/>
      <c r="AH139" s="672"/>
      <c r="AI139" s="672"/>
      <c r="AJ139" s="672"/>
      <c r="AK139" s="672"/>
      <c r="AL139" s="672"/>
      <c r="AM139" s="672"/>
      <c r="AN139" s="672"/>
      <c r="AO139" s="672"/>
      <c r="AP139" s="672"/>
      <c r="AQ139" s="672"/>
      <c r="AR139" s="672"/>
    </row>
    <row r="140" spans="1:44" hidden="1" x14ac:dyDescent="0.2">
      <c r="B140" s="1169" t="s">
        <v>1288</v>
      </c>
      <c r="C140" s="1169">
        <v>32</v>
      </c>
      <c r="D140" s="1169" t="s">
        <v>894</v>
      </c>
      <c r="E140" s="1169" t="s">
        <v>482</v>
      </c>
      <c r="F140" s="1169" t="s">
        <v>482</v>
      </c>
      <c r="G140" s="1169"/>
      <c r="H140" s="1169"/>
      <c r="I140" s="1169" t="s">
        <v>357</v>
      </c>
      <c r="J140" s="1169" t="s">
        <v>1369</v>
      </c>
      <c r="K140" s="1169" t="s">
        <v>1369</v>
      </c>
      <c r="L140" s="1169" t="s">
        <v>944</v>
      </c>
      <c r="M140" s="1169" t="s">
        <v>897</v>
      </c>
      <c r="N140" s="1170">
        <v>42436</v>
      </c>
      <c r="O140" s="1169">
        <v>34.6</v>
      </c>
      <c r="P140" s="1170">
        <v>42894</v>
      </c>
      <c r="Q140" s="1169">
        <v>15.03</v>
      </c>
      <c r="R140" s="1169">
        <v>15</v>
      </c>
      <c r="S140" s="1169">
        <v>1.25</v>
      </c>
      <c r="T140" s="1169" t="b">
        <v>0</v>
      </c>
      <c r="U140" s="1169" t="s">
        <v>482</v>
      </c>
      <c r="V140" s="1169" t="s">
        <v>1370</v>
      </c>
      <c r="W140" s="1169" t="s">
        <v>1371</v>
      </c>
      <c r="X140" s="1169">
        <v>100</v>
      </c>
      <c r="Y140" s="1169">
        <v>26</v>
      </c>
      <c r="Z140" s="1169" t="s">
        <v>287</v>
      </c>
      <c r="AA140" s="1169">
        <v>15.03</v>
      </c>
      <c r="AB140" s="1169" t="s">
        <v>357</v>
      </c>
      <c r="AC140" s="672">
        <v>11.7</v>
      </c>
      <c r="AD140" s="672"/>
      <c r="AE140" s="672"/>
      <c r="AF140" s="672"/>
      <c r="AG140" s="672"/>
      <c r="AH140" s="672"/>
      <c r="AI140" s="672"/>
      <c r="AJ140" s="672"/>
      <c r="AK140" s="672"/>
      <c r="AL140" s="672"/>
      <c r="AM140" s="672"/>
      <c r="AN140" s="672"/>
      <c r="AO140" s="672"/>
      <c r="AP140" s="672"/>
      <c r="AQ140" s="672"/>
      <c r="AR140" s="672"/>
    </row>
    <row r="141" spans="1:44" hidden="1" x14ac:dyDescent="0.2">
      <c r="B141" s="1169" t="s">
        <v>1288</v>
      </c>
      <c r="C141" s="1169">
        <v>33</v>
      </c>
      <c r="D141" s="1169" t="s">
        <v>894</v>
      </c>
      <c r="E141" s="1169" t="s">
        <v>484</v>
      </c>
      <c r="F141" s="1169" t="s">
        <v>484</v>
      </c>
      <c r="G141" s="1169"/>
      <c r="H141" s="1169"/>
      <c r="I141" s="1169" t="s">
        <v>357</v>
      </c>
      <c r="J141" s="1169" t="s">
        <v>1372</v>
      </c>
      <c r="K141" s="1169" t="s">
        <v>1372</v>
      </c>
      <c r="L141" s="1169" t="s">
        <v>944</v>
      </c>
      <c r="M141" s="1169" t="s">
        <v>897</v>
      </c>
      <c r="N141" s="1170">
        <v>42436</v>
      </c>
      <c r="O141" s="1169">
        <v>35.700000000000003</v>
      </c>
      <c r="P141" s="1170">
        <v>42894</v>
      </c>
      <c r="Q141" s="1169">
        <v>15.03</v>
      </c>
      <c r="R141" s="1169">
        <v>15</v>
      </c>
      <c r="S141" s="1169">
        <v>1.25</v>
      </c>
      <c r="T141" s="1169" t="b">
        <v>0</v>
      </c>
      <c r="U141" s="1169" t="s">
        <v>484</v>
      </c>
      <c r="V141" s="1169" t="s">
        <v>1373</v>
      </c>
      <c r="W141" s="1169" t="s">
        <v>1374</v>
      </c>
      <c r="X141" s="1169">
        <v>107</v>
      </c>
      <c r="Y141" s="1169">
        <v>27</v>
      </c>
      <c r="Z141" s="1169" t="s">
        <v>287</v>
      </c>
      <c r="AA141" s="1169">
        <v>15.03</v>
      </c>
      <c r="AB141" s="1169" t="s">
        <v>357</v>
      </c>
      <c r="AC141" s="672">
        <v>11.7</v>
      </c>
      <c r="AD141" s="672"/>
      <c r="AE141" s="672"/>
      <c r="AF141" s="672"/>
      <c r="AG141" s="672"/>
      <c r="AH141" s="672"/>
      <c r="AI141" s="672"/>
      <c r="AJ141" s="672"/>
      <c r="AK141" s="672"/>
      <c r="AL141" s="672"/>
      <c r="AM141" s="672"/>
      <c r="AN141" s="672"/>
      <c r="AO141" s="672"/>
      <c r="AP141" s="672"/>
      <c r="AQ141" s="672"/>
      <c r="AR141" s="672"/>
    </row>
    <row r="142" spans="1:44" hidden="1" x14ac:dyDescent="0.2">
      <c r="B142" s="672" t="s">
        <v>1288</v>
      </c>
      <c r="C142" s="672">
        <v>34</v>
      </c>
      <c r="D142" s="672" t="s">
        <v>894</v>
      </c>
      <c r="E142" s="672" t="s">
        <v>486</v>
      </c>
      <c r="F142" s="672" t="s">
        <v>486</v>
      </c>
      <c r="G142" s="672"/>
      <c r="H142" s="672"/>
      <c r="I142" s="672" t="s">
        <v>357</v>
      </c>
      <c r="J142" s="672" t="s">
        <v>1375</v>
      </c>
      <c r="K142" s="672" t="s">
        <v>1375</v>
      </c>
      <c r="L142" s="672" t="s">
        <v>916</v>
      </c>
      <c r="M142" s="672" t="s">
        <v>897</v>
      </c>
      <c r="N142" s="1166">
        <v>43878</v>
      </c>
      <c r="O142" s="672" t="s">
        <v>1376</v>
      </c>
      <c r="P142" s="672" t="s">
        <v>1377</v>
      </c>
      <c r="Q142" s="1169">
        <v>15.03</v>
      </c>
      <c r="R142" s="1169">
        <v>15</v>
      </c>
      <c r="S142" s="1169">
        <v>1.25</v>
      </c>
      <c r="T142" s="672"/>
      <c r="U142" s="672" t="s">
        <v>486</v>
      </c>
      <c r="V142" s="672" t="s">
        <v>1378</v>
      </c>
      <c r="W142" s="672" t="s">
        <v>1379</v>
      </c>
      <c r="X142" s="672">
        <v>79</v>
      </c>
      <c r="Y142" s="672">
        <v>20</v>
      </c>
      <c r="Z142" s="672" t="s">
        <v>1380</v>
      </c>
      <c r="AA142" s="1169">
        <v>15.03</v>
      </c>
      <c r="AB142" s="672" t="s">
        <v>357</v>
      </c>
      <c r="AC142" s="672">
        <v>12.366666670000001</v>
      </c>
      <c r="AD142" s="672"/>
      <c r="AE142" s="672"/>
      <c r="AF142" s="672"/>
      <c r="AG142" s="672"/>
      <c r="AH142" s="672"/>
      <c r="AI142" s="672"/>
      <c r="AJ142" s="672"/>
      <c r="AK142" s="672"/>
      <c r="AL142" s="672"/>
      <c r="AM142" s="672"/>
      <c r="AN142" s="672"/>
      <c r="AO142" s="672"/>
      <c r="AP142" s="672"/>
      <c r="AQ142" s="672"/>
      <c r="AR142" s="672"/>
    </row>
    <row r="143" spans="1:44" s="1793" customFormat="1" hidden="1" x14ac:dyDescent="0.2">
      <c r="A143" s="1793" t="s">
        <v>1124</v>
      </c>
      <c r="B143" s="1794" t="s">
        <v>1288</v>
      </c>
      <c r="C143" s="1794">
        <v>35</v>
      </c>
      <c r="D143" s="1794" t="s">
        <v>894</v>
      </c>
      <c r="E143" s="1794" t="s">
        <v>488</v>
      </c>
      <c r="F143" s="1794" t="s">
        <v>488</v>
      </c>
      <c r="G143" s="1794"/>
      <c r="H143" s="1794"/>
      <c r="I143" s="1794" t="s">
        <v>357</v>
      </c>
      <c r="J143" s="1794" t="s">
        <v>1381</v>
      </c>
      <c r="K143" s="1794" t="s">
        <v>1381</v>
      </c>
      <c r="L143" s="1794" t="s">
        <v>916</v>
      </c>
      <c r="M143" s="1794" t="s">
        <v>11</v>
      </c>
      <c r="N143" s="1795">
        <v>42416</v>
      </c>
      <c r="O143" s="1794">
        <v>28.3</v>
      </c>
      <c r="P143" s="1795">
        <v>42893</v>
      </c>
      <c r="Q143" s="1794">
        <v>15.7</v>
      </c>
      <c r="R143" s="1794">
        <v>16</v>
      </c>
      <c r="S143" s="1794">
        <v>1.31</v>
      </c>
      <c r="T143" s="1794" t="b">
        <v>0</v>
      </c>
      <c r="U143" s="1794" t="s">
        <v>488</v>
      </c>
      <c r="V143" s="1770" t="s">
        <v>1382</v>
      </c>
      <c r="W143" s="1771" t="s">
        <v>1383</v>
      </c>
      <c r="X143" s="1771">
        <v>90</v>
      </c>
      <c r="Y143" s="1772">
        <v>31</v>
      </c>
      <c r="Z143" s="1794"/>
      <c r="AA143" s="1794">
        <v>15.7</v>
      </c>
      <c r="AB143" s="1794" t="s">
        <v>357</v>
      </c>
      <c r="AC143" s="1794">
        <v>12.366666670000001</v>
      </c>
      <c r="AD143" s="1794"/>
      <c r="AE143" s="1794"/>
      <c r="AF143" s="1794"/>
      <c r="AG143" s="1794"/>
      <c r="AH143" s="1794"/>
      <c r="AI143" s="1794"/>
      <c r="AJ143" s="1794"/>
      <c r="AK143" s="1794"/>
      <c r="AL143" s="1794"/>
      <c r="AM143" s="1794"/>
      <c r="AN143" s="1794"/>
      <c r="AO143" s="1794"/>
      <c r="AP143" s="1794"/>
      <c r="AQ143" s="1794"/>
      <c r="AR143" s="1794"/>
    </row>
    <row r="144" spans="1:44" ht="16" hidden="1" x14ac:dyDescent="0.2">
      <c r="B144" s="672" t="s">
        <v>1384</v>
      </c>
      <c r="C144" s="672">
        <v>1</v>
      </c>
      <c r="D144" s="672" t="s">
        <v>894</v>
      </c>
      <c r="E144" s="672" t="s">
        <v>229</v>
      </c>
      <c r="F144" s="672" t="s">
        <v>229</v>
      </c>
      <c r="G144" s="672"/>
      <c r="H144" s="672"/>
      <c r="I144" s="672" t="s">
        <v>112</v>
      </c>
      <c r="J144" s="672" t="s">
        <v>348</v>
      </c>
      <c r="K144" s="672" t="s">
        <v>348</v>
      </c>
      <c r="L144" s="672" t="s">
        <v>1144</v>
      </c>
      <c r="M144" s="672" t="s">
        <v>11</v>
      </c>
      <c r="N144" s="1166">
        <v>42465</v>
      </c>
      <c r="O144" s="672">
        <v>56.2</v>
      </c>
      <c r="P144" s="672" t="s">
        <v>1385</v>
      </c>
      <c r="Q144" s="672"/>
      <c r="R144" s="672">
        <v>0</v>
      </c>
      <c r="S144" s="672" t="e">
        <v>#VALUE!</v>
      </c>
      <c r="T144" s="672"/>
      <c r="U144" s="672" t="s">
        <v>229</v>
      </c>
      <c r="V144" s="672"/>
      <c r="W144" s="672"/>
      <c r="X144" s="672"/>
      <c r="Y144" s="672"/>
      <c r="Z144" s="672"/>
      <c r="AA144" s="672" t="e">
        <v>#VALUE!</v>
      </c>
      <c r="AB144" s="672" t="s">
        <v>112</v>
      </c>
      <c r="AC144" s="1924">
        <v>12.2</v>
      </c>
      <c r="AD144" s="672"/>
      <c r="AE144" s="672"/>
      <c r="AF144" s="672"/>
      <c r="AG144" s="672"/>
      <c r="AH144" s="672"/>
      <c r="AI144" s="672"/>
      <c r="AJ144" s="672"/>
      <c r="AK144" s="672"/>
      <c r="AL144" s="672"/>
      <c r="AM144" s="672"/>
      <c r="AN144" s="672"/>
      <c r="AO144" s="672"/>
      <c r="AP144" s="672"/>
      <c r="AQ144" s="672"/>
      <c r="AR144" s="672"/>
    </row>
    <row r="145" spans="2:44" hidden="1" x14ac:dyDescent="0.2">
      <c r="B145" s="672" t="s">
        <v>1384</v>
      </c>
      <c r="C145" s="672">
        <v>2</v>
      </c>
      <c r="D145" s="672" t="s">
        <v>894</v>
      </c>
      <c r="E145" s="672" t="s">
        <v>1386</v>
      </c>
      <c r="F145" s="672" t="s">
        <v>1386</v>
      </c>
      <c r="G145" s="672"/>
      <c r="H145" s="672"/>
      <c r="I145" s="672" t="s">
        <v>112</v>
      </c>
      <c r="J145" s="672" t="s">
        <v>353</v>
      </c>
      <c r="K145" s="672" t="s">
        <v>353</v>
      </c>
      <c r="L145" s="672" t="s">
        <v>1144</v>
      </c>
      <c r="M145" s="672" t="s">
        <v>11</v>
      </c>
      <c r="N145" s="1166">
        <v>42465</v>
      </c>
      <c r="O145" s="672">
        <v>52.6</v>
      </c>
      <c r="P145" s="1166">
        <v>42963</v>
      </c>
      <c r="Q145" s="672">
        <v>16.37</v>
      </c>
      <c r="R145" s="672">
        <v>16</v>
      </c>
      <c r="S145" s="672">
        <v>1.36</v>
      </c>
      <c r="T145" s="672" t="b">
        <v>1</v>
      </c>
      <c r="U145" s="672" t="s">
        <v>1386</v>
      </c>
      <c r="V145" s="672" t="s">
        <v>1387</v>
      </c>
      <c r="W145" s="672" t="s">
        <v>1388</v>
      </c>
      <c r="X145" s="672">
        <v>114</v>
      </c>
      <c r="Y145" s="672">
        <v>27</v>
      </c>
      <c r="Z145" s="672"/>
      <c r="AA145" s="672">
        <v>16.37</v>
      </c>
      <c r="AB145" s="672" t="s">
        <v>112</v>
      </c>
      <c r="AC145" s="672">
        <v>12.2</v>
      </c>
      <c r="AD145" s="672"/>
      <c r="AE145" s="672"/>
      <c r="AF145" s="672"/>
      <c r="AG145" s="672"/>
      <c r="AH145" s="672"/>
      <c r="AI145" s="672"/>
      <c r="AJ145" s="672"/>
      <c r="AK145" s="672"/>
      <c r="AL145" s="672"/>
      <c r="AM145" s="672"/>
      <c r="AN145" s="672"/>
      <c r="AO145" s="672"/>
      <c r="AP145" s="672"/>
      <c r="AQ145" s="672"/>
      <c r="AR145" s="672"/>
    </row>
    <row r="146" spans="2:44" hidden="1" x14ac:dyDescent="0.2">
      <c r="B146" s="672" t="s">
        <v>1384</v>
      </c>
      <c r="C146" s="672">
        <v>3</v>
      </c>
      <c r="D146" s="672" t="s">
        <v>894</v>
      </c>
      <c r="E146" s="672" t="s">
        <v>1389</v>
      </c>
      <c r="F146" s="672" t="s">
        <v>1389</v>
      </c>
      <c r="G146" s="672"/>
      <c r="H146" s="672"/>
      <c r="I146" s="672" t="s">
        <v>357</v>
      </c>
      <c r="J146" s="672" t="s">
        <v>355</v>
      </c>
      <c r="K146" s="672" t="s">
        <v>355</v>
      </c>
      <c r="L146" s="672" t="s">
        <v>1144</v>
      </c>
      <c r="M146" s="672" t="s">
        <v>897</v>
      </c>
      <c r="N146" s="1166">
        <v>42474</v>
      </c>
      <c r="O146" s="672">
        <v>28.4</v>
      </c>
      <c r="P146" s="1166">
        <v>42963</v>
      </c>
      <c r="Q146" s="672">
        <v>16.07</v>
      </c>
      <c r="R146" s="672">
        <v>16</v>
      </c>
      <c r="S146" s="672">
        <v>1.34</v>
      </c>
      <c r="T146" s="672" t="b">
        <v>1</v>
      </c>
      <c r="U146" s="672" t="s">
        <v>1389</v>
      </c>
      <c r="V146" s="672" t="s">
        <v>1390</v>
      </c>
      <c r="W146" s="672" t="s">
        <v>1391</v>
      </c>
      <c r="X146" s="672">
        <v>109</v>
      </c>
      <c r="Y146" s="672">
        <v>27</v>
      </c>
      <c r="Z146" s="672"/>
      <c r="AA146" s="672">
        <v>16.07</v>
      </c>
      <c r="AB146" s="672" t="s">
        <v>357</v>
      </c>
      <c r="AC146" s="672">
        <v>11.9</v>
      </c>
      <c r="AD146" s="672"/>
      <c r="AE146" s="672"/>
      <c r="AF146" s="672"/>
      <c r="AG146" s="672"/>
      <c r="AH146" s="672"/>
      <c r="AI146" s="672"/>
      <c r="AJ146" s="672"/>
      <c r="AK146" s="672"/>
      <c r="AL146" s="672"/>
      <c r="AM146" s="672"/>
      <c r="AN146" s="672"/>
      <c r="AO146" s="672"/>
      <c r="AP146" s="672"/>
      <c r="AQ146" s="672"/>
      <c r="AR146" s="672"/>
    </row>
    <row r="147" spans="2:44" hidden="1" x14ac:dyDescent="0.2">
      <c r="B147" s="672" t="s">
        <v>1384</v>
      </c>
      <c r="C147" s="672">
        <v>4</v>
      </c>
      <c r="D147" s="672" t="s">
        <v>894</v>
      </c>
      <c r="E147" s="672" t="s">
        <v>1392</v>
      </c>
      <c r="F147" s="672" t="s">
        <v>1392</v>
      </c>
      <c r="G147" s="672"/>
      <c r="H147" s="672"/>
      <c r="I147" s="672" t="s">
        <v>357</v>
      </c>
      <c r="J147" s="672" t="s">
        <v>359</v>
      </c>
      <c r="K147" s="672" t="s">
        <v>359</v>
      </c>
      <c r="L147" s="672" t="s">
        <v>1144</v>
      </c>
      <c r="M147" s="672" t="s">
        <v>897</v>
      </c>
      <c r="N147" s="1166">
        <v>42474</v>
      </c>
      <c r="O147" s="672">
        <v>29.5</v>
      </c>
      <c r="P147" s="1166">
        <v>42963</v>
      </c>
      <c r="Q147" s="672">
        <v>16.07</v>
      </c>
      <c r="R147" s="672">
        <v>16</v>
      </c>
      <c r="S147" s="672">
        <v>1.34</v>
      </c>
      <c r="T147" s="672" t="b">
        <v>1</v>
      </c>
      <c r="U147" s="672" t="s">
        <v>1392</v>
      </c>
      <c r="V147" s="672" t="s">
        <v>1393</v>
      </c>
      <c r="W147" s="672" t="s">
        <v>1394</v>
      </c>
      <c r="X147" s="672">
        <v>111</v>
      </c>
      <c r="Y147" s="672">
        <v>28</v>
      </c>
      <c r="Z147" s="672"/>
      <c r="AA147" s="672">
        <v>16.07</v>
      </c>
      <c r="AB147" s="672" t="s">
        <v>357</v>
      </c>
      <c r="AC147" s="672">
        <v>11.9</v>
      </c>
      <c r="AD147" s="672"/>
      <c r="AE147" s="672"/>
      <c r="AF147" s="672"/>
      <c r="AG147" s="672"/>
      <c r="AH147" s="672"/>
      <c r="AI147" s="672"/>
      <c r="AJ147" s="672"/>
      <c r="AK147" s="672"/>
      <c r="AL147" s="672"/>
      <c r="AM147" s="672"/>
      <c r="AN147" s="672"/>
      <c r="AO147" s="672"/>
      <c r="AP147" s="672"/>
      <c r="AQ147" s="672"/>
      <c r="AR147" s="672"/>
    </row>
    <row r="148" spans="2:44" hidden="1" x14ac:dyDescent="0.2">
      <c r="B148" s="672" t="s">
        <v>1384</v>
      </c>
      <c r="C148" s="672">
        <v>5</v>
      </c>
      <c r="D148" s="672" t="s">
        <v>894</v>
      </c>
      <c r="E148" s="672" t="s">
        <v>1395</v>
      </c>
      <c r="F148" s="672" t="s">
        <v>1395</v>
      </c>
      <c r="G148" s="672"/>
      <c r="H148" s="672"/>
      <c r="I148" s="672" t="s">
        <v>357</v>
      </c>
      <c r="J148" s="672" t="s">
        <v>361</v>
      </c>
      <c r="K148" s="672" t="s">
        <v>361</v>
      </c>
      <c r="L148" s="672" t="s">
        <v>1144</v>
      </c>
      <c r="M148" s="672" t="s">
        <v>897</v>
      </c>
      <c r="N148" s="1166">
        <v>42474</v>
      </c>
      <c r="O148" s="672">
        <v>33.4</v>
      </c>
      <c r="P148" s="1166">
        <v>42963</v>
      </c>
      <c r="Q148" s="672">
        <v>16.07</v>
      </c>
      <c r="R148" s="672">
        <v>16</v>
      </c>
      <c r="S148" s="672">
        <v>1.34</v>
      </c>
      <c r="T148" s="672" t="b">
        <v>1</v>
      </c>
      <c r="U148" s="672" t="s">
        <v>1395</v>
      </c>
      <c r="V148" s="672" t="s">
        <v>1396</v>
      </c>
      <c r="W148" s="672" t="s">
        <v>1397</v>
      </c>
      <c r="X148" s="672">
        <v>109</v>
      </c>
      <c r="Y148" s="672">
        <v>28</v>
      </c>
      <c r="Z148" s="672"/>
      <c r="AA148" s="672">
        <v>16.07</v>
      </c>
      <c r="AB148" s="672" t="s">
        <v>357</v>
      </c>
      <c r="AC148" s="672">
        <v>11.9</v>
      </c>
      <c r="AD148" s="672"/>
      <c r="AE148" s="672"/>
      <c r="AF148" s="672"/>
      <c r="AG148" s="672"/>
      <c r="AH148" s="672"/>
      <c r="AI148" s="672"/>
      <c r="AJ148" s="672"/>
      <c r="AK148" s="672"/>
      <c r="AL148" s="672"/>
      <c r="AM148" s="672"/>
      <c r="AN148" s="672"/>
      <c r="AO148" s="672"/>
      <c r="AP148" s="672"/>
      <c r="AQ148" s="672"/>
      <c r="AR148" s="672"/>
    </row>
    <row r="149" spans="2:44" hidden="1" x14ac:dyDescent="0.2">
      <c r="B149" s="672" t="s">
        <v>1384</v>
      </c>
      <c r="C149" s="672">
        <v>6</v>
      </c>
      <c r="D149" s="672" t="s">
        <v>894</v>
      </c>
      <c r="E149" s="672" t="s">
        <v>1398</v>
      </c>
      <c r="F149" s="672" t="s">
        <v>1398</v>
      </c>
      <c r="G149" s="672"/>
      <c r="H149" s="672"/>
      <c r="I149" s="672" t="s">
        <v>112</v>
      </c>
      <c r="J149" s="672" t="s">
        <v>365</v>
      </c>
      <c r="K149" s="672" t="s">
        <v>365</v>
      </c>
      <c r="L149" s="672" t="s">
        <v>1144</v>
      </c>
      <c r="M149" s="672" t="s">
        <v>897</v>
      </c>
      <c r="N149" s="1166">
        <v>42480</v>
      </c>
      <c r="O149" s="672">
        <v>45.3</v>
      </c>
      <c r="P149" s="1166">
        <v>42963</v>
      </c>
      <c r="Q149" s="672">
        <v>15.87</v>
      </c>
      <c r="R149" s="672">
        <v>16</v>
      </c>
      <c r="S149" s="672">
        <v>1.32</v>
      </c>
      <c r="T149" s="672" t="b">
        <v>0</v>
      </c>
      <c r="U149" s="672" t="s">
        <v>1398</v>
      </c>
      <c r="V149" s="672" t="s">
        <v>1399</v>
      </c>
      <c r="W149" s="672" t="s">
        <v>1400</v>
      </c>
      <c r="X149" s="672">
        <v>117</v>
      </c>
      <c r="Y149" s="672">
        <v>28</v>
      </c>
      <c r="Z149" s="672"/>
      <c r="AA149" s="672">
        <v>15.87</v>
      </c>
      <c r="AB149" s="672" t="s">
        <v>112</v>
      </c>
      <c r="AC149" s="672">
        <v>11.7</v>
      </c>
      <c r="AD149" s="672"/>
      <c r="AE149" s="672"/>
      <c r="AF149" s="672"/>
      <c r="AG149" s="672"/>
      <c r="AH149" s="672"/>
      <c r="AI149" s="672"/>
      <c r="AJ149" s="672"/>
      <c r="AK149" s="672"/>
      <c r="AL149" s="672"/>
      <c r="AM149" s="672"/>
      <c r="AN149" s="672"/>
      <c r="AO149" s="672"/>
      <c r="AP149" s="672"/>
      <c r="AQ149" s="672"/>
      <c r="AR149" s="672"/>
    </row>
    <row r="150" spans="2:44" hidden="1" x14ac:dyDescent="0.2">
      <c r="B150" s="672" t="s">
        <v>1384</v>
      </c>
      <c r="C150" s="672">
        <v>7</v>
      </c>
      <c r="D150" s="672" t="s">
        <v>894</v>
      </c>
      <c r="E150" s="672" t="s">
        <v>232</v>
      </c>
      <c r="F150" s="672" t="s">
        <v>232</v>
      </c>
      <c r="G150" s="672"/>
      <c r="H150" s="672"/>
      <c r="I150" s="672" t="s">
        <v>112</v>
      </c>
      <c r="J150" s="672" t="s">
        <v>369</v>
      </c>
      <c r="K150" s="672" t="s">
        <v>369</v>
      </c>
      <c r="L150" s="672" t="s">
        <v>1144</v>
      </c>
      <c r="M150" s="672" t="s">
        <v>897</v>
      </c>
      <c r="N150" s="1166">
        <v>42480</v>
      </c>
      <c r="O150" s="672">
        <v>51.1</v>
      </c>
      <c r="P150" s="1166">
        <v>42963</v>
      </c>
      <c r="Q150" s="672">
        <v>15.87</v>
      </c>
      <c r="R150" s="672">
        <v>16</v>
      </c>
      <c r="S150" s="672">
        <v>1.32</v>
      </c>
      <c r="T150" s="672" t="b">
        <v>0</v>
      </c>
      <c r="U150" s="672" t="s">
        <v>232</v>
      </c>
      <c r="V150" s="672" t="s">
        <v>1401</v>
      </c>
      <c r="W150" s="672" t="s">
        <v>1402</v>
      </c>
      <c r="X150" s="672">
        <v>108</v>
      </c>
      <c r="Y150" s="672">
        <v>27</v>
      </c>
      <c r="Z150" s="672"/>
      <c r="AA150" s="672">
        <v>15.87</v>
      </c>
      <c r="AB150" s="672" t="s">
        <v>112</v>
      </c>
      <c r="AC150" s="672">
        <v>11.7</v>
      </c>
      <c r="AD150" s="672"/>
      <c r="AE150" s="672"/>
      <c r="AF150" s="672"/>
      <c r="AG150" s="672"/>
      <c r="AH150" s="672"/>
      <c r="AI150" s="672"/>
      <c r="AJ150" s="672"/>
      <c r="AK150" s="672"/>
      <c r="AL150" s="672"/>
      <c r="AM150" s="672"/>
      <c r="AN150" s="672"/>
      <c r="AO150" s="672"/>
      <c r="AP150" s="672"/>
      <c r="AQ150" s="672"/>
      <c r="AR150" s="672"/>
    </row>
    <row r="151" spans="2:44" hidden="1" x14ac:dyDescent="0.2">
      <c r="B151" s="672" t="s">
        <v>1384</v>
      </c>
      <c r="C151" s="672">
        <v>8</v>
      </c>
      <c r="D151" s="672" t="s">
        <v>894</v>
      </c>
      <c r="E151" s="672" t="s">
        <v>1403</v>
      </c>
      <c r="F151" s="672" t="s">
        <v>1403</v>
      </c>
      <c r="G151" s="672"/>
      <c r="H151" s="672"/>
      <c r="I151" s="672" t="s">
        <v>357</v>
      </c>
      <c r="J151" s="672" t="s">
        <v>375</v>
      </c>
      <c r="K151" s="672" t="s">
        <v>375</v>
      </c>
      <c r="L151" s="672" t="s">
        <v>1144</v>
      </c>
      <c r="M151" s="672" t="s">
        <v>11</v>
      </c>
      <c r="N151" s="1166">
        <v>42480</v>
      </c>
      <c r="O151" s="672">
        <v>30.2</v>
      </c>
      <c r="P151" s="1166">
        <v>42963</v>
      </c>
      <c r="Q151" s="672">
        <v>15.87</v>
      </c>
      <c r="R151" s="672">
        <v>16</v>
      </c>
      <c r="S151" s="672">
        <v>1.32</v>
      </c>
      <c r="T151" s="672" t="b">
        <v>0</v>
      </c>
      <c r="U151" s="672" t="s">
        <v>1403</v>
      </c>
      <c r="V151" s="672" t="s">
        <v>1404</v>
      </c>
      <c r="W151" s="672" t="s">
        <v>1405</v>
      </c>
      <c r="X151" s="672">
        <v>109</v>
      </c>
      <c r="Y151" s="672">
        <v>28</v>
      </c>
      <c r="Z151" s="672"/>
      <c r="AA151" s="672">
        <v>15.87</v>
      </c>
      <c r="AB151" s="672" t="s">
        <v>357</v>
      </c>
      <c r="AC151" s="672">
        <v>11.7</v>
      </c>
      <c r="AD151" s="672"/>
      <c r="AE151" s="672"/>
      <c r="AF151" s="672"/>
      <c r="AG151" s="672"/>
      <c r="AH151" s="672"/>
      <c r="AI151" s="672"/>
      <c r="AJ151" s="672"/>
      <c r="AK151" s="672"/>
      <c r="AL151" s="672"/>
      <c r="AM151" s="672"/>
      <c r="AN151" s="672"/>
      <c r="AO151" s="672"/>
      <c r="AP151" s="672"/>
      <c r="AQ151" s="672"/>
      <c r="AR151" s="672"/>
    </row>
    <row r="152" spans="2:44" hidden="1" x14ac:dyDescent="0.2">
      <c r="B152" s="672" t="s">
        <v>1384</v>
      </c>
      <c r="C152" s="672">
        <v>9</v>
      </c>
      <c r="D152" s="672" t="s">
        <v>894</v>
      </c>
      <c r="E152" s="672" t="s">
        <v>1406</v>
      </c>
      <c r="F152" s="672" t="s">
        <v>1406</v>
      </c>
      <c r="G152" s="672"/>
      <c r="H152" s="672"/>
      <c r="I152" s="672" t="s">
        <v>357</v>
      </c>
      <c r="J152" s="672" t="s">
        <v>377</v>
      </c>
      <c r="K152" s="672" t="s">
        <v>377</v>
      </c>
      <c r="L152" s="672" t="s">
        <v>1144</v>
      </c>
      <c r="M152" s="672" t="s">
        <v>11</v>
      </c>
      <c r="N152" s="1166">
        <v>42480</v>
      </c>
      <c r="O152" s="672">
        <v>26.5</v>
      </c>
      <c r="P152" s="1166">
        <v>42963</v>
      </c>
      <c r="Q152" s="672">
        <v>15.87</v>
      </c>
      <c r="R152" s="672">
        <v>16</v>
      </c>
      <c r="S152" s="672">
        <v>1.32</v>
      </c>
      <c r="T152" s="672" t="b">
        <v>0</v>
      </c>
      <c r="U152" s="672" t="s">
        <v>1406</v>
      </c>
      <c r="V152" s="672" t="s">
        <v>1407</v>
      </c>
      <c r="W152" s="672" t="s">
        <v>1408</v>
      </c>
      <c r="X152" s="672">
        <v>102</v>
      </c>
      <c r="Y152" s="672">
        <v>28</v>
      </c>
      <c r="Z152" s="672"/>
      <c r="AA152" s="672">
        <v>15.87</v>
      </c>
      <c r="AB152" s="672" t="s">
        <v>357</v>
      </c>
      <c r="AC152" s="672">
        <v>11.7</v>
      </c>
      <c r="AD152" s="672"/>
      <c r="AE152" s="672"/>
      <c r="AF152" s="672"/>
      <c r="AG152" s="672"/>
      <c r="AH152" s="672"/>
      <c r="AI152" s="672"/>
      <c r="AJ152" s="672"/>
      <c r="AK152" s="672"/>
      <c r="AL152" s="672"/>
      <c r="AM152" s="672"/>
      <c r="AN152" s="672"/>
      <c r="AO152" s="672"/>
      <c r="AP152" s="672"/>
      <c r="AQ152" s="672"/>
      <c r="AR152" s="672"/>
    </row>
    <row r="153" spans="2:44" hidden="1" x14ac:dyDescent="0.2">
      <c r="B153" s="672" t="s">
        <v>1384</v>
      </c>
      <c r="C153" s="672">
        <v>10</v>
      </c>
      <c r="D153" s="672" t="s">
        <v>894</v>
      </c>
      <c r="E153" s="672" t="s">
        <v>1409</v>
      </c>
      <c r="F153" s="672" t="s">
        <v>1409</v>
      </c>
      <c r="G153" s="672"/>
      <c r="H153" s="672"/>
      <c r="I153" s="672" t="s">
        <v>357</v>
      </c>
      <c r="J153" s="672" t="s">
        <v>379</v>
      </c>
      <c r="K153" s="672" t="s">
        <v>379</v>
      </c>
      <c r="L153" s="672" t="s">
        <v>1144</v>
      </c>
      <c r="M153" s="672" t="s">
        <v>11</v>
      </c>
      <c r="N153" s="1166">
        <v>42480</v>
      </c>
      <c r="O153" s="672">
        <v>25.5</v>
      </c>
      <c r="P153" s="1166">
        <v>42963</v>
      </c>
      <c r="Q153" s="672">
        <v>15.87</v>
      </c>
      <c r="R153" s="672">
        <v>16</v>
      </c>
      <c r="S153" s="672">
        <v>1.32</v>
      </c>
      <c r="T153" s="672" t="b">
        <v>0</v>
      </c>
      <c r="U153" s="672" t="s">
        <v>1409</v>
      </c>
      <c r="V153" s="672" t="s">
        <v>1410</v>
      </c>
      <c r="W153" s="672" t="s">
        <v>1411</v>
      </c>
      <c r="X153" s="672">
        <v>107</v>
      </c>
      <c r="Y153" s="672">
        <v>27</v>
      </c>
      <c r="Z153" s="672"/>
      <c r="AA153" s="672">
        <v>15.87</v>
      </c>
      <c r="AB153" s="672" t="s">
        <v>357</v>
      </c>
      <c r="AC153" s="672">
        <v>11.7</v>
      </c>
      <c r="AD153" s="672"/>
      <c r="AE153" s="672"/>
      <c r="AF153" s="672"/>
      <c r="AG153" s="672"/>
      <c r="AH153" s="672"/>
      <c r="AI153" s="672"/>
      <c r="AJ153" s="672"/>
      <c r="AK153" s="672"/>
      <c r="AL153" s="672"/>
      <c r="AM153" s="672"/>
      <c r="AN153" s="672"/>
      <c r="AO153" s="672"/>
      <c r="AP153" s="672"/>
      <c r="AQ153" s="672"/>
      <c r="AR153" s="672"/>
    </row>
    <row r="154" spans="2:44" hidden="1" x14ac:dyDescent="0.2">
      <c r="B154" s="672" t="s">
        <v>1384</v>
      </c>
      <c r="C154" s="672">
        <v>11</v>
      </c>
      <c r="D154" s="672" t="s">
        <v>894</v>
      </c>
      <c r="E154" s="672" t="s">
        <v>1412</v>
      </c>
      <c r="F154" s="672" t="s">
        <v>1412</v>
      </c>
      <c r="G154" s="672"/>
      <c r="H154" s="672"/>
      <c r="I154" s="672" t="s">
        <v>357</v>
      </c>
      <c r="J154" s="672" t="s">
        <v>381</v>
      </c>
      <c r="K154" s="672" t="s">
        <v>381</v>
      </c>
      <c r="L154" s="672" t="s">
        <v>1144</v>
      </c>
      <c r="M154" s="672" t="s">
        <v>11</v>
      </c>
      <c r="N154" s="1166">
        <v>42488</v>
      </c>
      <c r="O154" s="672">
        <v>25.5</v>
      </c>
      <c r="P154" s="1166">
        <v>42963</v>
      </c>
      <c r="Q154" s="672">
        <v>15.6</v>
      </c>
      <c r="R154" s="672">
        <v>16</v>
      </c>
      <c r="S154" s="672">
        <v>1.3</v>
      </c>
      <c r="T154" s="672" t="b">
        <v>0</v>
      </c>
      <c r="U154" s="672" t="s">
        <v>1412</v>
      </c>
      <c r="V154" s="672" t="s">
        <v>1413</v>
      </c>
      <c r="W154" s="672" t="s">
        <v>1414</v>
      </c>
      <c r="X154" s="672">
        <v>103</v>
      </c>
      <c r="Y154" s="672">
        <v>26</v>
      </c>
      <c r="Z154" s="672"/>
      <c r="AA154" s="672">
        <v>15.6</v>
      </c>
      <c r="AB154" s="672" t="s">
        <v>357</v>
      </c>
      <c r="AC154" s="672">
        <v>11.43333333</v>
      </c>
      <c r="AD154" s="672"/>
      <c r="AE154" s="672"/>
      <c r="AF154" s="672"/>
      <c r="AG154" s="672"/>
      <c r="AH154" s="672"/>
      <c r="AI154" s="672"/>
      <c r="AJ154" s="672"/>
      <c r="AK154" s="672"/>
      <c r="AL154" s="672"/>
      <c r="AM154" s="672"/>
      <c r="AN154" s="672"/>
      <c r="AO154" s="672"/>
      <c r="AP154" s="672"/>
      <c r="AQ154" s="672"/>
      <c r="AR154" s="672"/>
    </row>
    <row r="155" spans="2:44" hidden="1" x14ac:dyDescent="0.2">
      <c r="B155" s="672" t="s">
        <v>1384</v>
      </c>
      <c r="C155" s="672">
        <v>12</v>
      </c>
      <c r="D155" s="672" t="s">
        <v>894</v>
      </c>
      <c r="E155" s="672" t="s">
        <v>221</v>
      </c>
      <c r="F155" s="672" t="s">
        <v>221</v>
      </c>
      <c r="G155" s="672"/>
      <c r="H155" s="672"/>
      <c r="I155" s="672" t="s">
        <v>112</v>
      </c>
      <c r="J155" s="672" t="s">
        <v>384</v>
      </c>
      <c r="K155" s="672" t="s">
        <v>384</v>
      </c>
      <c r="L155" s="672" t="s">
        <v>1109</v>
      </c>
      <c r="M155" s="672" t="s">
        <v>897</v>
      </c>
      <c r="N155" s="1166">
        <v>42487</v>
      </c>
      <c r="O155" s="672">
        <v>51.8</v>
      </c>
      <c r="P155" s="1166">
        <v>42964</v>
      </c>
      <c r="Q155" s="672">
        <v>15.67</v>
      </c>
      <c r="R155" s="672">
        <v>16</v>
      </c>
      <c r="S155" s="672">
        <v>1.31</v>
      </c>
      <c r="T155" s="672" t="b">
        <v>0</v>
      </c>
      <c r="U155" s="672" t="s">
        <v>221</v>
      </c>
      <c r="V155" s="672" t="s">
        <v>1415</v>
      </c>
      <c r="W155" s="672" t="s">
        <v>1416</v>
      </c>
      <c r="X155" s="672">
        <v>107</v>
      </c>
      <c r="Y155" s="672">
        <v>27</v>
      </c>
      <c r="Z155" s="672"/>
      <c r="AA155" s="672">
        <v>15.67</v>
      </c>
      <c r="AB155" s="672" t="s">
        <v>112</v>
      </c>
      <c r="AC155" s="672">
        <v>11.46666667</v>
      </c>
      <c r="AD155" s="672"/>
      <c r="AE155" s="672"/>
      <c r="AF155" s="672"/>
      <c r="AG155" s="672"/>
      <c r="AH155" s="672"/>
      <c r="AI155" s="672"/>
      <c r="AJ155" s="672"/>
      <c r="AK155" s="672"/>
      <c r="AL155" s="672"/>
      <c r="AM155" s="672"/>
      <c r="AN155" s="672"/>
      <c r="AO155" s="672"/>
      <c r="AP155" s="672"/>
      <c r="AQ155" s="672"/>
      <c r="AR155" s="672"/>
    </row>
    <row r="156" spans="2:44" hidden="1" x14ac:dyDescent="0.2">
      <c r="B156" s="672" t="s">
        <v>1384</v>
      </c>
      <c r="C156" s="672">
        <v>13</v>
      </c>
      <c r="D156" s="672" t="s">
        <v>894</v>
      </c>
      <c r="E156" s="672" t="s">
        <v>1417</v>
      </c>
      <c r="F156" s="672" t="s">
        <v>1417</v>
      </c>
      <c r="G156" s="672"/>
      <c r="H156" s="672"/>
      <c r="I156" s="672" t="s">
        <v>112</v>
      </c>
      <c r="J156" s="672" t="s">
        <v>388</v>
      </c>
      <c r="K156" s="672" t="s">
        <v>388</v>
      </c>
      <c r="L156" s="672" t="s">
        <v>1109</v>
      </c>
      <c r="M156" s="672" t="s">
        <v>897</v>
      </c>
      <c r="N156" s="1166">
        <v>42487</v>
      </c>
      <c r="O156" s="672">
        <v>53.6</v>
      </c>
      <c r="P156" s="1166">
        <v>42965</v>
      </c>
      <c r="Q156" s="672">
        <v>15.7</v>
      </c>
      <c r="R156" s="672">
        <v>16</v>
      </c>
      <c r="S156" s="672">
        <v>1.31</v>
      </c>
      <c r="T156" s="672" t="b">
        <v>0</v>
      </c>
      <c r="U156" s="672" t="s">
        <v>1417</v>
      </c>
      <c r="V156" s="672" t="s">
        <v>1418</v>
      </c>
      <c r="W156" s="672" t="s">
        <v>1419</v>
      </c>
      <c r="X156" s="672">
        <v>110</v>
      </c>
      <c r="Y156" s="672">
        <v>26</v>
      </c>
      <c r="Z156" s="672"/>
      <c r="AA156" s="672">
        <v>15.7</v>
      </c>
      <c r="AB156" s="672" t="s">
        <v>112</v>
      </c>
      <c r="AC156" s="672">
        <v>11.46666667</v>
      </c>
      <c r="AD156" s="672"/>
      <c r="AE156" s="672"/>
      <c r="AF156" s="672"/>
      <c r="AG156" s="672"/>
      <c r="AH156" s="672"/>
      <c r="AI156" s="672"/>
      <c r="AJ156" s="672"/>
      <c r="AK156" s="672"/>
      <c r="AL156" s="672"/>
      <c r="AM156" s="672"/>
      <c r="AN156" s="672"/>
      <c r="AO156" s="672"/>
      <c r="AP156" s="672"/>
      <c r="AQ156" s="672"/>
      <c r="AR156" s="672"/>
    </row>
    <row r="157" spans="2:44" hidden="1" x14ac:dyDescent="0.2">
      <c r="B157" s="672" t="s">
        <v>1384</v>
      </c>
      <c r="C157" s="672">
        <v>14</v>
      </c>
      <c r="D157" s="672" t="s">
        <v>894</v>
      </c>
      <c r="E157" s="672" t="s">
        <v>1420</v>
      </c>
      <c r="F157" s="672" t="s">
        <v>1420</v>
      </c>
      <c r="G157" s="672"/>
      <c r="H157" s="672"/>
      <c r="I157" s="672" t="s">
        <v>112</v>
      </c>
      <c r="J157" s="672" t="s">
        <v>390</v>
      </c>
      <c r="K157" s="672" t="s">
        <v>390</v>
      </c>
      <c r="L157" s="672" t="s">
        <v>1109</v>
      </c>
      <c r="M157" s="672" t="s">
        <v>897</v>
      </c>
      <c r="N157" s="1166">
        <v>42487</v>
      </c>
      <c r="O157" s="672">
        <v>66.2</v>
      </c>
      <c r="P157" s="1166">
        <v>42964</v>
      </c>
      <c r="Q157" s="672">
        <v>15.67</v>
      </c>
      <c r="R157" s="672">
        <v>16</v>
      </c>
      <c r="S157" s="672">
        <v>1.31</v>
      </c>
      <c r="T157" s="672" t="b">
        <v>0</v>
      </c>
      <c r="U157" s="672" t="s">
        <v>1420</v>
      </c>
      <c r="V157" s="672" t="s">
        <v>1421</v>
      </c>
      <c r="W157" s="672" t="s">
        <v>1422</v>
      </c>
      <c r="X157" s="672">
        <v>109</v>
      </c>
      <c r="Y157" s="672">
        <v>26</v>
      </c>
      <c r="Z157" s="672"/>
      <c r="AA157" s="672">
        <v>15.67</v>
      </c>
      <c r="AB157" s="672" t="s">
        <v>112</v>
      </c>
      <c r="AC157" s="672">
        <v>11.46666667</v>
      </c>
      <c r="AD157" s="672"/>
      <c r="AE157" s="672"/>
      <c r="AF157" s="672"/>
      <c r="AG157" s="672"/>
      <c r="AH157" s="672"/>
      <c r="AI157" s="672"/>
      <c r="AJ157" s="672"/>
      <c r="AK157" s="672"/>
      <c r="AL157" s="672"/>
      <c r="AM157" s="672"/>
      <c r="AN157" s="672"/>
      <c r="AO157" s="672"/>
      <c r="AP157" s="672"/>
      <c r="AQ157" s="672"/>
      <c r="AR157" s="672"/>
    </row>
    <row r="158" spans="2:44" x14ac:dyDescent="0.2">
      <c r="B158" s="672" t="s">
        <v>1384</v>
      </c>
      <c r="C158" s="672">
        <v>15</v>
      </c>
      <c r="D158" s="672" t="s">
        <v>894</v>
      </c>
      <c r="E158" s="672" t="s">
        <v>218</v>
      </c>
      <c r="F158" s="672" t="s">
        <v>218</v>
      </c>
      <c r="G158" s="672"/>
      <c r="H158" s="672"/>
      <c r="I158" s="672" t="s">
        <v>112</v>
      </c>
      <c r="J158" s="672" t="s">
        <v>392</v>
      </c>
      <c r="K158" s="672" t="s">
        <v>392</v>
      </c>
      <c r="L158" s="672" t="s">
        <v>1109</v>
      </c>
      <c r="M158" s="672" t="s">
        <v>11</v>
      </c>
      <c r="N158" s="1166">
        <v>42487</v>
      </c>
      <c r="O158" s="672">
        <v>57.7</v>
      </c>
      <c r="P158" s="1166">
        <v>42964</v>
      </c>
      <c r="Q158" s="672">
        <v>15.67</v>
      </c>
      <c r="R158" s="672">
        <v>16</v>
      </c>
      <c r="S158" s="672">
        <v>1.31</v>
      </c>
      <c r="T158" s="672" t="b">
        <v>0</v>
      </c>
      <c r="U158" s="672" t="s">
        <v>218</v>
      </c>
      <c r="V158" s="672" t="s">
        <v>1423</v>
      </c>
      <c r="W158" s="672" t="s">
        <v>1424</v>
      </c>
      <c r="X158" s="672">
        <v>107</v>
      </c>
      <c r="Y158" s="672">
        <v>26</v>
      </c>
      <c r="Z158" s="672"/>
      <c r="AA158" s="672">
        <v>15.67</v>
      </c>
      <c r="AB158" s="672" t="s">
        <v>112</v>
      </c>
      <c r="AC158" s="672">
        <v>11.46666667</v>
      </c>
      <c r="AD158" s="672"/>
      <c r="AE158" s="672"/>
      <c r="AF158" s="672"/>
      <c r="AG158" s="672"/>
      <c r="AH158" s="672"/>
      <c r="AI158" s="672"/>
      <c r="AJ158" s="672"/>
      <c r="AK158" s="672"/>
      <c r="AL158" s="672"/>
      <c r="AM158" s="672"/>
      <c r="AN158" s="672"/>
      <c r="AO158" s="672"/>
      <c r="AP158" s="672"/>
      <c r="AQ158" s="672"/>
      <c r="AR158" s="672"/>
    </row>
    <row r="159" spans="2:44" x14ac:dyDescent="0.2">
      <c r="B159" s="672" t="s">
        <v>1384</v>
      </c>
      <c r="C159" s="672">
        <v>16</v>
      </c>
      <c r="D159" s="672" t="s">
        <v>894</v>
      </c>
      <c r="E159" s="672" t="s">
        <v>1425</v>
      </c>
      <c r="F159" s="672" t="s">
        <v>1425</v>
      </c>
      <c r="G159" s="672"/>
      <c r="H159" s="672"/>
      <c r="I159" s="672" t="s">
        <v>112</v>
      </c>
      <c r="J159" s="672" t="s">
        <v>398</v>
      </c>
      <c r="K159" s="672" t="s">
        <v>398</v>
      </c>
      <c r="L159" s="672" t="s">
        <v>1109</v>
      </c>
      <c r="M159" s="672" t="s">
        <v>11</v>
      </c>
      <c r="N159" s="1166">
        <v>42438</v>
      </c>
      <c r="O159" s="672">
        <v>54.3</v>
      </c>
      <c r="P159" s="1166">
        <v>42964</v>
      </c>
      <c r="Q159" s="672">
        <v>17.27</v>
      </c>
      <c r="R159" s="672">
        <v>17</v>
      </c>
      <c r="S159" s="672">
        <v>1.44</v>
      </c>
      <c r="T159" s="672" t="b">
        <v>1</v>
      </c>
      <c r="U159" s="672" t="s">
        <v>1425</v>
      </c>
      <c r="V159" s="672" t="s">
        <v>1426</v>
      </c>
      <c r="W159" s="672" t="s">
        <v>1427</v>
      </c>
      <c r="X159" s="672">
        <v>108</v>
      </c>
      <c r="Y159" s="672">
        <v>26</v>
      </c>
      <c r="Z159" s="672"/>
      <c r="AA159" s="672">
        <v>17.27</v>
      </c>
      <c r="AB159" s="672" t="s">
        <v>112</v>
      </c>
      <c r="AC159" s="672">
        <v>13.06666667</v>
      </c>
      <c r="AD159" s="672"/>
      <c r="AE159" s="672"/>
      <c r="AF159" s="672"/>
      <c r="AG159" s="672"/>
      <c r="AH159" s="672"/>
      <c r="AI159" s="672"/>
      <c r="AJ159" s="672"/>
      <c r="AK159" s="672"/>
      <c r="AL159" s="672"/>
      <c r="AM159" s="672"/>
      <c r="AN159" s="672"/>
      <c r="AO159" s="672"/>
      <c r="AP159" s="672"/>
      <c r="AQ159" s="672"/>
      <c r="AR159" s="672"/>
    </row>
    <row r="160" spans="2:44" x14ac:dyDescent="0.2">
      <c r="B160" s="672" t="s">
        <v>1384</v>
      </c>
      <c r="C160" s="672">
        <v>17</v>
      </c>
      <c r="D160" s="672" t="s">
        <v>894</v>
      </c>
      <c r="E160" s="672" t="s">
        <v>1428</v>
      </c>
      <c r="F160" s="672" t="s">
        <v>1428</v>
      </c>
      <c r="G160" s="672"/>
      <c r="H160" s="672"/>
      <c r="I160" s="672" t="s">
        <v>112</v>
      </c>
      <c r="J160" s="672" t="s">
        <v>400</v>
      </c>
      <c r="K160" s="672" t="s">
        <v>400</v>
      </c>
      <c r="L160" s="672" t="s">
        <v>1109</v>
      </c>
      <c r="M160" s="672" t="s">
        <v>11</v>
      </c>
      <c r="N160" s="1166">
        <v>42488</v>
      </c>
      <c r="O160" s="672">
        <v>52.2</v>
      </c>
      <c r="P160" s="1166">
        <v>42964</v>
      </c>
      <c r="Q160" s="672">
        <v>15.63</v>
      </c>
      <c r="R160" s="672">
        <v>16</v>
      </c>
      <c r="S160" s="672">
        <v>1.3</v>
      </c>
      <c r="T160" s="672" t="b">
        <v>0</v>
      </c>
      <c r="U160" s="672" t="s">
        <v>1428</v>
      </c>
      <c r="V160" s="672" t="s">
        <v>1429</v>
      </c>
      <c r="W160" s="1172" t="s">
        <v>1430</v>
      </c>
      <c r="X160" s="672">
        <v>109</v>
      </c>
      <c r="Y160" s="672">
        <v>27</v>
      </c>
      <c r="Z160" s="672"/>
      <c r="AA160" s="672">
        <v>15.63</v>
      </c>
      <c r="AB160" s="672" t="s">
        <v>112</v>
      </c>
      <c r="AC160" s="672">
        <v>11.46666667</v>
      </c>
      <c r="AD160" s="672"/>
      <c r="AE160" s="672"/>
      <c r="AF160" s="672"/>
      <c r="AG160" s="672"/>
      <c r="AH160" s="672"/>
      <c r="AI160" s="672"/>
      <c r="AJ160" s="672"/>
      <c r="AK160" s="672"/>
      <c r="AL160" s="672"/>
      <c r="AM160" s="672"/>
      <c r="AN160" s="672"/>
      <c r="AO160" s="672"/>
      <c r="AP160" s="672"/>
      <c r="AQ160" s="672"/>
      <c r="AR160" s="672"/>
    </row>
    <row r="161" spans="1:44" hidden="1" x14ac:dyDescent="0.2">
      <c r="B161" s="672" t="s">
        <v>1384</v>
      </c>
      <c r="C161" s="672">
        <v>18</v>
      </c>
      <c r="D161" s="672" t="s">
        <v>894</v>
      </c>
      <c r="E161" s="672" t="s">
        <v>1431</v>
      </c>
      <c r="F161" s="672" t="s">
        <v>1431</v>
      </c>
      <c r="G161" s="672"/>
      <c r="H161" s="672"/>
      <c r="I161" s="672" t="s">
        <v>112</v>
      </c>
      <c r="J161" s="672" t="s">
        <v>402</v>
      </c>
      <c r="K161" s="672" t="s">
        <v>402</v>
      </c>
      <c r="L161" s="672" t="s">
        <v>896</v>
      </c>
      <c r="M161" s="672" t="s">
        <v>897</v>
      </c>
      <c r="N161" s="1166">
        <v>42465</v>
      </c>
      <c r="O161" s="672">
        <v>51.2</v>
      </c>
      <c r="P161" s="1166">
        <v>42964</v>
      </c>
      <c r="Q161" s="672">
        <v>16.399999999999999</v>
      </c>
      <c r="R161" s="672">
        <v>16</v>
      </c>
      <c r="S161" s="672">
        <v>1.37</v>
      </c>
      <c r="T161" s="672" t="b">
        <v>1</v>
      </c>
      <c r="U161" s="672" t="s">
        <v>1431</v>
      </c>
      <c r="V161" s="672"/>
      <c r="W161" s="672"/>
      <c r="X161" s="672"/>
      <c r="Y161" s="672"/>
      <c r="Z161" s="672"/>
      <c r="AA161" s="672">
        <v>16.399999999999999</v>
      </c>
      <c r="AB161" s="672" t="s">
        <v>112</v>
      </c>
      <c r="AC161" s="672">
        <v>12.2</v>
      </c>
      <c r="AD161" s="672"/>
      <c r="AE161" s="672"/>
      <c r="AF161" s="672"/>
      <c r="AG161" s="672"/>
      <c r="AH161" s="672"/>
      <c r="AI161" s="672"/>
      <c r="AJ161" s="672"/>
      <c r="AK161" s="672"/>
      <c r="AL161" s="672"/>
      <c r="AM161" s="672"/>
      <c r="AN161" s="672"/>
      <c r="AO161" s="672"/>
      <c r="AP161" s="672"/>
      <c r="AQ161" s="672"/>
      <c r="AR161" s="672"/>
    </row>
    <row r="162" spans="1:44" hidden="1" x14ac:dyDescent="0.2">
      <c r="B162" s="672" t="s">
        <v>1384</v>
      </c>
      <c r="C162" s="672">
        <v>19</v>
      </c>
      <c r="D162" s="672" t="s">
        <v>894</v>
      </c>
      <c r="E162" s="672" t="s">
        <v>223</v>
      </c>
      <c r="F162" s="672" t="s">
        <v>223</v>
      </c>
      <c r="G162" s="672"/>
      <c r="H162" s="672"/>
      <c r="I162" s="672" t="s">
        <v>112</v>
      </c>
      <c r="J162" s="672" t="s">
        <v>405</v>
      </c>
      <c r="K162" s="672" t="s">
        <v>405</v>
      </c>
      <c r="L162" s="672" t="s">
        <v>896</v>
      </c>
      <c r="M162" s="672" t="s">
        <v>897</v>
      </c>
      <c r="N162" s="1166">
        <v>42465</v>
      </c>
      <c r="O162" s="672">
        <v>50.3</v>
      </c>
      <c r="P162" s="1166">
        <v>42965</v>
      </c>
      <c r="Q162" s="672">
        <v>16.43</v>
      </c>
      <c r="R162" s="672">
        <v>16</v>
      </c>
      <c r="S162" s="672">
        <v>1.37</v>
      </c>
      <c r="T162" s="672" t="b">
        <v>1</v>
      </c>
      <c r="U162" s="672" t="s">
        <v>223</v>
      </c>
      <c r="V162" s="672"/>
      <c r="W162" s="672"/>
      <c r="X162" s="672"/>
      <c r="Y162" s="672"/>
      <c r="Z162" s="672"/>
      <c r="AA162" s="672">
        <v>16.43</v>
      </c>
      <c r="AB162" s="672" t="s">
        <v>112</v>
      </c>
      <c r="AC162" s="672">
        <v>12.2</v>
      </c>
      <c r="AD162" s="672"/>
      <c r="AE162" s="672"/>
      <c r="AF162" s="672"/>
      <c r="AG162" s="672"/>
      <c r="AH162" s="672"/>
      <c r="AI162" s="672"/>
      <c r="AJ162" s="672"/>
      <c r="AK162" s="672"/>
      <c r="AL162" s="672"/>
      <c r="AM162" s="672"/>
      <c r="AN162" s="672"/>
      <c r="AO162" s="672"/>
      <c r="AP162" s="672"/>
      <c r="AQ162" s="672"/>
      <c r="AR162" s="672"/>
    </row>
    <row r="163" spans="1:44" s="1793" customFormat="1" hidden="1" x14ac:dyDescent="0.2">
      <c r="A163" s="1793" t="s">
        <v>1124</v>
      </c>
      <c r="B163" s="1794" t="s">
        <v>1384</v>
      </c>
      <c r="C163" s="1794">
        <v>20</v>
      </c>
      <c r="D163" s="1794" t="s">
        <v>894</v>
      </c>
      <c r="E163" s="1794" t="s">
        <v>1432</v>
      </c>
      <c r="F163" s="1794" t="s">
        <v>1432</v>
      </c>
      <c r="G163" s="1794"/>
      <c r="H163" s="1794"/>
      <c r="I163" s="1794" t="s">
        <v>112</v>
      </c>
      <c r="J163" s="1794" t="s">
        <v>406</v>
      </c>
      <c r="K163" s="1794" t="s">
        <v>406</v>
      </c>
      <c r="L163" s="1794" t="s">
        <v>896</v>
      </c>
      <c r="M163" s="1794" t="s">
        <v>11</v>
      </c>
      <c r="N163" s="1795">
        <v>42465</v>
      </c>
      <c r="O163" s="1794">
        <v>50.7</v>
      </c>
      <c r="P163" s="1795">
        <v>42964</v>
      </c>
      <c r="Q163" s="1794">
        <v>16.399999999999999</v>
      </c>
      <c r="R163" s="1794">
        <v>16</v>
      </c>
      <c r="S163" s="1794">
        <v>1.37</v>
      </c>
      <c r="T163" s="1794" t="b">
        <v>1</v>
      </c>
      <c r="U163" s="1794" t="s">
        <v>1432</v>
      </c>
      <c r="V163" s="1770" t="s">
        <v>1433</v>
      </c>
      <c r="W163" s="1771" t="s">
        <v>1434</v>
      </c>
      <c r="X163" s="1771">
        <v>94</v>
      </c>
      <c r="Y163" s="1772">
        <v>31</v>
      </c>
      <c r="Z163" s="1794"/>
      <c r="AA163" s="1794">
        <v>16.399999999999999</v>
      </c>
      <c r="AB163" s="1794" t="s">
        <v>112</v>
      </c>
      <c r="AC163" s="1794">
        <v>12.2</v>
      </c>
      <c r="AD163" s="1794"/>
      <c r="AE163" s="1794"/>
      <c r="AF163" s="1794"/>
      <c r="AG163" s="1794"/>
      <c r="AH163" s="1794"/>
      <c r="AI163" s="1794"/>
      <c r="AJ163" s="1794"/>
      <c r="AK163" s="1794"/>
      <c r="AL163" s="1794"/>
      <c r="AM163" s="1794"/>
      <c r="AN163" s="1794"/>
      <c r="AO163" s="1794"/>
      <c r="AP163" s="1794"/>
      <c r="AQ163" s="1794"/>
      <c r="AR163" s="1794"/>
    </row>
    <row r="164" spans="1:44" hidden="1" x14ac:dyDescent="0.2">
      <c r="B164" s="672" t="s">
        <v>1384</v>
      </c>
      <c r="C164" s="672">
        <v>21</v>
      </c>
      <c r="D164" s="672" t="s">
        <v>894</v>
      </c>
      <c r="E164" s="672" t="s">
        <v>1435</v>
      </c>
      <c r="F164" s="672" t="s">
        <v>1435</v>
      </c>
      <c r="G164" s="672"/>
      <c r="H164" s="672"/>
      <c r="I164" s="672" t="s">
        <v>112</v>
      </c>
      <c r="J164" s="672" t="s">
        <v>409</v>
      </c>
      <c r="K164" s="672" t="s">
        <v>409</v>
      </c>
      <c r="L164" s="672" t="s">
        <v>896</v>
      </c>
      <c r="M164" s="672" t="s">
        <v>11</v>
      </c>
      <c r="N164" s="1166">
        <v>42465</v>
      </c>
      <c r="O164" s="672">
        <v>45.1</v>
      </c>
      <c r="P164" s="1166">
        <v>42964</v>
      </c>
      <c r="Q164" s="672">
        <v>16.399999999999999</v>
      </c>
      <c r="R164" s="672">
        <v>16</v>
      </c>
      <c r="S164" s="672">
        <v>1.37</v>
      </c>
      <c r="T164" s="672" t="b">
        <v>1</v>
      </c>
      <c r="U164" s="672" t="s">
        <v>1435</v>
      </c>
      <c r="V164" s="672"/>
      <c r="W164" s="672"/>
      <c r="X164" s="672"/>
      <c r="Y164" s="672"/>
      <c r="Z164" s="672"/>
      <c r="AA164" s="672">
        <v>16.399999999999999</v>
      </c>
      <c r="AB164" s="672" t="s">
        <v>112</v>
      </c>
      <c r="AC164" s="672">
        <v>12.2</v>
      </c>
      <c r="AD164" s="672"/>
      <c r="AE164" s="672"/>
      <c r="AF164" s="672"/>
      <c r="AG164" s="672"/>
      <c r="AH164" s="672"/>
      <c r="AI164" s="672"/>
      <c r="AJ164" s="672"/>
      <c r="AK164" s="672"/>
      <c r="AL164" s="672"/>
      <c r="AM164" s="672"/>
      <c r="AN164" s="672"/>
      <c r="AO164" s="672"/>
      <c r="AP164" s="672"/>
      <c r="AQ164" s="672"/>
      <c r="AR164" s="672"/>
    </row>
    <row r="165" spans="1:44" hidden="1" x14ac:dyDescent="0.2">
      <c r="B165" s="672" t="s">
        <v>1384</v>
      </c>
      <c r="C165" s="672">
        <v>22</v>
      </c>
      <c r="D165" s="672" t="s">
        <v>894</v>
      </c>
      <c r="E165" s="672" t="s">
        <v>1436</v>
      </c>
      <c r="F165" s="672" t="s">
        <v>1436</v>
      </c>
      <c r="G165" s="672"/>
      <c r="H165" s="672"/>
      <c r="I165" s="672" t="s">
        <v>112</v>
      </c>
      <c r="J165" s="672" t="s">
        <v>411</v>
      </c>
      <c r="K165" s="672" t="s">
        <v>411</v>
      </c>
      <c r="L165" s="672" t="s">
        <v>896</v>
      </c>
      <c r="M165" s="672" t="s">
        <v>11</v>
      </c>
      <c r="N165" s="1166">
        <v>42475</v>
      </c>
      <c r="O165" s="672">
        <v>34.6</v>
      </c>
      <c r="P165" s="1166">
        <v>42964</v>
      </c>
      <c r="Q165" s="672">
        <v>16.07</v>
      </c>
      <c r="R165" s="672">
        <v>16</v>
      </c>
      <c r="S165" s="672">
        <v>1.34</v>
      </c>
      <c r="T165" s="672" t="b">
        <v>1</v>
      </c>
      <c r="U165" s="672" t="s">
        <v>1436</v>
      </c>
      <c r="V165" s="672"/>
      <c r="W165" s="672"/>
      <c r="X165" s="672"/>
      <c r="Y165" s="672"/>
      <c r="Z165" s="672"/>
      <c r="AA165" s="672">
        <v>16.07</v>
      </c>
      <c r="AB165" s="672" t="s">
        <v>112</v>
      </c>
      <c r="AC165" s="672">
        <v>11.866666670000001</v>
      </c>
      <c r="AD165" s="672"/>
      <c r="AE165" s="672"/>
      <c r="AF165" s="672"/>
      <c r="AG165" s="672"/>
      <c r="AH165" s="672"/>
      <c r="AI165" s="672"/>
      <c r="AJ165" s="672"/>
      <c r="AK165" s="672"/>
      <c r="AL165" s="672"/>
      <c r="AM165" s="672"/>
      <c r="AN165" s="672"/>
      <c r="AO165" s="672"/>
      <c r="AP165" s="672"/>
      <c r="AQ165" s="672"/>
      <c r="AR165" s="672"/>
    </row>
    <row r="166" spans="1:44" hidden="1" x14ac:dyDescent="0.2">
      <c r="B166" s="672" t="s">
        <v>1384</v>
      </c>
      <c r="C166" s="672">
        <v>23</v>
      </c>
      <c r="D166" s="672" t="s">
        <v>894</v>
      </c>
      <c r="E166" s="672" t="s">
        <v>1437</v>
      </c>
      <c r="F166" s="672" t="s">
        <v>1437</v>
      </c>
      <c r="G166" s="672"/>
      <c r="H166" s="672"/>
      <c r="I166" s="672" t="s">
        <v>112</v>
      </c>
      <c r="J166" s="672" t="s">
        <v>344</v>
      </c>
      <c r="K166" s="672" t="s">
        <v>344</v>
      </c>
      <c r="L166" s="672" t="s">
        <v>1144</v>
      </c>
      <c r="M166" s="672" t="s">
        <v>11</v>
      </c>
      <c r="N166" s="1166">
        <v>42465</v>
      </c>
      <c r="O166" s="672">
        <v>49.3</v>
      </c>
      <c r="P166" s="1166">
        <v>42965</v>
      </c>
      <c r="Q166" s="672">
        <v>16.43</v>
      </c>
      <c r="R166" s="672">
        <v>16</v>
      </c>
      <c r="S166" s="672">
        <v>1.37</v>
      </c>
      <c r="T166" s="672" t="b">
        <v>1</v>
      </c>
      <c r="U166" s="672" t="s">
        <v>1437</v>
      </c>
      <c r="V166" s="672"/>
      <c r="W166" s="672"/>
      <c r="X166" s="672"/>
      <c r="Y166" s="672"/>
      <c r="Z166" s="672"/>
      <c r="AA166" s="672">
        <v>16.43</v>
      </c>
      <c r="AB166" s="672" t="s">
        <v>112</v>
      </c>
      <c r="AC166" s="672">
        <v>12.2</v>
      </c>
      <c r="AD166" s="672"/>
      <c r="AE166" s="672"/>
      <c r="AF166" s="672"/>
      <c r="AG166" s="672"/>
      <c r="AH166" s="672"/>
      <c r="AI166" s="672"/>
      <c r="AJ166" s="672"/>
      <c r="AK166" s="672"/>
      <c r="AL166" s="672"/>
      <c r="AM166" s="672"/>
      <c r="AN166" s="672"/>
      <c r="AO166" s="672"/>
      <c r="AP166" s="672"/>
      <c r="AQ166" s="672"/>
      <c r="AR166" s="672"/>
    </row>
    <row r="167" spans="1:44" hidden="1" x14ac:dyDescent="0.2">
      <c r="B167" s="672" t="s">
        <v>1384</v>
      </c>
      <c r="C167" s="672">
        <v>24</v>
      </c>
      <c r="D167" s="672" t="s">
        <v>894</v>
      </c>
      <c r="E167" s="672" t="s">
        <v>1438</v>
      </c>
      <c r="F167" s="672" t="s">
        <v>1438</v>
      </c>
      <c r="G167" s="672"/>
      <c r="H167" s="672"/>
      <c r="I167" s="672" t="s">
        <v>357</v>
      </c>
      <c r="J167" s="672" t="s">
        <v>363</v>
      </c>
      <c r="K167" s="672" t="s">
        <v>363</v>
      </c>
      <c r="L167" s="672" t="s">
        <v>1144</v>
      </c>
      <c r="M167" s="672" t="s">
        <v>897</v>
      </c>
      <c r="N167" s="1166">
        <v>42474</v>
      </c>
      <c r="O167" s="672">
        <v>26.6</v>
      </c>
      <c r="P167" s="1166">
        <v>42964</v>
      </c>
      <c r="Q167" s="672">
        <v>16.100000000000001</v>
      </c>
      <c r="R167" s="672">
        <v>16</v>
      </c>
      <c r="S167" s="672">
        <v>1.34</v>
      </c>
      <c r="T167" s="672" t="b">
        <v>1</v>
      </c>
      <c r="U167" s="672" t="s">
        <v>1438</v>
      </c>
      <c r="V167" s="672" t="s">
        <v>1439</v>
      </c>
      <c r="W167" s="672" t="s">
        <v>1440</v>
      </c>
      <c r="X167" s="672">
        <v>105</v>
      </c>
      <c r="Y167" s="672">
        <v>26</v>
      </c>
      <c r="Z167" s="672"/>
      <c r="AA167" s="672">
        <v>16.100000000000001</v>
      </c>
      <c r="AB167" s="672" t="s">
        <v>357</v>
      </c>
      <c r="AC167" s="672">
        <v>11.9</v>
      </c>
      <c r="AD167" s="672"/>
      <c r="AE167" s="672"/>
      <c r="AF167" s="672"/>
      <c r="AG167" s="672"/>
      <c r="AH167" s="672"/>
      <c r="AI167" s="672"/>
      <c r="AJ167" s="672"/>
      <c r="AK167" s="672"/>
      <c r="AL167" s="672"/>
      <c r="AM167" s="672"/>
      <c r="AN167" s="672"/>
      <c r="AO167" s="672"/>
      <c r="AP167" s="672"/>
      <c r="AQ167" s="672"/>
      <c r="AR167" s="672"/>
    </row>
    <row r="168" spans="1:44" hidden="1" x14ac:dyDescent="0.2">
      <c r="B168" s="672" t="s">
        <v>1384</v>
      </c>
      <c r="C168" s="672">
        <v>25</v>
      </c>
      <c r="D168" s="672" t="s">
        <v>894</v>
      </c>
      <c r="E168" s="672" t="s">
        <v>1441</v>
      </c>
      <c r="F168" s="672" t="s">
        <v>1441</v>
      </c>
      <c r="G168" s="672"/>
      <c r="H168" s="672"/>
      <c r="I168" s="672" t="s">
        <v>112</v>
      </c>
      <c r="J168" s="672" t="s">
        <v>371</v>
      </c>
      <c r="K168" s="672" t="s">
        <v>371</v>
      </c>
      <c r="L168" s="672" t="s">
        <v>1144</v>
      </c>
      <c r="M168" s="672" t="s">
        <v>897</v>
      </c>
      <c r="N168" s="1166">
        <v>42480</v>
      </c>
      <c r="O168" s="672">
        <v>49.9</v>
      </c>
      <c r="P168" s="1166">
        <v>42965</v>
      </c>
      <c r="Q168" s="672">
        <v>15.93</v>
      </c>
      <c r="R168" s="672">
        <v>16</v>
      </c>
      <c r="S168" s="672">
        <v>1.33</v>
      </c>
      <c r="T168" s="672" t="b">
        <v>0</v>
      </c>
      <c r="U168" s="672" t="s">
        <v>1441</v>
      </c>
      <c r="V168" s="672" t="s">
        <v>1442</v>
      </c>
      <c r="W168" s="672" t="s">
        <v>1443</v>
      </c>
      <c r="X168" s="672">
        <v>109</v>
      </c>
      <c r="Y168" s="672">
        <v>26</v>
      </c>
      <c r="Z168" s="672"/>
      <c r="AA168" s="672">
        <v>15.93</v>
      </c>
      <c r="AB168" s="672" t="s">
        <v>112</v>
      </c>
      <c r="AC168" s="672">
        <v>11.7</v>
      </c>
      <c r="AD168" s="672"/>
      <c r="AE168" s="672"/>
      <c r="AF168" s="672"/>
      <c r="AG168" s="672"/>
      <c r="AH168" s="672"/>
      <c r="AI168" s="672"/>
      <c r="AJ168" s="672"/>
      <c r="AK168" s="672"/>
      <c r="AL168" s="672"/>
      <c r="AM168" s="672"/>
      <c r="AN168" s="672"/>
      <c r="AO168" s="672"/>
      <c r="AP168" s="672"/>
      <c r="AQ168" s="672"/>
      <c r="AR168" s="672"/>
    </row>
    <row r="169" spans="1:44" hidden="1" x14ac:dyDescent="0.2">
      <c r="B169" s="672" t="s">
        <v>1444</v>
      </c>
      <c r="C169" s="672">
        <v>1</v>
      </c>
      <c r="D169" s="672" t="s">
        <v>894</v>
      </c>
      <c r="E169" s="672" t="s">
        <v>524</v>
      </c>
      <c r="F169" s="672" t="s">
        <v>524</v>
      </c>
      <c r="G169" s="672"/>
      <c r="H169" s="672"/>
      <c r="I169" s="672" t="s">
        <v>357</v>
      </c>
      <c r="J169" s="672" t="s">
        <v>525</v>
      </c>
      <c r="K169" s="672" t="s">
        <v>525</v>
      </c>
      <c r="L169" s="672" t="s">
        <v>916</v>
      </c>
      <c r="M169" s="672" t="s">
        <v>897</v>
      </c>
      <c r="N169" s="1166">
        <v>42501</v>
      </c>
      <c r="O169" s="672">
        <v>38.6</v>
      </c>
      <c r="P169" s="1166">
        <v>43008</v>
      </c>
      <c r="Q169" s="672">
        <v>16.63</v>
      </c>
      <c r="R169" s="672">
        <v>17</v>
      </c>
      <c r="S169" s="672">
        <v>1.39</v>
      </c>
      <c r="T169" s="672" t="b">
        <v>1</v>
      </c>
      <c r="U169" s="672" t="s">
        <v>524</v>
      </c>
      <c r="V169" s="672"/>
      <c r="W169" s="672"/>
      <c r="X169" s="672"/>
      <c r="Y169" s="672"/>
      <c r="Z169" s="672"/>
      <c r="AA169" s="672">
        <v>16.63</v>
      </c>
      <c r="AB169" s="672" t="s">
        <v>357</v>
      </c>
      <c r="AC169" s="672">
        <v>11.866666670000001</v>
      </c>
      <c r="AD169" s="672"/>
      <c r="AE169" s="672"/>
      <c r="AF169" s="672"/>
      <c r="AG169" s="672"/>
      <c r="AH169" s="672"/>
      <c r="AI169" s="672"/>
      <c r="AJ169" s="672"/>
      <c r="AK169" s="672"/>
      <c r="AL169" s="672"/>
      <c r="AM169" s="672"/>
      <c r="AN169" s="672"/>
      <c r="AO169" s="672"/>
      <c r="AP169" s="672"/>
      <c r="AQ169" s="672"/>
      <c r="AR169" s="672"/>
    </row>
    <row r="170" spans="1:44" hidden="1" x14ac:dyDescent="0.2">
      <c r="B170" s="672" t="s">
        <v>1444</v>
      </c>
      <c r="C170" s="672">
        <v>2</v>
      </c>
      <c r="D170" s="672" t="s">
        <v>894</v>
      </c>
      <c r="E170" s="672" t="s">
        <v>526</v>
      </c>
      <c r="F170" s="672" t="s">
        <v>526</v>
      </c>
      <c r="G170" s="672"/>
      <c r="H170" s="672"/>
      <c r="I170" s="672" t="s">
        <v>357</v>
      </c>
      <c r="J170" s="672" t="s">
        <v>527</v>
      </c>
      <c r="K170" s="672" t="s">
        <v>527</v>
      </c>
      <c r="L170" s="672" t="s">
        <v>916</v>
      </c>
      <c r="M170" s="672" t="s">
        <v>897</v>
      </c>
      <c r="N170" s="1166">
        <v>42501</v>
      </c>
      <c r="O170" s="672">
        <v>33.1</v>
      </c>
      <c r="P170" s="1166">
        <v>43008</v>
      </c>
      <c r="Q170" s="672">
        <v>16.63</v>
      </c>
      <c r="R170" s="672">
        <v>17</v>
      </c>
      <c r="S170" s="672">
        <v>1.39</v>
      </c>
      <c r="T170" s="672" t="b">
        <v>1</v>
      </c>
      <c r="U170" s="672" t="s">
        <v>526</v>
      </c>
      <c r="V170" s="672"/>
      <c r="W170" s="672"/>
      <c r="X170" s="672"/>
      <c r="Y170" s="672"/>
      <c r="Z170" s="672"/>
      <c r="AA170" s="672">
        <v>16.63</v>
      </c>
      <c r="AB170" s="672" t="s">
        <v>357</v>
      </c>
      <c r="AC170" s="672">
        <v>11.866666670000001</v>
      </c>
      <c r="AD170" s="672"/>
      <c r="AE170" s="672"/>
      <c r="AF170" s="672"/>
      <c r="AG170" s="672"/>
      <c r="AH170" s="672"/>
      <c r="AI170" s="672"/>
      <c r="AJ170" s="672"/>
      <c r="AK170" s="672"/>
      <c r="AL170" s="672"/>
      <c r="AM170" s="672"/>
      <c r="AN170" s="672"/>
      <c r="AO170" s="672"/>
      <c r="AP170" s="672"/>
      <c r="AQ170" s="672"/>
      <c r="AR170" s="672"/>
    </row>
    <row r="171" spans="1:44" hidden="1" x14ac:dyDescent="0.2">
      <c r="B171" s="672" t="s">
        <v>1444</v>
      </c>
      <c r="C171" s="672">
        <v>3</v>
      </c>
      <c r="D171" s="672" t="s">
        <v>894</v>
      </c>
      <c r="E171" s="672" t="s">
        <v>528</v>
      </c>
      <c r="F171" s="672" t="s">
        <v>528</v>
      </c>
      <c r="G171" s="672"/>
      <c r="H171" s="672"/>
      <c r="I171" s="672" t="s">
        <v>357</v>
      </c>
      <c r="J171" s="672" t="s">
        <v>529</v>
      </c>
      <c r="K171" s="672" t="s">
        <v>529</v>
      </c>
      <c r="L171" s="672" t="s">
        <v>916</v>
      </c>
      <c r="M171" s="672" t="s">
        <v>897</v>
      </c>
      <c r="N171" s="1166">
        <v>42501</v>
      </c>
      <c r="O171" s="672">
        <v>36.200000000000003</v>
      </c>
      <c r="P171" s="1166">
        <v>43008</v>
      </c>
      <c r="Q171" s="672">
        <v>16.63</v>
      </c>
      <c r="R171" s="672">
        <v>17</v>
      </c>
      <c r="S171" s="672">
        <v>1.39</v>
      </c>
      <c r="T171" s="672" t="b">
        <v>1</v>
      </c>
      <c r="U171" s="672" t="s">
        <v>528</v>
      </c>
      <c r="V171" s="672"/>
      <c r="W171" s="672"/>
      <c r="X171" s="672"/>
      <c r="Y171" s="672"/>
      <c r="Z171" s="672"/>
      <c r="AA171" s="672">
        <v>16.63</v>
      </c>
      <c r="AB171" s="672" t="s">
        <v>357</v>
      </c>
      <c r="AC171" s="672">
        <v>11.866666670000001</v>
      </c>
      <c r="AD171" s="672"/>
      <c r="AE171" s="672"/>
      <c r="AF171" s="672"/>
      <c r="AG171" s="672"/>
      <c r="AH171" s="672"/>
      <c r="AI171" s="672"/>
      <c r="AJ171" s="672"/>
      <c r="AK171" s="672"/>
      <c r="AL171" s="672"/>
      <c r="AM171" s="672"/>
      <c r="AN171" s="672"/>
      <c r="AO171" s="672"/>
      <c r="AP171" s="672"/>
      <c r="AQ171" s="672"/>
      <c r="AR171" s="672"/>
    </row>
    <row r="172" spans="1:44" hidden="1" x14ac:dyDescent="0.2">
      <c r="B172" s="672" t="s">
        <v>1444</v>
      </c>
      <c r="C172" s="672">
        <v>4</v>
      </c>
      <c r="D172" s="672" t="s">
        <v>894</v>
      </c>
      <c r="E172" s="672" t="s">
        <v>530</v>
      </c>
      <c r="F172" s="672" t="s">
        <v>530</v>
      </c>
      <c r="G172" s="672"/>
      <c r="H172" s="672"/>
      <c r="I172" s="672" t="s">
        <v>357</v>
      </c>
      <c r="J172" s="672" t="s">
        <v>531</v>
      </c>
      <c r="K172" s="672" t="s">
        <v>531</v>
      </c>
      <c r="L172" s="672" t="s">
        <v>916</v>
      </c>
      <c r="M172" s="672" t="s">
        <v>11</v>
      </c>
      <c r="N172" s="1166">
        <v>42501</v>
      </c>
      <c r="O172" s="672">
        <v>28.8</v>
      </c>
      <c r="P172" s="1166">
        <v>43008</v>
      </c>
      <c r="Q172" s="672">
        <v>16.63</v>
      </c>
      <c r="R172" s="672">
        <v>17</v>
      </c>
      <c r="S172" s="672">
        <v>1.39</v>
      </c>
      <c r="T172" s="672" t="b">
        <v>1</v>
      </c>
      <c r="U172" s="672" t="s">
        <v>530</v>
      </c>
      <c r="V172" s="672"/>
      <c r="W172" s="672"/>
      <c r="X172" s="672"/>
      <c r="Y172" s="672"/>
      <c r="Z172" s="672"/>
      <c r="AA172" s="672">
        <v>16.63</v>
      </c>
      <c r="AB172" s="672" t="s">
        <v>357</v>
      </c>
      <c r="AC172" s="672">
        <v>11.866666670000001</v>
      </c>
      <c r="AD172" s="672"/>
      <c r="AE172" s="672"/>
      <c r="AF172" s="672"/>
      <c r="AG172" s="672"/>
      <c r="AH172" s="672"/>
      <c r="AI172" s="672"/>
      <c r="AJ172" s="672"/>
      <c r="AK172" s="672"/>
      <c r="AL172" s="672"/>
      <c r="AM172" s="672"/>
      <c r="AN172" s="672"/>
      <c r="AO172" s="672"/>
      <c r="AP172" s="672"/>
      <c r="AQ172" s="672"/>
      <c r="AR172" s="672"/>
    </row>
    <row r="173" spans="1:44" hidden="1" x14ac:dyDescent="0.2">
      <c r="B173" s="672" t="s">
        <v>1444</v>
      </c>
      <c r="C173" s="672">
        <v>5</v>
      </c>
      <c r="D173" s="672" t="s">
        <v>894</v>
      </c>
      <c r="E173" s="672" t="s">
        <v>532</v>
      </c>
      <c r="F173" s="672" t="s">
        <v>532</v>
      </c>
      <c r="G173" s="672"/>
      <c r="H173" s="672"/>
      <c r="I173" s="672" t="s">
        <v>357</v>
      </c>
      <c r="J173" s="672" t="s">
        <v>533</v>
      </c>
      <c r="K173" s="672" t="s">
        <v>533</v>
      </c>
      <c r="L173" s="672" t="s">
        <v>916</v>
      </c>
      <c r="M173" s="672" t="s">
        <v>11</v>
      </c>
      <c r="N173" s="1166">
        <v>42501</v>
      </c>
      <c r="O173" s="672">
        <v>25.8</v>
      </c>
      <c r="P173" s="1166">
        <v>43008</v>
      </c>
      <c r="Q173" s="672">
        <v>16.63</v>
      </c>
      <c r="R173" s="672">
        <v>17</v>
      </c>
      <c r="S173" s="672">
        <v>1.39</v>
      </c>
      <c r="T173" s="672" t="b">
        <v>1</v>
      </c>
      <c r="U173" s="672" t="s">
        <v>532</v>
      </c>
      <c r="V173" s="672"/>
      <c r="W173" s="672"/>
      <c r="X173" s="672"/>
      <c r="Y173" s="672"/>
      <c r="Z173" s="672"/>
      <c r="AA173" s="672">
        <v>16.63</v>
      </c>
      <c r="AB173" s="672" t="s">
        <v>357</v>
      </c>
      <c r="AC173" s="672">
        <v>11.866666670000001</v>
      </c>
      <c r="AD173" s="672"/>
      <c r="AE173" s="672"/>
      <c r="AF173" s="672"/>
      <c r="AG173" s="672"/>
      <c r="AH173" s="672"/>
      <c r="AI173" s="672"/>
      <c r="AJ173" s="672"/>
      <c r="AK173" s="672"/>
      <c r="AL173" s="672"/>
      <c r="AM173" s="672"/>
      <c r="AN173" s="672"/>
      <c r="AO173" s="672"/>
      <c r="AP173" s="672"/>
      <c r="AQ173" s="672"/>
      <c r="AR173" s="672"/>
    </row>
    <row r="174" spans="1:44" s="327" customFormat="1" hidden="1" x14ac:dyDescent="0.2">
      <c r="A174" s="1174" t="s">
        <v>1445</v>
      </c>
      <c r="B174" s="1297" t="s">
        <v>1444</v>
      </c>
      <c r="C174" s="1297">
        <v>6</v>
      </c>
      <c r="D174" s="1174" t="s">
        <v>894</v>
      </c>
      <c r="E174" s="1297" t="s">
        <v>1446</v>
      </c>
      <c r="F174" s="1297" t="s">
        <v>1446</v>
      </c>
      <c r="G174" s="1297"/>
      <c r="H174" s="1297"/>
      <c r="I174" s="1297" t="s">
        <v>112</v>
      </c>
      <c r="J174" s="1297" t="s">
        <v>1447</v>
      </c>
      <c r="K174" s="1297" t="s">
        <v>1447</v>
      </c>
      <c r="L174" s="1297" t="s">
        <v>1165</v>
      </c>
      <c r="M174" s="1297" t="s">
        <v>11</v>
      </c>
      <c r="N174" s="1298">
        <v>42549</v>
      </c>
      <c r="O174" s="1297">
        <v>40.9</v>
      </c>
      <c r="P174" s="1298">
        <v>43008</v>
      </c>
      <c r="Q174" s="1297">
        <v>15.07</v>
      </c>
      <c r="R174" s="1297">
        <v>15</v>
      </c>
      <c r="S174" s="1297">
        <v>1.26</v>
      </c>
      <c r="T174" s="1297" t="b">
        <v>0</v>
      </c>
      <c r="U174" s="1297" t="s">
        <v>1446</v>
      </c>
      <c r="V174" s="1382" t="s">
        <v>1448</v>
      </c>
      <c r="W174" s="1382" t="s">
        <v>1449</v>
      </c>
      <c r="X174" s="1381">
        <v>100</v>
      </c>
      <c r="Y174" s="1381">
        <v>33</v>
      </c>
      <c r="Z174" s="1297" t="s">
        <v>1450</v>
      </c>
      <c r="AA174" s="1297">
        <v>15.07</v>
      </c>
      <c r="AB174" s="1297" t="s">
        <v>112</v>
      </c>
      <c r="AC174" s="1297">
        <v>11.66666667</v>
      </c>
      <c r="AD174" s="1297"/>
      <c r="AE174" s="1297"/>
      <c r="AF174" s="1297"/>
      <c r="AG174" s="1297"/>
      <c r="AH174" s="1297"/>
      <c r="AI174" s="1297"/>
      <c r="AJ174" s="1297"/>
      <c r="AK174" s="1297"/>
      <c r="AL174" s="1297"/>
      <c r="AM174" s="1297"/>
      <c r="AN174" s="1297"/>
      <c r="AO174" s="1297"/>
      <c r="AP174" s="1297"/>
      <c r="AQ174" s="1297"/>
      <c r="AR174" s="1297"/>
    </row>
    <row r="175" spans="1:44" s="327" customFormat="1" hidden="1" x14ac:dyDescent="0.2">
      <c r="A175" s="1174" t="s">
        <v>1445</v>
      </c>
      <c r="B175" s="1297" t="s">
        <v>1444</v>
      </c>
      <c r="C175" s="1297">
        <v>7</v>
      </c>
      <c r="D175" s="1174" t="s">
        <v>894</v>
      </c>
      <c r="E175" s="1297" t="s">
        <v>1451</v>
      </c>
      <c r="F175" s="1297" t="s">
        <v>1451</v>
      </c>
      <c r="G175" s="1297"/>
      <c r="H175" s="1297"/>
      <c r="I175" s="1297" t="s">
        <v>112</v>
      </c>
      <c r="J175" s="1297" t="s">
        <v>1452</v>
      </c>
      <c r="K175" s="1297" t="s">
        <v>1452</v>
      </c>
      <c r="L175" s="1297" t="s">
        <v>1165</v>
      </c>
      <c r="M175" s="1297" t="s">
        <v>11</v>
      </c>
      <c r="N175" s="1298">
        <v>42549</v>
      </c>
      <c r="O175" s="1297">
        <v>33.9</v>
      </c>
      <c r="P175" s="1298">
        <v>43008</v>
      </c>
      <c r="Q175" s="1297">
        <v>15.07</v>
      </c>
      <c r="R175" s="1297">
        <v>15</v>
      </c>
      <c r="S175" s="1297">
        <v>1.26</v>
      </c>
      <c r="T175" s="1297" t="b">
        <v>0</v>
      </c>
      <c r="U175" s="1297" t="s">
        <v>1451</v>
      </c>
      <c r="V175" s="1382" t="s">
        <v>1453</v>
      </c>
      <c r="W175" s="1382" t="s">
        <v>1454</v>
      </c>
      <c r="X175" s="1381">
        <v>97</v>
      </c>
      <c r="Y175" s="1381">
        <v>31</v>
      </c>
      <c r="Z175" s="1297" t="s">
        <v>1450</v>
      </c>
      <c r="AA175" s="1297">
        <v>15.07</v>
      </c>
      <c r="AB175" s="1297" t="s">
        <v>112</v>
      </c>
      <c r="AC175" s="1297">
        <v>11.66666667</v>
      </c>
      <c r="AD175" s="1297"/>
      <c r="AE175" s="1297"/>
      <c r="AF175" s="1297"/>
      <c r="AG175" s="1297"/>
      <c r="AH175" s="1297"/>
      <c r="AI175" s="1297"/>
      <c r="AJ175" s="1297"/>
      <c r="AK175" s="1297"/>
      <c r="AL175" s="1297"/>
      <c r="AM175" s="1297"/>
      <c r="AN175" s="1297"/>
      <c r="AO175" s="1297"/>
      <c r="AP175" s="1297"/>
      <c r="AQ175" s="1297"/>
      <c r="AR175" s="1297"/>
    </row>
    <row r="176" spans="1:44" s="327" customFormat="1" hidden="1" x14ac:dyDescent="0.2">
      <c r="A176" s="1174" t="s">
        <v>1445</v>
      </c>
      <c r="B176" s="1297" t="s">
        <v>1444</v>
      </c>
      <c r="C176" s="1297">
        <v>8</v>
      </c>
      <c r="D176" s="1174" t="s">
        <v>894</v>
      </c>
      <c r="E176" s="1297" t="s">
        <v>1455</v>
      </c>
      <c r="F176" s="1297" t="s">
        <v>1455</v>
      </c>
      <c r="G176" s="1297"/>
      <c r="H176" s="1297"/>
      <c r="I176" s="1297" t="s">
        <v>112</v>
      </c>
      <c r="J176" s="1297" t="s">
        <v>1456</v>
      </c>
      <c r="K176" s="1297" t="s">
        <v>1456</v>
      </c>
      <c r="L176" s="1297" t="s">
        <v>1165</v>
      </c>
      <c r="M176" s="1297" t="s">
        <v>11</v>
      </c>
      <c r="N176" s="1298">
        <v>42549</v>
      </c>
      <c r="O176" s="1297">
        <v>27.3</v>
      </c>
      <c r="P176" s="1298">
        <v>43008</v>
      </c>
      <c r="Q176" s="1297">
        <v>15.07</v>
      </c>
      <c r="R176" s="1297">
        <v>15</v>
      </c>
      <c r="S176" s="1297">
        <v>1.26</v>
      </c>
      <c r="T176" s="1297" t="b">
        <v>0</v>
      </c>
      <c r="U176" s="1297" t="s">
        <v>1455</v>
      </c>
      <c r="V176" s="1382" t="s">
        <v>1457</v>
      </c>
      <c r="W176" s="1382" t="s">
        <v>1458</v>
      </c>
      <c r="X176" s="1381">
        <v>99</v>
      </c>
      <c r="Y176" s="1381">
        <v>30</v>
      </c>
      <c r="Z176" s="1297" t="s">
        <v>1450</v>
      </c>
      <c r="AA176" s="1297">
        <v>15.07</v>
      </c>
      <c r="AB176" s="1297" t="s">
        <v>112</v>
      </c>
      <c r="AC176" s="1297">
        <v>11.66666667</v>
      </c>
      <c r="AD176" s="1297"/>
      <c r="AE176" s="1297"/>
      <c r="AF176" s="1297"/>
      <c r="AG176" s="1297"/>
      <c r="AH176" s="1297"/>
      <c r="AI176" s="1297"/>
      <c r="AJ176" s="1297"/>
      <c r="AK176" s="1297"/>
      <c r="AL176" s="1297"/>
      <c r="AM176" s="1297"/>
      <c r="AN176" s="1297"/>
      <c r="AO176" s="1297"/>
      <c r="AP176" s="1297"/>
      <c r="AQ176" s="1297"/>
      <c r="AR176" s="1297"/>
    </row>
    <row r="177" spans="1:44" s="327" customFormat="1" hidden="1" x14ac:dyDescent="0.2">
      <c r="A177" s="1174" t="s">
        <v>1445</v>
      </c>
      <c r="B177" s="1297" t="s">
        <v>1444</v>
      </c>
      <c r="C177" s="1297">
        <v>9</v>
      </c>
      <c r="D177" s="1174" t="s">
        <v>894</v>
      </c>
      <c r="E177" s="1297" t="s">
        <v>1459</v>
      </c>
      <c r="F177" s="1297" t="s">
        <v>1459</v>
      </c>
      <c r="G177" s="1297"/>
      <c r="H177" s="1297"/>
      <c r="I177" s="1297" t="s">
        <v>112</v>
      </c>
      <c r="J177" s="1297" t="s">
        <v>1460</v>
      </c>
      <c r="K177" s="1297" t="s">
        <v>1460</v>
      </c>
      <c r="L177" s="1297" t="s">
        <v>1165</v>
      </c>
      <c r="M177" s="1297" t="s">
        <v>11</v>
      </c>
      <c r="N177" s="1298">
        <v>42549</v>
      </c>
      <c r="O177" s="1297">
        <v>28.2</v>
      </c>
      <c r="P177" s="1298">
        <v>43008</v>
      </c>
      <c r="Q177" s="1297">
        <v>15.07</v>
      </c>
      <c r="R177" s="1297">
        <v>15</v>
      </c>
      <c r="S177" s="1297">
        <v>1.26</v>
      </c>
      <c r="T177" s="1297" t="b">
        <v>0</v>
      </c>
      <c r="U177" s="1297" t="s">
        <v>1459</v>
      </c>
      <c r="V177" s="1382" t="s">
        <v>1461</v>
      </c>
      <c r="W177" s="1382" t="s">
        <v>1462</v>
      </c>
      <c r="X177" s="1381">
        <v>85</v>
      </c>
      <c r="Y177" s="1381">
        <v>31</v>
      </c>
      <c r="Z177" s="1297" t="s">
        <v>1450</v>
      </c>
      <c r="AA177" s="1297">
        <v>15.07</v>
      </c>
      <c r="AB177" s="1297" t="s">
        <v>112</v>
      </c>
      <c r="AC177" s="1297">
        <v>11.66666667</v>
      </c>
      <c r="AD177" s="1297"/>
      <c r="AE177" s="1297"/>
      <c r="AF177" s="1297"/>
      <c r="AG177" s="1297"/>
      <c r="AH177" s="1297"/>
      <c r="AI177" s="1297"/>
      <c r="AJ177" s="1297"/>
      <c r="AK177" s="1297"/>
      <c r="AL177" s="1297"/>
      <c r="AM177" s="1297"/>
      <c r="AN177" s="1297"/>
      <c r="AO177" s="1297"/>
      <c r="AP177" s="1297"/>
      <c r="AQ177" s="1297"/>
      <c r="AR177" s="1297"/>
    </row>
    <row r="178" spans="1:44" s="327" customFormat="1" hidden="1" x14ac:dyDescent="0.2">
      <c r="A178" s="1174" t="s">
        <v>1445</v>
      </c>
      <c r="B178" s="1297" t="s">
        <v>1444</v>
      </c>
      <c r="C178" s="1297">
        <v>10</v>
      </c>
      <c r="D178" s="1174" t="s">
        <v>894</v>
      </c>
      <c r="E178" s="1297" t="s">
        <v>207</v>
      </c>
      <c r="F178" s="1297" t="s">
        <v>207</v>
      </c>
      <c r="G178" s="1297"/>
      <c r="H178" s="1297"/>
      <c r="I178" s="1297" t="s">
        <v>112</v>
      </c>
      <c r="J178" s="1297" t="s">
        <v>1463</v>
      </c>
      <c r="K178" s="1297" t="s">
        <v>1463</v>
      </c>
      <c r="L178" s="1297" t="s">
        <v>1165</v>
      </c>
      <c r="M178" s="1297" t="s">
        <v>11</v>
      </c>
      <c r="N178" s="1298">
        <v>42549</v>
      </c>
      <c r="O178" s="1297">
        <v>36.6</v>
      </c>
      <c r="P178" s="1298">
        <v>43008</v>
      </c>
      <c r="Q178" s="1297">
        <v>15.07</v>
      </c>
      <c r="R178" s="1297">
        <v>15</v>
      </c>
      <c r="S178" s="1297">
        <v>1.26</v>
      </c>
      <c r="T178" s="1297" t="b">
        <v>0</v>
      </c>
      <c r="U178" s="1297" t="s">
        <v>207</v>
      </c>
      <c r="V178" s="1382" t="s">
        <v>1464</v>
      </c>
      <c r="W178" s="1382" t="s">
        <v>1465</v>
      </c>
      <c r="X178" s="1381">
        <v>87</v>
      </c>
      <c r="Y178" s="1381">
        <v>30</v>
      </c>
      <c r="Z178" s="1297" t="s">
        <v>1450</v>
      </c>
      <c r="AA178" s="1297">
        <v>15.07</v>
      </c>
      <c r="AB178" s="1297" t="s">
        <v>112</v>
      </c>
      <c r="AC178" s="1297">
        <v>11.66666667</v>
      </c>
      <c r="AD178" s="1297"/>
      <c r="AE178" s="1297"/>
      <c r="AF178" s="1297"/>
      <c r="AG178" s="1297"/>
      <c r="AH178" s="1297"/>
      <c r="AI178" s="1297"/>
      <c r="AJ178" s="1297"/>
      <c r="AK178" s="1297"/>
      <c r="AL178" s="1297"/>
      <c r="AM178" s="1297"/>
      <c r="AN178" s="1297"/>
      <c r="AO178" s="1297"/>
      <c r="AP178" s="1297"/>
      <c r="AQ178" s="1297"/>
      <c r="AR178" s="1297"/>
    </row>
    <row r="179" spans="1:44" hidden="1" x14ac:dyDescent="0.2">
      <c r="B179" s="672" t="s">
        <v>1444</v>
      </c>
      <c r="C179" s="672">
        <v>11</v>
      </c>
      <c r="D179" s="672" t="s">
        <v>894</v>
      </c>
      <c r="E179" s="672" t="s">
        <v>1466</v>
      </c>
      <c r="F179" s="672" t="s">
        <v>1466</v>
      </c>
      <c r="G179" s="672"/>
      <c r="H179" s="672"/>
      <c r="I179" s="672" t="s">
        <v>112</v>
      </c>
      <c r="J179" s="672" t="s">
        <v>1467</v>
      </c>
      <c r="K179" s="672" t="s">
        <v>1467</v>
      </c>
      <c r="L179" s="672" t="s">
        <v>1109</v>
      </c>
      <c r="M179" s="672" t="s">
        <v>1468</v>
      </c>
      <c r="N179" s="1166">
        <v>42540</v>
      </c>
      <c r="O179" s="672">
        <v>52.1</v>
      </c>
      <c r="P179" s="1166">
        <v>43013</v>
      </c>
      <c r="Q179" s="672">
        <v>15.77</v>
      </c>
      <c r="R179" s="672">
        <v>16</v>
      </c>
      <c r="S179" s="672">
        <v>1.3333333329999999</v>
      </c>
      <c r="T179" s="672"/>
      <c r="U179" s="672" t="s">
        <v>1466</v>
      </c>
      <c r="V179" s="672" t="s">
        <v>1469</v>
      </c>
      <c r="W179" s="672" t="s">
        <v>1470</v>
      </c>
      <c r="X179" s="672">
        <v>108</v>
      </c>
      <c r="Y179" s="672">
        <v>27</v>
      </c>
      <c r="Z179" s="672"/>
      <c r="AA179" s="672">
        <v>15.77</v>
      </c>
      <c r="AB179" s="672" t="s">
        <v>112</v>
      </c>
      <c r="AC179" s="672">
        <v>11.96666667</v>
      </c>
      <c r="AD179" s="672"/>
      <c r="AE179" s="672"/>
      <c r="AF179" s="672"/>
      <c r="AG179" s="672"/>
      <c r="AH179" s="672"/>
      <c r="AI179" s="672"/>
      <c r="AJ179" s="672"/>
      <c r="AK179" s="672"/>
      <c r="AL179" s="672"/>
      <c r="AM179" s="672"/>
      <c r="AN179" s="672"/>
      <c r="AO179" s="672"/>
      <c r="AP179" s="672"/>
      <c r="AQ179" s="672"/>
      <c r="AR179" s="672"/>
    </row>
    <row r="180" spans="1:44" hidden="1" x14ac:dyDescent="0.2">
      <c r="B180" s="672" t="s">
        <v>1444</v>
      </c>
      <c r="C180" s="672">
        <v>12</v>
      </c>
      <c r="D180" s="672" t="s">
        <v>894</v>
      </c>
      <c r="E180" s="672" t="s">
        <v>1471</v>
      </c>
      <c r="F180" s="672" t="s">
        <v>1471</v>
      </c>
      <c r="G180" s="672"/>
      <c r="H180" s="672"/>
      <c r="I180" s="672" t="s">
        <v>112</v>
      </c>
      <c r="J180" s="672" t="s">
        <v>1472</v>
      </c>
      <c r="K180" s="672" t="s">
        <v>1472</v>
      </c>
      <c r="L180" s="672" t="s">
        <v>1109</v>
      </c>
      <c r="M180" s="672" t="s">
        <v>1468</v>
      </c>
      <c r="N180" s="1166">
        <v>42540</v>
      </c>
      <c r="O180" s="672">
        <v>47.3</v>
      </c>
      <c r="P180" s="1166">
        <v>43013</v>
      </c>
      <c r="Q180" s="672">
        <v>15.77</v>
      </c>
      <c r="R180" s="672">
        <v>16</v>
      </c>
      <c r="S180" s="672">
        <v>1.3333333329999999</v>
      </c>
      <c r="T180" s="672"/>
      <c r="U180" s="672" t="s">
        <v>1471</v>
      </c>
      <c r="V180" s="672" t="s">
        <v>1473</v>
      </c>
      <c r="W180" s="672" t="s">
        <v>1474</v>
      </c>
      <c r="X180" s="672">
        <v>106</v>
      </c>
      <c r="Y180" s="672">
        <v>26</v>
      </c>
      <c r="Z180" s="672"/>
      <c r="AA180" s="672">
        <v>15.77</v>
      </c>
      <c r="AB180" s="672" t="s">
        <v>112</v>
      </c>
      <c r="AC180" s="672">
        <v>11.96666667</v>
      </c>
      <c r="AD180" s="672"/>
      <c r="AE180" s="672"/>
      <c r="AF180" s="672"/>
      <c r="AG180" s="672"/>
      <c r="AH180" s="672"/>
      <c r="AI180" s="672"/>
      <c r="AJ180" s="672"/>
      <c r="AK180" s="672"/>
      <c r="AL180" s="672"/>
      <c r="AM180" s="672"/>
      <c r="AN180" s="672"/>
      <c r="AO180" s="672"/>
      <c r="AP180" s="672"/>
      <c r="AQ180" s="672"/>
      <c r="AR180" s="672"/>
    </row>
    <row r="181" spans="1:44" hidden="1" x14ac:dyDescent="0.2">
      <c r="B181" s="672" t="s">
        <v>1444</v>
      </c>
      <c r="C181" s="672">
        <v>13</v>
      </c>
      <c r="D181" s="672" t="s">
        <v>894</v>
      </c>
      <c r="E181" s="672" t="s">
        <v>1475</v>
      </c>
      <c r="F181" s="672" t="s">
        <v>1475</v>
      </c>
      <c r="G181" s="672"/>
      <c r="H181" s="672"/>
      <c r="I181" s="672" t="s">
        <v>112</v>
      </c>
      <c r="J181" s="672" t="s">
        <v>1476</v>
      </c>
      <c r="K181" s="672" t="s">
        <v>1476</v>
      </c>
      <c r="L181" s="672" t="s">
        <v>1109</v>
      </c>
      <c r="M181" s="672" t="s">
        <v>1468</v>
      </c>
      <c r="N181" s="1166">
        <v>42540</v>
      </c>
      <c r="O181" s="672">
        <v>46.4</v>
      </c>
      <c r="P181" s="1166">
        <v>43013</v>
      </c>
      <c r="Q181" s="672">
        <v>15.77</v>
      </c>
      <c r="R181" s="672">
        <v>16</v>
      </c>
      <c r="S181" s="672">
        <v>1.3333333329999999</v>
      </c>
      <c r="T181" s="672"/>
      <c r="U181" s="672" t="s">
        <v>1475</v>
      </c>
      <c r="V181" s="672"/>
      <c r="W181" s="672"/>
      <c r="X181" s="672"/>
      <c r="Y181" s="672"/>
      <c r="Z181" s="672"/>
      <c r="AA181" s="672">
        <v>15.77</v>
      </c>
      <c r="AB181" s="672" t="s">
        <v>112</v>
      </c>
      <c r="AC181" s="672">
        <v>11.96666667</v>
      </c>
      <c r="AD181" s="672"/>
      <c r="AE181" s="672"/>
      <c r="AF181" s="672"/>
      <c r="AG181" s="672"/>
      <c r="AH181" s="672"/>
      <c r="AI181" s="672"/>
      <c r="AJ181" s="672"/>
      <c r="AK181" s="672"/>
      <c r="AL181" s="672"/>
      <c r="AM181" s="672"/>
      <c r="AN181" s="672"/>
      <c r="AO181" s="672"/>
      <c r="AP181" s="672"/>
      <c r="AQ181" s="672"/>
      <c r="AR181" s="672"/>
    </row>
    <row r="182" spans="1:44" hidden="1" x14ac:dyDescent="0.2">
      <c r="B182" s="672" t="s">
        <v>1444</v>
      </c>
      <c r="C182" s="672">
        <v>14</v>
      </c>
      <c r="D182" s="672" t="s">
        <v>894</v>
      </c>
      <c r="E182" s="672" t="s">
        <v>1477</v>
      </c>
      <c r="F182" s="672" t="s">
        <v>1477</v>
      </c>
      <c r="G182" s="672"/>
      <c r="H182" s="672"/>
      <c r="I182" s="672" t="s">
        <v>112</v>
      </c>
      <c r="J182" s="672" t="s">
        <v>1478</v>
      </c>
      <c r="K182" s="672" t="s">
        <v>1478</v>
      </c>
      <c r="L182" s="672" t="s">
        <v>1109</v>
      </c>
      <c r="M182" s="672" t="s">
        <v>1468</v>
      </c>
      <c r="N182" s="1166">
        <v>42540</v>
      </c>
      <c r="O182" s="672">
        <v>45.2</v>
      </c>
      <c r="P182" s="1166">
        <v>43013</v>
      </c>
      <c r="Q182" s="672">
        <v>15.77</v>
      </c>
      <c r="R182" s="672">
        <v>16</v>
      </c>
      <c r="S182" s="672">
        <v>1.3333333329999999</v>
      </c>
      <c r="T182" s="672"/>
      <c r="U182" s="672" t="s">
        <v>1477</v>
      </c>
      <c r="V182" s="672"/>
      <c r="W182" s="672"/>
      <c r="X182" s="672"/>
      <c r="Y182" s="672"/>
      <c r="Z182" s="672"/>
      <c r="AA182" s="672">
        <v>15.77</v>
      </c>
      <c r="AB182" s="672" t="s">
        <v>112</v>
      </c>
      <c r="AC182" s="672">
        <v>11.96666667</v>
      </c>
      <c r="AD182" s="672"/>
      <c r="AE182" s="672"/>
      <c r="AF182" s="672"/>
      <c r="AG182" s="672"/>
      <c r="AH182" s="672"/>
      <c r="AI182" s="672"/>
      <c r="AJ182" s="672"/>
      <c r="AK182" s="672"/>
      <c r="AL182" s="672"/>
      <c r="AM182" s="672"/>
      <c r="AN182" s="672"/>
      <c r="AO182" s="672"/>
      <c r="AP182" s="672"/>
      <c r="AQ182" s="672"/>
      <c r="AR182" s="672"/>
    </row>
    <row r="183" spans="1:44" hidden="1" x14ac:dyDescent="0.2">
      <c r="B183" s="672" t="s">
        <v>1444</v>
      </c>
      <c r="C183" s="672">
        <v>15</v>
      </c>
      <c r="D183" s="672" t="s">
        <v>894</v>
      </c>
      <c r="E183" s="672" t="s">
        <v>1479</v>
      </c>
      <c r="F183" s="672" t="s">
        <v>1479</v>
      </c>
      <c r="G183" s="672"/>
      <c r="H183" s="672"/>
      <c r="I183" s="672" t="s">
        <v>112</v>
      </c>
      <c r="J183" s="672" t="s">
        <v>1480</v>
      </c>
      <c r="K183" s="672" t="s">
        <v>1480</v>
      </c>
      <c r="L183" s="672" t="s">
        <v>1109</v>
      </c>
      <c r="M183" s="672" t="s">
        <v>897</v>
      </c>
      <c r="N183" s="1166">
        <v>42540</v>
      </c>
      <c r="O183" s="672">
        <v>47.1</v>
      </c>
      <c r="P183" s="1166">
        <v>43013</v>
      </c>
      <c r="Q183" s="672">
        <v>15.77</v>
      </c>
      <c r="R183" s="672">
        <v>16</v>
      </c>
      <c r="S183" s="672">
        <v>1.3333333329999999</v>
      </c>
      <c r="T183" s="672"/>
      <c r="U183" s="672" t="s">
        <v>1479</v>
      </c>
      <c r="V183" s="672"/>
      <c r="W183" s="672"/>
      <c r="X183" s="672"/>
      <c r="Y183" s="672"/>
      <c r="Z183" s="672"/>
      <c r="AA183" s="672">
        <v>15.77</v>
      </c>
      <c r="AB183" s="672" t="s">
        <v>112</v>
      </c>
      <c r="AC183" s="672">
        <v>11.96666667</v>
      </c>
      <c r="AD183" s="672"/>
      <c r="AE183" s="672"/>
      <c r="AF183" s="672"/>
      <c r="AG183" s="672"/>
      <c r="AH183" s="672"/>
      <c r="AI183" s="672"/>
      <c r="AJ183" s="672"/>
      <c r="AK183" s="672"/>
      <c r="AL183" s="672"/>
      <c r="AM183" s="672"/>
      <c r="AN183" s="672"/>
      <c r="AO183" s="672"/>
      <c r="AP183" s="672"/>
      <c r="AQ183" s="672"/>
      <c r="AR183" s="672"/>
    </row>
    <row r="184" spans="1:44" hidden="1" x14ac:dyDescent="0.2">
      <c r="B184" s="672" t="s">
        <v>1444</v>
      </c>
      <c r="C184" s="672">
        <v>16</v>
      </c>
      <c r="D184" s="672" t="s">
        <v>894</v>
      </c>
      <c r="E184" s="672" t="s">
        <v>1481</v>
      </c>
      <c r="F184" s="672" t="s">
        <v>1481</v>
      </c>
      <c r="G184" s="672"/>
      <c r="H184" s="672"/>
      <c r="I184" s="672" t="s">
        <v>357</v>
      </c>
      <c r="J184" s="672" t="s">
        <v>1482</v>
      </c>
      <c r="K184" s="672" t="s">
        <v>1482</v>
      </c>
      <c r="L184" s="672" t="s">
        <v>1109</v>
      </c>
      <c r="M184" s="672" t="s">
        <v>897</v>
      </c>
      <c r="N184" s="1166">
        <v>42540</v>
      </c>
      <c r="O184" s="672">
        <v>34.6</v>
      </c>
      <c r="P184" s="1166">
        <v>43013</v>
      </c>
      <c r="Q184" s="672">
        <v>15.77</v>
      </c>
      <c r="R184" s="672">
        <v>16</v>
      </c>
      <c r="S184" s="672">
        <v>1.3333333329999999</v>
      </c>
      <c r="T184" s="672"/>
      <c r="U184" s="672" t="s">
        <v>1481</v>
      </c>
      <c r="V184" s="672"/>
      <c r="W184" s="672"/>
      <c r="X184" s="672"/>
      <c r="Y184" s="672"/>
      <c r="Z184" s="672"/>
      <c r="AA184" s="672">
        <v>15.77</v>
      </c>
      <c r="AB184" s="672" t="s">
        <v>357</v>
      </c>
      <c r="AC184" s="672">
        <v>11.96666667</v>
      </c>
      <c r="AD184" s="672"/>
      <c r="AE184" s="672"/>
      <c r="AF184" s="672"/>
      <c r="AG184" s="672"/>
      <c r="AH184" s="672"/>
      <c r="AI184" s="672"/>
      <c r="AJ184" s="672"/>
      <c r="AK184" s="672"/>
      <c r="AL184" s="672"/>
      <c r="AM184" s="672"/>
      <c r="AN184" s="672"/>
      <c r="AO184" s="672"/>
      <c r="AP184" s="672"/>
      <c r="AQ184" s="672"/>
      <c r="AR184" s="672"/>
    </row>
    <row r="185" spans="1:44" hidden="1" x14ac:dyDescent="0.2">
      <c r="B185" s="672" t="s">
        <v>1444</v>
      </c>
      <c r="C185" s="672">
        <v>17</v>
      </c>
      <c r="D185" s="672" t="s">
        <v>894</v>
      </c>
      <c r="E185" s="672" t="s">
        <v>1483</v>
      </c>
      <c r="F185" s="672" t="s">
        <v>1483</v>
      </c>
      <c r="G185" s="672"/>
      <c r="H185" s="672"/>
      <c r="I185" s="672" t="s">
        <v>357</v>
      </c>
      <c r="J185" s="672" t="s">
        <v>1484</v>
      </c>
      <c r="K185" s="672" t="s">
        <v>1484</v>
      </c>
      <c r="L185" s="672" t="s">
        <v>1109</v>
      </c>
      <c r="M185" s="672" t="s">
        <v>897</v>
      </c>
      <c r="N185" s="1166">
        <v>42540</v>
      </c>
      <c r="O185" s="672">
        <v>33</v>
      </c>
      <c r="P185" s="1166">
        <v>43013</v>
      </c>
      <c r="Q185" s="672">
        <v>15.77</v>
      </c>
      <c r="R185" s="672">
        <v>16</v>
      </c>
      <c r="S185" s="672">
        <v>1.3333333329999999</v>
      </c>
      <c r="T185" s="672"/>
      <c r="U185" s="672" t="s">
        <v>1483</v>
      </c>
      <c r="V185" s="672"/>
      <c r="W185" s="672"/>
      <c r="X185" s="672"/>
      <c r="Y185" s="672"/>
      <c r="Z185" s="672"/>
      <c r="AA185" s="672">
        <v>15.77</v>
      </c>
      <c r="AB185" s="672" t="s">
        <v>357</v>
      </c>
      <c r="AC185" s="672">
        <v>11.96666667</v>
      </c>
      <c r="AD185" s="672"/>
      <c r="AE185" s="672"/>
      <c r="AF185" s="672"/>
      <c r="AG185" s="672"/>
      <c r="AH185" s="672"/>
      <c r="AI185" s="672"/>
      <c r="AJ185" s="672"/>
      <c r="AK185" s="672"/>
      <c r="AL185" s="672"/>
      <c r="AM185" s="672"/>
      <c r="AN185" s="672"/>
      <c r="AO185" s="672"/>
      <c r="AP185" s="672"/>
      <c r="AQ185" s="672"/>
      <c r="AR185" s="672"/>
    </row>
    <row r="186" spans="1:44" hidden="1" x14ac:dyDescent="0.2">
      <c r="B186" s="672" t="s">
        <v>1444</v>
      </c>
      <c r="C186" s="672">
        <v>18</v>
      </c>
      <c r="D186" s="672" t="s">
        <v>894</v>
      </c>
      <c r="E186" s="672" t="s">
        <v>1485</v>
      </c>
      <c r="F186" s="672" t="s">
        <v>1485</v>
      </c>
      <c r="G186" s="672"/>
      <c r="H186" s="672"/>
      <c r="I186" s="672" t="s">
        <v>357</v>
      </c>
      <c r="J186" s="672" t="s">
        <v>1486</v>
      </c>
      <c r="K186" s="672" t="s">
        <v>1486</v>
      </c>
      <c r="L186" s="672" t="s">
        <v>1109</v>
      </c>
      <c r="M186" s="672" t="s">
        <v>897</v>
      </c>
      <c r="N186" s="1166">
        <v>42540</v>
      </c>
      <c r="O186" s="672">
        <v>35</v>
      </c>
      <c r="P186" s="1166">
        <v>43013</v>
      </c>
      <c r="Q186" s="672">
        <v>15.77</v>
      </c>
      <c r="R186" s="672">
        <v>16</v>
      </c>
      <c r="S186" s="672">
        <v>1.3333333329999999</v>
      </c>
      <c r="T186" s="672"/>
      <c r="U186" s="672" t="s">
        <v>1485</v>
      </c>
      <c r="V186" s="672"/>
      <c r="W186" s="672"/>
      <c r="X186" s="672"/>
      <c r="Y186" s="672"/>
      <c r="Z186" s="672"/>
      <c r="AA186" s="672">
        <v>15.77</v>
      </c>
      <c r="AB186" s="672" t="s">
        <v>357</v>
      </c>
      <c r="AC186" s="672">
        <v>11.96666667</v>
      </c>
      <c r="AD186" s="672"/>
      <c r="AE186" s="672"/>
      <c r="AF186" s="672"/>
      <c r="AG186" s="672"/>
      <c r="AH186" s="672"/>
      <c r="AI186" s="672"/>
      <c r="AJ186" s="672"/>
      <c r="AK186" s="672"/>
      <c r="AL186" s="672"/>
      <c r="AM186" s="672"/>
      <c r="AN186" s="672"/>
      <c r="AO186" s="672"/>
      <c r="AP186" s="672"/>
      <c r="AQ186" s="672"/>
      <c r="AR186" s="672"/>
    </row>
    <row r="187" spans="1:44" hidden="1" x14ac:dyDescent="0.2">
      <c r="B187" s="672" t="s">
        <v>1444</v>
      </c>
      <c r="C187" s="672">
        <v>19</v>
      </c>
      <c r="D187" s="672" t="s">
        <v>894</v>
      </c>
      <c r="E187" s="672" t="s">
        <v>1487</v>
      </c>
      <c r="F187" s="672" t="s">
        <v>1487</v>
      </c>
      <c r="G187" s="672"/>
      <c r="H187" s="672"/>
      <c r="I187" s="672" t="s">
        <v>357</v>
      </c>
      <c r="J187" s="672" t="s">
        <v>1488</v>
      </c>
      <c r="K187" s="672" t="s">
        <v>1488</v>
      </c>
      <c r="L187" s="672" t="s">
        <v>1109</v>
      </c>
      <c r="M187" s="672" t="s">
        <v>897</v>
      </c>
      <c r="N187" s="1166">
        <v>42540</v>
      </c>
      <c r="O187" s="672">
        <v>32.799999999999997</v>
      </c>
      <c r="P187" s="1166">
        <v>43013</v>
      </c>
      <c r="Q187" s="672">
        <v>15.77</v>
      </c>
      <c r="R187" s="672">
        <v>16</v>
      </c>
      <c r="S187" s="672">
        <v>1.3333333329999999</v>
      </c>
      <c r="T187" s="672"/>
      <c r="U187" s="672" t="s">
        <v>1487</v>
      </c>
      <c r="V187" s="672"/>
      <c r="W187" s="672"/>
      <c r="X187" s="672"/>
      <c r="Y187" s="672"/>
      <c r="Z187" s="672"/>
      <c r="AA187" s="672">
        <v>15.77</v>
      </c>
      <c r="AB187" s="672" t="s">
        <v>357</v>
      </c>
      <c r="AC187" s="672">
        <v>11.96666667</v>
      </c>
      <c r="AD187" s="672"/>
      <c r="AE187" s="672"/>
      <c r="AF187" s="672"/>
      <c r="AG187" s="672"/>
      <c r="AH187" s="672"/>
      <c r="AI187" s="672"/>
      <c r="AJ187" s="672"/>
      <c r="AK187" s="672"/>
      <c r="AL187" s="672"/>
      <c r="AM187" s="672"/>
      <c r="AN187" s="672"/>
      <c r="AO187" s="672"/>
      <c r="AP187" s="672"/>
      <c r="AQ187" s="672"/>
      <c r="AR187" s="672"/>
    </row>
    <row r="188" spans="1:44" hidden="1" x14ac:dyDescent="0.2">
      <c r="B188" s="672" t="s">
        <v>1444</v>
      </c>
      <c r="C188" s="672">
        <v>20</v>
      </c>
      <c r="D188" s="672" t="s">
        <v>894</v>
      </c>
      <c r="E188" s="672" t="s">
        <v>1489</v>
      </c>
      <c r="F188" s="672" t="s">
        <v>1489</v>
      </c>
      <c r="G188" s="672"/>
      <c r="H188" s="672"/>
      <c r="I188" s="672" t="s">
        <v>357</v>
      </c>
      <c r="J188" s="672" t="s">
        <v>1490</v>
      </c>
      <c r="K188" s="672" t="s">
        <v>1490</v>
      </c>
      <c r="L188" s="672" t="s">
        <v>1109</v>
      </c>
      <c r="M188" s="672" t="s">
        <v>897</v>
      </c>
      <c r="N188" s="1166">
        <v>42540</v>
      </c>
      <c r="O188" s="672">
        <v>36.799999999999997</v>
      </c>
      <c r="P188" s="1166">
        <v>43013</v>
      </c>
      <c r="Q188" s="672">
        <v>15.77</v>
      </c>
      <c r="R188" s="672">
        <v>16</v>
      </c>
      <c r="S188" s="672">
        <v>1.3333333329999999</v>
      </c>
      <c r="T188" s="672"/>
      <c r="U188" s="672" t="s">
        <v>1489</v>
      </c>
      <c r="V188" s="672"/>
      <c r="W188" s="672"/>
      <c r="X188" s="672"/>
      <c r="Y188" s="672"/>
      <c r="Z188" s="672"/>
      <c r="AA188" s="672">
        <v>15.77</v>
      </c>
      <c r="AB188" s="672" t="s">
        <v>357</v>
      </c>
      <c r="AC188" s="672">
        <v>11.96666667</v>
      </c>
      <c r="AD188" s="672"/>
      <c r="AE188" s="672"/>
      <c r="AF188" s="672"/>
      <c r="AG188" s="672"/>
      <c r="AH188" s="672"/>
      <c r="AI188" s="672"/>
      <c r="AJ188" s="672"/>
      <c r="AK188" s="672"/>
      <c r="AL188" s="672"/>
      <c r="AM188" s="672"/>
      <c r="AN188" s="672"/>
      <c r="AO188" s="672"/>
      <c r="AP188" s="672"/>
      <c r="AQ188" s="672"/>
      <c r="AR188" s="672"/>
    </row>
    <row r="189" spans="1:44" x14ac:dyDescent="0.2">
      <c r="B189" s="672" t="s">
        <v>1444</v>
      </c>
      <c r="C189" s="672">
        <v>21</v>
      </c>
      <c r="D189" s="672" t="s">
        <v>894</v>
      </c>
      <c r="E189" s="672" t="s">
        <v>1491</v>
      </c>
      <c r="F189" s="672" t="s">
        <v>1491</v>
      </c>
      <c r="G189" s="672"/>
      <c r="H189" s="672"/>
      <c r="I189" s="672" t="s">
        <v>112</v>
      </c>
      <c r="J189" s="672" t="s">
        <v>1492</v>
      </c>
      <c r="K189" s="672" t="s">
        <v>1492</v>
      </c>
      <c r="L189" s="672" t="s">
        <v>1109</v>
      </c>
      <c r="M189" s="672" t="s">
        <v>1493</v>
      </c>
      <c r="N189" s="1166">
        <v>42540</v>
      </c>
      <c r="O189" s="672">
        <v>44.8</v>
      </c>
      <c r="P189" s="1166">
        <v>43015</v>
      </c>
      <c r="Q189" s="672">
        <v>15.83</v>
      </c>
      <c r="R189" s="672">
        <v>16</v>
      </c>
      <c r="S189" s="672">
        <v>1.3333333329999999</v>
      </c>
      <c r="T189" s="672"/>
      <c r="U189" s="672" t="s">
        <v>1491</v>
      </c>
      <c r="V189" s="672" t="s">
        <v>1494</v>
      </c>
      <c r="W189" s="672" t="s">
        <v>1495</v>
      </c>
      <c r="X189" s="672">
        <v>111</v>
      </c>
      <c r="Y189" s="672">
        <v>26</v>
      </c>
      <c r="Z189" s="672"/>
      <c r="AA189" s="672">
        <v>15.83</v>
      </c>
      <c r="AB189" s="672" t="s">
        <v>112</v>
      </c>
      <c r="AC189" s="672">
        <v>11.96666667</v>
      </c>
      <c r="AD189" s="672"/>
      <c r="AE189" s="672"/>
      <c r="AF189" s="672"/>
      <c r="AG189" s="672"/>
      <c r="AH189" s="672"/>
      <c r="AI189" s="672"/>
      <c r="AJ189" s="672"/>
      <c r="AK189" s="672"/>
      <c r="AL189" s="672"/>
      <c r="AM189" s="672"/>
      <c r="AN189" s="672"/>
      <c r="AO189" s="672"/>
      <c r="AP189" s="672"/>
      <c r="AQ189" s="672"/>
      <c r="AR189" s="672"/>
    </row>
    <row r="190" spans="1:44" s="1793" customFormat="1" x14ac:dyDescent="0.2">
      <c r="A190" s="1793" t="s">
        <v>1124</v>
      </c>
      <c r="B190" s="1794" t="s">
        <v>1444</v>
      </c>
      <c r="C190" s="1794">
        <v>22</v>
      </c>
      <c r="D190" s="1794" t="s">
        <v>894</v>
      </c>
      <c r="E190" s="1794" t="s">
        <v>1496</v>
      </c>
      <c r="F190" s="1794" t="s">
        <v>1496</v>
      </c>
      <c r="G190" s="1794"/>
      <c r="H190" s="1794"/>
      <c r="I190" s="1794" t="s">
        <v>112</v>
      </c>
      <c r="J190" s="1794" t="s">
        <v>1497</v>
      </c>
      <c r="K190" s="1794" t="s">
        <v>1497</v>
      </c>
      <c r="L190" s="1794" t="s">
        <v>1109</v>
      </c>
      <c r="M190" s="1794" t="s">
        <v>1493</v>
      </c>
      <c r="N190" s="1795">
        <v>42540</v>
      </c>
      <c r="O190" s="1794">
        <v>53.8</v>
      </c>
      <c r="P190" s="1795">
        <v>43015</v>
      </c>
      <c r="Q190" s="1794">
        <v>15.83</v>
      </c>
      <c r="R190" s="1794">
        <v>16</v>
      </c>
      <c r="S190" s="1794">
        <v>1.3333333329999999</v>
      </c>
      <c r="T190" s="1794"/>
      <c r="U190" s="1794" t="s">
        <v>1496</v>
      </c>
      <c r="V190" s="1770" t="s">
        <v>1498</v>
      </c>
      <c r="W190" s="1771" t="s">
        <v>1499</v>
      </c>
      <c r="X190" s="1771">
        <v>87</v>
      </c>
      <c r="Y190" s="1772">
        <v>30</v>
      </c>
      <c r="Z190" s="1794"/>
      <c r="AA190" s="1794">
        <v>15.83</v>
      </c>
      <c r="AB190" s="1794" t="s">
        <v>112</v>
      </c>
      <c r="AC190" s="1794">
        <v>11.96666667</v>
      </c>
      <c r="AD190" s="1794"/>
      <c r="AE190" s="1794"/>
      <c r="AF190" s="1794"/>
      <c r="AG190" s="1794"/>
      <c r="AH190" s="1794"/>
      <c r="AI190" s="1794"/>
      <c r="AJ190" s="1794"/>
      <c r="AK190" s="1794"/>
      <c r="AL190" s="1794"/>
      <c r="AM190" s="1794"/>
      <c r="AN190" s="1794"/>
      <c r="AO190" s="1794"/>
      <c r="AP190" s="1794"/>
      <c r="AQ190" s="1794"/>
      <c r="AR190" s="1794"/>
    </row>
    <row r="191" spans="1:44" x14ac:dyDescent="0.2">
      <c r="B191" s="672" t="s">
        <v>1444</v>
      </c>
      <c r="C191" s="672">
        <v>23</v>
      </c>
      <c r="D191" s="672" t="s">
        <v>894</v>
      </c>
      <c r="E191" s="672" t="s">
        <v>1500</v>
      </c>
      <c r="F191" s="672" t="s">
        <v>1500</v>
      </c>
      <c r="G191" s="672"/>
      <c r="H191" s="672"/>
      <c r="I191" s="672" t="s">
        <v>112</v>
      </c>
      <c r="J191" s="672" t="s">
        <v>1501</v>
      </c>
      <c r="K191" s="672" t="s">
        <v>1501</v>
      </c>
      <c r="L191" s="672" t="s">
        <v>1109</v>
      </c>
      <c r="M191" s="672" t="s">
        <v>1493</v>
      </c>
      <c r="N191" s="1166">
        <v>42540</v>
      </c>
      <c r="O191" s="672">
        <v>46</v>
      </c>
      <c r="P191" s="1166">
        <v>43015</v>
      </c>
      <c r="Q191" s="672">
        <v>15.83</v>
      </c>
      <c r="R191" s="672">
        <v>16</v>
      </c>
      <c r="S191" s="672">
        <v>1.3333333329999999</v>
      </c>
      <c r="T191" s="672"/>
      <c r="U191" s="672" t="s">
        <v>1500</v>
      </c>
      <c r="V191" s="672"/>
      <c r="W191" s="672"/>
      <c r="X191" s="672"/>
      <c r="Y191" s="672"/>
      <c r="Z191" s="672"/>
      <c r="AA191" s="672">
        <v>15.83</v>
      </c>
      <c r="AB191" s="672" t="s">
        <v>112</v>
      </c>
      <c r="AC191" s="672">
        <v>11.96666667</v>
      </c>
      <c r="AD191" s="672"/>
      <c r="AE191" s="672"/>
      <c r="AF191" s="672"/>
      <c r="AG191" s="672"/>
      <c r="AH191" s="672"/>
      <c r="AI191" s="672"/>
      <c r="AJ191" s="672"/>
      <c r="AK191" s="672"/>
      <c r="AL191" s="672"/>
      <c r="AM191" s="672"/>
      <c r="AN191" s="672"/>
      <c r="AO191" s="672"/>
      <c r="AP191" s="672"/>
      <c r="AQ191" s="672"/>
      <c r="AR191" s="672"/>
    </row>
    <row r="192" spans="1:44" x14ac:dyDescent="0.2">
      <c r="B192" s="672" t="s">
        <v>1444</v>
      </c>
      <c r="C192" s="672">
        <v>24</v>
      </c>
      <c r="D192" s="672" t="s">
        <v>894</v>
      </c>
      <c r="E192" s="672" t="s">
        <v>1502</v>
      </c>
      <c r="F192" s="672" t="s">
        <v>1502</v>
      </c>
      <c r="G192" s="672"/>
      <c r="H192" s="672"/>
      <c r="I192" s="672" t="s">
        <v>112</v>
      </c>
      <c r="J192" s="672" t="s">
        <v>1503</v>
      </c>
      <c r="K192" s="672" t="s">
        <v>1503</v>
      </c>
      <c r="L192" s="672" t="s">
        <v>1109</v>
      </c>
      <c r="M192" s="672" t="s">
        <v>1493</v>
      </c>
      <c r="N192" s="1166">
        <v>42540</v>
      </c>
      <c r="O192" s="672">
        <v>47.1</v>
      </c>
      <c r="P192" s="1166">
        <v>43015</v>
      </c>
      <c r="Q192" s="672">
        <v>15.83</v>
      </c>
      <c r="R192" s="672">
        <v>16</v>
      </c>
      <c r="S192" s="672">
        <v>1.3333333329999999</v>
      </c>
      <c r="T192" s="672"/>
      <c r="U192" s="672" t="s">
        <v>1502</v>
      </c>
      <c r="V192" s="672"/>
      <c r="W192" s="672"/>
      <c r="X192" s="672"/>
      <c r="Y192" s="672"/>
      <c r="Z192" s="672"/>
      <c r="AA192" s="672">
        <v>15.83</v>
      </c>
      <c r="AB192" s="672" t="s">
        <v>112</v>
      </c>
      <c r="AC192" s="672">
        <v>11.96666667</v>
      </c>
      <c r="AD192" s="672"/>
      <c r="AE192" s="672"/>
      <c r="AF192" s="672"/>
      <c r="AG192" s="672"/>
      <c r="AH192" s="672"/>
      <c r="AI192" s="672"/>
      <c r="AJ192" s="672"/>
      <c r="AK192" s="672"/>
      <c r="AL192" s="672"/>
      <c r="AM192" s="672"/>
      <c r="AN192" s="672"/>
      <c r="AO192" s="672"/>
      <c r="AP192" s="672"/>
      <c r="AQ192" s="672"/>
      <c r="AR192" s="672"/>
    </row>
    <row r="193" spans="1:44" x14ac:dyDescent="0.2">
      <c r="B193" s="672" t="s">
        <v>1444</v>
      </c>
      <c r="C193" s="672">
        <v>25</v>
      </c>
      <c r="D193" s="672" t="s">
        <v>894</v>
      </c>
      <c r="E193" s="672" t="s">
        <v>1504</v>
      </c>
      <c r="F193" s="672" t="s">
        <v>1504</v>
      </c>
      <c r="G193" s="672"/>
      <c r="H193" s="672"/>
      <c r="I193" s="672" t="s">
        <v>112</v>
      </c>
      <c r="J193" s="672" t="s">
        <v>1505</v>
      </c>
      <c r="K193" s="672" t="s">
        <v>1505</v>
      </c>
      <c r="L193" s="672" t="s">
        <v>1109</v>
      </c>
      <c r="M193" s="672" t="s">
        <v>1493</v>
      </c>
      <c r="N193" s="1166">
        <v>42540</v>
      </c>
      <c r="O193" s="672">
        <v>52</v>
      </c>
      <c r="P193" s="1166">
        <v>43015</v>
      </c>
      <c r="Q193" s="672">
        <v>15.83</v>
      </c>
      <c r="R193" s="672">
        <v>16</v>
      </c>
      <c r="S193" s="672">
        <v>1.3333333329999999</v>
      </c>
      <c r="T193" s="672"/>
      <c r="U193" s="672" t="s">
        <v>1504</v>
      </c>
      <c r="V193" s="672"/>
      <c r="W193" s="672"/>
      <c r="X193" s="672"/>
      <c r="Y193" s="672"/>
      <c r="Z193" s="672"/>
      <c r="AA193" s="672">
        <v>15.83</v>
      </c>
      <c r="AB193" s="672" t="s">
        <v>112</v>
      </c>
      <c r="AC193" s="672">
        <v>11.96666667</v>
      </c>
      <c r="AD193" s="672"/>
      <c r="AE193" s="672"/>
      <c r="AF193" s="672"/>
      <c r="AG193" s="672"/>
      <c r="AH193" s="672"/>
      <c r="AI193" s="672"/>
      <c r="AJ193" s="672"/>
      <c r="AK193" s="672"/>
      <c r="AL193" s="672"/>
      <c r="AM193" s="672"/>
      <c r="AN193" s="672"/>
      <c r="AO193" s="672"/>
      <c r="AP193" s="672"/>
      <c r="AQ193" s="672"/>
      <c r="AR193" s="672"/>
    </row>
    <row r="194" spans="1:44" hidden="1" x14ac:dyDescent="0.2">
      <c r="A194" s="1386" t="s">
        <v>1506</v>
      </c>
      <c r="B194" s="1386" t="s">
        <v>1444</v>
      </c>
      <c r="C194" s="1386">
        <v>26</v>
      </c>
      <c r="D194" s="1386" t="s">
        <v>894</v>
      </c>
      <c r="E194" s="1386" t="s">
        <v>208</v>
      </c>
      <c r="F194" s="1386" t="s">
        <v>208</v>
      </c>
      <c r="G194" s="1386"/>
      <c r="H194" s="1386"/>
      <c r="I194" s="1386" t="s">
        <v>112</v>
      </c>
      <c r="J194" s="1386" t="s">
        <v>1507</v>
      </c>
      <c r="K194" s="1386" t="s">
        <v>1507</v>
      </c>
      <c r="L194" s="1386" t="s">
        <v>1165</v>
      </c>
      <c r="M194" s="1386" t="s">
        <v>897</v>
      </c>
      <c r="N194" s="1387">
        <v>42549</v>
      </c>
      <c r="O194" s="1386">
        <v>38.1</v>
      </c>
      <c r="P194" s="1387">
        <v>43012</v>
      </c>
      <c r="Q194" s="1386">
        <v>15.43</v>
      </c>
      <c r="R194" s="1386">
        <v>15</v>
      </c>
      <c r="S194" s="1386">
        <v>1.25</v>
      </c>
      <c r="T194" s="1386"/>
      <c r="U194" s="1386" t="s">
        <v>208</v>
      </c>
      <c r="V194" s="1386" t="s">
        <v>1508</v>
      </c>
      <c r="W194" s="1386" t="s">
        <v>1509</v>
      </c>
      <c r="X194" s="1386">
        <v>97</v>
      </c>
      <c r="Y194" s="1386">
        <v>31</v>
      </c>
      <c r="Z194" s="1386"/>
      <c r="AA194" s="1386">
        <v>15.43</v>
      </c>
      <c r="AB194" s="1386" t="s">
        <v>112</v>
      </c>
      <c r="AC194" s="1386">
        <v>11.66666667</v>
      </c>
      <c r="AD194" s="672"/>
      <c r="AE194" s="672"/>
      <c r="AF194" s="672"/>
      <c r="AG194" s="672"/>
      <c r="AH194" s="672"/>
      <c r="AI194" s="672"/>
      <c r="AJ194" s="672"/>
      <c r="AK194" s="672"/>
      <c r="AL194" s="672"/>
      <c r="AM194" s="672"/>
      <c r="AN194" s="672"/>
      <c r="AO194" s="672"/>
      <c r="AP194" s="672"/>
      <c r="AQ194" s="672"/>
      <c r="AR194" s="672"/>
    </row>
    <row r="195" spans="1:44" s="965" customFormat="1" hidden="1" x14ac:dyDescent="0.2">
      <c r="B195" s="990" t="s">
        <v>1444</v>
      </c>
      <c r="C195" s="990">
        <v>27</v>
      </c>
      <c r="D195" s="990" t="s">
        <v>894</v>
      </c>
      <c r="E195" s="990" t="s">
        <v>1510</v>
      </c>
      <c r="F195" s="990" t="s">
        <v>1510</v>
      </c>
      <c r="G195" s="990"/>
      <c r="H195" s="990"/>
      <c r="I195" s="990" t="s">
        <v>112</v>
      </c>
      <c r="J195" s="990" t="s">
        <v>1511</v>
      </c>
      <c r="K195" s="990" t="s">
        <v>1511</v>
      </c>
      <c r="L195" s="990" t="s">
        <v>1165</v>
      </c>
      <c r="M195" s="990" t="s">
        <v>897</v>
      </c>
      <c r="N195" s="1397">
        <v>42549</v>
      </c>
      <c r="O195" s="990">
        <v>31.2</v>
      </c>
      <c r="P195" s="1397">
        <v>43012</v>
      </c>
      <c r="Q195" s="990">
        <v>15.43</v>
      </c>
      <c r="R195" s="990">
        <v>15</v>
      </c>
      <c r="S195" s="990">
        <v>1.25</v>
      </c>
      <c r="T195" s="990"/>
      <c r="U195" s="990" t="s">
        <v>1510</v>
      </c>
      <c r="V195" s="990"/>
      <c r="W195" s="990"/>
      <c r="X195" s="990"/>
      <c r="Y195" s="990"/>
      <c r="Z195" s="990"/>
      <c r="AA195" s="990">
        <v>15.43</v>
      </c>
      <c r="AB195" s="990" t="s">
        <v>112</v>
      </c>
      <c r="AC195" s="990">
        <v>11.66666667</v>
      </c>
      <c r="AD195" s="990"/>
      <c r="AE195" s="990"/>
      <c r="AF195" s="990"/>
      <c r="AG195" s="990"/>
      <c r="AH195" s="990"/>
      <c r="AI195" s="990"/>
      <c r="AJ195" s="990"/>
      <c r="AK195" s="990"/>
      <c r="AL195" s="990"/>
      <c r="AM195" s="990"/>
      <c r="AN195" s="990"/>
      <c r="AO195" s="990"/>
      <c r="AP195" s="990"/>
      <c r="AQ195" s="990"/>
      <c r="AR195" s="990"/>
    </row>
    <row r="196" spans="1:44" s="1121" customFormat="1" x14ac:dyDescent="0.2">
      <c r="A196" s="1121" t="s">
        <v>1336</v>
      </c>
      <c r="B196" s="1628" t="s">
        <v>1444</v>
      </c>
      <c r="C196" s="1628">
        <v>28</v>
      </c>
      <c r="D196" s="1628" t="s">
        <v>894</v>
      </c>
      <c r="E196" s="1628" t="s">
        <v>1512</v>
      </c>
      <c r="F196" s="1628" t="s">
        <v>1512</v>
      </c>
      <c r="G196" s="1628"/>
      <c r="H196" s="1628"/>
      <c r="I196" s="1628" t="s">
        <v>357</v>
      </c>
      <c r="J196" s="1628" t="s">
        <v>1513</v>
      </c>
      <c r="K196" s="1628" t="s">
        <v>1513</v>
      </c>
      <c r="L196" s="1628" t="s">
        <v>1109</v>
      </c>
      <c r="M196" s="1628" t="s">
        <v>11</v>
      </c>
      <c r="N196" s="1629">
        <v>42536</v>
      </c>
      <c r="O196" s="1628">
        <v>26.7</v>
      </c>
      <c r="P196" s="1629">
        <v>43012</v>
      </c>
      <c r="Q196" s="1628">
        <v>15.87</v>
      </c>
      <c r="R196" s="1628">
        <v>16</v>
      </c>
      <c r="S196" s="1628">
        <v>1.3333333329999999</v>
      </c>
      <c r="T196" s="1628"/>
      <c r="U196" s="1628" t="s">
        <v>1512</v>
      </c>
      <c r="V196" s="1628" t="s">
        <v>1514</v>
      </c>
      <c r="W196" s="1628" t="s">
        <v>1515</v>
      </c>
      <c r="X196" s="1628">
        <v>96</v>
      </c>
      <c r="Y196" s="1628">
        <v>31</v>
      </c>
      <c r="Z196" s="1628"/>
      <c r="AA196" s="1628">
        <v>15.87</v>
      </c>
      <c r="AB196" s="1628" t="s">
        <v>357</v>
      </c>
      <c r="AC196" s="1628">
        <v>12.1</v>
      </c>
      <c r="AD196" s="1628"/>
      <c r="AE196" s="1628"/>
      <c r="AF196" s="1628"/>
      <c r="AG196" s="1628"/>
      <c r="AH196" s="1628"/>
      <c r="AI196" s="1628"/>
      <c r="AJ196" s="1628"/>
      <c r="AK196" s="1628"/>
      <c r="AL196" s="1628"/>
      <c r="AM196" s="1628"/>
      <c r="AN196" s="1628"/>
      <c r="AO196" s="1628"/>
      <c r="AP196" s="1628"/>
      <c r="AQ196" s="1628"/>
      <c r="AR196" s="1628"/>
    </row>
    <row r="197" spans="1:44" s="1121" customFormat="1" x14ac:dyDescent="0.2">
      <c r="A197" s="1121" t="s">
        <v>1336</v>
      </c>
      <c r="B197" s="1628" t="s">
        <v>1444</v>
      </c>
      <c r="C197" s="1628">
        <v>29</v>
      </c>
      <c r="D197" s="1628" t="s">
        <v>894</v>
      </c>
      <c r="E197" s="1628" t="s">
        <v>1516</v>
      </c>
      <c r="F197" s="1628" t="s">
        <v>1516</v>
      </c>
      <c r="G197" s="1628"/>
      <c r="H197" s="1628"/>
      <c r="I197" s="1628" t="s">
        <v>357</v>
      </c>
      <c r="J197" s="1628" t="s">
        <v>1517</v>
      </c>
      <c r="K197" s="1628" t="s">
        <v>1517</v>
      </c>
      <c r="L197" s="1628" t="s">
        <v>1109</v>
      </c>
      <c r="M197" s="1628" t="s">
        <v>11</v>
      </c>
      <c r="N197" s="1629">
        <v>42536</v>
      </c>
      <c r="O197" s="1628">
        <v>26.8</v>
      </c>
      <c r="P197" s="1629">
        <v>43012</v>
      </c>
      <c r="Q197" s="1628">
        <v>15.87</v>
      </c>
      <c r="R197" s="1628">
        <v>16</v>
      </c>
      <c r="S197" s="1628">
        <v>1.3333333329999999</v>
      </c>
      <c r="T197" s="1628"/>
      <c r="U197" s="1628" t="s">
        <v>1516</v>
      </c>
      <c r="V197" s="1628" t="s">
        <v>1518</v>
      </c>
      <c r="W197" s="1628" t="s">
        <v>1519</v>
      </c>
      <c r="X197" s="1628">
        <v>93</v>
      </c>
      <c r="Y197" s="1628">
        <v>32</v>
      </c>
      <c r="Z197" s="1628"/>
      <c r="AA197" s="1628">
        <v>15.87</v>
      </c>
      <c r="AB197" s="1628" t="s">
        <v>357</v>
      </c>
      <c r="AC197" s="1628">
        <v>12.1</v>
      </c>
      <c r="AD197" s="1628"/>
      <c r="AE197" s="1628"/>
      <c r="AF197" s="1628"/>
      <c r="AG197" s="1628"/>
      <c r="AH197" s="1628"/>
      <c r="AI197" s="1628"/>
      <c r="AJ197" s="1628"/>
      <c r="AK197" s="1628"/>
      <c r="AL197" s="1628"/>
      <c r="AM197" s="1628"/>
      <c r="AN197" s="1628"/>
      <c r="AO197" s="1628"/>
      <c r="AP197" s="1628"/>
      <c r="AQ197" s="1628"/>
      <c r="AR197" s="1628"/>
    </row>
    <row r="198" spans="1:44" s="1793" customFormat="1" x14ac:dyDescent="0.2">
      <c r="A198" s="1793" t="s">
        <v>1124</v>
      </c>
      <c r="B198" s="1794" t="s">
        <v>1444</v>
      </c>
      <c r="C198" s="1794">
        <v>30</v>
      </c>
      <c r="D198" s="1794" t="s">
        <v>894</v>
      </c>
      <c r="E198" s="1794" t="s">
        <v>1520</v>
      </c>
      <c r="F198" s="1794" t="s">
        <v>1520</v>
      </c>
      <c r="G198" s="1794"/>
      <c r="H198" s="1794"/>
      <c r="I198" s="1794" t="s">
        <v>357</v>
      </c>
      <c r="J198" s="1794" t="s">
        <v>1521</v>
      </c>
      <c r="K198" s="1794" t="s">
        <v>1521</v>
      </c>
      <c r="L198" s="1794" t="s">
        <v>1109</v>
      </c>
      <c r="M198" s="1794" t="s">
        <v>11</v>
      </c>
      <c r="N198" s="1795">
        <v>42536</v>
      </c>
      <c r="O198" s="1794">
        <v>28.7</v>
      </c>
      <c r="P198" s="1795">
        <v>43012</v>
      </c>
      <c r="Q198" s="1794">
        <v>15.87</v>
      </c>
      <c r="R198" s="1794">
        <v>16</v>
      </c>
      <c r="S198" s="1794">
        <v>1.3333333329999999</v>
      </c>
      <c r="T198" s="1794"/>
      <c r="U198" s="1794" t="s">
        <v>1520</v>
      </c>
      <c r="V198" s="1770" t="s">
        <v>1522</v>
      </c>
      <c r="W198" s="1771" t="s">
        <v>1523</v>
      </c>
      <c r="X198" s="1771">
        <v>102</v>
      </c>
      <c r="Y198" s="1772">
        <v>31</v>
      </c>
      <c r="Z198" s="1794"/>
      <c r="AA198" s="1794">
        <v>15.87</v>
      </c>
      <c r="AB198" s="1794" t="s">
        <v>357</v>
      </c>
      <c r="AC198" s="1794">
        <v>12.1</v>
      </c>
      <c r="AD198" s="1794"/>
      <c r="AE198" s="1794"/>
      <c r="AF198" s="1794"/>
      <c r="AG198" s="1794"/>
      <c r="AH198" s="1794"/>
      <c r="AI198" s="1794"/>
      <c r="AJ198" s="1794"/>
      <c r="AK198" s="1794"/>
      <c r="AL198" s="1794"/>
      <c r="AM198" s="1794"/>
      <c r="AN198" s="1794"/>
      <c r="AO198" s="1794"/>
      <c r="AP198" s="1794"/>
      <c r="AQ198" s="1794"/>
      <c r="AR198" s="1794"/>
    </row>
    <row r="199" spans="1:44" x14ac:dyDescent="0.2">
      <c r="B199" s="672" t="s">
        <v>1444</v>
      </c>
      <c r="C199" s="672">
        <v>31</v>
      </c>
      <c r="D199" s="672" t="s">
        <v>894</v>
      </c>
      <c r="E199" s="672" t="s">
        <v>1524</v>
      </c>
      <c r="F199" s="672" t="s">
        <v>1524</v>
      </c>
      <c r="G199" s="672"/>
      <c r="H199" s="672"/>
      <c r="I199" s="672" t="s">
        <v>357</v>
      </c>
      <c r="J199" s="672" t="s">
        <v>1525</v>
      </c>
      <c r="K199" s="672" t="s">
        <v>1525</v>
      </c>
      <c r="L199" s="672" t="s">
        <v>1109</v>
      </c>
      <c r="M199" s="672" t="s">
        <v>11</v>
      </c>
      <c r="N199" s="1166">
        <v>42536</v>
      </c>
      <c r="O199" s="672">
        <v>30</v>
      </c>
      <c r="P199" s="1166">
        <v>43012</v>
      </c>
      <c r="Q199" s="672">
        <v>15.87</v>
      </c>
      <c r="R199" s="672">
        <v>16</v>
      </c>
      <c r="S199" s="672">
        <v>1.3333333329999999</v>
      </c>
      <c r="T199" s="672"/>
      <c r="U199" s="672" t="s">
        <v>1524</v>
      </c>
      <c r="V199" s="672"/>
      <c r="W199" s="672"/>
      <c r="X199" s="672"/>
      <c r="Y199" s="672"/>
      <c r="Z199" s="672"/>
      <c r="AA199" s="672">
        <v>15.87</v>
      </c>
      <c r="AB199" s="672" t="s">
        <v>357</v>
      </c>
      <c r="AC199" s="672">
        <v>12.1</v>
      </c>
      <c r="AD199" s="672"/>
      <c r="AE199" s="672"/>
      <c r="AF199" s="672"/>
      <c r="AG199" s="672"/>
      <c r="AH199" s="672"/>
      <c r="AI199" s="672"/>
      <c r="AJ199" s="672"/>
      <c r="AK199" s="672"/>
      <c r="AL199" s="672"/>
      <c r="AM199" s="672"/>
      <c r="AN199" s="672"/>
      <c r="AO199" s="672"/>
      <c r="AP199" s="672"/>
      <c r="AQ199" s="672"/>
      <c r="AR199" s="672"/>
    </row>
    <row r="200" spans="1:44" s="605" customFormat="1" x14ac:dyDescent="0.2">
      <c r="A200" s="605" t="s">
        <v>1526</v>
      </c>
      <c r="B200" s="1773" t="s">
        <v>1444</v>
      </c>
      <c r="C200" s="1773">
        <v>32</v>
      </c>
      <c r="D200" s="1773" t="s">
        <v>894</v>
      </c>
      <c r="E200" s="1773" t="s">
        <v>1527</v>
      </c>
      <c r="F200" s="1773" t="s">
        <v>1527</v>
      </c>
      <c r="G200" s="1773"/>
      <c r="H200" s="1773"/>
      <c r="I200" s="1773" t="s">
        <v>357</v>
      </c>
      <c r="J200" s="1773" t="s">
        <v>1528</v>
      </c>
      <c r="K200" s="1773" t="s">
        <v>1528</v>
      </c>
      <c r="L200" s="1773" t="s">
        <v>1109</v>
      </c>
      <c r="M200" s="1773" t="s">
        <v>11</v>
      </c>
      <c r="N200" s="1774">
        <v>42536</v>
      </c>
      <c r="O200" s="1773">
        <v>34.299999999999997</v>
      </c>
      <c r="P200" s="1774">
        <v>43012</v>
      </c>
      <c r="Q200" s="1773">
        <v>15.87</v>
      </c>
      <c r="R200" s="1773">
        <v>16</v>
      </c>
      <c r="S200" s="1773">
        <v>1.3333333329999999</v>
      </c>
      <c r="T200" s="1773"/>
      <c r="U200" s="1773" t="s">
        <v>1527</v>
      </c>
      <c r="V200" s="1770" t="s">
        <v>1529</v>
      </c>
      <c r="W200" s="1771" t="s">
        <v>1530</v>
      </c>
      <c r="X200" s="1771">
        <v>90</v>
      </c>
      <c r="Y200" s="1772">
        <v>30</v>
      </c>
      <c r="Z200" s="1773"/>
      <c r="AA200" s="1773">
        <v>15.87</v>
      </c>
      <c r="AB200" s="1773" t="s">
        <v>357</v>
      </c>
      <c r="AC200" s="1773">
        <v>12.1</v>
      </c>
      <c r="AD200" s="1773"/>
      <c r="AE200" s="1773"/>
      <c r="AF200" s="1773"/>
      <c r="AG200" s="1773"/>
      <c r="AH200" s="1773"/>
      <c r="AI200" s="1773"/>
      <c r="AJ200" s="1773"/>
      <c r="AK200" s="1773"/>
      <c r="AL200" s="1773"/>
      <c r="AM200" s="1773"/>
      <c r="AN200" s="1773"/>
      <c r="AO200" s="1773"/>
      <c r="AP200" s="1773"/>
      <c r="AQ200" s="1773"/>
      <c r="AR200" s="1773"/>
    </row>
    <row r="201" spans="1:44" hidden="1" x14ac:dyDescent="0.2">
      <c r="B201" s="672" t="s">
        <v>1444</v>
      </c>
      <c r="C201" s="672">
        <v>33</v>
      </c>
      <c r="D201" s="672" t="s">
        <v>894</v>
      </c>
      <c r="E201" s="672" t="s">
        <v>1531</v>
      </c>
      <c r="F201" s="672" t="s">
        <v>1531</v>
      </c>
      <c r="G201" s="672"/>
      <c r="H201" s="672"/>
      <c r="I201" s="672" t="s">
        <v>357</v>
      </c>
      <c r="J201" s="672" t="s">
        <v>1532</v>
      </c>
      <c r="K201" s="672" t="s">
        <v>1532</v>
      </c>
      <c r="L201" s="672" t="s">
        <v>1109</v>
      </c>
      <c r="M201" s="672" t="s">
        <v>897</v>
      </c>
      <c r="N201" s="1166">
        <v>42548</v>
      </c>
      <c r="O201" s="672">
        <v>31.8</v>
      </c>
      <c r="P201" s="1166">
        <v>43012</v>
      </c>
      <c r="Q201" s="672">
        <v>15.47</v>
      </c>
      <c r="R201" s="672">
        <v>15</v>
      </c>
      <c r="S201" s="672">
        <v>1.25</v>
      </c>
      <c r="T201" s="672"/>
      <c r="U201" s="672" t="s">
        <v>1531</v>
      </c>
      <c r="V201" s="672"/>
      <c r="W201" s="672"/>
      <c r="X201" s="672"/>
      <c r="Y201" s="672"/>
      <c r="Z201" s="672"/>
      <c r="AA201" s="672">
        <v>15.47</v>
      </c>
      <c r="AB201" s="672" t="s">
        <v>357</v>
      </c>
      <c r="AC201" s="672">
        <v>11.7</v>
      </c>
      <c r="AD201" s="672"/>
      <c r="AE201" s="672"/>
      <c r="AF201" s="672"/>
      <c r="AG201" s="672"/>
      <c r="AH201" s="672"/>
      <c r="AI201" s="672"/>
      <c r="AJ201" s="672"/>
      <c r="AK201" s="672"/>
      <c r="AL201" s="672"/>
      <c r="AM201" s="672"/>
      <c r="AN201" s="672"/>
      <c r="AO201" s="672"/>
      <c r="AP201" s="672"/>
      <c r="AQ201" s="672"/>
      <c r="AR201" s="672"/>
    </row>
    <row r="202" spans="1:44" s="1793" customFormat="1" hidden="1" x14ac:dyDescent="0.2">
      <c r="A202" s="1793" t="s">
        <v>1124</v>
      </c>
      <c r="B202" s="1794" t="s">
        <v>1444</v>
      </c>
      <c r="C202" s="1794">
        <v>34</v>
      </c>
      <c r="D202" s="1794" t="s">
        <v>894</v>
      </c>
      <c r="E202" s="1794" t="s">
        <v>1533</v>
      </c>
      <c r="F202" s="1794" t="s">
        <v>1533</v>
      </c>
      <c r="G202" s="1794"/>
      <c r="H202" s="1794"/>
      <c r="I202" s="1794" t="s">
        <v>357</v>
      </c>
      <c r="J202" s="1794" t="s">
        <v>1534</v>
      </c>
      <c r="K202" s="1794" t="s">
        <v>1534</v>
      </c>
      <c r="L202" s="1794" t="s">
        <v>1109</v>
      </c>
      <c r="M202" s="1794" t="s">
        <v>897</v>
      </c>
      <c r="N202" s="1795">
        <v>42548</v>
      </c>
      <c r="O202" s="1794">
        <v>33.299999999999997</v>
      </c>
      <c r="P202" s="1795">
        <v>43012</v>
      </c>
      <c r="Q202" s="1794">
        <v>15.47</v>
      </c>
      <c r="R202" s="1794">
        <v>15</v>
      </c>
      <c r="S202" s="1794">
        <v>1.25</v>
      </c>
      <c r="T202" s="1794"/>
      <c r="U202" s="1794" t="s">
        <v>1533</v>
      </c>
      <c r="V202" s="1770" t="s">
        <v>1535</v>
      </c>
      <c r="W202" s="1771" t="s">
        <v>1536</v>
      </c>
      <c r="X202" s="1771">
        <v>89</v>
      </c>
      <c r="Y202" s="1772">
        <v>30</v>
      </c>
      <c r="Z202" s="1794"/>
      <c r="AA202" s="1794">
        <v>15.47</v>
      </c>
      <c r="AB202" s="1794" t="s">
        <v>357</v>
      </c>
      <c r="AC202" s="1794">
        <v>11.7</v>
      </c>
      <c r="AD202" s="1794"/>
      <c r="AE202" s="1794"/>
      <c r="AF202" s="1794"/>
      <c r="AG202" s="1794"/>
      <c r="AH202" s="1794"/>
      <c r="AI202" s="1794"/>
      <c r="AJ202" s="1794"/>
      <c r="AK202" s="1794"/>
      <c r="AL202" s="1794"/>
      <c r="AM202" s="1794"/>
      <c r="AN202" s="1794"/>
      <c r="AO202" s="1794"/>
      <c r="AP202" s="1794"/>
      <c r="AQ202" s="1794"/>
      <c r="AR202" s="1794"/>
    </row>
    <row r="203" spans="1:44" hidden="1" x14ac:dyDescent="0.2">
      <c r="B203" s="672" t="s">
        <v>1444</v>
      </c>
      <c r="C203" s="672">
        <v>35</v>
      </c>
      <c r="D203" s="672" t="s">
        <v>894</v>
      </c>
      <c r="E203" s="672" t="s">
        <v>1537</v>
      </c>
      <c r="F203" s="672" t="s">
        <v>1537</v>
      </c>
      <c r="G203" s="672"/>
      <c r="H203" s="672"/>
      <c r="I203" s="672" t="s">
        <v>357</v>
      </c>
      <c r="J203" s="672" t="s">
        <v>1538</v>
      </c>
      <c r="K203" s="672" t="s">
        <v>1538</v>
      </c>
      <c r="L203" s="672" t="s">
        <v>1109</v>
      </c>
      <c r="M203" s="672" t="s">
        <v>897</v>
      </c>
      <c r="N203" s="1166">
        <v>42548</v>
      </c>
      <c r="O203" s="672">
        <v>32</v>
      </c>
      <c r="P203" s="1166">
        <v>43012</v>
      </c>
      <c r="Q203" s="672">
        <v>15.47</v>
      </c>
      <c r="R203" s="672">
        <v>15</v>
      </c>
      <c r="S203" s="672">
        <v>1.25</v>
      </c>
      <c r="T203" s="672"/>
      <c r="U203" s="672" t="s">
        <v>1537</v>
      </c>
      <c r="V203" s="672"/>
      <c r="W203" s="672"/>
      <c r="X203" s="672"/>
      <c r="Y203" s="672"/>
      <c r="Z203" s="672"/>
      <c r="AA203" s="672">
        <v>15.47</v>
      </c>
      <c r="AB203" s="672" t="s">
        <v>357</v>
      </c>
      <c r="AC203" s="672">
        <v>11.7</v>
      </c>
      <c r="AD203" s="672"/>
      <c r="AE203" s="672"/>
      <c r="AF203" s="672"/>
      <c r="AG203" s="672"/>
      <c r="AH203" s="672"/>
      <c r="AI203" s="672"/>
      <c r="AJ203" s="672"/>
      <c r="AK203" s="672"/>
      <c r="AL203" s="672"/>
      <c r="AM203" s="672"/>
      <c r="AN203" s="672"/>
      <c r="AO203" s="672"/>
      <c r="AP203" s="672"/>
      <c r="AQ203" s="672"/>
      <c r="AR203" s="672"/>
    </row>
    <row r="204" spans="1:44" hidden="1" x14ac:dyDescent="0.2">
      <c r="B204" s="672" t="s">
        <v>1444</v>
      </c>
      <c r="C204" s="672">
        <v>36</v>
      </c>
      <c r="D204" s="672" t="s">
        <v>894</v>
      </c>
      <c r="E204" s="672" t="s">
        <v>1539</v>
      </c>
      <c r="F204" s="672" t="s">
        <v>1539</v>
      </c>
      <c r="G204" s="672"/>
      <c r="H204" s="672"/>
      <c r="I204" s="672" t="s">
        <v>357</v>
      </c>
      <c r="J204" s="672" t="s">
        <v>1540</v>
      </c>
      <c r="K204" s="672" t="s">
        <v>1540</v>
      </c>
      <c r="L204" s="672" t="s">
        <v>1109</v>
      </c>
      <c r="M204" s="672" t="s">
        <v>897</v>
      </c>
      <c r="N204" s="1166">
        <v>42548</v>
      </c>
      <c r="O204" s="672">
        <v>29.5</v>
      </c>
      <c r="P204" s="1166">
        <v>43012</v>
      </c>
      <c r="Q204" s="672">
        <v>15.47</v>
      </c>
      <c r="R204" s="672">
        <v>15</v>
      </c>
      <c r="S204" s="672">
        <v>1.25</v>
      </c>
      <c r="T204" s="672"/>
      <c r="U204" s="672" t="s">
        <v>1539</v>
      </c>
      <c r="V204" s="672"/>
      <c r="W204" s="672"/>
      <c r="X204" s="672"/>
      <c r="Y204" s="672"/>
      <c r="Z204" s="672"/>
      <c r="AA204" s="672">
        <v>15.47</v>
      </c>
      <c r="AB204" s="672" t="s">
        <v>357</v>
      </c>
      <c r="AC204" s="672">
        <v>11.7</v>
      </c>
      <c r="AD204" s="672"/>
      <c r="AE204" s="672"/>
      <c r="AF204" s="672"/>
      <c r="AG204" s="672"/>
      <c r="AH204" s="672"/>
      <c r="AI204" s="672"/>
      <c r="AJ204" s="672"/>
      <c r="AK204" s="672"/>
      <c r="AL204" s="672"/>
      <c r="AM204" s="672"/>
      <c r="AN204" s="672"/>
      <c r="AO204" s="672"/>
      <c r="AP204" s="672"/>
      <c r="AQ204" s="672"/>
      <c r="AR204" s="672"/>
    </row>
    <row r="205" spans="1:44" hidden="1" x14ac:dyDescent="0.2">
      <c r="B205" s="672" t="s">
        <v>1444</v>
      </c>
      <c r="C205" s="672">
        <v>37</v>
      </c>
      <c r="D205" s="672" t="s">
        <v>1541</v>
      </c>
      <c r="E205" s="672" t="s">
        <v>1542</v>
      </c>
      <c r="F205" s="672" t="s">
        <v>1542</v>
      </c>
      <c r="G205" s="672"/>
      <c r="H205" s="672"/>
      <c r="I205" s="672"/>
      <c r="J205" s="672" t="s">
        <v>1543</v>
      </c>
      <c r="K205" s="672" t="s">
        <v>1544</v>
      </c>
      <c r="L205" s="672" t="s">
        <v>10</v>
      </c>
      <c r="M205" s="672" t="s">
        <v>1468</v>
      </c>
      <c r="N205" s="1166">
        <v>42619</v>
      </c>
      <c r="O205" s="672">
        <v>28.6</v>
      </c>
      <c r="P205" s="1166">
        <v>43014</v>
      </c>
      <c r="Q205" s="672"/>
      <c r="R205" s="672"/>
      <c r="S205" s="1173"/>
      <c r="T205" s="672"/>
      <c r="U205" s="672" t="s">
        <v>1542</v>
      </c>
      <c r="V205" s="672"/>
      <c r="W205" s="672"/>
      <c r="X205" s="672"/>
      <c r="Y205" s="672"/>
      <c r="Z205" s="672"/>
      <c r="AA205" s="672"/>
      <c r="AB205" s="672"/>
      <c r="AC205" s="672"/>
      <c r="AD205" s="672"/>
      <c r="AE205" s="672"/>
      <c r="AF205" s="672"/>
      <c r="AG205" s="672"/>
      <c r="AH205" s="672"/>
      <c r="AI205" s="672"/>
      <c r="AJ205" s="672"/>
      <c r="AK205" s="672"/>
      <c r="AL205" s="672"/>
      <c r="AM205" s="672"/>
      <c r="AN205" s="672"/>
      <c r="AO205" s="672"/>
      <c r="AP205" s="672"/>
      <c r="AQ205" s="672"/>
      <c r="AR205" s="672"/>
    </row>
    <row r="206" spans="1:44" hidden="1" x14ac:dyDescent="0.2">
      <c r="B206" s="672" t="s">
        <v>1444</v>
      </c>
      <c r="C206" s="672">
        <v>38</v>
      </c>
      <c r="D206" s="672" t="s">
        <v>1541</v>
      </c>
      <c r="E206" s="672" t="s">
        <v>1545</v>
      </c>
      <c r="F206" s="672" t="s">
        <v>1545</v>
      </c>
      <c r="G206" s="672"/>
      <c r="H206" s="672"/>
      <c r="I206" s="672"/>
      <c r="J206" s="672" t="s">
        <v>1546</v>
      </c>
      <c r="K206" s="672" t="s">
        <v>1547</v>
      </c>
      <c r="L206" s="672" t="s">
        <v>10</v>
      </c>
      <c r="M206" s="672" t="s">
        <v>1468</v>
      </c>
      <c r="N206" s="1166">
        <v>42625</v>
      </c>
      <c r="O206" s="672">
        <v>29.1</v>
      </c>
      <c r="P206" s="1166">
        <v>43014</v>
      </c>
      <c r="Q206" s="672"/>
      <c r="R206" s="672"/>
      <c r="S206" s="672"/>
      <c r="T206" s="672"/>
      <c r="U206" s="672" t="s">
        <v>1545</v>
      </c>
      <c r="V206" s="672"/>
      <c r="W206" s="672"/>
      <c r="X206" s="672"/>
      <c r="Y206" s="672"/>
      <c r="Z206" s="672"/>
      <c r="AA206" s="672"/>
      <c r="AB206" s="672"/>
      <c r="AC206" s="672"/>
      <c r="AD206" s="672"/>
      <c r="AE206" s="672"/>
      <c r="AF206" s="672"/>
      <c r="AG206" s="672"/>
      <c r="AH206" s="672"/>
      <c r="AI206" s="672"/>
      <c r="AJ206" s="672"/>
      <c r="AK206" s="672"/>
      <c r="AL206" s="672"/>
      <c r="AM206" s="672"/>
      <c r="AN206" s="672"/>
      <c r="AO206" s="672"/>
      <c r="AP206" s="672"/>
      <c r="AQ206" s="672"/>
      <c r="AR206" s="672"/>
    </row>
    <row r="207" spans="1:44" hidden="1" x14ac:dyDescent="0.2">
      <c r="B207" s="672" t="s">
        <v>1444</v>
      </c>
      <c r="C207" s="672">
        <v>39</v>
      </c>
      <c r="D207" s="672" t="s">
        <v>1541</v>
      </c>
      <c r="E207" s="672" t="s">
        <v>1548</v>
      </c>
      <c r="F207" s="672" t="s">
        <v>1548</v>
      </c>
      <c r="G207" s="672"/>
      <c r="H207" s="672"/>
      <c r="I207" s="672"/>
      <c r="J207" s="672" t="s">
        <v>1549</v>
      </c>
      <c r="K207" s="672" t="s">
        <v>1550</v>
      </c>
      <c r="L207" s="672" t="s">
        <v>10</v>
      </c>
      <c r="M207" s="672" t="s">
        <v>897</v>
      </c>
      <c r="N207" s="1166">
        <v>42625</v>
      </c>
      <c r="O207" s="672">
        <v>28.5</v>
      </c>
      <c r="P207" s="1166">
        <v>43014</v>
      </c>
      <c r="Q207" s="672"/>
      <c r="R207" s="672"/>
      <c r="S207" s="672"/>
      <c r="T207" s="672"/>
      <c r="U207" s="672" t="s">
        <v>1548</v>
      </c>
      <c r="V207" s="672"/>
      <c r="W207" s="672"/>
      <c r="X207" s="672"/>
      <c r="Y207" s="672"/>
      <c r="Z207" s="672"/>
      <c r="AA207" s="672"/>
      <c r="AB207" s="672"/>
      <c r="AC207" s="672"/>
      <c r="AD207" s="672"/>
      <c r="AE207" s="672"/>
      <c r="AF207" s="672"/>
      <c r="AG207" s="672"/>
      <c r="AH207" s="672"/>
      <c r="AI207" s="672"/>
      <c r="AJ207" s="672"/>
      <c r="AK207" s="672"/>
      <c r="AL207" s="672"/>
      <c r="AM207" s="672"/>
      <c r="AN207" s="672"/>
      <c r="AO207" s="672"/>
      <c r="AP207" s="672"/>
      <c r="AQ207" s="672"/>
      <c r="AR207" s="672"/>
    </row>
    <row r="208" spans="1:44" hidden="1" x14ac:dyDescent="0.2">
      <c r="B208" s="672" t="s">
        <v>1444</v>
      </c>
      <c r="C208" s="672">
        <v>40</v>
      </c>
      <c r="D208" s="672" t="s">
        <v>1541</v>
      </c>
      <c r="E208" s="672" t="s">
        <v>1551</v>
      </c>
      <c r="F208" s="672" t="s">
        <v>1551</v>
      </c>
      <c r="G208" s="672"/>
      <c r="H208" s="672"/>
      <c r="I208" s="672"/>
      <c r="J208" s="672" t="s">
        <v>1552</v>
      </c>
      <c r="K208" s="672" t="s">
        <v>1553</v>
      </c>
      <c r="L208" s="672" t="s">
        <v>10</v>
      </c>
      <c r="M208" s="672" t="s">
        <v>1468</v>
      </c>
      <c r="N208" s="1166">
        <v>42625</v>
      </c>
      <c r="O208" s="672">
        <v>29.6</v>
      </c>
      <c r="P208" s="1166">
        <v>43014</v>
      </c>
      <c r="Q208" s="672"/>
      <c r="R208" s="672"/>
      <c r="S208" s="672"/>
      <c r="T208" s="672"/>
      <c r="U208" s="672" t="s">
        <v>1551</v>
      </c>
      <c r="V208" s="672"/>
      <c r="W208" s="672"/>
      <c r="X208" s="672"/>
      <c r="Y208" s="672"/>
      <c r="Z208" s="672"/>
      <c r="AA208" s="672"/>
      <c r="AB208" s="672"/>
      <c r="AC208" s="672"/>
      <c r="AD208" s="672"/>
      <c r="AE208" s="672"/>
      <c r="AF208" s="672"/>
      <c r="AG208" s="672"/>
      <c r="AH208" s="672"/>
      <c r="AI208" s="672"/>
      <c r="AJ208" s="672"/>
      <c r="AK208" s="672"/>
      <c r="AL208" s="672"/>
      <c r="AM208" s="672"/>
      <c r="AN208" s="672"/>
      <c r="AO208" s="672"/>
      <c r="AP208" s="672"/>
      <c r="AQ208" s="672"/>
      <c r="AR208" s="672"/>
    </row>
    <row r="209" spans="1:44" hidden="1" x14ac:dyDescent="0.2">
      <c r="B209" s="672" t="s">
        <v>1444</v>
      </c>
      <c r="C209" s="672">
        <v>41</v>
      </c>
      <c r="D209" s="672" t="s">
        <v>1541</v>
      </c>
      <c r="E209" s="672" t="s">
        <v>1554</v>
      </c>
      <c r="F209" s="672" t="s">
        <v>1554</v>
      </c>
      <c r="G209" s="672"/>
      <c r="H209" s="672"/>
      <c r="I209" s="672"/>
      <c r="J209" s="672" t="s">
        <v>1555</v>
      </c>
      <c r="K209" s="672" t="s">
        <v>1556</v>
      </c>
      <c r="L209" s="672" t="s">
        <v>10</v>
      </c>
      <c r="M209" s="672" t="s">
        <v>1468</v>
      </c>
      <c r="N209" s="1166">
        <v>42625</v>
      </c>
      <c r="O209" s="672">
        <v>26.1</v>
      </c>
      <c r="P209" s="1166">
        <v>43014</v>
      </c>
      <c r="Q209" s="672"/>
      <c r="R209" s="672"/>
      <c r="S209" s="672"/>
      <c r="T209" s="672"/>
      <c r="U209" s="672" t="s">
        <v>1554</v>
      </c>
      <c r="V209" s="672"/>
      <c r="W209" s="672"/>
      <c r="X209" s="672"/>
      <c r="Y209" s="672"/>
      <c r="Z209" s="672"/>
      <c r="AA209" s="672"/>
      <c r="AB209" s="672"/>
      <c r="AC209" s="672"/>
      <c r="AD209" s="672"/>
      <c r="AE209" s="672"/>
      <c r="AF209" s="672"/>
      <c r="AG209" s="672"/>
      <c r="AH209" s="672"/>
      <c r="AI209" s="672"/>
      <c r="AJ209" s="672"/>
      <c r="AK209" s="672"/>
      <c r="AL209" s="672"/>
      <c r="AM209" s="672"/>
      <c r="AN209" s="672"/>
      <c r="AO209" s="672"/>
      <c r="AP209" s="672"/>
      <c r="AQ209" s="672"/>
      <c r="AR209" s="672"/>
    </row>
    <row r="210" spans="1:44" hidden="1" x14ac:dyDescent="0.2">
      <c r="B210" s="672" t="s">
        <v>1444</v>
      </c>
      <c r="C210" s="672">
        <v>42</v>
      </c>
      <c r="D210" s="672" t="s">
        <v>1541</v>
      </c>
      <c r="E210" s="672" t="s">
        <v>1557</v>
      </c>
      <c r="F210" s="672" t="s">
        <v>1557</v>
      </c>
      <c r="G210" s="672"/>
      <c r="H210" s="672"/>
      <c r="I210" s="672"/>
      <c r="J210" s="672" t="s">
        <v>1558</v>
      </c>
      <c r="K210" s="672" t="s">
        <v>1559</v>
      </c>
      <c r="L210" s="672" t="s">
        <v>10</v>
      </c>
      <c r="M210" s="672" t="s">
        <v>1468</v>
      </c>
      <c r="N210" s="1166">
        <v>42640</v>
      </c>
      <c r="O210" s="672">
        <v>31.9</v>
      </c>
      <c r="P210" s="1166">
        <v>43014</v>
      </c>
      <c r="Q210" s="672"/>
      <c r="R210" s="672"/>
      <c r="S210" s="672"/>
      <c r="T210" s="672"/>
      <c r="U210" s="672" t="s">
        <v>1557</v>
      </c>
      <c r="V210" s="672"/>
      <c r="W210" s="672"/>
      <c r="X210" s="672"/>
      <c r="Y210" s="672"/>
      <c r="Z210" s="672"/>
      <c r="AA210" s="672"/>
      <c r="AB210" s="672"/>
      <c r="AC210" s="672"/>
      <c r="AD210" s="672"/>
      <c r="AE210" s="672"/>
      <c r="AF210" s="672"/>
      <c r="AG210" s="672"/>
      <c r="AH210" s="672"/>
      <c r="AI210" s="672"/>
      <c r="AJ210" s="672"/>
      <c r="AK210" s="672"/>
      <c r="AL210" s="672"/>
      <c r="AM210" s="672"/>
      <c r="AN210" s="672"/>
      <c r="AO210" s="672"/>
      <c r="AP210" s="672"/>
      <c r="AQ210" s="672"/>
      <c r="AR210" s="672"/>
    </row>
    <row r="211" spans="1:44" hidden="1" x14ac:dyDescent="0.2">
      <c r="B211" s="672" t="s">
        <v>1444</v>
      </c>
      <c r="C211" s="672">
        <v>43</v>
      </c>
      <c r="D211" s="672" t="s">
        <v>1541</v>
      </c>
      <c r="E211" s="672" t="s">
        <v>1560</v>
      </c>
      <c r="F211" s="672" t="s">
        <v>1560</v>
      </c>
      <c r="G211" s="672"/>
      <c r="H211" s="672"/>
      <c r="I211" s="672"/>
      <c r="J211" s="672" t="s">
        <v>1561</v>
      </c>
      <c r="K211" s="672" t="s">
        <v>1562</v>
      </c>
      <c r="L211" s="672" t="s">
        <v>10</v>
      </c>
      <c r="M211" s="672" t="s">
        <v>1468</v>
      </c>
      <c r="N211" s="1166">
        <v>42640</v>
      </c>
      <c r="O211" s="672">
        <v>32.4</v>
      </c>
      <c r="P211" s="1166">
        <v>43014</v>
      </c>
      <c r="Q211" s="672"/>
      <c r="R211" s="672"/>
      <c r="S211" s="672"/>
      <c r="T211" s="672"/>
      <c r="U211" s="672" t="s">
        <v>1560</v>
      </c>
      <c r="V211" s="672"/>
      <c r="W211" s="672"/>
      <c r="X211" s="672"/>
      <c r="Y211" s="672"/>
      <c r="Z211" s="672"/>
      <c r="AA211" s="672"/>
      <c r="AB211" s="672"/>
      <c r="AC211" s="672"/>
      <c r="AD211" s="672"/>
      <c r="AE211" s="672"/>
      <c r="AF211" s="672"/>
      <c r="AG211" s="672"/>
      <c r="AH211" s="672"/>
      <c r="AI211" s="672"/>
      <c r="AJ211" s="672"/>
      <c r="AK211" s="672"/>
      <c r="AL211" s="672"/>
      <c r="AM211" s="672"/>
      <c r="AN211" s="672"/>
      <c r="AO211" s="672"/>
      <c r="AP211" s="672"/>
      <c r="AQ211" s="672"/>
      <c r="AR211" s="672"/>
    </row>
    <row r="212" spans="1:44" hidden="1" x14ac:dyDescent="0.2">
      <c r="B212" s="672" t="s">
        <v>1444</v>
      </c>
      <c r="C212" s="672">
        <v>44</v>
      </c>
      <c r="D212" s="672" t="s">
        <v>1541</v>
      </c>
      <c r="E212" s="672" t="s">
        <v>1563</v>
      </c>
      <c r="F212" s="672" t="s">
        <v>1563</v>
      </c>
      <c r="G212" s="672"/>
      <c r="H212" s="672"/>
      <c r="I212" s="672"/>
      <c r="J212" s="672" t="s">
        <v>1564</v>
      </c>
      <c r="K212" s="672" t="s">
        <v>1565</v>
      </c>
      <c r="L212" s="672" t="s">
        <v>10</v>
      </c>
      <c r="M212" s="672" t="s">
        <v>1468</v>
      </c>
      <c r="N212" s="1166">
        <v>42640</v>
      </c>
      <c r="O212" s="672">
        <v>30.6</v>
      </c>
      <c r="P212" s="1166">
        <v>43014</v>
      </c>
      <c r="Q212" s="672"/>
      <c r="R212" s="672"/>
      <c r="S212" s="672"/>
      <c r="T212" s="672"/>
      <c r="U212" s="672" t="s">
        <v>1563</v>
      </c>
      <c r="V212" s="672"/>
      <c r="W212" s="672"/>
      <c r="X212" s="672"/>
      <c r="Y212" s="672"/>
      <c r="Z212" s="672"/>
      <c r="AA212" s="672"/>
      <c r="AB212" s="672"/>
      <c r="AC212" s="672"/>
      <c r="AD212" s="672"/>
      <c r="AE212" s="672"/>
      <c r="AF212" s="672"/>
      <c r="AG212" s="672"/>
      <c r="AH212" s="672"/>
      <c r="AI212" s="672"/>
      <c r="AJ212" s="672"/>
      <c r="AK212" s="672"/>
      <c r="AL212" s="672"/>
      <c r="AM212" s="672"/>
      <c r="AN212" s="672"/>
      <c r="AO212" s="672"/>
      <c r="AP212" s="672"/>
      <c r="AQ212" s="672"/>
      <c r="AR212" s="672"/>
    </row>
    <row r="213" spans="1:44" hidden="1" x14ac:dyDescent="0.2">
      <c r="B213" s="672" t="s">
        <v>1444</v>
      </c>
      <c r="C213" s="672">
        <v>45</v>
      </c>
      <c r="D213" s="672" t="s">
        <v>1541</v>
      </c>
      <c r="E213" s="672" t="s">
        <v>1566</v>
      </c>
      <c r="F213" s="672" t="s">
        <v>1566</v>
      </c>
      <c r="G213" s="672"/>
      <c r="H213" s="672"/>
      <c r="I213" s="672"/>
      <c r="J213" s="672" t="s">
        <v>1567</v>
      </c>
      <c r="K213" s="672" t="s">
        <v>1568</v>
      </c>
      <c r="L213" s="672" t="s">
        <v>10</v>
      </c>
      <c r="M213" s="672" t="s">
        <v>1468</v>
      </c>
      <c r="N213" s="1166">
        <v>42640</v>
      </c>
      <c r="O213" s="672">
        <v>29.3</v>
      </c>
      <c r="P213" s="1166">
        <v>43014</v>
      </c>
      <c r="Q213" s="672"/>
      <c r="R213" s="672"/>
      <c r="S213" s="672"/>
      <c r="T213" s="672"/>
      <c r="U213" s="672" t="s">
        <v>1566</v>
      </c>
      <c r="V213" s="672"/>
      <c r="W213" s="672"/>
      <c r="X213" s="672"/>
      <c r="Y213" s="672"/>
      <c r="Z213" s="672"/>
      <c r="AA213" s="672"/>
      <c r="AB213" s="672"/>
      <c r="AC213" s="672"/>
      <c r="AD213" s="672"/>
      <c r="AE213" s="672"/>
      <c r="AF213" s="672"/>
      <c r="AG213" s="672"/>
      <c r="AH213" s="672"/>
      <c r="AI213" s="672"/>
      <c r="AJ213" s="672"/>
      <c r="AK213" s="672"/>
      <c r="AL213" s="672"/>
      <c r="AM213" s="672"/>
      <c r="AN213" s="672"/>
      <c r="AO213" s="672"/>
      <c r="AP213" s="672"/>
      <c r="AQ213" s="672"/>
      <c r="AR213" s="672"/>
    </row>
    <row r="214" spans="1:44" hidden="1" x14ac:dyDescent="0.2">
      <c r="B214" s="672" t="s">
        <v>1444</v>
      </c>
      <c r="C214" s="672">
        <v>46</v>
      </c>
      <c r="D214" s="672" t="s">
        <v>1541</v>
      </c>
      <c r="E214" s="672" t="s">
        <v>1569</v>
      </c>
      <c r="F214" s="672" t="s">
        <v>1569</v>
      </c>
      <c r="G214" s="672"/>
      <c r="H214" s="672"/>
      <c r="I214" s="672"/>
      <c r="J214" s="672" t="s">
        <v>1570</v>
      </c>
      <c r="K214" s="672" t="s">
        <v>1571</v>
      </c>
      <c r="L214" s="672" t="s">
        <v>10</v>
      </c>
      <c r="M214" s="672" t="s">
        <v>1468</v>
      </c>
      <c r="N214" s="1166">
        <v>42640</v>
      </c>
      <c r="O214" s="672">
        <v>32.4</v>
      </c>
      <c r="P214" s="1166">
        <v>43014</v>
      </c>
      <c r="Q214" s="672"/>
      <c r="R214" s="672"/>
      <c r="S214" s="672"/>
      <c r="T214" s="672"/>
      <c r="U214" s="672" t="s">
        <v>1569</v>
      </c>
      <c r="V214" s="672"/>
      <c r="W214" s="672"/>
      <c r="X214" s="672"/>
      <c r="Y214" s="672"/>
      <c r="Z214" s="672"/>
      <c r="AA214" s="672"/>
      <c r="AB214" s="672"/>
      <c r="AC214" s="672"/>
      <c r="AD214" s="672"/>
      <c r="AE214" s="672"/>
      <c r="AF214" s="672"/>
      <c r="AG214" s="672"/>
      <c r="AH214" s="672"/>
      <c r="AI214" s="672"/>
      <c r="AJ214" s="672"/>
      <c r="AK214" s="672"/>
      <c r="AL214" s="672"/>
      <c r="AM214" s="672"/>
      <c r="AN214" s="672"/>
      <c r="AO214" s="672"/>
      <c r="AP214" s="672"/>
      <c r="AQ214" s="672"/>
      <c r="AR214" s="672"/>
    </row>
    <row r="215" spans="1:44" x14ac:dyDescent="0.2">
      <c r="B215" s="672" t="s">
        <v>1572</v>
      </c>
      <c r="C215" s="672">
        <v>1</v>
      </c>
      <c r="D215" s="672" t="s">
        <v>894</v>
      </c>
      <c r="E215" s="672" t="s">
        <v>599</v>
      </c>
      <c r="F215" s="672" t="s">
        <v>599</v>
      </c>
      <c r="G215" s="672"/>
      <c r="H215" s="672"/>
      <c r="I215" s="672" t="s">
        <v>357</v>
      </c>
      <c r="J215" s="672" t="s">
        <v>1573</v>
      </c>
      <c r="K215" s="672" t="s">
        <v>1573</v>
      </c>
      <c r="L215" s="672" t="s">
        <v>1109</v>
      </c>
      <c r="M215" s="672" t="s">
        <v>11</v>
      </c>
      <c r="N215" s="1166">
        <v>42605</v>
      </c>
      <c r="O215" s="672">
        <v>22.3</v>
      </c>
      <c r="P215" s="1166">
        <v>43048</v>
      </c>
      <c r="Q215" s="672">
        <v>14.77</v>
      </c>
      <c r="R215" s="672">
        <v>15</v>
      </c>
      <c r="S215" s="672">
        <v>1.25</v>
      </c>
      <c r="T215" s="672"/>
      <c r="U215" s="672" t="s">
        <v>599</v>
      </c>
      <c r="V215" s="672"/>
      <c r="W215" s="672"/>
      <c r="X215" s="672"/>
      <c r="Y215" s="672"/>
      <c r="Z215" s="672"/>
      <c r="AA215" s="672">
        <v>14.77</v>
      </c>
      <c r="AB215" s="672" t="s">
        <v>357</v>
      </c>
      <c r="AC215" s="672">
        <v>11.66666667</v>
      </c>
      <c r="AD215" s="672"/>
      <c r="AE215" s="672"/>
      <c r="AF215" s="672"/>
      <c r="AG215" s="672"/>
      <c r="AH215" s="672"/>
      <c r="AI215" s="672"/>
      <c r="AJ215" s="672"/>
      <c r="AK215" s="672"/>
      <c r="AL215" s="672"/>
      <c r="AM215" s="672"/>
      <c r="AN215" s="672"/>
      <c r="AO215" s="672"/>
      <c r="AP215" s="672"/>
      <c r="AQ215" s="672"/>
      <c r="AR215" s="672"/>
    </row>
    <row r="216" spans="1:44" x14ac:dyDescent="0.2">
      <c r="B216" s="672" t="s">
        <v>1572</v>
      </c>
      <c r="C216" s="672">
        <v>2</v>
      </c>
      <c r="D216" s="672" t="s">
        <v>894</v>
      </c>
      <c r="E216" s="672" t="s">
        <v>601</v>
      </c>
      <c r="F216" s="672" t="s">
        <v>601</v>
      </c>
      <c r="G216" s="672"/>
      <c r="H216" s="672"/>
      <c r="I216" s="672" t="s">
        <v>357</v>
      </c>
      <c r="J216" s="672" t="s">
        <v>1574</v>
      </c>
      <c r="K216" s="672" t="s">
        <v>1574</v>
      </c>
      <c r="L216" s="672" t="s">
        <v>1109</v>
      </c>
      <c r="M216" s="672" t="s">
        <v>11</v>
      </c>
      <c r="N216" s="1166">
        <v>42605</v>
      </c>
      <c r="O216" s="672">
        <v>24.4</v>
      </c>
      <c r="P216" s="1166">
        <v>43048</v>
      </c>
      <c r="Q216" s="672">
        <v>14.77</v>
      </c>
      <c r="R216" s="672">
        <v>15</v>
      </c>
      <c r="S216" s="672">
        <v>1.25</v>
      </c>
      <c r="T216" s="672"/>
      <c r="U216" s="672" t="s">
        <v>601</v>
      </c>
      <c r="V216" s="672"/>
      <c r="W216" s="672"/>
      <c r="X216" s="672"/>
      <c r="Y216" s="672"/>
      <c r="Z216" s="672"/>
      <c r="AA216" s="672">
        <v>14.77</v>
      </c>
      <c r="AB216" s="672" t="s">
        <v>357</v>
      </c>
      <c r="AC216" s="672">
        <v>11.66666667</v>
      </c>
      <c r="AD216" s="672"/>
      <c r="AE216" s="672"/>
      <c r="AF216" s="672"/>
      <c r="AG216" s="672"/>
      <c r="AH216" s="672"/>
      <c r="AI216" s="672"/>
      <c r="AJ216" s="672"/>
      <c r="AK216" s="672"/>
      <c r="AL216" s="672"/>
      <c r="AM216" s="672"/>
      <c r="AN216" s="672"/>
      <c r="AO216" s="672"/>
      <c r="AP216" s="672"/>
      <c r="AQ216" s="672"/>
      <c r="AR216" s="672"/>
    </row>
    <row r="217" spans="1:44" x14ac:dyDescent="0.2">
      <c r="B217" s="672" t="s">
        <v>1572</v>
      </c>
      <c r="C217" s="672">
        <v>3</v>
      </c>
      <c r="D217" s="672" t="s">
        <v>894</v>
      </c>
      <c r="E217" s="672" t="s">
        <v>603</v>
      </c>
      <c r="F217" s="672" t="s">
        <v>603</v>
      </c>
      <c r="G217" s="672"/>
      <c r="H217" s="672"/>
      <c r="I217" s="672" t="s">
        <v>357</v>
      </c>
      <c r="J217" s="672" t="s">
        <v>1575</v>
      </c>
      <c r="K217" s="672" t="s">
        <v>1575</v>
      </c>
      <c r="L217" s="672" t="s">
        <v>1109</v>
      </c>
      <c r="M217" s="672" t="s">
        <v>11</v>
      </c>
      <c r="N217" s="1166">
        <v>42615</v>
      </c>
      <c r="O217" s="672">
        <v>30.1</v>
      </c>
      <c r="P217" s="1166">
        <v>43048</v>
      </c>
      <c r="Q217" s="672">
        <v>14.43</v>
      </c>
      <c r="R217" s="672">
        <v>15</v>
      </c>
      <c r="S217" s="672">
        <v>1.25</v>
      </c>
      <c r="T217" s="672"/>
      <c r="U217" s="672" t="s">
        <v>603</v>
      </c>
      <c r="V217" s="672"/>
      <c r="W217" s="672"/>
      <c r="X217" s="672"/>
      <c r="Y217" s="672"/>
      <c r="Z217" s="672"/>
      <c r="AA217" s="672">
        <v>14.43</v>
      </c>
      <c r="AB217" s="672" t="s">
        <v>357</v>
      </c>
      <c r="AC217" s="672">
        <v>11.33333333</v>
      </c>
      <c r="AD217" s="672"/>
      <c r="AE217" s="672"/>
      <c r="AF217" s="672"/>
      <c r="AG217" s="672"/>
      <c r="AH217" s="672"/>
      <c r="AI217" s="672"/>
      <c r="AJ217" s="672"/>
      <c r="AK217" s="672"/>
      <c r="AL217" s="672"/>
      <c r="AM217" s="672"/>
      <c r="AN217" s="672"/>
      <c r="AO217" s="672"/>
      <c r="AP217" s="672"/>
      <c r="AQ217" s="672"/>
      <c r="AR217" s="672"/>
    </row>
    <row r="218" spans="1:44" s="328" customFormat="1" hidden="1" x14ac:dyDescent="0.2">
      <c r="A218" s="1386" t="s">
        <v>1506</v>
      </c>
      <c r="B218" s="1386" t="s">
        <v>1572</v>
      </c>
      <c r="C218" s="1386">
        <v>4</v>
      </c>
      <c r="D218" s="1386" t="s">
        <v>894</v>
      </c>
      <c r="E218" s="1386" t="s">
        <v>604</v>
      </c>
      <c r="F218" s="1386" t="s">
        <v>604</v>
      </c>
      <c r="G218" s="1386"/>
      <c r="H218" s="1386"/>
      <c r="I218" s="1386" t="s">
        <v>112</v>
      </c>
      <c r="J218" s="1386" t="s">
        <v>1576</v>
      </c>
      <c r="K218" s="1386" t="s">
        <v>1576</v>
      </c>
      <c r="L218" s="1386" t="s">
        <v>1165</v>
      </c>
      <c r="M218" s="1386" t="s">
        <v>897</v>
      </c>
      <c r="N218" s="1387">
        <v>42597</v>
      </c>
      <c r="O218" s="1386">
        <v>34.700000000000003</v>
      </c>
      <c r="P218" s="1387">
        <v>43048</v>
      </c>
      <c r="Q218" s="1386">
        <v>15.03</v>
      </c>
      <c r="R218" s="1386">
        <v>15</v>
      </c>
      <c r="S218" s="1386">
        <v>1.25</v>
      </c>
      <c r="T218" s="1386"/>
      <c r="U218" s="1386" t="s">
        <v>604</v>
      </c>
      <c r="V218" s="1386" t="s">
        <v>1577</v>
      </c>
      <c r="W218" s="1386" t="s">
        <v>1578</v>
      </c>
      <c r="X218" s="1386">
        <v>96</v>
      </c>
      <c r="Y218" s="1386">
        <v>30</v>
      </c>
      <c r="Z218" s="1386"/>
      <c r="AA218" s="1386">
        <v>15.03</v>
      </c>
      <c r="AB218" s="1386" t="s">
        <v>112</v>
      </c>
      <c r="AC218" s="1386">
        <v>11.93333333</v>
      </c>
      <c r="AD218" s="1386"/>
      <c r="AE218" s="1386"/>
      <c r="AF218" s="1386"/>
      <c r="AG218" s="1386"/>
      <c r="AH218" s="1386"/>
      <c r="AI218" s="1386"/>
      <c r="AJ218" s="1386"/>
      <c r="AK218" s="1386"/>
      <c r="AL218" s="1386"/>
      <c r="AM218" s="1386"/>
      <c r="AN218" s="1386"/>
      <c r="AO218" s="1386"/>
      <c r="AP218" s="1386"/>
      <c r="AQ218" s="1386"/>
      <c r="AR218" s="1386"/>
    </row>
    <row r="219" spans="1:44" s="328" customFormat="1" hidden="1" x14ac:dyDescent="0.2">
      <c r="A219" s="1386" t="s">
        <v>1506</v>
      </c>
      <c r="B219" s="1386" t="s">
        <v>1572</v>
      </c>
      <c r="C219" s="1386">
        <v>5</v>
      </c>
      <c r="D219" s="1386" t="s">
        <v>894</v>
      </c>
      <c r="E219" s="1386" t="s">
        <v>605</v>
      </c>
      <c r="F219" s="1386" t="s">
        <v>605</v>
      </c>
      <c r="G219" s="1386"/>
      <c r="H219" s="1386"/>
      <c r="I219" s="1386" t="s">
        <v>112</v>
      </c>
      <c r="J219" s="1386" t="s">
        <v>1579</v>
      </c>
      <c r="K219" s="1386" t="s">
        <v>1579</v>
      </c>
      <c r="L219" s="1386" t="s">
        <v>1165</v>
      </c>
      <c r="M219" s="1386" t="s">
        <v>897</v>
      </c>
      <c r="N219" s="1387">
        <v>42597</v>
      </c>
      <c r="O219" s="1386">
        <v>42</v>
      </c>
      <c r="P219" s="1387">
        <v>43048</v>
      </c>
      <c r="Q219" s="1386">
        <v>15.03</v>
      </c>
      <c r="R219" s="1386">
        <v>15</v>
      </c>
      <c r="S219" s="1386">
        <v>1.25</v>
      </c>
      <c r="T219" s="1386"/>
      <c r="U219" s="1386" t="s">
        <v>605</v>
      </c>
      <c r="V219" s="1386" t="s">
        <v>1580</v>
      </c>
      <c r="W219" s="1386" t="s">
        <v>1581</v>
      </c>
      <c r="X219" s="1386">
        <v>96</v>
      </c>
      <c r="Y219" s="1386">
        <v>30</v>
      </c>
      <c r="Z219" s="1386"/>
      <c r="AA219" s="1386">
        <v>15.03</v>
      </c>
      <c r="AB219" s="1386" t="s">
        <v>112</v>
      </c>
      <c r="AC219" s="1386">
        <v>11.93333333</v>
      </c>
      <c r="AD219" s="1386"/>
      <c r="AE219" s="1386"/>
      <c r="AF219" s="1386"/>
      <c r="AG219" s="1386"/>
      <c r="AH219" s="1386"/>
      <c r="AI219" s="1386"/>
      <c r="AJ219" s="1386"/>
      <c r="AK219" s="1386"/>
      <c r="AL219" s="1386"/>
      <c r="AM219" s="1386"/>
      <c r="AN219" s="1386"/>
      <c r="AO219" s="1386"/>
      <c r="AP219" s="1386"/>
      <c r="AQ219" s="1386"/>
      <c r="AR219" s="1386"/>
    </row>
    <row r="220" spans="1:44" hidden="1" x14ac:dyDescent="0.2">
      <c r="B220" s="672" t="s">
        <v>1572</v>
      </c>
      <c r="C220" s="672">
        <v>6</v>
      </c>
      <c r="D220" s="672" t="s">
        <v>894</v>
      </c>
      <c r="E220" s="672" t="s">
        <v>607</v>
      </c>
      <c r="F220" s="672" t="s">
        <v>607</v>
      </c>
      <c r="G220" s="672"/>
      <c r="H220" s="672"/>
      <c r="I220" s="672" t="s">
        <v>112</v>
      </c>
      <c r="J220" s="672" t="s">
        <v>1582</v>
      </c>
      <c r="K220" s="672" t="s">
        <v>1582</v>
      </c>
      <c r="L220" s="672" t="s">
        <v>1165</v>
      </c>
      <c r="M220" s="672" t="s">
        <v>897</v>
      </c>
      <c r="N220" s="1166">
        <v>42597</v>
      </c>
      <c r="O220" s="672">
        <v>30.9</v>
      </c>
      <c r="P220" s="1166">
        <v>43048</v>
      </c>
      <c r="Q220" s="672">
        <v>15.03</v>
      </c>
      <c r="R220" s="672">
        <v>15</v>
      </c>
      <c r="S220" s="672">
        <v>1.25</v>
      </c>
      <c r="T220" s="672"/>
      <c r="U220" s="672" t="s">
        <v>607</v>
      </c>
      <c r="V220" s="672"/>
      <c r="W220" s="672"/>
      <c r="X220" s="672"/>
      <c r="Y220" s="672"/>
      <c r="Z220" s="672"/>
      <c r="AA220" s="672">
        <v>15.03</v>
      </c>
      <c r="AB220" s="672" t="s">
        <v>112</v>
      </c>
      <c r="AC220" s="672">
        <v>11.93333333</v>
      </c>
      <c r="AD220" s="672"/>
      <c r="AE220" s="672"/>
      <c r="AF220" s="672"/>
      <c r="AG220" s="672"/>
      <c r="AH220" s="672"/>
      <c r="AI220" s="672"/>
      <c r="AJ220" s="672"/>
      <c r="AK220" s="672"/>
      <c r="AL220" s="672"/>
      <c r="AM220" s="672"/>
      <c r="AN220" s="672"/>
      <c r="AO220" s="672"/>
      <c r="AP220" s="672"/>
      <c r="AQ220" s="672"/>
      <c r="AR220" s="672"/>
    </row>
    <row r="221" spans="1:44" hidden="1" x14ac:dyDescent="0.2">
      <c r="B221" s="672" t="s">
        <v>1572</v>
      </c>
      <c r="C221" s="672">
        <v>7</v>
      </c>
      <c r="D221" s="672" t="s">
        <v>894</v>
      </c>
      <c r="E221" s="672" t="s">
        <v>608</v>
      </c>
      <c r="F221" s="672" t="s">
        <v>608</v>
      </c>
      <c r="G221" s="672"/>
      <c r="H221" s="672"/>
      <c r="I221" s="672" t="s">
        <v>112</v>
      </c>
      <c r="J221" s="672" t="s">
        <v>1583</v>
      </c>
      <c r="K221" s="672" t="s">
        <v>1583</v>
      </c>
      <c r="L221" s="672" t="s">
        <v>1165</v>
      </c>
      <c r="M221" s="672" t="s">
        <v>897</v>
      </c>
      <c r="N221" s="1166">
        <v>42597</v>
      </c>
      <c r="O221" s="672">
        <v>44.9</v>
      </c>
      <c r="P221" s="1166">
        <v>43048</v>
      </c>
      <c r="Q221" s="672">
        <v>15.03</v>
      </c>
      <c r="R221" s="672">
        <v>15</v>
      </c>
      <c r="S221" s="672">
        <v>1.25</v>
      </c>
      <c r="T221" s="672"/>
      <c r="U221" s="672" t="s">
        <v>608</v>
      </c>
      <c r="V221" s="672"/>
      <c r="W221" s="672"/>
      <c r="X221" s="672"/>
      <c r="Y221" s="672"/>
      <c r="Z221" s="672"/>
      <c r="AA221" s="672">
        <v>15.03</v>
      </c>
      <c r="AB221" s="672" t="s">
        <v>112</v>
      </c>
      <c r="AC221" s="672">
        <v>11.93333333</v>
      </c>
      <c r="AD221" s="672"/>
      <c r="AE221" s="672"/>
      <c r="AF221" s="672"/>
      <c r="AG221" s="672"/>
      <c r="AH221" s="672"/>
      <c r="AI221" s="672"/>
      <c r="AJ221" s="672"/>
      <c r="AK221" s="672"/>
      <c r="AL221" s="672"/>
      <c r="AM221" s="672"/>
      <c r="AN221" s="672"/>
      <c r="AO221" s="672"/>
      <c r="AP221" s="672"/>
      <c r="AQ221" s="672"/>
      <c r="AR221" s="672"/>
    </row>
    <row r="222" spans="1:44" s="1655" customFormat="1" hidden="1" x14ac:dyDescent="0.2">
      <c r="A222" s="1655" t="s">
        <v>1584</v>
      </c>
      <c r="B222" s="1656" t="s">
        <v>1572</v>
      </c>
      <c r="C222" s="1656">
        <v>8</v>
      </c>
      <c r="D222" s="1656" t="s">
        <v>894</v>
      </c>
      <c r="E222" s="1656" t="s">
        <v>611</v>
      </c>
      <c r="F222" s="1656" t="s">
        <v>611</v>
      </c>
      <c r="G222" s="1656"/>
      <c r="H222" s="1656"/>
      <c r="I222" s="1656" t="s">
        <v>357</v>
      </c>
      <c r="J222" s="1656" t="s">
        <v>1585</v>
      </c>
      <c r="K222" s="1656" t="s">
        <v>1585</v>
      </c>
      <c r="L222" s="1656" t="s">
        <v>1165</v>
      </c>
      <c r="M222" s="1656" t="s">
        <v>11</v>
      </c>
      <c r="N222" s="1657">
        <v>42619</v>
      </c>
      <c r="O222" s="1656">
        <v>23.5</v>
      </c>
      <c r="P222" s="1657">
        <v>43049</v>
      </c>
      <c r="Q222" s="1656">
        <v>14.33</v>
      </c>
      <c r="R222" s="1656">
        <v>14</v>
      </c>
      <c r="S222" s="1656">
        <v>1.1666666670000001</v>
      </c>
      <c r="T222" s="1656"/>
      <c r="U222" s="1656" t="s">
        <v>611</v>
      </c>
      <c r="V222" s="1770" t="s">
        <v>1586</v>
      </c>
      <c r="W222" s="1771" t="s">
        <v>1587</v>
      </c>
      <c r="X222" s="1771">
        <v>81</v>
      </c>
      <c r="Y222" s="1772">
        <v>28</v>
      </c>
      <c r="Z222" s="1656"/>
      <c r="AA222" s="1656">
        <v>14.33</v>
      </c>
      <c r="AB222" s="1656" t="s">
        <v>357</v>
      </c>
      <c r="AC222" s="1656">
        <v>12.133333329999999</v>
      </c>
      <c r="AD222" s="1656"/>
      <c r="AE222" s="1656"/>
      <c r="AF222" s="1656"/>
      <c r="AG222" s="1656"/>
      <c r="AH222" s="1656"/>
      <c r="AI222" s="1656"/>
      <c r="AJ222" s="1656"/>
      <c r="AK222" s="1656"/>
      <c r="AL222" s="1656"/>
      <c r="AM222" s="1656"/>
      <c r="AN222" s="1656"/>
      <c r="AO222" s="1656"/>
      <c r="AP222" s="1656"/>
      <c r="AQ222" s="1656"/>
      <c r="AR222" s="1656"/>
    </row>
    <row r="223" spans="1:44" s="1655" customFormat="1" hidden="1" x14ac:dyDescent="0.2">
      <c r="A223" s="1655" t="s">
        <v>1584</v>
      </c>
      <c r="B223" s="1656" t="s">
        <v>1572</v>
      </c>
      <c r="C223" s="1656">
        <v>9</v>
      </c>
      <c r="D223" s="1656" t="s">
        <v>894</v>
      </c>
      <c r="E223" s="1656" t="s">
        <v>612</v>
      </c>
      <c r="F223" s="1656" t="s">
        <v>612</v>
      </c>
      <c r="G223" s="1656"/>
      <c r="H223" s="1656"/>
      <c r="I223" s="1656" t="s">
        <v>357</v>
      </c>
      <c r="J223" s="1656" t="s">
        <v>1588</v>
      </c>
      <c r="K223" s="1656" t="s">
        <v>1588</v>
      </c>
      <c r="L223" s="1656" t="s">
        <v>1165</v>
      </c>
      <c r="M223" s="1656" t="s">
        <v>11</v>
      </c>
      <c r="N223" s="1657">
        <v>42619</v>
      </c>
      <c r="O223" s="1656">
        <v>22</v>
      </c>
      <c r="P223" s="1657">
        <v>43049</v>
      </c>
      <c r="Q223" s="1656">
        <v>14.33</v>
      </c>
      <c r="R223" s="1656">
        <v>14</v>
      </c>
      <c r="S223" s="1656">
        <v>1.1666666670000001</v>
      </c>
      <c r="T223" s="1656"/>
      <c r="U223" s="1656" t="s">
        <v>612</v>
      </c>
      <c r="V223" s="1770" t="s">
        <v>1589</v>
      </c>
      <c r="W223" s="1771" t="s">
        <v>1590</v>
      </c>
      <c r="X223" s="1771">
        <v>84</v>
      </c>
      <c r="Y223" s="1772">
        <v>31</v>
      </c>
      <c r="Z223" s="1656"/>
      <c r="AA223" s="1656">
        <v>14.33</v>
      </c>
      <c r="AB223" s="1656" t="s">
        <v>357</v>
      </c>
      <c r="AC223" s="1656">
        <v>12.133333329999999</v>
      </c>
      <c r="AD223" s="1656"/>
      <c r="AE223" s="1656"/>
      <c r="AF223" s="1656"/>
      <c r="AG223" s="1656"/>
      <c r="AH223" s="1656"/>
      <c r="AI223" s="1656"/>
      <c r="AJ223" s="1656"/>
      <c r="AK223" s="1656"/>
      <c r="AL223" s="1656"/>
      <c r="AM223" s="1656"/>
      <c r="AN223" s="1656"/>
      <c r="AO223" s="1656"/>
      <c r="AP223" s="1656"/>
      <c r="AQ223" s="1656"/>
      <c r="AR223" s="1656"/>
    </row>
    <row r="224" spans="1:44" s="605" customFormat="1" hidden="1" x14ac:dyDescent="0.2">
      <c r="A224" s="605" t="s">
        <v>1526</v>
      </c>
      <c r="B224" s="1773" t="s">
        <v>1572</v>
      </c>
      <c r="C224" s="1773">
        <v>10</v>
      </c>
      <c r="D224" s="1773" t="s">
        <v>894</v>
      </c>
      <c r="E224" s="1773" t="s">
        <v>613</v>
      </c>
      <c r="F224" s="1773" t="s">
        <v>613</v>
      </c>
      <c r="G224" s="1773"/>
      <c r="H224" s="1773"/>
      <c r="I224" s="1773" t="s">
        <v>357</v>
      </c>
      <c r="J224" s="1773" t="s">
        <v>1591</v>
      </c>
      <c r="K224" s="1773" t="s">
        <v>1591</v>
      </c>
      <c r="L224" s="1773" t="s">
        <v>1165</v>
      </c>
      <c r="M224" s="1773" t="s">
        <v>11</v>
      </c>
      <c r="N224" s="1774">
        <v>42619</v>
      </c>
      <c r="O224" s="1773">
        <v>27</v>
      </c>
      <c r="P224" s="1774">
        <v>43049</v>
      </c>
      <c r="Q224" s="1773">
        <v>14.33</v>
      </c>
      <c r="R224" s="1773">
        <v>14</v>
      </c>
      <c r="S224" s="1773">
        <v>1.1666666670000001</v>
      </c>
      <c r="T224" s="1773"/>
      <c r="U224" s="1773" t="s">
        <v>613</v>
      </c>
      <c r="V224" s="1770" t="s">
        <v>1592</v>
      </c>
      <c r="W224" s="1771" t="s">
        <v>1593</v>
      </c>
      <c r="X224" s="1771">
        <v>82</v>
      </c>
      <c r="Y224" s="1772">
        <v>28</v>
      </c>
      <c r="Z224" s="1773"/>
      <c r="AA224" s="1773">
        <v>14.33</v>
      </c>
      <c r="AB224" s="1773" t="s">
        <v>357</v>
      </c>
      <c r="AC224" s="1773">
        <v>12.133333329999999</v>
      </c>
      <c r="AD224" s="1773"/>
      <c r="AE224" s="1773"/>
      <c r="AF224" s="1773"/>
      <c r="AG224" s="1773"/>
      <c r="AH224" s="1773"/>
      <c r="AI224" s="1773"/>
      <c r="AJ224" s="1773"/>
      <c r="AK224" s="1773"/>
      <c r="AL224" s="1773"/>
      <c r="AM224" s="1773"/>
      <c r="AN224" s="1773"/>
      <c r="AO224" s="1773"/>
      <c r="AP224" s="1773"/>
      <c r="AQ224" s="1773"/>
      <c r="AR224" s="1773"/>
    </row>
    <row r="225" spans="1:44" s="605" customFormat="1" hidden="1" x14ac:dyDescent="0.2">
      <c r="A225" s="605" t="s">
        <v>1526</v>
      </c>
      <c r="B225" s="1773" t="s">
        <v>1572</v>
      </c>
      <c r="C225" s="1773">
        <v>11</v>
      </c>
      <c r="D225" s="1773" t="s">
        <v>894</v>
      </c>
      <c r="E225" s="1773" t="s">
        <v>614</v>
      </c>
      <c r="F225" s="1773" t="s">
        <v>614</v>
      </c>
      <c r="G225" s="1773"/>
      <c r="H225" s="1773"/>
      <c r="I225" s="1773" t="s">
        <v>357</v>
      </c>
      <c r="J225" s="1773" t="s">
        <v>1594</v>
      </c>
      <c r="K225" s="1773" t="s">
        <v>1594</v>
      </c>
      <c r="L225" s="1773" t="s">
        <v>1165</v>
      </c>
      <c r="M225" s="1773" t="s">
        <v>11</v>
      </c>
      <c r="N225" s="1774">
        <v>42619</v>
      </c>
      <c r="O225" s="1773">
        <v>26.1</v>
      </c>
      <c r="P225" s="1774">
        <v>43048</v>
      </c>
      <c r="Q225" s="1773">
        <v>14.3</v>
      </c>
      <c r="R225" s="1773">
        <v>14</v>
      </c>
      <c r="S225" s="1773">
        <v>1.1666666670000001</v>
      </c>
      <c r="T225" s="1773"/>
      <c r="U225" s="1773" t="s">
        <v>614</v>
      </c>
      <c r="V225" s="1770" t="s">
        <v>1595</v>
      </c>
      <c r="W225" s="1771" t="s">
        <v>1596</v>
      </c>
      <c r="X225" s="1771">
        <v>88</v>
      </c>
      <c r="Y225" s="1772">
        <v>29</v>
      </c>
      <c r="Z225" s="1773"/>
      <c r="AA225" s="1773">
        <v>14.3</v>
      </c>
      <c r="AB225" s="1773" t="s">
        <v>357</v>
      </c>
      <c r="AC225" s="1773">
        <v>12.133333329999999</v>
      </c>
      <c r="AD225" s="1773"/>
      <c r="AE225" s="1773"/>
      <c r="AF225" s="1773"/>
      <c r="AG225" s="1773"/>
      <c r="AH225" s="1773"/>
      <c r="AI225" s="1773"/>
      <c r="AJ225" s="1773"/>
      <c r="AK225" s="1773"/>
      <c r="AL225" s="1773"/>
      <c r="AM225" s="1773"/>
      <c r="AN225" s="1773"/>
      <c r="AO225" s="1773"/>
      <c r="AP225" s="1773"/>
      <c r="AQ225" s="1773"/>
      <c r="AR225" s="1773"/>
    </row>
    <row r="226" spans="1:44" s="605" customFormat="1" hidden="1" x14ac:dyDescent="0.2">
      <c r="A226" s="605" t="s">
        <v>1526</v>
      </c>
      <c r="B226" s="1773" t="s">
        <v>1572</v>
      </c>
      <c r="C226" s="1773">
        <v>12</v>
      </c>
      <c r="D226" s="1773" t="s">
        <v>894</v>
      </c>
      <c r="E226" s="1773" t="s">
        <v>615</v>
      </c>
      <c r="F226" s="1773" t="s">
        <v>615</v>
      </c>
      <c r="G226" s="1773"/>
      <c r="H226" s="1773"/>
      <c r="I226" s="1773" t="s">
        <v>357</v>
      </c>
      <c r="J226" s="1773" t="s">
        <v>1597</v>
      </c>
      <c r="K226" s="1773" t="s">
        <v>1597</v>
      </c>
      <c r="L226" s="1773" t="s">
        <v>1165</v>
      </c>
      <c r="M226" s="1773" t="s">
        <v>11</v>
      </c>
      <c r="N226" s="1774">
        <v>42619</v>
      </c>
      <c r="O226" s="1773">
        <v>26.1</v>
      </c>
      <c r="P226" s="1774">
        <v>43049</v>
      </c>
      <c r="Q226" s="1773">
        <v>14.33</v>
      </c>
      <c r="R226" s="1773">
        <v>14</v>
      </c>
      <c r="S226" s="1773">
        <v>1.1666666670000001</v>
      </c>
      <c r="T226" s="1773"/>
      <c r="U226" s="1773" t="s">
        <v>615</v>
      </c>
      <c r="V226" s="1770" t="s">
        <v>1598</v>
      </c>
      <c r="W226" s="1771" t="s">
        <v>1599</v>
      </c>
      <c r="X226" s="1771">
        <v>81</v>
      </c>
      <c r="Y226" s="1772">
        <v>29</v>
      </c>
      <c r="Z226" s="1773"/>
      <c r="AA226" s="1773">
        <v>14.33</v>
      </c>
      <c r="AB226" s="1773" t="s">
        <v>357</v>
      </c>
      <c r="AC226" s="1773">
        <v>12.133333329999999</v>
      </c>
      <c r="AD226" s="1773"/>
      <c r="AE226" s="1773"/>
      <c r="AF226" s="1773"/>
      <c r="AG226" s="1773"/>
      <c r="AH226" s="1773"/>
      <c r="AI226" s="1773"/>
      <c r="AJ226" s="1773"/>
      <c r="AK226" s="1773"/>
      <c r="AL226" s="1773"/>
      <c r="AM226" s="1773"/>
      <c r="AN226" s="1773"/>
      <c r="AO226" s="1773"/>
      <c r="AP226" s="1773"/>
      <c r="AQ226" s="1773"/>
      <c r="AR226" s="1773"/>
    </row>
    <row r="227" spans="1:44" hidden="1" x14ac:dyDescent="0.2">
      <c r="A227" s="605" t="s">
        <v>1526</v>
      </c>
      <c r="B227" s="1773" t="s">
        <v>1572</v>
      </c>
      <c r="C227" s="1773">
        <v>13</v>
      </c>
      <c r="D227" s="1773" t="s">
        <v>894</v>
      </c>
      <c r="E227" s="1773" t="s">
        <v>616</v>
      </c>
      <c r="F227" s="1773" t="s">
        <v>616</v>
      </c>
      <c r="G227" s="1773"/>
      <c r="H227" s="1773"/>
      <c r="I227" s="1773" t="s">
        <v>357</v>
      </c>
      <c r="J227" s="1773" t="s">
        <v>1600</v>
      </c>
      <c r="K227" s="1773" t="s">
        <v>1600</v>
      </c>
      <c r="L227" s="1773" t="s">
        <v>1165</v>
      </c>
      <c r="M227" s="1773" t="s">
        <v>897</v>
      </c>
      <c r="N227" s="1774">
        <v>42640</v>
      </c>
      <c r="O227" s="1773">
        <v>34.5</v>
      </c>
      <c r="P227" s="1774">
        <v>43049</v>
      </c>
      <c r="Q227" s="1773">
        <v>13.63</v>
      </c>
      <c r="R227" s="1773">
        <v>14</v>
      </c>
      <c r="S227" s="1773">
        <v>1.1666666670000001</v>
      </c>
      <c r="T227" s="1773"/>
      <c r="U227" s="1773" t="s">
        <v>616</v>
      </c>
      <c r="V227" s="1770" t="s">
        <v>1601</v>
      </c>
      <c r="W227" s="1771" t="s">
        <v>1602</v>
      </c>
      <c r="X227" s="1771">
        <v>88</v>
      </c>
      <c r="Y227" s="1772">
        <v>29</v>
      </c>
      <c r="Z227" s="1773"/>
      <c r="AA227" s="1773">
        <v>13.63</v>
      </c>
      <c r="AB227" s="1773" t="s">
        <v>357</v>
      </c>
      <c r="AC227" s="1773">
        <v>11.43333333</v>
      </c>
      <c r="AD227" s="672"/>
      <c r="AE227" s="672"/>
      <c r="AF227" s="672"/>
      <c r="AG227" s="672"/>
      <c r="AH227" s="672"/>
      <c r="AI227" s="672"/>
      <c r="AJ227" s="672"/>
      <c r="AK227" s="672"/>
      <c r="AL227" s="672"/>
      <c r="AM227" s="672"/>
      <c r="AN227" s="672"/>
      <c r="AO227" s="672"/>
      <c r="AP227" s="672"/>
      <c r="AQ227" s="672"/>
      <c r="AR227" s="672"/>
    </row>
    <row r="228" spans="1:44" hidden="1" x14ac:dyDescent="0.2">
      <c r="B228" s="672" t="s">
        <v>1572</v>
      </c>
      <c r="C228" s="672">
        <v>14</v>
      </c>
      <c r="D228" s="672" t="s">
        <v>894</v>
      </c>
      <c r="E228" s="672" t="s">
        <v>617</v>
      </c>
      <c r="F228" s="672" t="s">
        <v>617</v>
      </c>
      <c r="G228" s="672"/>
      <c r="H228" s="672"/>
      <c r="I228" s="672" t="s">
        <v>357</v>
      </c>
      <c r="J228" s="672" t="s">
        <v>1603</v>
      </c>
      <c r="K228" s="672" t="s">
        <v>1603</v>
      </c>
      <c r="L228" s="672" t="s">
        <v>1165</v>
      </c>
      <c r="M228" s="672" t="s">
        <v>11</v>
      </c>
      <c r="N228" s="1166">
        <v>42633</v>
      </c>
      <c r="O228" s="672">
        <v>25.7</v>
      </c>
      <c r="P228" s="1166">
        <v>43048</v>
      </c>
      <c r="Q228" s="672">
        <v>13.83</v>
      </c>
      <c r="R228" s="672">
        <v>14</v>
      </c>
      <c r="S228" s="672">
        <v>1.1666666670000001</v>
      </c>
      <c r="T228" s="672"/>
      <c r="U228" s="672" t="s">
        <v>617</v>
      </c>
      <c r="V228" s="672"/>
      <c r="W228" s="672"/>
      <c r="X228" s="672"/>
      <c r="Y228" s="672"/>
      <c r="Z228" s="672"/>
      <c r="AA228" s="672">
        <v>13.83</v>
      </c>
      <c r="AB228" s="672" t="s">
        <v>357</v>
      </c>
      <c r="AC228" s="672">
        <v>11.66666667</v>
      </c>
      <c r="AD228" s="672"/>
      <c r="AE228" s="672"/>
      <c r="AF228" s="672"/>
      <c r="AG228" s="672"/>
      <c r="AH228" s="672"/>
      <c r="AI228" s="672"/>
      <c r="AJ228" s="672"/>
      <c r="AK228" s="672"/>
      <c r="AL228" s="672"/>
      <c r="AM228" s="672"/>
      <c r="AN228" s="672"/>
      <c r="AO228" s="672"/>
      <c r="AP228" s="672"/>
      <c r="AQ228" s="672"/>
      <c r="AR228" s="672"/>
    </row>
    <row r="229" spans="1:44" hidden="1" x14ac:dyDescent="0.2">
      <c r="B229" s="672" t="s">
        <v>1572</v>
      </c>
      <c r="C229" s="672">
        <v>15</v>
      </c>
      <c r="D229" s="672" t="s">
        <v>894</v>
      </c>
      <c r="E229" s="672" t="s">
        <v>618</v>
      </c>
      <c r="F229" s="672" t="s">
        <v>618</v>
      </c>
      <c r="G229" s="672"/>
      <c r="H229" s="672"/>
      <c r="I229" s="672" t="s">
        <v>357</v>
      </c>
      <c r="J229" s="672" t="s">
        <v>1604</v>
      </c>
      <c r="K229" s="672" t="s">
        <v>1604</v>
      </c>
      <c r="L229" s="672" t="s">
        <v>1165</v>
      </c>
      <c r="M229" s="672" t="s">
        <v>11</v>
      </c>
      <c r="N229" s="1166">
        <v>42633</v>
      </c>
      <c r="O229" s="672">
        <v>27.8</v>
      </c>
      <c r="P229" s="1166">
        <v>43048</v>
      </c>
      <c r="Q229" s="672">
        <v>13.83</v>
      </c>
      <c r="R229" s="672">
        <v>14</v>
      </c>
      <c r="S229" s="672">
        <v>1.1666666670000001</v>
      </c>
      <c r="T229" s="672"/>
      <c r="U229" s="672" t="s">
        <v>618</v>
      </c>
      <c r="V229" s="672"/>
      <c r="W229" s="672"/>
      <c r="X229" s="672"/>
      <c r="Y229" s="672"/>
      <c r="Z229" s="672"/>
      <c r="AA229" s="672">
        <v>13.83</v>
      </c>
      <c r="AB229" s="672" t="s">
        <v>357</v>
      </c>
      <c r="AC229" s="672">
        <v>11.66666667</v>
      </c>
      <c r="AD229" s="672"/>
      <c r="AE229" s="672"/>
      <c r="AF229" s="672"/>
      <c r="AG229" s="672"/>
      <c r="AH229" s="672"/>
      <c r="AI229" s="672"/>
      <c r="AJ229" s="672"/>
      <c r="AK229" s="672"/>
      <c r="AL229" s="672"/>
      <c r="AM229" s="672"/>
      <c r="AN229" s="672"/>
      <c r="AO229" s="672"/>
      <c r="AP229" s="672"/>
      <c r="AQ229" s="672"/>
      <c r="AR229" s="672"/>
    </row>
    <row r="230" spans="1:44" hidden="1" x14ac:dyDescent="0.2">
      <c r="B230" s="672" t="s">
        <v>1572</v>
      </c>
      <c r="C230" s="672">
        <v>16</v>
      </c>
      <c r="D230" s="672" t="s">
        <v>894</v>
      </c>
      <c r="E230" s="672" t="s">
        <v>620</v>
      </c>
      <c r="F230" s="672" t="s">
        <v>620</v>
      </c>
      <c r="G230" s="672"/>
      <c r="H230" s="672"/>
      <c r="I230" s="672" t="s">
        <v>112</v>
      </c>
      <c r="J230" s="672" t="s">
        <v>1605</v>
      </c>
      <c r="K230" s="672" t="s">
        <v>1605</v>
      </c>
      <c r="L230" s="672" t="s">
        <v>896</v>
      </c>
      <c r="M230" s="672" t="s">
        <v>1493</v>
      </c>
      <c r="N230" s="1166">
        <v>42620</v>
      </c>
      <c r="O230" s="672">
        <v>37.299999999999997</v>
      </c>
      <c r="P230" s="1166">
        <v>43055</v>
      </c>
      <c r="Q230" s="672">
        <v>14.5</v>
      </c>
      <c r="R230" s="672">
        <v>15</v>
      </c>
      <c r="S230" s="672">
        <v>1.25</v>
      </c>
      <c r="T230" s="672"/>
      <c r="U230" s="672" t="s">
        <v>620</v>
      </c>
      <c r="V230" s="672"/>
      <c r="W230" s="672"/>
      <c r="X230" s="672"/>
      <c r="Y230" s="672"/>
      <c r="Z230" s="672"/>
      <c r="AA230" s="672">
        <v>14.5</v>
      </c>
      <c r="AB230" s="672" t="s">
        <v>112</v>
      </c>
      <c r="AC230" s="672">
        <v>12.1</v>
      </c>
      <c r="AD230" s="672"/>
      <c r="AE230" s="672"/>
      <c r="AF230" s="672"/>
      <c r="AG230" s="672"/>
      <c r="AH230" s="672"/>
      <c r="AI230" s="672"/>
      <c r="AJ230" s="672"/>
      <c r="AK230" s="672"/>
      <c r="AL230" s="672"/>
      <c r="AM230" s="672"/>
      <c r="AN230" s="672"/>
      <c r="AO230" s="672"/>
      <c r="AP230" s="672"/>
      <c r="AQ230" s="672"/>
      <c r="AR230" s="672"/>
    </row>
    <row r="231" spans="1:44" hidden="1" x14ac:dyDescent="0.2">
      <c r="B231" s="672" t="s">
        <v>1572</v>
      </c>
      <c r="C231" s="672">
        <v>17</v>
      </c>
      <c r="D231" s="672" t="s">
        <v>894</v>
      </c>
      <c r="E231" s="672" t="s">
        <v>621</v>
      </c>
      <c r="F231" s="672" t="s">
        <v>621</v>
      </c>
      <c r="G231" s="672"/>
      <c r="H231" s="672"/>
      <c r="I231" s="672" t="s">
        <v>112</v>
      </c>
      <c r="J231" s="672" t="s">
        <v>1606</v>
      </c>
      <c r="K231" s="672" t="s">
        <v>1606</v>
      </c>
      <c r="L231" s="672" t="s">
        <v>896</v>
      </c>
      <c r="M231" s="672" t="s">
        <v>1493</v>
      </c>
      <c r="N231" s="1166">
        <v>42620</v>
      </c>
      <c r="O231" s="672">
        <v>42.7</v>
      </c>
      <c r="P231" s="1166">
        <v>43055</v>
      </c>
      <c r="Q231" s="672">
        <v>14.5</v>
      </c>
      <c r="R231" s="672">
        <v>15</v>
      </c>
      <c r="S231" s="672">
        <v>1.25</v>
      </c>
      <c r="T231" s="672"/>
      <c r="U231" s="672" t="s">
        <v>621</v>
      </c>
      <c r="V231" s="672"/>
      <c r="W231" s="672"/>
      <c r="X231" s="672"/>
      <c r="Y231" s="672"/>
      <c r="Z231" s="672"/>
      <c r="AA231" s="672">
        <v>14.5</v>
      </c>
      <c r="AB231" s="672" t="s">
        <v>112</v>
      </c>
      <c r="AC231" s="672">
        <v>12.1</v>
      </c>
      <c r="AD231" s="672"/>
      <c r="AE231" s="672"/>
      <c r="AF231" s="672"/>
      <c r="AG231" s="672"/>
      <c r="AH231" s="672"/>
      <c r="AI231" s="672"/>
      <c r="AJ231" s="672"/>
      <c r="AK231" s="672"/>
      <c r="AL231" s="672"/>
      <c r="AM231" s="672"/>
      <c r="AN231" s="672"/>
      <c r="AO231" s="672"/>
      <c r="AP231" s="672"/>
      <c r="AQ231" s="672"/>
      <c r="AR231" s="672"/>
    </row>
    <row r="232" spans="1:44" hidden="1" x14ac:dyDescent="0.2">
      <c r="B232" s="672" t="s">
        <v>1572</v>
      </c>
      <c r="C232" s="672">
        <v>18</v>
      </c>
      <c r="D232" s="672" t="s">
        <v>894</v>
      </c>
      <c r="E232" s="672" t="s">
        <v>622</v>
      </c>
      <c r="F232" s="672" t="s">
        <v>622</v>
      </c>
      <c r="G232" s="672"/>
      <c r="H232" s="672"/>
      <c r="I232" s="672" t="s">
        <v>112</v>
      </c>
      <c r="J232" s="672" t="s">
        <v>1607</v>
      </c>
      <c r="K232" s="672" t="s">
        <v>1607</v>
      </c>
      <c r="L232" s="672" t="s">
        <v>896</v>
      </c>
      <c r="M232" s="672" t="s">
        <v>1493</v>
      </c>
      <c r="N232" s="1166">
        <v>42620</v>
      </c>
      <c r="O232" s="672">
        <v>29.4</v>
      </c>
      <c r="P232" s="1166">
        <v>43055</v>
      </c>
      <c r="Q232" s="672">
        <v>14.5</v>
      </c>
      <c r="R232" s="672">
        <v>15</v>
      </c>
      <c r="S232" s="672">
        <v>1.25</v>
      </c>
      <c r="T232" s="672"/>
      <c r="U232" s="672" t="s">
        <v>622</v>
      </c>
      <c r="V232" s="672"/>
      <c r="W232" s="672"/>
      <c r="X232" s="672"/>
      <c r="Y232" s="672"/>
      <c r="Z232" s="672"/>
      <c r="AA232" s="672">
        <v>14.5</v>
      </c>
      <c r="AB232" s="672" t="s">
        <v>112</v>
      </c>
      <c r="AC232" s="672">
        <v>12.1</v>
      </c>
      <c r="AD232" s="672"/>
      <c r="AE232" s="672"/>
      <c r="AF232" s="672"/>
      <c r="AG232" s="672"/>
      <c r="AH232" s="672"/>
      <c r="AI232" s="672"/>
      <c r="AJ232" s="672"/>
      <c r="AK232" s="672"/>
      <c r="AL232" s="672"/>
      <c r="AM232" s="672"/>
      <c r="AN232" s="672"/>
      <c r="AO232" s="672"/>
      <c r="AP232" s="672"/>
      <c r="AQ232" s="672"/>
      <c r="AR232" s="672"/>
    </row>
    <row r="233" spans="1:44" hidden="1" x14ac:dyDescent="0.2">
      <c r="B233" s="672" t="s">
        <v>1572</v>
      </c>
      <c r="C233" s="672">
        <v>19</v>
      </c>
      <c r="D233" s="672" t="s">
        <v>894</v>
      </c>
      <c r="E233" s="672" t="s">
        <v>623</v>
      </c>
      <c r="F233" s="672" t="s">
        <v>623</v>
      </c>
      <c r="G233" s="672"/>
      <c r="H233" s="672"/>
      <c r="I233" s="672" t="s">
        <v>112</v>
      </c>
      <c r="J233" s="672" t="s">
        <v>1608</v>
      </c>
      <c r="K233" s="672" t="s">
        <v>1608</v>
      </c>
      <c r="L233" s="672" t="s">
        <v>896</v>
      </c>
      <c r="M233" s="672" t="s">
        <v>11</v>
      </c>
      <c r="N233" s="1166">
        <v>42620</v>
      </c>
      <c r="O233" s="672">
        <v>36.299999999999997</v>
      </c>
      <c r="P233" s="1166">
        <v>43055</v>
      </c>
      <c r="Q233" s="672">
        <v>14.5</v>
      </c>
      <c r="R233" s="672">
        <v>15</v>
      </c>
      <c r="S233" s="672">
        <v>1.25</v>
      </c>
      <c r="T233" s="672"/>
      <c r="U233" s="672" t="s">
        <v>623</v>
      </c>
      <c r="V233" s="672"/>
      <c r="W233" s="672"/>
      <c r="X233" s="672"/>
      <c r="Y233" s="672"/>
      <c r="Z233" s="672"/>
      <c r="AA233" s="672">
        <v>14.5</v>
      </c>
      <c r="AB233" s="672" t="s">
        <v>112</v>
      </c>
      <c r="AC233" s="672">
        <v>12.1</v>
      </c>
      <c r="AD233" s="672"/>
      <c r="AE233" s="672"/>
      <c r="AF233" s="672"/>
      <c r="AG233" s="672"/>
      <c r="AH233" s="672"/>
      <c r="AI233" s="672"/>
      <c r="AJ233" s="672"/>
      <c r="AK233" s="672"/>
      <c r="AL233" s="672"/>
      <c r="AM233" s="672"/>
      <c r="AN233" s="672"/>
      <c r="AO233" s="672"/>
      <c r="AP233" s="672"/>
      <c r="AQ233" s="672"/>
      <c r="AR233" s="672"/>
    </row>
    <row r="234" spans="1:44" hidden="1" x14ac:dyDescent="0.2">
      <c r="B234" s="672" t="s">
        <v>1572</v>
      </c>
      <c r="C234" s="672">
        <v>20</v>
      </c>
      <c r="D234" s="672" t="s">
        <v>894</v>
      </c>
      <c r="E234" s="672" t="s">
        <v>624</v>
      </c>
      <c r="F234" s="672" t="s">
        <v>624</v>
      </c>
      <c r="G234" s="672"/>
      <c r="H234" s="672"/>
      <c r="I234" s="672" t="s">
        <v>112</v>
      </c>
      <c r="J234" s="672" t="s">
        <v>1609</v>
      </c>
      <c r="K234" s="672" t="s">
        <v>1609</v>
      </c>
      <c r="L234" s="672" t="s">
        <v>896</v>
      </c>
      <c r="M234" s="672" t="s">
        <v>11</v>
      </c>
      <c r="N234" s="1166">
        <v>42620</v>
      </c>
      <c r="O234" s="672">
        <v>33</v>
      </c>
      <c r="P234" s="1166">
        <v>43055</v>
      </c>
      <c r="Q234" s="672">
        <v>14.5</v>
      </c>
      <c r="R234" s="672">
        <v>15</v>
      </c>
      <c r="S234" s="672">
        <v>1.25</v>
      </c>
      <c r="T234" s="672"/>
      <c r="U234" s="672" t="s">
        <v>624</v>
      </c>
      <c r="V234" s="672"/>
      <c r="W234" s="672"/>
      <c r="X234" s="672"/>
      <c r="Y234" s="672"/>
      <c r="Z234" s="672"/>
      <c r="AA234" s="672">
        <v>14.5</v>
      </c>
      <c r="AB234" s="672" t="s">
        <v>112</v>
      </c>
      <c r="AC234" s="672">
        <v>12.1</v>
      </c>
      <c r="AD234" s="672"/>
      <c r="AE234" s="672"/>
      <c r="AF234" s="672"/>
      <c r="AG234" s="672"/>
      <c r="AH234" s="672"/>
      <c r="AI234" s="672"/>
      <c r="AJ234" s="672"/>
      <c r="AK234" s="672"/>
      <c r="AL234" s="672"/>
      <c r="AM234" s="672"/>
      <c r="AN234" s="672"/>
      <c r="AO234" s="672"/>
      <c r="AP234" s="672"/>
      <c r="AQ234" s="672"/>
      <c r="AR234" s="672"/>
    </row>
    <row r="235" spans="1:44" hidden="1" x14ac:dyDescent="0.2">
      <c r="B235" s="672" t="s">
        <v>1572</v>
      </c>
      <c r="C235" s="672">
        <v>21</v>
      </c>
      <c r="D235" s="672" t="s">
        <v>894</v>
      </c>
      <c r="E235" s="672" t="s">
        <v>625</v>
      </c>
      <c r="F235" s="672" t="s">
        <v>625</v>
      </c>
      <c r="G235" s="672"/>
      <c r="H235" s="672"/>
      <c r="I235" s="672" t="s">
        <v>112</v>
      </c>
      <c r="J235" s="672" t="s">
        <v>1610</v>
      </c>
      <c r="K235" s="672" t="s">
        <v>1610</v>
      </c>
      <c r="L235" s="672" t="s">
        <v>896</v>
      </c>
      <c r="M235" s="672" t="s">
        <v>11</v>
      </c>
      <c r="N235" s="1166">
        <v>42645</v>
      </c>
      <c r="O235" s="672">
        <v>28.2</v>
      </c>
      <c r="P235" s="1166">
        <v>43055</v>
      </c>
      <c r="Q235" s="672">
        <v>13.67</v>
      </c>
      <c r="R235" s="672">
        <v>14</v>
      </c>
      <c r="S235" s="672">
        <v>1.1666666670000001</v>
      </c>
      <c r="T235" s="672"/>
      <c r="U235" s="672" t="s">
        <v>625</v>
      </c>
      <c r="V235" s="672"/>
      <c r="W235" s="672"/>
      <c r="X235" s="672"/>
      <c r="Y235" s="672"/>
      <c r="Z235" s="672"/>
      <c r="AA235" s="672">
        <v>13.67</v>
      </c>
      <c r="AB235" s="672" t="s">
        <v>112</v>
      </c>
      <c r="AC235" s="672">
        <v>11.266666669999999</v>
      </c>
      <c r="AD235" s="672"/>
      <c r="AE235" s="672"/>
      <c r="AF235" s="672"/>
      <c r="AG235" s="672"/>
      <c r="AH235" s="672"/>
      <c r="AI235" s="672"/>
      <c r="AJ235" s="672"/>
      <c r="AK235" s="672"/>
      <c r="AL235" s="672"/>
      <c r="AM235" s="672"/>
      <c r="AN235" s="672"/>
      <c r="AO235" s="672"/>
      <c r="AP235" s="672"/>
      <c r="AQ235" s="672"/>
      <c r="AR235" s="672"/>
    </row>
    <row r="236" spans="1:44" hidden="1" x14ac:dyDescent="0.2">
      <c r="B236" s="672" t="s">
        <v>1572</v>
      </c>
      <c r="C236" s="672">
        <v>22</v>
      </c>
      <c r="D236" s="672" t="s">
        <v>894</v>
      </c>
      <c r="E236" s="672" t="s">
        <v>626</v>
      </c>
      <c r="F236" s="672" t="s">
        <v>626</v>
      </c>
      <c r="G236" s="672"/>
      <c r="H236" s="672"/>
      <c r="I236" s="672" t="s">
        <v>112</v>
      </c>
      <c r="J236" s="672" t="s">
        <v>1611</v>
      </c>
      <c r="K236" s="672" t="s">
        <v>1611</v>
      </c>
      <c r="L236" s="672" t="s">
        <v>896</v>
      </c>
      <c r="M236" s="672" t="s">
        <v>11</v>
      </c>
      <c r="N236" s="1166">
        <v>42645</v>
      </c>
      <c r="O236" s="672">
        <v>35.200000000000003</v>
      </c>
      <c r="P236" s="1166">
        <v>43056</v>
      </c>
      <c r="Q236" s="672">
        <v>13.7</v>
      </c>
      <c r="R236" s="672">
        <v>14</v>
      </c>
      <c r="S236" s="672">
        <v>1.1666666670000001</v>
      </c>
      <c r="T236" s="672"/>
      <c r="U236" s="672" t="s">
        <v>626</v>
      </c>
      <c r="V236" s="672"/>
      <c r="W236" s="672"/>
      <c r="X236" s="672"/>
      <c r="Y236" s="672"/>
      <c r="Z236" s="672"/>
      <c r="AA236" s="672">
        <v>13.7</v>
      </c>
      <c r="AB236" s="672" t="s">
        <v>112</v>
      </c>
      <c r="AC236" s="672">
        <v>11.266666669999999</v>
      </c>
      <c r="AD236" s="672"/>
      <c r="AE236" s="672"/>
      <c r="AF236" s="672"/>
      <c r="AG236" s="672"/>
      <c r="AH236" s="672"/>
      <c r="AI236" s="672"/>
      <c r="AJ236" s="672"/>
      <c r="AK236" s="672"/>
      <c r="AL236" s="672"/>
      <c r="AM236" s="672"/>
      <c r="AN236" s="672"/>
      <c r="AO236" s="672"/>
      <c r="AP236" s="672"/>
      <c r="AQ236" s="672"/>
      <c r="AR236" s="672"/>
    </row>
    <row r="237" spans="1:44" hidden="1" x14ac:dyDescent="0.2">
      <c r="B237" s="672" t="s">
        <v>1572</v>
      </c>
      <c r="C237" s="672">
        <v>23</v>
      </c>
      <c r="D237" s="672" t="s">
        <v>894</v>
      </c>
      <c r="E237" s="672" t="s">
        <v>627</v>
      </c>
      <c r="F237" s="672" t="s">
        <v>627</v>
      </c>
      <c r="G237" s="672"/>
      <c r="H237" s="672"/>
      <c r="I237" s="672" t="s">
        <v>112</v>
      </c>
      <c r="J237" s="672" t="s">
        <v>1612</v>
      </c>
      <c r="K237" s="672" t="s">
        <v>1612</v>
      </c>
      <c r="L237" s="672" t="s">
        <v>896</v>
      </c>
      <c r="M237" s="672" t="s">
        <v>1493</v>
      </c>
      <c r="N237" s="1166">
        <v>42645</v>
      </c>
      <c r="O237" s="672">
        <v>33.5</v>
      </c>
      <c r="P237" s="1166">
        <v>43056</v>
      </c>
      <c r="Q237" s="672">
        <v>13.7</v>
      </c>
      <c r="R237" s="672">
        <v>14</v>
      </c>
      <c r="S237" s="672">
        <v>1.1666666670000001</v>
      </c>
      <c r="T237" s="672"/>
      <c r="U237" s="672" t="s">
        <v>627</v>
      </c>
      <c r="V237" s="672"/>
      <c r="W237" s="672"/>
      <c r="X237" s="672"/>
      <c r="Y237" s="672"/>
      <c r="Z237" s="672"/>
      <c r="AA237" s="672">
        <v>13.7</v>
      </c>
      <c r="AB237" s="672" t="s">
        <v>112</v>
      </c>
      <c r="AC237" s="672">
        <v>11.266666669999999</v>
      </c>
      <c r="AD237" s="672"/>
      <c r="AE237" s="672"/>
      <c r="AF237" s="672"/>
      <c r="AG237" s="672"/>
      <c r="AH237" s="672"/>
      <c r="AI237" s="672"/>
      <c r="AJ237" s="672"/>
      <c r="AK237" s="672"/>
      <c r="AL237" s="672"/>
      <c r="AM237" s="672"/>
      <c r="AN237" s="672"/>
      <c r="AO237" s="672"/>
      <c r="AP237" s="672"/>
      <c r="AQ237" s="672"/>
      <c r="AR237" s="672"/>
    </row>
    <row r="238" spans="1:44" hidden="1" x14ac:dyDescent="0.2">
      <c r="B238" s="672" t="s">
        <v>1572</v>
      </c>
      <c r="C238" s="672">
        <v>24</v>
      </c>
      <c r="D238" s="672" t="s">
        <v>894</v>
      </c>
      <c r="E238" s="672" t="s">
        <v>628</v>
      </c>
      <c r="F238" s="672" t="s">
        <v>628</v>
      </c>
      <c r="G238" s="672"/>
      <c r="H238" s="672"/>
      <c r="I238" s="672" t="s">
        <v>112</v>
      </c>
      <c r="J238" s="672" t="s">
        <v>1613</v>
      </c>
      <c r="K238" s="672" t="s">
        <v>1613</v>
      </c>
      <c r="L238" s="672" t="s">
        <v>896</v>
      </c>
      <c r="M238" s="672" t="s">
        <v>11</v>
      </c>
      <c r="N238" s="1166">
        <v>42645</v>
      </c>
      <c r="O238" s="672">
        <v>25.7</v>
      </c>
      <c r="P238" s="1166">
        <v>43056</v>
      </c>
      <c r="Q238" s="672">
        <v>13.7</v>
      </c>
      <c r="R238" s="672">
        <v>14</v>
      </c>
      <c r="S238" s="672">
        <v>1.1666666670000001</v>
      </c>
      <c r="T238" s="672"/>
      <c r="U238" s="672" t="s">
        <v>628</v>
      </c>
      <c r="V238" s="672"/>
      <c r="W238" s="672"/>
      <c r="X238" s="672"/>
      <c r="Y238" s="672"/>
      <c r="Z238" s="672"/>
      <c r="AA238" s="672">
        <v>13.7</v>
      </c>
      <c r="AB238" s="672" t="s">
        <v>112</v>
      </c>
      <c r="AC238" s="672">
        <v>11.266666669999999</v>
      </c>
      <c r="AD238" s="672"/>
      <c r="AE238" s="672"/>
      <c r="AF238" s="672"/>
      <c r="AG238" s="672"/>
      <c r="AH238" s="672"/>
      <c r="AI238" s="672"/>
      <c r="AJ238" s="672"/>
      <c r="AK238" s="672"/>
      <c r="AL238" s="672"/>
      <c r="AM238" s="672"/>
      <c r="AN238" s="672"/>
      <c r="AO238" s="672"/>
      <c r="AP238" s="672"/>
      <c r="AQ238" s="672"/>
      <c r="AR238" s="672"/>
    </row>
    <row r="239" spans="1:44" hidden="1" x14ac:dyDescent="0.2">
      <c r="B239" s="672" t="s">
        <v>1572</v>
      </c>
      <c r="C239" s="672">
        <v>25</v>
      </c>
      <c r="D239" s="672" t="s">
        <v>894</v>
      </c>
      <c r="E239" s="672" t="s">
        <v>629</v>
      </c>
      <c r="F239" s="672" t="s">
        <v>629</v>
      </c>
      <c r="G239" s="672"/>
      <c r="H239" s="672"/>
      <c r="I239" s="672" t="s">
        <v>112</v>
      </c>
      <c r="J239" s="672" t="s">
        <v>1614</v>
      </c>
      <c r="K239" s="672" t="s">
        <v>1614</v>
      </c>
      <c r="L239" s="672" t="s">
        <v>896</v>
      </c>
      <c r="M239" s="672" t="s">
        <v>1493</v>
      </c>
      <c r="N239" s="1166">
        <v>42645</v>
      </c>
      <c r="O239" s="672">
        <v>34.5</v>
      </c>
      <c r="P239" s="1166">
        <v>43056</v>
      </c>
      <c r="Q239" s="672">
        <v>13.7</v>
      </c>
      <c r="R239" s="672">
        <v>14</v>
      </c>
      <c r="S239" s="672">
        <v>1.1666666670000001</v>
      </c>
      <c r="T239" s="672"/>
      <c r="U239" s="672" t="s">
        <v>629</v>
      </c>
      <c r="V239" s="672"/>
      <c r="W239" s="672"/>
      <c r="X239" s="672"/>
      <c r="Y239" s="672"/>
      <c r="Z239" s="672"/>
      <c r="AA239" s="672">
        <v>13.7</v>
      </c>
      <c r="AB239" s="672" t="s">
        <v>112</v>
      </c>
      <c r="AC239" s="672">
        <v>11.266666669999999</v>
      </c>
      <c r="AD239" s="672"/>
      <c r="AE239" s="672"/>
      <c r="AF239" s="672"/>
      <c r="AG239" s="672"/>
      <c r="AH239" s="672"/>
      <c r="AI239" s="672"/>
      <c r="AJ239" s="672"/>
      <c r="AK239" s="672"/>
      <c r="AL239" s="672"/>
      <c r="AM239" s="672"/>
      <c r="AN239" s="672"/>
      <c r="AO239" s="672"/>
      <c r="AP239" s="672"/>
      <c r="AQ239" s="672"/>
      <c r="AR239" s="672"/>
    </row>
    <row r="240" spans="1:44" hidden="1" x14ac:dyDescent="0.2">
      <c r="B240" s="1174" t="s">
        <v>1572</v>
      </c>
      <c r="C240" s="1174">
        <v>26</v>
      </c>
      <c r="D240" s="1174" t="s">
        <v>894</v>
      </c>
      <c r="E240" s="1174" t="s">
        <v>637</v>
      </c>
      <c r="F240" s="1174" t="s">
        <v>637</v>
      </c>
      <c r="G240" s="1174"/>
      <c r="H240" s="1174"/>
      <c r="I240" s="1174" t="s">
        <v>357</v>
      </c>
      <c r="J240" s="1174" t="s">
        <v>1615</v>
      </c>
      <c r="K240" s="1174" t="s">
        <v>1615</v>
      </c>
      <c r="L240" s="1174" t="s">
        <v>944</v>
      </c>
      <c r="M240" s="1174" t="s">
        <v>1468</v>
      </c>
      <c r="N240" s="1175">
        <v>42657</v>
      </c>
      <c r="O240" s="1174">
        <v>37.1</v>
      </c>
      <c r="P240" s="1175">
        <v>43040</v>
      </c>
      <c r="Q240" s="1174">
        <v>13.17</v>
      </c>
      <c r="R240" s="1174">
        <v>13</v>
      </c>
      <c r="S240" s="1174">
        <v>1.0833333329999999</v>
      </c>
      <c r="T240" s="1174" t="s">
        <v>287</v>
      </c>
      <c r="U240" s="1174" t="s">
        <v>637</v>
      </c>
      <c r="V240" s="1174" t="s">
        <v>1616</v>
      </c>
      <c r="W240" s="1174" t="s">
        <v>1617</v>
      </c>
      <c r="X240" s="1174">
        <v>103</v>
      </c>
      <c r="Y240" s="1174">
        <v>26</v>
      </c>
      <c r="Z240" s="1174" t="s">
        <v>287</v>
      </c>
      <c r="AA240" s="1174">
        <v>13.17</v>
      </c>
      <c r="AB240" s="1174" t="s">
        <v>357</v>
      </c>
      <c r="AC240" s="672">
        <v>12.2</v>
      </c>
      <c r="AD240" s="672"/>
      <c r="AE240" s="672"/>
      <c r="AF240" s="672"/>
      <c r="AG240" s="672"/>
      <c r="AH240" s="672"/>
      <c r="AI240" s="672"/>
      <c r="AJ240" s="672"/>
      <c r="AK240" s="672"/>
      <c r="AL240" s="672"/>
      <c r="AM240" s="672"/>
      <c r="AN240" s="672"/>
      <c r="AO240" s="672"/>
      <c r="AP240" s="672"/>
      <c r="AQ240" s="672"/>
      <c r="AR240" s="672"/>
    </row>
    <row r="241" spans="1:44" hidden="1" x14ac:dyDescent="0.2">
      <c r="B241" s="1174" t="s">
        <v>1572</v>
      </c>
      <c r="C241" s="1174">
        <v>27</v>
      </c>
      <c r="D241" s="1174" t="s">
        <v>894</v>
      </c>
      <c r="E241" s="1174" t="s">
        <v>638</v>
      </c>
      <c r="F241" s="1174" t="s">
        <v>638</v>
      </c>
      <c r="G241" s="1174"/>
      <c r="H241" s="1174"/>
      <c r="I241" s="1174" t="s">
        <v>357</v>
      </c>
      <c r="J241" s="1174" t="s">
        <v>1618</v>
      </c>
      <c r="K241" s="1174" t="s">
        <v>1618</v>
      </c>
      <c r="L241" s="1174" t="s">
        <v>944</v>
      </c>
      <c r="M241" s="1174" t="s">
        <v>1468</v>
      </c>
      <c r="N241" s="1175">
        <v>42657</v>
      </c>
      <c r="O241" s="1174">
        <v>36.299999999999997</v>
      </c>
      <c r="P241" s="1175">
        <v>43040</v>
      </c>
      <c r="Q241" s="1174">
        <v>13.17</v>
      </c>
      <c r="R241" s="1174">
        <v>13</v>
      </c>
      <c r="S241" s="1174">
        <v>1.0833333329999999</v>
      </c>
      <c r="T241" s="1174" t="s">
        <v>287</v>
      </c>
      <c r="U241" s="1174" t="s">
        <v>638</v>
      </c>
      <c r="V241" s="1174" t="s">
        <v>1619</v>
      </c>
      <c r="W241" s="1174" t="s">
        <v>1620</v>
      </c>
      <c r="X241" s="1174">
        <v>97</v>
      </c>
      <c r="Y241" s="1174">
        <v>23</v>
      </c>
      <c r="Z241" s="1174" t="s">
        <v>287</v>
      </c>
      <c r="AA241" s="1174">
        <v>13.17</v>
      </c>
      <c r="AB241" s="1174" t="s">
        <v>357</v>
      </c>
      <c r="AC241" s="672">
        <v>12.2</v>
      </c>
      <c r="AD241" s="672"/>
      <c r="AE241" s="672"/>
      <c r="AF241" s="672"/>
      <c r="AG241" s="672"/>
      <c r="AH241" s="672"/>
      <c r="AI241" s="672"/>
      <c r="AJ241" s="672"/>
      <c r="AK241" s="672"/>
      <c r="AL241" s="672"/>
      <c r="AM241" s="672"/>
      <c r="AN241" s="672"/>
      <c r="AO241" s="672"/>
      <c r="AP241" s="672"/>
      <c r="AQ241" s="672"/>
      <c r="AR241" s="672"/>
    </row>
    <row r="242" spans="1:44" hidden="1" x14ac:dyDescent="0.2">
      <c r="B242" s="1174" t="s">
        <v>1572</v>
      </c>
      <c r="C242" s="1174">
        <v>28</v>
      </c>
      <c r="D242" s="1174" t="s">
        <v>894</v>
      </c>
      <c r="E242" s="1174" t="s">
        <v>639</v>
      </c>
      <c r="F242" s="1174" t="s">
        <v>639</v>
      </c>
      <c r="G242" s="1174"/>
      <c r="H242" s="1174"/>
      <c r="I242" s="1174" t="s">
        <v>357</v>
      </c>
      <c r="J242" s="1174" t="s">
        <v>1621</v>
      </c>
      <c r="K242" s="1174" t="s">
        <v>1621</v>
      </c>
      <c r="L242" s="1174" t="s">
        <v>944</v>
      </c>
      <c r="M242" s="1174" t="s">
        <v>1468</v>
      </c>
      <c r="N242" s="1175">
        <v>42645</v>
      </c>
      <c r="O242" s="1174">
        <v>37.200000000000003</v>
      </c>
      <c r="P242" s="1175">
        <v>43040</v>
      </c>
      <c r="Q242" s="1174">
        <v>12.77</v>
      </c>
      <c r="R242" s="1174">
        <v>13</v>
      </c>
      <c r="S242" s="1174">
        <v>1.0833333329999999</v>
      </c>
      <c r="T242" s="1174" t="s">
        <v>287</v>
      </c>
      <c r="U242" s="1174" t="s">
        <v>639</v>
      </c>
      <c r="V242" s="1176" t="s">
        <v>1622</v>
      </c>
      <c r="W242" s="1176" t="s">
        <v>1623</v>
      </c>
      <c r="X242" s="1174">
        <v>83</v>
      </c>
      <c r="Y242" s="1174">
        <v>21</v>
      </c>
      <c r="Z242" s="1174" t="s">
        <v>287</v>
      </c>
      <c r="AA242" s="1174">
        <v>12.77</v>
      </c>
      <c r="AB242" s="1174" t="s">
        <v>357</v>
      </c>
      <c r="AC242" s="672">
        <v>11.8</v>
      </c>
      <c r="AD242" s="672"/>
      <c r="AE242" s="672"/>
      <c r="AF242" s="672"/>
      <c r="AG242" s="672"/>
      <c r="AH242" s="672"/>
      <c r="AI242" s="672"/>
      <c r="AJ242" s="672"/>
      <c r="AK242" s="672"/>
      <c r="AL242" s="672"/>
      <c r="AM242" s="672"/>
      <c r="AN242" s="672"/>
      <c r="AO242" s="672"/>
      <c r="AP242" s="672"/>
      <c r="AQ242" s="672"/>
      <c r="AR242" s="672"/>
    </row>
    <row r="243" spans="1:44" hidden="1" x14ac:dyDescent="0.2">
      <c r="B243" s="672" t="s">
        <v>1572</v>
      </c>
      <c r="C243" s="672">
        <v>29</v>
      </c>
      <c r="D243" s="672" t="s">
        <v>894</v>
      </c>
      <c r="E243" s="672" t="s">
        <v>640</v>
      </c>
      <c r="F243" s="672" t="s">
        <v>640</v>
      </c>
      <c r="G243" s="672"/>
      <c r="H243" s="672"/>
      <c r="I243" s="672" t="s">
        <v>357</v>
      </c>
      <c r="J243" s="672" t="s">
        <v>1624</v>
      </c>
      <c r="K243" s="672" t="s">
        <v>1624</v>
      </c>
      <c r="L243" s="672" t="s">
        <v>896</v>
      </c>
      <c r="M243" s="672" t="s">
        <v>1468</v>
      </c>
      <c r="N243" s="1166">
        <v>42465</v>
      </c>
      <c r="O243" s="672">
        <v>31</v>
      </c>
      <c r="P243" s="1166">
        <v>43055</v>
      </c>
      <c r="Q243" s="672">
        <v>19.670000000000002</v>
      </c>
      <c r="R243" s="672">
        <v>20</v>
      </c>
      <c r="S243" s="672">
        <v>1.6666666670000001</v>
      </c>
      <c r="T243" s="672"/>
      <c r="U243" s="672" t="s">
        <v>640</v>
      </c>
      <c r="V243" s="672"/>
      <c r="W243" s="672"/>
      <c r="X243" s="672"/>
      <c r="Y243" s="672"/>
      <c r="Z243" s="672"/>
      <c r="AA243" s="672">
        <v>19.670000000000002</v>
      </c>
      <c r="AB243" s="672" t="s">
        <v>357</v>
      </c>
      <c r="AC243" s="672">
        <v>18.2</v>
      </c>
      <c r="AD243" s="672"/>
      <c r="AE243" s="672"/>
      <c r="AF243" s="672"/>
      <c r="AG243" s="672"/>
      <c r="AH243" s="672"/>
      <c r="AI243" s="672"/>
      <c r="AJ243" s="672"/>
      <c r="AK243" s="672"/>
      <c r="AL243" s="672"/>
      <c r="AM243" s="672"/>
      <c r="AN243" s="672"/>
      <c r="AO243" s="672"/>
      <c r="AP243" s="672"/>
      <c r="AQ243" s="672"/>
      <c r="AR243" s="672"/>
    </row>
    <row r="244" spans="1:44" hidden="1" x14ac:dyDescent="0.2">
      <c r="B244" s="672" t="s">
        <v>1572</v>
      </c>
      <c r="C244" s="672">
        <v>30</v>
      </c>
      <c r="D244" s="672" t="s">
        <v>894</v>
      </c>
      <c r="E244" s="672" t="s">
        <v>641</v>
      </c>
      <c r="F244" s="672" t="s">
        <v>641</v>
      </c>
      <c r="G244" s="672"/>
      <c r="H244" s="672"/>
      <c r="I244" s="672" t="s">
        <v>357</v>
      </c>
      <c r="J244" s="672" t="s">
        <v>1625</v>
      </c>
      <c r="K244" s="672" t="s">
        <v>1625</v>
      </c>
      <c r="L244" s="672" t="s">
        <v>896</v>
      </c>
      <c r="M244" s="672" t="s">
        <v>1493</v>
      </c>
      <c r="N244" s="1166">
        <v>42465</v>
      </c>
      <c r="O244" s="672">
        <v>29.3</v>
      </c>
      <c r="P244" s="1166">
        <v>43055</v>
      </c>
      <c r="Q244" s="672">
        <v>19.670000000000002</v>
      </c>
      <c r="R244" s="672">
        <v>20</v>
      </c>
      <c r="S244" s="672">
        <v>1.6666666670000001</v>
      </c>
      <c r="T244" s="672"/>
      <c r="U244" s="672" t="s">
        <v>641</v>
      </c>
      <c r="V244" s="672"/>
      <c r="W244" s="672"/>
      <c r="X244" s="672"/>
      <c r="Y244" s="672"/>
      <c r="Z244" s="672"/>
      <c r="AA244" s="672">
        <v>19.670000000000002</v>
      </c>
      <c r="AB244" s="672" t="s">
        <v>357</v>
      </c>
      <c r="AC244" s="672">
        <v>18.2</v>
      </c>
      <c r="AD244" s="672"/>
      <c r="AE244" s="672"/>
      <c r="AF244" s="672"/>
      <c r="AG244" s="672"/>
      <c r="AH244" s="672"/>
      <c r="AI244" s="672"/>
      <c r="AJ244" s="672"/>
      <c r="AK244" s="672"/>
      <c r="AL244" s="672"/>
      <c r="AM244" s="672"/>
      <c r="AN244" s="672"/>
      <c r="AO244" s="672"/>
      <c r="AP244" s="672"/>
      <c r="AQ244" s="672"/>
      <c r="AR244" s="672"/>
    </row>
    <row r="245" spans="1:44" hidden="1" x14ac:dyDescent="0.2">
      <c r="B245" s="672" t="s">
        <v>1572</v>
      </c>
      <c r="C245" s="672">
        <v>31</v>
      </c>
      <c r="D245" s="672" t="s">
        <v>894</v>
      </c>
      <c r="E245" s="672" t="s">
        <v>642</v>
      </c>
      <c r="F245" s="672" t="s">
        <v>642</v>
      </c>
      <c r="G245" s="672"/>
      <c r="H245" s="672"/>
      <c r="I245" s="672" t="s">
        <v>357</v>
      </c>
      <c r="J245" s="672" t="s">
        <v>1626</v>
      </c>
      <c r="K245" s="672" t="s">
        <v>1626</v>
      </c>
      <c r="L245" s="672" t="s">
        <v>1144</v>
      </c>
      <c r="M245" s="672" t="s">
        <v>1468</v>
      </c>
      <c r="N245" s="1166">
        <v>42480</v>
      </c>
      <c r="O245" s="672">
        <v>29.2</v>
      </c>
      <c r="P245" s="1166">
        <v>43055</v>
      </c>
      <c r="Q245" s="672">
        <v>19.170000000000002</v>
      </c>
      <c r="R245" s="672">
        <v>19</v>
      </c>
      <c r="S245" s="672">
        <v>1.5833333329999999</v>
      </c>
      <c r="T245" s="672"/>
      <c r="U245" s="672" t="s">
        <v>642</v>
      </c>
      <c r="V245" s="672"/>
      <c r="W245" s="672"/>
      <c r="X245" s="672"/>
      <c r="Y245" s="672"/>
      <c r="Z245" s="672"/>
      <c r="AA245" s="672">
        <v>19.170000000000002</v>
      </c>
      <c r="AB245" s="672" t="s">
        <v>357</v>
      </c>
      <c r="AC245" s="672">
        <v>17.7</v>
      </c>
      <c r="AD245" s="672"/>
      <c r="AE245" s="672"/>
      <c r="AF245" s="672"/>
      <c r="AG245" s="672"/>
      <c r="AH245" s="672"/>
      <c r="AI245" s="672"/>
      <c r="AJ245" s="672"/>
      <c r="AK245" s="672"/>
      <c r="AL245" s="672"/>
      <c r="AM245" s="672"/>
      <c r="AN245" s="672"/>
      <c r="AO245" s="672"/>
      <c r="AP245" s="672"/>
      <c r="AQ245" s="672"/>
      <c r="AR245" s="672"/>
    </row>
    <row r="246" spans="1:44" hidden="1" x14ac:dyDescent="0.2">
      <c r="B246" s="672" t="s">
        <v>1572</v>
      </c>
      <c r="C246" s="672">
        <v>32</v>
      </c>
      <c r="D246" s="672" t="s">
        <v>894</v>
      </c>
      <c r="E246" s="672" t="s">
        <v>643</v>
      </c>
      <c r="F246" s="672" t="s">
        <v>643</v>
      </c>
      <c r="G246" s="672"/>
      <c r="H246" s="672"/>
      <c r="I246" s="672" t="s">
        <v>112</v>
      </c>
      <c r="J246" s="672" t="s">
        <v>1627</v>
      </c>
      <c r="K246" s="672" t="s">
        <v>1627</v>
      </c>
      <c r="L246" s="672" t="s">
        <v>944</v>
      </c>
      <c r="M246" s="672" t="s">
        <v>11</v>
      </c>
      <c r="N246" s="1166">
        <v>42645</v>
      </c>
      <c r="O246" s="672">
        <v>46.6</v>
      </c>
      <c r="P246" s="1166">
        <v>43069</v>
      </c>
      <c r="Q246" s="672">
        <v>14.13</v>
      </c>
      <c r="R246" s="672">
        <v>14</v>
      </c>
      <c r="S246" s="672">
        <v>1.1666666670000001</v>
      </c>
      <c r="T246" s="672"/>
      <c r="U246" s="672" t="s">
        <v>643</v>
      </c>
      <c r="V246" s="672"/>
      <c r="W246" s="672"/>
      <c r="X246" s="672"/>
      <c r="Y246" s="672"/>
      <c r="Z246" s="672"/>
      <c r="AA246" s="672">
        <v>14.13</v>
      </c>
      <c r="AB246" s="672" t="s">
        <v>112</v>
      </c>
      <c r="AC246" s="672">
        <v>12.2</v>
      </c>
      <c r="AD246" s="672"/>
      <c r="AE246" s="672"/>
      <c r="AF246" s="672"/>
      <c r="AG246" s="672"/>
      <c r="AH246" s="672"/>
      <c r="AI246" s="672"/>
      <c r="AJ246" s="672"/>
      <c r="AK246" s="672"/>
      <c r="AL246" s="672"/>
      <c r="AM246" s="672"/>
      <c r="AN246" s="672"/>
      <c r="AO246" s="672"/>
      <c r="AP246" s="672"/>
      <c r="AQ246" s="672"/>
      <c r="AR246" s="672"/>
    </row>
    <row r="247" spans="1:44" hidden="1" x14ac:dyDescent="0.2">
      <c r="B247" s="672" t="s">
        <v>1572</v>
      </c>
      <c r="C247" s="672">
        <v>33</v>
      </c>
      <c r="D247" s="672" t="s">
        <v>894</v>
      </c>
      <c r="E247" s="672" t="s">
        <v>644</v>
      </c>
      <c r="F247" s="672" t="s">
        <v>644</v>
      </c>
      <c r="G247" s="672"/>
      <c r="H247" s="672"/>
      <c r="I247" s="672" t="s">
        <v>112</v>
      </c>
      <c r="J247" s="672" t="s">
        <v>1628</v>
      </c>
      <c r="K247" s="672" t="s">
        <v>1628</v>
      </c>
      <c r="L247" s="672" t="s">
        <v>944</v>
      </c>
      <c r="M247" s="672" t="s">
        <v>11</v>
      </c>
      <c r="N247" s="1166">
        <v>42657</v>
      </c>
      <c r="O247" s="672">
        <v>42.6</v>
      </c>
      <c r="P247" s="1166">
        <v>43069</v>
      </c>
      <c r="Q247" s="672">
        <v>13.73</v>
      </c>
      <c r="R247" s="672">
        <v>14</v>
      </c>
      <c r="S247" s="672">
        <v>1.1666666670000001</v>
      </c>
      <c r="T247" s="672"/>
      <c r="U247" s="672" t="s">
        <v>644</v>
      </c>
      <c r="V247" s="672"/>
      <c r="W247" s="672"/>
      <c r="X247" s="672"/>
      <c r="Y247" s="672"/>
      <c r="Z247" s="672"/>
      <c r="AA247" s="672">
        <v>13.73</v>
      </c>
      <c r="AB247" s="672" t="s">
        <v>112</v>
      </c>
      <c r="AC247" s="672">
        <v>11.8</v>
      </c>
      <c r="AD247" s="672"/>
      <c r="AE247" s="672"/>
      <c r="AF247" s="672"/>
      <c r="AG247" s="672"/>
      <c r="AH247" s="672"/>
      <c r="AI247" s="672"/>
      <c r="AJ247" s="672"/>
      <c r="AK247" s="672"/>
      <c r="AL247" s="672"/>
      <c r="AM247" s="672"/>
      <c r="AN247" s="672"/>
      <c r="AO247" s="672"/>
      <c r="AP247" s="672"/>
      <c r="AQ247" s="672"/>
      <c r="AR247" s="672"/>
    </row>
    <row r="248" spans="1:44" hidden="1" x14ac:dyDescent="0.2">
      <c r="B248" s="672" t="s">
        <v>1572</v>
      </c>
      <c r="C248" s="672">
        <v>34</v>
      </c>
      <c r="D248" s="672" t="s">
        <v>894</v>
      </c>
      <c r="E248" s="672" t="s">
        <v>645</v>
      </c>
      <c r="F248" s="672" t="s">
        <v>645</v>
      </c>
      <c r="G248" s="672"/>
      <c r="H248" s="672"/>
      <c r="I248" s="672" t="s">
        <v>112</v>
      </c>
      <c r="J248" s="672" t="s">
        <v>1629</v>
      </c>
      <c r="K248" s="672" t="s">
        <v>1629</v>
      </c>
      <c r="L248" s="672" t="s">
        <v>1144</v>
      </c>
      <c r="M248" s="672" t="s">
        <v>1468</v>
      </c>
      <c r="N248" s="1166">
        <v>42647</v>
      </c>
      <c r="O248" s="672">
        <v>43.1</v>
      </c>
      <c r="P248" s="1166">
        <v>43069</v>
      </c>
      <c r="Q248" s="672">
        <v>14.07</v>
      </c>
      <c r="R248" s="672">
        <v>14</v>
      </c>
      <c r="S248" s="672">
        <v>1.1666666670000001</v>
      </c>
      <c r="T248" s="672"/>
      <c r="U248" s="672" t="s">
        <v>645</v>
      </c>
      <c r="V248" s="672" t="s">
        <v>1630</v>
      </c>
      <c r="W248" s="672" t="s">
        <v>1631</v>
      </c>
      <c r="X248" s="672">
        <v>105</v>
      </c>
      <c r="Y248" s="672">
        <v>24</v>
      </c>
      <c r="Z248" s="672"/>
      <c r="AA248" s="672">
        <v>14.07</v>
      </c>
      <c r="AB248" s="672" t="s">
        <v>112</v>
      </c>
      <c r="AC248" s="672">
        <v>12.133333329999999</v>
      </c>
      <c r="AD248" s="672"/>
      <c r="AE248" s="672"/>
      <c r="AF248" s="672"/>
      <c r="AG248" s="672"/>
      <c r="AH248" s="672"/>
      <c r="AI248" s="672"/>
      <c r="AJ248" s="672"/>
      <c r="AK248" s="672"/>
      <c r="AL248" s="672"/>
      <c r="AM248" s="672"/>
      <c r="AN248" s="672"/>
      <c r="AO248" s="672"/>
      <c r="AP248" s="672"/>
      <c r="AQ248" s="672"/>
      <c r="AR248" s="672"/>
    </row>
    <row r="249" spans="1:44" hidden="1" x14ac:dyDescent="0.2">
      <c r="B249" s="672" t="s">
        <v>1572</v>
      </c>
      <c r="C249" s="672">
        <v>35</v>
      </c>
      <c r="D249" s="672" t="s">
        <v>894</v>
      </c>
      <c r="E249" s="672" t="s">
        <v>646</v>
      </c>
      <c r="F249" s="672" t="s">
        <v>646</v>
      </c>
      <c r="G249" s="672"/>
      <c r="H249" s="672"/>
      <c r="I249" s="672" t="s">
        <v>112</v>
      </c>
      <c r="J249" s="672" t="s">
        <v>1632</v>
      </c>
      <c r="K249" s="672" t="s">
        <v>1632</v>
      </c>
      <c r="L249" s="672" t="s">
        <v>1144</v>
      </c>
      <c r="M249" s="672" t="s">
        <v>897</v>
      </c>
      <c r="N249" s="1166">
        <v>42647</v>
      </c>
      <c r="O249" s="672">
        <v>40.700000000000003</v>
      </c>
      <c r="P249" s="1166">
        <v>43069</v>
      </c>
      <c r="Q249" s="672">
        <v>14.07</v>
      </c>
      <c r="R249" s="672">
        <v>14</v>
      </c>
      <c r="S249" s="672">
        <v>1.1666666670000001</v>
      </c>
      <c r="T249" s="672"/>
      <c r="U249" s="672" t="s">
        <v>646</v>
      </c>
      <c r="V249" s="672"/>
      <c r="W249" s="672"/>
      <c r="X249" s="672"/>
      <c r="Y249" s="672"/>
      <c r="Z249" s="672"/>
      <c r="AA249" s="672">
        <v>14.07</v>
      </c>
      <c r="AB249" s="672" t="s">
        <v>112</v>
      </c>
      <c r="AC249" s="672">
        <v>12.133333329999999</v>
      </c>
      <c r="AD249" s="672"/>
      <c r="AE249" s="672"/>
      <c r="AF249" s="672"/>
      <c r="AG249" s="672"/>
      <c r="AH249" s="672"/>
      <c r="AI249" s="672"/>
      <c r="AJ249" s="672"/>
      <c r="AK249" s="672"/>
      <c r="AL249" s="672"/>
      <c r="AM249" s="672"/>
      <c r="AN249" s="672"/>
      <c r="AO249" s="672"/>
      <c r="AP249" s="672"/>
      <c r="AQ249" s="672"/>
      <c r="AR249" s="672"/>
    </row>
    <row r="250" spans="1:44" hidden="1" x14ac:dyDescent="0.2">
      <c r="B250" s="672" t="s">
        <v>1572</v>
      </c>
      <c r="C250" s="672">
        <v>36</v>
      </c>
      <c r="D250" s="672" t="s">
        <v>894</v>
      </c>
      <c r="E250" s="672" t="s">
        <v>648</v>
      </c>
      <c r="F250" s="672" t="s">
        <v>648</v>
      </c>
      <c r="G250" s="672"/>
      <c r="H250" s="672"/>
      <c r="I250" s="672" t="s">
        <v>112</v>
      </c>
      <c r="J250" s="672" t="s">
        <v>1633</v>
      </c>
      <c r="K250" s="672" t="s">
        <v>1633</v>
      </c>
      <c r="L250" s="672" t="s">
        <v>1144</v>
      </c>
      <c r="M250" s="672" t="s">
        <v>1468</v>
      </c>
      <c r="N250" s="1166">
        <v>42647</v>
      </c>
      <c r="O250" s="672">
        <v>43.5</v>
      </c>
      <c r="P250" s="1166">
        <v>43069</v>
      </c>
      <c r="Q250" s="672">
        <v>14.07</v>
      </c>
      <c r="R250" s="672">
        <v>14</v>
      </c>
      <c r="S250" s="672">
        <v>1.1666666670000001</v>
      </c>
      <c r="T250" s="672"/>
      <c r="U250" s="672" t="s">
        <v>648</v>
      </c>
      <c r="V250" s="672"/>
      <c r="W250" s="672"/>
      <c r="X250" s="672"/>
      <c r="Y250" s="672"/>
      <c r="Z250" s="672"/>
      <c r="AA250" s="672">
        <v>14.07</v>
      </c>
      <c r="AB250" s="672" t="s">
        <v>112</v>
      </c>
      <c r="AC250" s="672">
        <v>12.133333329999999</v>
      </c>
      <c r="AD250" s="672"/>
      <c r="AE250" s="672"/>
      <c r="AF250" s="672"/>
      <c r="AG250" s="672"/>
      <c r="AH250" s="672"/>
      <c r="AI250" s="672"/>
      <c r="AJ250" s="672"/>
      <c r="AK250" s="672"/>
      <c r="AL250" s="672"/>
      <c r="AM250" s="672"/>
      <c r="AN250" s="672"/>
      <c r="AO250" s="672"/>
      <c r="AP250" s="672"/>
      <c r="AQ250" s="672"/>
      <c r="AR250" s="672"/>
    </row>
    <row r="251" spans="1:44" hidden="1" x14ac:dyDescent="0.2">
      <c r="B251" s="672" t="s">
        <v>1572</v>
      </c>
      <c r="C251" s="672">
        <v>37</v>
      </c>
      <c r="D251" s="672" t="s">
        <v>894</v>
      </c>
      <c r="E251" s="672" t="s">
        <v>649</v>
      </c>
      <c r="F251" s="672" t="s">
        <v>649</v>
      </c>
      <c r="G251" s="672"/>
      <c r="H251" s="672"/>
      <c r="I251" s="672" t="s">
        <v>112</v>
      </c>
      <c r="J251" s="672" t="s">
        <v>1634</v>
      </c>
      <c r="K251" s="672" t="s">
        <v>1634</v>
      </c>
      <c r="L251" s="672" t="s">
        <v>1144</v>
      </c>
      <c r="M251" s="672" t="s">
        <v>1468</v>
      </c>
      <c r="N251" s="1166">
        <v>42647</v>
      </c>
      <c r="O251" s="672">
        <v>45.3</v>
      </c>
      <c r="P251" s="1166">
        <v>43069</v>
      </c>
      <c r="Q251" s="672">
        <v>14.07</v>
      </c>
      <c r="R251" s="672">
        <v>14</v>
      </c>
      <c r="S251" s="672">
        <v>1.1666666670000001</v>
      </c>
      <c r="T251" s="672"/>
      <c r="U251" s="672" t="s">
        <v>649</v>
      </c>
      <c r="V251" s="672"/>
      <c r="W251" s="672"/>
      <c r="X251" s="672"/>
      <c r="Y251" s="672"/>
      <c r="Z251" s="672"/>
      <c r="AA251" s="672">
        <v>14.07</v>
      </c>
      <c r="AB251" s="672" t="s">
        <v>112</v>
      </c>
      <c r="AC251" s="672">
        <v>12.133333329999999</v>
      </c>
      <c r="AD251" s="672"/>
      <c r="AE251" s="672"/>
      <c r="AF251" s="672"/>
      <c r="AG251" s="672"/>
      <c r="AH251" s="672"/>
      <c r="AI251" s="672"/>
      <c r="AJ251" s="672"/>
      <c r="AK251" s="672"/>
      <c r="AL251" s="672"/>
      <c r="AM251" s="672"/>
      <c r="AN251" s="672"/>
      <c r="AO251" s="672"/>
      <c r="AP251" s="672"/>
      <c r="AQ251" s="672"/>
      <c r="AR251" s="672"/>
    </row>
    <row r="252" spans="1:44" hidden="1" x14ac:dyDescent="0.2">
      <c r="B252" s="672" t="s">
        <v>1572</v>
      </c>
      <c r="C252" s="672">
        <v>38</v>
      </c>
      <c r="D252" s="672" t="s">
        <v>894</v>
      </c>
      <c r="E252" s="672" t="s">
        <v>650</v>
      </c>
      <c r="F252" s="672" t="s">
        <v>650</v>
      </c>
      <c r="G252" s="672"/>
      <c r="H252" s="672"/>
      <c r="I252" s="672" t="s">
        <v>357</v>
      </c>
      <c r="J252" s="672" t="s">
        <v>1635</v>
      </c>
      <c r="K252" s="672" t="s">
        <v>1635</v>
      </c>
      <c r="L252" s="672" t="s">
        <v>1144</v>
      </c>
      <c r="M252" s="672" t="s">
        <v>1493</v>
      </c>
      <c r="N252" s="1166">
        <v>42647</v>
      </c>
      <c r="O252" s="672">
        <v>25.6</v>
      </c>
      <c r="P252" s="1166">
        <v>43069</v>
      </c>
      <c r="Q252" s="672">
        <v>14.07</v>
      </c>
      <c r="R252" s="672">
        <v>14</v>
      </c>
      <c r="S252" s="672">
        <v>1.1666666670000001</v>
      </c>
      <c r="T252" s="672"/>
      <c r="U252" s="672" t="s">
        <v>650</v>
      </c>
      <c r="V252" s="672" t="s">
        <v>1636</v>
      </c>
      <c r="W252" s="672" t="s">
        <v>1637</v>
      </c>
      <c r="X252" s="672">
        <v>103</v>
      </c>
      <c r="Y252" s="672">
        <v>24</v>
      </c>
      <c r="Z252" s="672"/>
      <c r="AA252" s="672">
        <v>14.07</v>
      </c>
      <c r="AB252" s="672" t="s">
        <v>357</v>
      </c>
      <c r="AC252" s="672">
        <v>12.133333329999999</v>
      </c>
      <c r="AD252" s="672"/>
      <c r="AE252" s="672"/>
      <c r="AF252" s="672"/>
      <c r="AG252" s="672"/>
      <c r="AH252" s="672"/>
      <c r="AI252" s="672"/>
      <c r="AJ252" s="672"/>
      <c r="AK252" s="672"/>
      <c r="AL252" s="672"/>
      <c r="AM252" s="672"/>
      <c r="AN252" s="672"/>
      <c r="AO252" s="672"/>
      <c r="AP252" s="672"/>
      <c r="AQ252" s="672"/>
      <c r="AR252" s="672"/>
    </row>
    <row r="253" spans="1:44" s="1655" customFormat="1" hidden="1" x14ac:dyDescent="0.2">
      <c r="A253" s="1655" t="s">
        <v>1584</v>
      </c>
      <c r="B253" s="1656" t="s">
        <v>1572</v>
      </c>
      <c r="C253" s="1656">
        <v>39</v>
      </c>
      <c r="D253" s="1656" t="s">
        <v>894</v>
      </c>
      <c r="E253" s="1656" t="s">
        <v>651</v>
      </c>
      <c r="F253" s="1656" t="s">
        <v>651</v>
      </c>
      <c r="G253" s="1656"/>
      <c r="H253" s="1656"/>
      <c r="I253" s="1656" t="s">
        <v>357</v>
      </c>
      <c r="J253" s="1656" t="s">
        <v>1638</v>
      </c>
      <c r="K253" s="1656" t="s">
        <v>1638</v>
      </c>
      <c r="L253" s="1656" t="s">
        <v>1144</v>
      </c>
      <c r="M253" s="1656" t="s">
        <v>1493</v>
      </c>
      <c r="N253" s="1657">
        <v>42647</v>
      </c>
      <c r="O253" s="1656">
        <v>27.4</v>
      </c>
      <c r="P253" s="1657">
        <v>43069</v>
      </c>
      <c r="Q253" s="1656">
        <v>14.07</v>
      </c>
      <c r="R253" s="1656">
        <v>14</v>
      </c>
      <c r="S253" s="1656">
        <v>1.1666666670000001</v>
      </c>
      <c r="T253" s="1656"/>
      <c r="U253" s="1656" t="s">
        <v>651</v>
      </c>
      <c r="V253" s="1770" t="s">
        <v>1639</v>
      </c>
      <c r="W253" s="1771" t="s">
        <v>1640</v>
      </c>
      <c r="X253" s="1771">
        <v>109</v>
      </c>
      <c r="Y253" s="1772">
        <v>32</v>
      </c>
      <c r="Z253" s="1656"/>
      <c r="AA253" s="1656">
        <v>14.07</v>
      </c>
      <c r="AB253" s="1656" t="s">
        <v>357</v>
      </c>
      <c r="AC253" s="1656">
        <v>12.133333329999999</v>
      </c>
      <c r="AD253" s="1656"/>
      <c r="AE253" s="1656"/>
      <c r="AF253" s="1656"/>
      <c r="AG253" s="1656"/>
      <c r="AH253" s="1656"/>
      <c r="AI253" s="1656"/>
      <c r="AJ253" s="1656"/>
      <c r="AK253" s="1656"/>
      <c r="AL253" s="1656"/>
      <c r="AM253" s="1656"/>
      <c r="AN253" s="1656"/>
      <c r="AO253" s="1656"/>
      <c r="AP253" s="1656"/>
      <c r="AQ253" s="1656"/>
      <c r="AR253" s="1656"/>
    </row>
    <row r="254" spans="1:44" s="1655" customFormat="1" hidden="1" x14ac:dyDescent="0.2">
      <c r="A254" s="1655" t="s">
        <v>1584</v>
      </c>
      <c r="B254" s="1656" t="s">
        <v>1572</v>
      </c>
      <c r="C254" s="1656">
        <v>40</v>
      </c>
      <c r="D254" s="1656" t="s">
        <v>894</v>
      </c>
      <c r="E254" s="1656" t="s">
        <v>653</v>
      </c>
      <c r="F254" s="1656" t="s">
        <v>653</v>
      </c>
      <c r="G254" s="1656"/>
      <c r="H254" s="1656"/>
      <c r="I254" s="1656" t="s">
        <v>357</v>
      </c>
      <c r="J254" s="1656" t="s">
        <v>1641</v>
      </c>
      <c r="K254" s="1656" t="s">
        <v>1641</v>
      </c>
      <c r="L254" s="1656" t="s">
        <v>1144</v>
      </c>
      <c r="M254" s="1656" t="s">
        <v>1493</v>
      </c>
      <c r="N254" s="1657">
        <v>42647</v>
      </c>
      <c r="O254" s="1656">
        <v>21.3</v>
      </c>
      <c r="P254" s="1657">
        <v>43070</v>
      </c>
      <c r="Q254" s="1656">
        <v>14.1</v>
      </c>
      <c r="R254" s="1656">
        <v>14</v>
      </c>
      <c r="S254" s="1656">
        <v>1.1666666670000001</v>
      </c>
      <c r="T254" s="1656"/>
      <c r="U254" s="1656" t="s">
        <v>653</v>
      </c>
      <c r="V254" s="1770" t="s">
        <v>1642</v>
      </c>
      <c r="W254" s="1771" t="s">
        <v>1643</v>
      </c>
      <c r="X254" s="1771">
        <v>93</v>
      </c>
      <c r="Y254" s="1772">
        <v>32</v>
      </c>
      <c r="Z254" s="1656"/>
      <c r="AA254" s="1656">
        <v>14.1</v>
      </c>
      <c r="AB254" s="1656" t="s">
        <v>357</v>
      </c>
      <c r="AC254" s="1656">
        <v>12.133333329999999</v>
      </c>
      <c r="AD254" s="1656"/>
      <c r="AE254" s="1656"/>
      <c r="AF254" s="1656"/>
      <c r="AG254" s="1656"/>
      <c r="AH254" s="1656"/>
      <c r="AI254" s="1656"/>
      <c r="AJ254" s="1656"/>
      <c r="AK254" s="1656"/>
      <c r="AL254" s="1656"/>
      <c r="AM254" s="1656"/>
      <c r="AN254" s="1656"/>
      <c r="AO254" s="1656"/>
      <c r="AP254" s="1656"/>
      <c r="AQ254" s="1656"/>
      <c r="AR254" s="1656"/>
    </row>
    <row r="255" spans="1:44" hidden="1" x14ac:dyDescent="0.2">
      <c r="B255" s="672" t="s">
        <v>1572</v>
      </c>
      <c r="C255" s="672">
        <v>41</v>
      </c>
      <c r="D255" s="672" t="s">
        <v>894</v>
      </c>
      <c r="E255" s="672" t="s">
        <v>654</v>
      </c>
      <c r="F255" s="672" t="s">
        <v>654</v>
      </c>
      <c r="G255" s="672"/>
      <c r="H255" s="672"/>
      <c r="I255" s="672" t="s">
        <v>357</v>
      </c>
      <c r="J255" s="672" t="s">
        <v>1644</v>
      </c>
      <c r="K255" s="672" t="s">
        <v>1644</v>
      </c>
      <c r="L255" s="672" t="s">
        <v>1144</v>
      </c>
      <c r="M255" s="672" t="s">
        <v>1493</v>
      </c>
      <c r="N255" s="1166">
        <v>42647</v>
      </c>
      <c r="O255" s="672">
        <v>22.8</v>
      </c>
      <c r="P255" s="1166">
        <v>43070</v>
      </c>
      <c r="Q255" s="672">
        <v>14.1</v>
      </c>
      <c r="R255" s="672">
        <v>14</v>
      </c>
      <c r="S255" s="672">
        <v>1.1666666670000001</v>
      </c>
      <c r="T255" s="672"/>
      <c r="U255" s="672" t="s">
        <v>654</v>
      </c>
      <c r="V255" s="672"/>
      <c r="W255" s="672"/>
      <c r="X255" s="672"/>
      <c r="Y255" s="672"/>
      <c r="Z255" s="672"/>
      <c r="AA255" s="672">
        <v>14.1</v>
      </c>
      <c r="AB255" s="672" t="s">
        <v>357</v>
      </c>
      <c r="AC255" s="672">
        <v>12.133333329999999</v>
      </c>
      <c r="AD255" s="672"/>
      <c r="AE255" s="672"/>
      <c r="AF255" s="672"/>
      <c r="AG255" s="672"/>
      <c r="AH255" s="672"/>
      <c r="AI255" s="672"/>
      <c r="AJ255" s="672"/>
      <c r="AK255" s="672"/>
      <c r="AL255" s="672"/>
      <c r="AM255" s="672"/>
      <c r="AN255" s="672"/>
      <c r="AO255" s="672"/>
      <c r="AP255" s="672"/>
      <c r="AQ255" s="672"/>
      <c r="AR255" s="672"/>
    </row>
    <row r="256" spans="1:44" s="327" customFormat="1" hidden="1" x14ac:dyDescent="0.2">
      <c r="A256" s="1174" t="s">
        <v>1445</v>
      </c>
      <c r="B256" s="1297" t="s">
        <v>1645</v>
      </c>
      <c r="C256" s="1297">
        <v>1</v>
      </c>
      <c r="D256" s="1174" t="s">
        <v>894</v>
      </c>
      <c r="E256" s="1297" t="s">
        <v>661</v>
      </c>
      <c r="F256" s="1297" t="s">
        <v>661</v>
      </c>
      <c r="G256" s="1297"/>
      <c r="H256" s="1297"/>
      <c r="I256" s="1297" t="s">
        <v>112</v>
      </c>
      <c r="J256" s="1297" t="s">
        <v>1646</v>
      </c>
      <c r="K256" s="1297" t="s">
        <v>661</v>
      </c>
      <c r="L256" s="1297" t="s">
        <v>1165</v>
      </c>
      <c r="M256" s="1297" t="s">
        <v>1493</v>
      </c>
      <c r="N256" s="1298">
        <v>44150</v>
      </c>
      <c r="O256" s="1297">
        <v>37</v>
      </c>
      <c r="P256" s="1298">
        <v>44580</v>
      </c>
      <c r="Q256" s="1297">
        <v>14.33</v>
      </c>
      <c r="R256" s="1297">
        <v>14</v>
      </c>
      <c r="S256" s="1297">
        <v>1.1666666670000001</v>
      </c>
      <c r="T256" s="1297"/>
      <c r="U256" s="1297" t="s">
        <v>661</v>
      </c>
      <c r="V256" s="1382" t="s">
        <v>1647</v>
      </c>
      <c r="W256" s="1382" t="s">
        <v>1648</v>
      </c>
      <c r="X256" s="1381">
        <v>80</v>
      </c>
      <c r="Y256" s="1381">
        <v>29</v>
      </c>
      <c r="Z256" s="1297" t="s">
        <v>1450</v>
      </c>
      <c r="AA256" s="1297">
        <v>14.33</v>
      </c>
      <c r="AB256" s="1297" t="s">
        <v>112</v>
      </c>
      <c r="AC256" s="1297">
        <v>12.4</v>
      </c>
      <c r="AD256" s="1297"/>
      <c r="AE256" s="1297"/>
      <c r="AF256" s="1297"/>
      <c r="AG256" s="1297"/>
      <c r="AH256" s="1297"/>
      <c r="AI256" s="1297"/>
      <c r="AJ256" s="1297"/>
      <c r="AK256" s="1297"/>
      <c r="AL256" s="1297"/>
      <c r="AM256" s="1297"/>
      <c r="AN256" s="1297"/>
      <c r="AO256" s="1297"/>
      <c r="AP256" s="1297"/>
      <c r="AQ256" s="1297"/>
      <c r="AR256" s="1297"/>
    </row>
    <row r="257" spans="1:44" s="328" customFormat="1" hidden="1" x14ac:dyDescent="0.2">
      <c r="A257" s="1386" t="s">
        <v>1506</v>
      </c>
      <c r="B257" s="1386" t="s">
        <v>1645</v>
      </c>
      <c r="C257" s="1386">
        <v>2</v>
      </c>
      <c r="D257" s="1386" t="s">
        <v>894</v>
      </c>
      <c r="E257" s="1386" t="s">
        <v>662</v>
      </c>
      <c r="F257" s="1386" t="s">
        <v>662</v>
      </c>
      <c r="G257" s="1386"/>
      <c r="H257" s="1386"/>
      <c r="I257" s="1386" t="s">
        <v>112</v>
      </c>
      <c r="J257" s="1386" t="s">
        <v>1649</v>
      </c>
      <c r="K257" s="1386" t="s">
        <v>662</v>
      </c>
      <c r="L257" s="1386" t="s">
        <v>1165</v>
      </c>
      <c r="M257" s="1386" t="s">
        <v>1493</v>
      </c>
      <c r="N257" s="1387">
        <v>44150</v>
      </c>
      <c r="O257" s="1386">
        <v>38</v>
      </c>
      <c r="P257" s="1387">
        <v>44580</v>
      </c>
      <c r="Q257" s="1386">
        <v>14.33</v>
      </c>
      <c r="R257" s="1386">
        <v>14</v>
      </c>
      <c r="S257" s="1386">
        <v>1.1666666670000001</v>
      </c>
      <c r="T257" s="1386"/>
      <c r="U257" s="1386" t="s">
        <v>662</v>
      </c>
      <c r="V257" s="1386" t="s">
        <v>1650</v>
      </c>
      <c r="W257" s="1386" t="s">
        <v>1651</v>
      </c>
      <c r="X257" s="1386">
        <v>88</v>
      </c>
      <c r="Y257" s="1386">
        <v>30</v>
      </c>
      <c r="Z257" s="1386"/>
      <c r="AA257" s="1386">
        <v>14.33</v>
      </c>
      <c r="AB257" s="1386" t="s">
        <v>112</v>
      </c>
      <c r="AC257" s="1386">
        <v>12.4</v>
      </c>
      <c r="AD257" s="1386"/>
      <c r="AE257" s="1386"/>
      <c r="AF257" s="1386"/>
      <c r="AG257" s="1386"/>
      <c r="AH257" s="1386"/>
      <c r="AI257" s="1386"/>
      <c r="AJ257" s="1386"/>
      <c r="AK257" s="1386"/>
      <c r="AL257" s="1386"/>
      <c r="AM257" s="1386"/>
      <c r="AN257" s="1386"/>
      <c r="AO257" s="1386"/>
      <c r="AP257" s="1386"/>
      <c r="AQ257" s="1386"/>
      <c r="AR257" s="1386"/>
    </row>
    <row r="258" spans="1:44" hidden="1" x14ac:dyDescent="0.2">
      <c r="B258" s="672" t="s">
        <v>1645</v>
      </c>
      <c r="C258" s="672">
        <v>3</v>
      </c>
      <c r="D258" s="672" t="s">
        <v>894</v>
      </c>
      <c r="E258" s="672" t="s">
        <v>663</v>
      </c>
      <c r="F258" s="672" t="s">
        <v>663</v>
      </c>
      <c r="G258" s="672"/>
      <c r="H258" s="672"/>
      <c r="I258" s="672" t="s">
        <v>112</v>
      </c>
      <c r="J258" s="672" t="s">
        <v>1652</v>
      </c>
      <c r="K258" s="672" t="s">
        <v>663</v>
      </c>
      <c r="L258" s="672" t="s">
        <v>1165</v>
      </c>
      <c r="M258" s="672" t="s">
        <v>1493</v>
      </c>
      <c r="N258" s="1166">
        <v>44150</v>
      </c>
      <c r="O258" s="672">
        <v>39</v>
      </c>
      <c r="P258" s="1166">
        <v>44580</v>
      </c>
      <c r="Q258" s="672">
        <v>14.33</v>
      </c>
      <c r="R258" s="672">
        <v>14</v>
      </c>
      <c r="S258" s="672">
        <v>1.1666666670000001</v>
      </c>
      <c r="T258" s="672"/>
      <c r="U258" s="672" t="s">
        <v>663</v>
      </c>
      <c r="V258" s="672"/>
      <c r="W258" s="672"/>
      <c r="X258" s="672"/>
      <c r="Y258" s="672"/>
      <c r="Z258" s="672"/>
      <c r="AA258" s="672">
        <v>14.33</v>
      </c>
      <c r="AB258" s="672" t="s">
        <v>112</v>
      </c>
      <c r="AC258" s="672">
        <v>12.4</v>
      </c>
      <c r="AD258" s="672"/>
      <c r="AE258" s="672"/>
      <c r="AF258" s="672"/>
      <c r="AG258" s="672"/>
      <c r="AH258" s="672"/>
      <c r="AI258" s="672"/>
      <c r="AJ258" s="672"/>
      <c r="AK258" s="672"/>
      <c r="AL258" s="672"/>
      <c r="AM258" s="672"/>
      <c r="AN258" s="672"/>
      <c r="AO258" s="672"/>
      <c r="AP258" s="672"/>
      <c r="AQ258" s="672"/>
      <c r="AR258" s="672"/>
    </row>
    <row r="259" spans="1:44" hidden="1" x14ac:dyDescent="0.2">
      <c r="A259" s="1386" t="s">
        <v>1506</v>
      </c>
      <c r="B259" s="1386" t="s">
        <v>1645</v>
      </c>
      <c r="C259" s="1386">
        <v>4</v>
      </c>
      <c r="D259" s="1386" t="s">
        <v>894</v>
      </c>
      <c r="E259" s="1386" t="s">
        <v>664</v>
      </c>
      <c r="F259" s="1386" t="s">
        <v>664</v>
      </c>
      <c r="G259" s="1386"/>
      <c r="H259" s="1386"/>
      <c r="I259" s="1386" t="s">
        <v>112</v>
      </c>
      <c r="J259" s="1386" t="s">
        <v>1653</v>
      </c>
      <c r="K259" s="1386" t="s">
        <v>664</v>
      </c>
      <c r="L259" s="1386" t="s">
        <v>1165</v>
      </c>
      <c r="M259" s="1386" t="s">
        <v>1493</v>
      </c>
      <c r="N259" s="1387">
        <v>44154</v>
      </c>
      <c r="O259" s="1386">
        <v>34</v>
      </c>
      <c r="P259" s="1387">
        <v>44580</v>
      </c>
      <c r="Q259" s="1386">
        <v>14.2</v>
      </c>
      <c r="R259" s="1386">
        <v>14</v>
      </c>
      <c r="S259" s="1386">
        <v>1.1666666670000001</v>
      </c>
      <c r="T259" s="1386"/>
      <c r="U259" s="1386" t="s">
        <v>664</v>
      </c>
      <c r="V259" s="1386" t="s">
        <v>1654</v>
      </c>
      <c r="W259" s="1386" t="s">
        <v>1655</v>
      </c>
      <c r="X259" s="1386">
        <v>85</v>
      </c>
      <c r="Y259" s="1386">
        <v>30</v>
      </c>
      <c r="Z259" s="1386"/>
      <c r="AA259" s="1386">
        <v>14.2</v>
      </c>
      <c r="AB259" s="1386" t="s">
        <v>112</v>
      </c>
      <c r="AC259" s="1386">
        <v>12.3</v>
      </c>
      <c r="AD259" s="672"/>
      <c r="AE259" s="672"/>
      <c r="AF259" s="672"/>
      <c r="AG259" s="672"/>
      <c r="AH259" s="672"/>
      <c r="AI259" s="672"/>
      <c r="AJ259" s="672"/>
      <c r="AK259" s="672"/>
      <c r="AL259" s="672"/>
      <c r="AM259" s="672"/>
      <c r="AN259" s="672"/>
      <c r="AO259" s="672"/>
      <c r="AP259" s="672"/>
      <c r="AQ259" s="672"/>
      <c r="AR259" s="672"/>
    </row>
    <row r="260" spans="1:44" hidden="1" x14ac:dyDescent="0.2">
      <c r="B260" s="672" t="s">
        <v>1645</v>
      </c>
      <c r="C260" s="672">
        <v>5</v>
      </c>
      <c r="D260" s="672" t="s">
        <v>894</v>
      </c>
      <c r="E260" s="672" t="s">
        <v>665</v>
      </c>
      <c r="F260" s="672" t="s">
        <v>665</v>
      </c>
      <c r="G260" s="672"/>
      <c r="H260" s="672"/>
      <c r="I260" s="672" t="s">
        <v>112</v>
      </c>
      <c r="J260" s="672" t="s">
        <v>1656</v>
      </c>
      <c r="K260" s="672" t="s">
        <v>665</v>
      </c>
      <c r="L260" s="672" t="s">
        <v>1165</v>
      </c>
      <c r="M260" s="672" t="s">
        <v>1493</v>
      </c>
      <c r="N260" s="1166">
        <v>44142</v>
      </c>
      <c r="O260" s="672">
        <v>32</v>
      </c>
      <c r="P260" s="1166">
        <v>44580</v>
      </c>
      <c r="Q260" s="672">
        <v>14.6</v>
      </c>
      <c r="R260" s="672">
        <v>15</v>
      </c>
      <c r="S260" s="672">
        <v>1.25</v>
      </c>
      <c r="T260" s="672"/>
      <c r="U260" s="672" t="s">
        <v>665</v>
      </c>
      <c r="V260" s="672"/>
      <c r="W260" s="672"/>
      <c r="X260" s="672"/>
      <c r="Y260" s="672"/>
      <c r="Z260" s="672"/>
      <c r="AA260" s="672">
        <v>14.6</v>
      </c>
      <c r="AB260" s="672" t="s">
        <v>112</v>
      </c>
      <c r="AC260" s="672">
        <v>12.66666667</v>
      </c>
      <c r="AD260" s="672"/>
      <c r="AE260" s="672"/>
      <c r="AF260" s="672"/>
      <c r="AG260" s="672"/>
      <c r="AH260" s="672"/>
      <c r="AI260" s="672"/>
      <c r="AJ260" s="672"/>
      <c r="AK260" s="672"/>
      <c r="AL260" s="672"/>
      <c r="AM260" s="672"/>
      <c r="AN260" s="672"/>
      <c r="AO260" s="672"/>
      <c r="AP260" s="672"/>
      <c r="AQ260" s="672"/>
      <c r="AR260" s="672"/>
    </row>
    <row r="261" spans="1:44" hidden="1" x14ac:dyDescent="0.2">
      <c r="B261" s="672" t="s">
        <v>1645</v>
      </c>
      <c r="C261" s="672">
        <v>6</v>
      </c>
      <c r="D261" s="672" t="s">
        <v>894</v>
      </c>
      <c r="E261" s="672" t="s">
        <v>666</v>
      </c>
      <c r="F261" s="672" t="s">
        <v>666</v>
      </c>
      <c r="G261" s="672"/>
      <c r="H261" s="672"/>
      <c r="I261" s="672" t="s">
        <v>112</v>
      </c>
      <c r="J261" s="672" t="s">
        <v>1657</v>
      </c>
      <c r="K261" s="672" t="s">
        <v>666</v>
      </c>
      <c r="L261" s="672" t="s">
        <v>1165</v>
      </c>
      <c r="M261" s="672" t="s">
        <v>1493</v>
      </c>
      <c r="N261" s="1166">
        <v>44142</v>
      </c>
      <c r="O261" s="672">
        <v>38</v>
      </c>
      <c r="P261" s="1166">
        <v>44580</v>
      </c>
      <c r="Q261" s="672">
        <v>14.6</v>
      </c>
      <c r="R261" s="672">
        <v>15</v>
      </c>
      <c r="S261" s="672">
        <v>1.25</v>
      </c>
      <c r="T261" s="672"/>
      <c r="U261" s="672" t="s">
        <v>666</v>
      </c>
      <c r="V261" s="672"/>
      <c r="W261" s="672"/>
      <c r="X261" s="672"/>
      <c r="Y261" s="672"/>
      <c r="Z261" s="672"/>
      <c r="AA261" s="672">
        <v>14.6</v>
      </c>
      <c r="AB261" s="672" t="s">
        <v>112</v>
      </c>
      <c r="AC261" s="672">
        <v>12.66666667</v>
      </c>
      <c r="AD261" s="672"/>
      <c r="AE261" s="672"/>
      <c r="AF261" s="672"/>
      <c r="AG261" s="672"/>
      <c r="AH261" s="672"/>
      <c r="AI261" s="672"/>
      <c r="AJ261" s="672"/>
      <c r="AK261" s="672"/>
      <c r="AL261" s="672"/>
      <c r="AM261" s="672"/>
      <c r="AN261" s="672"/>
      <c r="AO261" s="672"/>
      <c r="AP261" s="672"/>
      <c r="AQ261" s="672"/>
      <c r="AR261" s="672"/>
    </row>
    <row r="262" spans="1:44" hidden="1" x14ac:dyDescent="0.2">
      <c r="B262" s="672" t="s">
        <v>1645</v>
      </c>
      <c r="C262" s="672">
        <v>7</v>
      </c>
      <c r="D262" s="672" t="s">
        <v>894</v>
      </c>
      <c r="E262" s="672" t="s">
        <v>667</v>
      </c>
      <c r="F262" s="672" t="s">
        <v>667</v>
      </c>
      <c r="G262" s="672"/>
      <c r="H262" s="672"/>
      <c r="I262" s="672" t="s">
        <v>112</v>
      </c>
      <c r="J262" s="672" t="s">
        <v>1658</v>
      </c>
      <c r="K262" s="672" t="s">
        <v>667</v>
      </c>
      <c r="L262" s="672" t="s">
        <v>1165</v>
      </c>
      <c r="M262" s="672" t="s">
        <v>1493</v>
      </c>
      <c r="N262" s="1166">
        <v>44146</v>
      </c>
      <c r="O262" s="672">
        <v>45</v>
      </c>
      <c r="P262" s="1166">
        <v>44581</v>
      </c>
      <c r="Q262" s="672">
        <v>14.5</v>
      </c>
      <c r="R262" s="672">
        <v>15</v>
      </c>
      <c r="S262" s="672">
        <v>1.25</v>
      </c>
      <c r="T262" s="672"/>
      <c r="U262" s="672" t="s">
        <v>667</v>
      </c>
      <c r="V262" s="672"/>
      <c r="W262" s="672"/>
      <c r="X262" s="672"/>
      <c r="Y262" s="672"/>
      <c r="Z262" s="672"/>
      <c r="AA262" s="672">
        <v>14.5</v>
      </c>
      <c r="AB262" s="672" t="s">
        <v>112</v>
      </c>
      <c r="AC262" s="672">
        <v>12.53333333</v>
      </c>
      <c r="AD262" s="672"/>
      <c r="AE262" s="672"/>
      <c r="AF262" s="672"/>
      <c r="AG262" s="672"/>
      <c r="AH262" s="672"/>
      <c r="AI262" s="672"/>
      <c r="AJ262" s="672"/>
      <c r="AK262" s="672"/>
      <c r="AL262" s="672"/>
      <c r="AM262" s="672"/>
      <c r="AN262" s="672"/>
      <c r="AO262" s="672"/>
      <c r="AP262" s="672"/>
      <c r="AQ262" s="672"/>
      <c r="AR262" s="672"/>
    </row>
    <row r="263" spans="1:44" hidden="1" x14ac:dyDescent="0.2">
      <c r="B263" s="672" t="s">
        <v>1645</v>
      </c>
      <c r="C263" s="672">
        <v>8</v>
      </c>
      <c r="D263" s="672" t="s">
        <v>894</v>
      </c>
      <c r="E263" s="672" t="s">
        <v>668</v>
      </c>
      <c r="F263" s="672" t="s">
        <v>668</v>
      </c>
      <c r="G263" s="672"/>
      <c r="H263" s="672"/>
      <c r="I263" s="672" t="s">
        <v>112</v>
      </c>
      <c r="J263" s="672" t="s">
        <v>1659</v>
      </c>
      <c r="K263" s="672" t="s">
        <v>668</v>
      </c>
      <c r="L263" s="672" t="s">
        <v>1165</v>
      </c>
      <c r="M263" s="672" t="s">
        <v>1493</v>
      </c>
      <c r="N263" s="1166">
        <v>44146</v>
      </c>
      <c r="O263" s="672">
        <v>33</v>
      </c>
      <c r="P263" s="1166">
        <v>44581</v>
      </c>
      <c r="Q263" s="672">
        <v>14.5</v>
      </c>
      <c r="R263" s="672">
        <v>15</v>
      </c>
      <c r="S263" s="672">
        <v>1.25</v>
      </c>
      <c r="T263" s="672"/>
      <c r="U263" s="672" t="s">
        <v>668</v>
      </c>
      <c r="V263" s="672"/>
      <c r="W263" s="672"/>
      <c r="X263" s="672"/>
      <c r="Y263" s="672"/>
      <c r="Z263" s="672"/>
      <c r="AA263" s="672">
        <v>14.5</v>
      </c>
      <c r="AB263" s="672" t="s">
        <v>112</v>
      </c>
      <c r="AC263" s="672">
        <v>12.53333333</v>
      </c>
      <c r="AD263" s="672"/>
      <c r="AE263" s="672"/>
      <c r="AF263" s="672"/>
      <c r="AG263" s="672"/>
      <c r="AH263" s="672"/>
      <c r="AI263" s="672"/>
      <c r="AJ263" s="672"/>
      <c r="AK263" s="672"/>
      <c r="AL263" s="672"/>
      <c r="AM263" s="672"/>
      <c r="AN263" s="672"/>
      <c r="AO263" s="672"/>
      <c r="AP263" s="672"/>
      <c r="AQ263" s="672"/>
      <c r="AR263" s="672"/>
    </row>
    <row r="264" spans="1:44" s="1655" customFormat="1" hidden="1" x14ac:dyDescent="0.2">
      <c r="A264" s="1655" t="s">
        <v>1584</v>
      </c>
      <c r="B264" s="1656" t="s">
        <v>1645</v>
      </c>
      <c r="C264" s="1656">
        <v>9</v>
      </c>
      <c r="D264" s="1656" t="s">
        <v>894</v>
      </c>
      <c r="E264" s="1656" t="s">
        <v>669</v>
      </c>
      <c r="F264" s="1656" t="s">
        <v>669</v>
      </c>
      <c r="G264" s="1656"/>
      <c r="H264" s="1656"/>
      <c r="I264" s="1656" t="s">
        <v>357</v>
      </c>
      <c r="J264" s="1656" t="s">
        <v>1660</v>
      </c>
      <c r="K264" s="1656" t="s">
        <v>669</v>
      </c>
      <c r="L264" s="1656" t="s">
        <v>1165</v>
      </c>
      <c r="M264" s="1656" t="s">
        <v>897</v>
      </c>
      <c r="N264" s="1657">
        <v>44142</v>
      </c>
      <c r="O264" s="1656">
        <v>29</v>
      </c>
      <c r="P264" s="1657">
        <v>44581</v>
      </c>
      <c r="Q264" s="1656">
        <v>14.63</v>
      </c>
      <c r="R264" s="1656">
        <v>15</v>
      </c>
      <c r="S264" s="1656">
        <v>1.25</v>
      </c>
      <c r="T264" s="1656"/>
      <c r="U264" s="1656" t="s">
        <v>669</v>
      </c>
      <c r="V264" s="1770" t="s">
        <v>1661</v>
      </c>
      <c r="W264" s="1771" t="s">
        <v>1662</v>
      </c>
      <c r="X264" s="1771">
        <v>84</v>
      </c>
      <c r="Y264" s="1772">
        <v>29</v>
      </c>
      <c r="Z264" s="1656"/>
      <c r="AA264" s="1656">
        <v>14.63</v>
      </c>
      <c r="AB264" s="1656" t="s">
        <v>357</v>
      </c>
      <c r="AC264" s="1656">
        <v>12.66666667</v>
      </c>
      <c r="AD264" s="1656"/>
      <c r="AE264" s="1656"/>
      <c r="AF264" s="1656"/>
      <c r="AG264" s="1656"/>
      <c r="AH264" s="1656"/>
      <c r="AI264" s="1656"/>
      <c r="AJ264" s="1656"/>
      <c r="AK264" s="1656"/>
      <c r="AL264" s="1656"/>
      <c r="AM264" s="1656"/>
      <c r="AN264" s="1656"/>
      <c r="AO264" s="1656"/>
      <c r="AP264" s="1656"/>
      <c r="AQ264" s="1656"/>
      <c r="AR264" s="1656"/>
    </row>
    <row r="265" spans="1:44" s="1655" customFormat="1" hidden="1" x14ac:dyDescent="0.2">
      <c r="A265" s="1655" t="s">
        <v>1584</v>
      </c>
      <c r="B265" s="1656" t="s">
        <v>1645</v>
      </c>
      <c r="C265" s="1656">
        <v>10</v>
      </c>
      <c r="D265" s="1656" t="s">
        <v>894</v>
      </c>
      <c r="E265" s="1656" t="s">
        <v>670</v>
      </c>
      <c r="F265" s="1656" t="s">
        <v>670</v>
      </c>
      <c r="G265" s="1656"/>
      <c r="H265" s="1656"/>
      <c r="I265" s="1656" t="s">
        <v>357</v>
      </c>
      <c r="J265" s="1656" t="s">
        <v>1663</v>
      </c>
      <c r="K265" s="1656" t="s">
        <v>670</v>
      </c>
      <c r="L265" s="1656" t="s">
        <v>1165</v>
      </c>
      <c r="M265" s="1656" t="s">
        <v>897</v>
      </c>
      <c r="N265" s="1657">
        <v>44142</v>
      </c>
      <c r="O265" s="1656">
        <v>31</v>
      </c>
      <c r="P265" s="1657">
        <v>44581</v>
      </c>
      <c r="Q265" s="1656">
        <v>14.63</v>
      </c>
      <c r="R265" s="1656">
        <v>15</v>
      </c>
      <c r="S265" s="1656">
        <v>1.25</v>
      </c>
      <c r="T265" s="1656"/>
      <c r="U265" s="1656" t="s">
        <v>670</v>
      </c>
      <c r="V265" s="1770" t="s">
        <v>1664</v>
      </c>
      <c r="W265" s="1771" t="s">
        <v>1665</v>
      </c>
      <c r="X265" s="1771">
        <v>90</v>
      </c>
      <c r="Y265" s="1772">
        <v>31</v>
      </c>
      <c r="Z265" s="1656"/>
      <c r="AA265" s="1656">
        <v>14.63</v>
      </c>
      <c r="AB265" s="1656" t="s">
        <v>357</v>
      </c>
      <c r="AC265" s="1656">
        <v>12.66666667</v>
      </c>
      <c r="AD265" s="1656"/>
      <c r="AE265" s="1656"/>
      <c r="AF265" s="1656"/>
      <c r="AG265" s="1656"/>
      <c r="AH265" s="1656"/>
      <c r="AI265" s="1656"/>
      <c r="AJ265" s="1656"/>
      <c r="AK265" s="1656"/>
      <c r="AL265" s="1656"/>
      <c r="AM265" s="1656"/>
      <c r="AN265" s="1656"/>
      <c r="AO265" s="1656"/>
      <c r="AP265" s="1656"/>
      <c r="AQ265" s="1656"/>
      <c r="AR265" s="1656"/>
    </row>
    <row r="266" spans="1:44" hidden="1" x14ac:dyDescent="0.2">
      <c r="A266" s="605" t="s">
        <v>1526</v>
      </c>
      <c r="B266" s="1773" t="s">
        <v>1645</v>
      </c>
      <c r="C266" s="1773">
        <v>11</v>
      </c>
      <c r="D266" s="1773" t="s">
        <v>894</v>
      </c>
      <c r="E266" s="1773" t="s">
        <v>671</v>
      </c>
      <c r="F266" s="1773" t="s">
        <v>671</v>
      </c>
      <c r="G266" s="1773"/>
      <c r="H266" s="1773"/>
      <c r="I266" s="1773" t="s">
        <v>357</v>
      </c>
      <c r="J266" s="1773" t="s">
        <v>1666</v>
      </c>
      <c r="K266" s="1773" t="s">
        <v>671</v>
      </c>
      <c r="L266" s="1773" t="s">
        <v>1165</v>
      </c>
      <c r="M266" s="1773" t="s">
        <v>897</v>
      </c>
      <c r="N266" s="1774">
        <v>44142</v>
      </c>
      <c r="O266" s="1773">
        <v>31</v>
      </c>
      <c r="P266" s="1774">
        <v>44581</v>
      </c>
      <c r="Q266" s="1773">
        <v>14.63</v>
      </c>
      <c r="R266" s="1773">
        <v>15</v>
      </c>
      <c r="S266" s="1773">
        <v>1.25</v>
      </c>
      <c r="T266" s="1773"/>
      <c r="U266" s="1773" t="s">
        <v>671</v>
      </c>
      <c r="V266" s="1770" t="s">
        <v>1667</v>
      </c>
      <c r="W266" s="1771" t="s">
        <v>1668</v>
      </c>
      <c r="X266" s="1771">
        <v>87</v>
      </c>
      <c r="Y266" s="1772">
        <v>31</v>
      </c>
      <c r="Z266" s="1773"/>
      <c r="AA266" s="1773">
        <v>14.63</v>
      </c>
      <c r="AB266" s="1773" t="s">
        <v>357</v>
      </c>
      <c r="AC266" s="1773">
        <v>12.66666667</v>
      </c>
      <c r="AD266" s="672"/>
      <c r="AE266" s="672"/>
      <c r="AF266" s="672"/>
      <c r="AG266" s="672"/>
      <c r="AH266" s="672"/>
      <c r="AI266" s="672"/>
      <c r="AJ266" s="672"/>
      <c r="AK266" s="672"/>
      <c r="AL266" s="672"/>
      <c r="AM266" s="672"/>
      <c r="AN266" s="672"/>
      <c r="AO266" s="672"/>
      <c r="AP266" s="672"/>
      <c r="AQ266" s="672"/>
      <c r="AR266" s="672"/>
    </row>
    <row r="267" spans="1:44" hidden="1" x14ac:dyDescent="0.2">
      <c r="B267" s="672" t="s">
        <v>1645</v>
      </c>
      <c r="C267" s="672">
        <v>12</v>
      </c>
      <c r="D267" s="672" t="s">
        <v>894</v>
      </c>
      <c r="E267" s="672" t="s">
        <v>672</v>
      </c>
      <c r="F267" s="672" t="s">
        <v>672</v>
      </c>
      <c r="G267" s="672"/>
      <c r="H267" s="672"/>
      <c r="I267" s="672" t="s">
        <v>357</v>
      </c>
      <c r="J267" s="672" t="s">
        <v>1669</v>
      </c>
      <c r="K267" s="672" t="s">
        <v>672</v>
      </c>
      <c r="L267" s="672" t="s">
        <v>1165</v>
      </c>
      <c r="M267" s="672" t="s">
        <v>897</v>
      </c>
      <c r="N267" s="1166">
        <v>44142</v>
      </c>
      <c r="O267" s="672">
        <v>30</v>
      </c>
      <c r="P267" s="1166">
        <v>44581</v>
      </c>
      <c r="Q267" s="672">
        <v>14.63</v>
      </c>
      <c r="R267" s="672">
        <v>15</v>
      </c>
      <c r="S267" s="672">
        <v>1.25</v>
      </c>
      <c r="T267" s="672"/>
      <c r="U267" s="672" t="s">
        <v>672</v>
      </c>
      <c r="V267" s="672"/>
      <c r="W267" s="672"/>
      <c r="X267" s="672"/>
      <c r="Y267" s="672"/>
      <c r="Z267" s="672"/>
      <c r="AA267" s="672">
        <v>14.63</v>
      </c>
      <c r="AB267" s="672" t="s">
        <v>357</v>
      </c>
      <c r="AC267" s="672">
        <v>12.66666667</v>
      </c>
      <c r="AD267" s="672"/>
      <c r="AE267" s="672"/>
      <c r="AF267" s="672"/>
      <c r="AG267" s="672"/>
      <c r="AH267" s="672"/>
      <c r="AI267" s="672"/>
      <c r="AJ267" s="672"/>
      <c r="AK267" s="672"/>
      <c r="AL267" s="672"/>
      <c r="AM267" s="672"/>
      <c r="AN267" s="672"/>
      <c r="AO267" s="672"/>
      <c r="AP267" s="672"/>
      <c r="AQ267" s="672"/>
      <c r="AR267" s="672"/>
    </row>
    <row r="268" spans="1:44" hidden="1" x14ac:dyDescent="0.2">
      <c r="B268" s="672" t="s">
        <v>1645</v>
      </c>
      <c r="C268" s="672">
        <v>13</v>
      </c>
      <c r="D268" s="672" t="s">
        <v>894</v>
      </c>
      <c r="E268" s="672" t="s">
        <v>673</v>
      </c>
      <c r="F268" s="672" t="s">
        <v>673</v>
      </c>
      <c r="G268" s="672"/>
      <c r="H268" s="672"/>
      <c r="I268" s="672" t="s">
        <v>357</v>
      </c>
      <c r="J268" s="672" t="s">
        <v>1670</v>
      </c>
      <c r="K268" s="672" t="s">
        <v>673</v>
      </c>
      <c r="L268" s="672" t="s">
        <v>1165</v>
      </c>
      <c r="M268" s="672" t="s">
        <v>897</v>
      </c>
      <c r="N268" s="1166">
        <v>44152</v>
      </c>
      <c r="O268" s="672">
        <v>33</v>
      </c>
      <c r="P268" s="1166">
        <v>44587</v>
      </c>
      <c r="Q268" s="672">
        <v>14.5</v>
      </c>
      <c r="R268" s="672">
        <v>15</v>
      </c>
      <c r="S268" s="672">
        <v>1.25</v>
      </c>
      <c r="T268" s="672"/>
      <c r="U268" s="672" t="s">
        <v>673</v>
      </c>
      <c r="V268" s="672"/>
      <c r="W268" s="672"/>
      <c r="X268" s="672"/>
      <c r="Y268" s="672"/>
      <c r="Z268" s="672"/>
      <c r="AA268" s="672">
        <v>14.5</v>
      </c>
      <c r="AB268" s="672" t="s">
        <v>357</v>
      </c>
      <c r="AC268" s="672">
        <v>12.33333333</v>
      </c>
      <c r="AD268" s="672"/>
      <c r="AE268" s="672"/>
      <c r="AF268" s="672"/>
      <c r="AG268" s="672"/>
      <c r="AH268" s="672"/>
      <c r="AI268" s="672"/>
      <c r="AJ268" s="672"/>
      <c r="AK268" s="672"/>
      <c r="AL268" s="672"/>
      <c r="AM268" s="672"/>
      <c r="AN268" s="672"/>
      <c r="AO268" s="672"/>
      <c r="AP268" s="672"/>
      <c r="AQ268" s="672"/>
      <c r="AR268" s="672"/>
    </row>
    <row r="269" spans="1:44" hidden="1" x14ac:dyDescent="0.2">
      <c r="B269" s="672" t="s">
        <v>1645</v>
      </c>
      <c r="C269" s="672">
        <v>14</v>
      </c>
      <c r="D269" s="672" t="s">
        <v>894</v>
      </c>
      <c r="E269" s="672" t="s">
        <v>674</v>
      </c>
      <c r="F269" s="672" t="s">
        <v>674</v>
      </c>
      <c r="G269" s="672"/>
      <c r="H269" s="672"/>
      <c r="I269" s="672" t="s">
        <v>357</v>
      </c>
      <c r="J269" s="672" t="s">
        <v>1671</v>
      </c>
      <c r="K269" s="672" t="s">
        <v>674</v>
      </c>
      <c r="L269" s="672" t="s">
        <v>1165</v>
      </c>
      <c r="M269" s="672" t="s">
        <v>897</v>
      </c>
      <c r="N269" s="1166">
        <v>44152</v>
      </c>
      <c r="O269" s="672">
        <v>31</v>
      </c>
      <c r="P269" s="1166">
        <v>44587</v>
      </c>
      <c r="Q269" s="672">
        <v>14.5</v>
      </c>
      <c r="R269" s="672">
        <v>15</v>
      </c>
      <c r="S269" s="672">
        <v>1.25</v>
      </c>
      <c r="T269" s="672"/>
      <c r="U269" s="672" t="s">
        <v>674</v>
      </c>
      <c r="V269" s="672"/>
      <c r="W269" s="672"/>
      <c r="X269" s="672"/>
      <c r="Y269" s="672"/>
      <c r="Z269" s="672"/>
      <c r="AA269" s="672">
        <v>14.5</v>
      </c>
      <c r="AB269" s="672" t="s">
        <v>357</v>
      </c>
      <c r="AC269" s="672">
        <v>12.33333333</v>
      </c>
      <c r="AD269" s="672"/>
      <c r="AE269" s="672"/>
      <c r="AF269" s="672"/>
      <c r="AG269" s="672"/>
      <c r="AH269" s="672"/>
      <c r="AI269" s="672"/>
      <c r="AJ269" s="672"/>
      <c r="AK269" s="672"/>
      <c r="AL269" s="672"/>
      <c r="AM269" s="672"/>
      <c r="AN269" s="672"/>
      <c r="AO269" s="672"/>
      <c r="AP269" s="672"/>
      <c r="AQ269" s="672"/>
      <c r="AR269" s="672"/>
    </row>
    <row r="270" spans="1:44" hidden="1" x14ac:dyDescent="0.2">
      <c r="B270" s="672" t="s">
        <v>1645</v>
      </c>
      <c r="C270" s="672">
        <v>15</v>
      </c>
      <c r="D270" s="672" t="s">
        <v>894</v>
      </c>
      <c r="E270" s="672" t="s">
        <v>675</v>
      </c>
      <c r="F270" s="672" t="s">
        <v>675</v>
      </c>
      <c r="G270" s="672"/>
      <c r="H270" s="672"/>
      <c r="I270" s="672" t="s">
        <v>357</v>
      </c>
      <c r="J270" s="672" t="s">
        <v>1672</v>
      </c>
      <c r="K270" s="672" t="s">
        <v>675</v>
      </c>
      <c r="L270" s="672" t="s">
        <v>1165</v>
      </c>
      <c r="M270" s="672" t="s">
        <v>897</v>
      </c>
      <c r="N270" s="1166">
        <v>44154</v>
      </c>
      <c r="O270" s="672">
        <v>29</v>
      </c>
      <c r="P270" s="1166">
        <v>44587</v>
      </c>
      <c r="Q270" s="672">
        <v>14.43</v>
      </c>
      <c r="R270" s="672">
        <v>14</v>
      </c>
      <c r="S270" s="672">
        <v>1.1666666670000001</v>
      </c>
      <c r="T270" s="672"/>
      <c r="U270" s="672" t="s">
        <v>675</v>
      </c>
      <c r="V270" s="672"/>
      <c r="W270" s="672"/>
      <c r="X270" s="672"/>
      <c r="Y270" s="672"/>
      <c r="Z270" s="672"/>
      <c r="AA270" s="672">
        <v>14.43</v>
      </c>
      <c r="AB270" s="672" t="s">
        <v>357</v>
      </c>
      <c r="AC270" s="672">
        <v>12.266666669999999</v>
      </c>
      <c r="AD270" s="672"/>
      <c r="AE270" s="672"/>
      <c r="AF270" s="672"/>
      <c r="AG270" s="672"/>
      <c r="AH270" s="672"/>
      <c r="AI270" s="672"/>
      <c r="AJ270" s="672"/>
      <c r="AK270" s="672"/>
      <c r="AL270" s="672"/>
      <c r="AM270" s="672"/>
      <c r="AN270" s="672"/>
      <c r="AO270" s="672"/>
      <c r="AP270" s="672"/>
      <c r="AQ270" s="672"/>
      <c r="AR270" s="672"/>
    </row>
    <row r="271" spans="1:44" hidden="1" x14ac:dyDescent="0.2">
      <c r="B271" s="672" t="s">
        <v>1645</v>
      </c>
      <c r="C271" s="672">
        <v>16</v>
      </c>
      <c r="D271" s="672" t="s">
        <v>894</v>
      </c>
      <c r="E271" s="672" t="s">
        <v>676</v>
      </c>
      <c r="F271" s="672" t="s">
        <v>676</v>
      </c>
      <c r="G271" s="672"/>
      <c r="H271" s="672"/>
      <c r="I271" s="672" t="s">
        <v>357</v>
      </c>
      <c r="J271" s="672" t="s">
        <v>1673</v>
      </c>
      <c r="K271" s="672" t="s">
        <v>676</v>
      </c>
      <c r="L271" s="672" t="s">
        <v>1165</v>
      </c>
      <c r="M271" s="672" t="s">
        <v>897</v>
      </c>
      <c r="N271" s="1166">
        <v>44154</v>
      </c>
      <c r="O271" s="672">
        <v>32</v>
      </c>
      <c r="P271" s="1166">
        <v>44588</v>
      </c>
      <c r="Q271" s="672">
        <v>14.47</v>
      </c>
      <c r="R271" s="672">
        <v>14</v>
      </c>
      <c r="S271" s="672">
        <v>1.1666666670000001</v>
      </c>
      <c r="T271" s="672"/>
      <c r="U271" s="672" t="s">
        <v>676</v>
      </c>
      <c r="V271" s="672"/>
      <c r="W271" s="672"/>
      <c r="X271" s="672"/>
      <c r="Y271" s="672"/>
      <c r="Z271" s="672"/>
      <c r="AA271" s="672">
        <v>14.47</v>
      </c>
      <c r="AB271" s="672" t="s">
        <v>357</v>
      </c>
      <c r="AC271" s="672">
        <v>12.266666669999999</v>
      </c>
      <c r="AD271" s="672"/>
      <c r="AE271" s="672"/>
      <c r="AF271" s="672"/>
      <c r="AG271" s="672"/>
      <c r="AH271" s="672"/>
      <c r="AI271" s="672"/>
      <c r="AJ271" s="672"/>
      <c r="AK271" s="672"/>
      <c r="AL271" s="672"/>
      <c r="AM271" s="672"/>
      <c r="AN271" s="672"/>
      <c r="AO271" s="672"/>
      <c r="AP271" s="672"/>
      <c r="AQ271" s="672"/>
      <c r="AR271" s="672"/>
    </row>
    <row r="272" spans="1:44" hidden="1" x14ac:dyDescent="0.2">
      <c r="B272" s="672" t="s">
        <v>1645</v>
      </c>
      <c r="C272" s="672">
        <v>17</v>
      </c>
      <c r="D272" s="672" t="s">
        <v>894</v>
      </c>
      <c r="E272" s="672" t="s">
        <v>684</v>
      </c>
      <c r="F272" s="672" t="s">
        <v>684</v>
      </c>
      <c r="G272" s="672"/>
      <c r="H272" s="672"/>
      <c r="I272" s="672" t="s">
        <v>357</v>
      </c>
      <c r="J272" s="672" t="s">
        <v>1674</v>
      </c>
      <c r="K272" s="672" t="s">
        <v>684</v>
      </c>
      <c r="L272" s="672" t="s">
        <v>1165</v>
      </c>
      <c r="M272" s="672" t="s">
        <v>897</v>
      </c>
      <c r="N272" s="1166">
        <v>43962</v>
      </c>
      <c r="O272" s="672">
        <v>31</v>
      </c>
      <c r="P272" s="1166">
        <v>44587</v>
      </c>
      <c r="Q272" s="672">
        <v>20.83</v>
      </c>
      <c r="R272" s="672">
        <v>21</v>
      </c>
      <c r="S272" s="672">
        <v>1.75</v>
      </c>
      <c r="T272" s="672"/>
      <c r="U272" s="672" t="s">
        <v>684</v>
      </c>
      <c r="V272" s="672"/>
      <c r="W272" s="672"/>
      <c r="X272" s="672"/>
      <c r="Y272" s="672"/>
      <c r="Z272" s="672"/>
      <c r="AA272" s="672">
        <v>20.83</v>
      </c>
      <c r="AB272" s="672" t="s">
        <v>357</v>
      </c>
      <c r="AC272" s="672">
        <v>18.666666670000001</v>
      </c>
      <c r="AD272" s="672"/>
      <c r="AE272" s="672"/>
      <c r="AF272" s="672"/>
      <c r="AG272" s="672"/>
      <c r="AH272" s="672"/>
      <c r="AI272" s="672"/>
      <c r="AJ272" s="672"/>
      <c r="AK272" s="672"/>
      <c r="AL272" s="672"/>
      <c r="AM272" s="672"/>
      <c r="AN272" s="672"/>
      <c r="AO272" s="672"/>
      <c r="AP272" s="672"/>
      <c r="AQ272" s="672"/>
      <c r="AR272" s="672"/>
    </row>
    <row r="273" spans="1:44" hidden="1" x14ac:dyDescent="0.2">
      <c r="B273" s="672" t="s">
        <v>1645</v>
      </c>
      <c r="C273" s="672">
        <v>18</v>
      </c>
      <c r="D273" s="672" t="s">
        <v>894</v>
      </c>
      <c r="E273" s="672" t="s">
        <v>686</v>
      </c>
      <c r="F273" s="672" t="s">
        <v>686</v>
      </c>
      <c r="G273" s="672"/>
      <c r="H273" s="672"/>
      <c r="I273" s="672" t="s">
        <v>357</v>
      </c>
      <c r="J273" s="672" t="s">
        <v>1675</v>
      </c>
      <c r="K273" s="672" t="s">
        <v>686</v>
      </c>
      <c r="L273" s="672" t="s">
        <v>1165</v>
      </c>
      <c r="M273" s="672" t="s">
        <v>897</v>
      </c>
      <c r="N273" s="1166">
        <v>43998</v>
      </c>
      <c r="O273" s="672">
        <v>31</v>
      </c>
      <c r="P273" s="1166">
        <v>44587</v>
      </c>
      <c r="Q273" s="672">
        <v>19.63</v>
      </c>
      <c r="R273" s="672">
        <v>20</v>
      </c>
      <c r="S273" s="672">
        <v>1.6666666670000001</v>
      </c>
      <c r="T273" s="672"/>
      <c r="U273" s="672" t="s">
        <v>686</v>
      </c>
      <c r="V273" s="672"/>
      <c r="W273" s="672"/>
      <c r="X273" s="672"/>
      <c r="Y273" s="672"/>
      <c r="Z273" s="672"/>
      <c r="AA273" s="672">
        <v>19.63</v>
      </c>
      <c r="AB273" s="672" t="s">
        <v>357</v>
      </c>
      <c r="AC273" s="672">
        <v>17.466666669999999</v>
      </c>
      <c r="AD273" s="672"/>
      <c r="AE273" s="672"/>
      <c r="AF273" s="672"/>
      <c r="AG273" s="672"/>
      <c r="AH273" s="672"/>
      <c r="AI273" s="672"/>
      <c r="AJ273" s="672"/>
      <c r="AK273" s="672"/>
      <c r="AL273" s="672"/>
      <c r="AM273" s="672"/>
      <c r="AN273" s="672"/>
      <c r="AO273" s="672"/>
      <c r="AP273" s="672"/>
      <c r="AQ273" s="672"/>
      <c r="AR273" s="672"/>
    </row>
    <row r="274" spans="1:44" hidden="1" x14ac:dyDescent="0.2">
      <c r="B274" s="672" t="s">
        <v>1645</v>
      </c>
      <c r="C274" s="672">
        <v>19</v>
      </c>
      <c r="D274" s="672" t="s">
        <v>894</v>
      </c>
      <c r="E274" s="672" t="s">
        <v>687</v>
      </c>
      <c r="F274" s="672" t="s">
        <v>687</v>
      </c>
      <c r="G274" s="672"/>
      <c r="H274" s="672"/>
      <c r="I274" s="672" t="s">
        <v>357</v>
      </c>
      <c r="J274" s="672" t="s">
        <v>1676</v>
      </c>
      <c r="K274" s="672" t="s">
        <v>687</v>
      </c>
      <c r="L274" s="672" t="s">
        <v>1165</v>
      </c>
      <c r="M274" s="672" t="s">
        <v>897</v>
      </c>
      <c r="N274" s="1166">
        <v>43998</v>
      </c>
      <c r="O274" s="672">
        <v>33</v>
      </c>
      <c r="P274" s="1166">
        <v>44588</v>
      </c>
      <c r="Q274" s="672">
        <v>19.670000000000002</v>
      </c>
      <c r="R274" s="672">
        <v>20</v>
      </c>
      <c r="S274" s="672">
        <v>1.6666666670000001</v>
      </c>
      <c r="T274" s="672"/>
      <c r="U274" s="672" t="s">
        <v>687</v>
      </c>
      <c r="V274" s="672"/>
      <c r="W274" s="672"/>
      <c r="X274" s="672"/>
      <c r="Y274" s="672"/>
      <c r="Z274" s="672"/>
      <c r="AA274" s="672">
        <v>19.670000000000002</v>
      </c>
      <c r="AB274" s="672" t="s">
        <v>357</v>
      </c>
      <c r="AC274" s="672">
        <v>17.466666669999999</v>
      </c>
      <c r="AD274" s="672"/>
      <c r="AE274" s="672"/>
      <c r="AF274" s="672"/>
      <c r="AG274" s="672"/>
      <c r="AH274" s="672"/>
      <c r="AI274" s="672"/>
      <c r="AJ274" s="672"/>
      <c r="AK274" s="672"/>
      <c r="AL274" s="672"/>
      <c r="AM274" s="672"/>
      <c r="AN274" s="672"/>
      <c r="AO274" s="672"/>
      <c r="AP274" s="672"/>
      <c r="AQ274" s="672"/>
      <c r="AR274" s="672"/>
    </row>
    <row r="275" spans="1:44" hidden="1" x14ac:dyDescent="0.2">
      <c r="B275" s="672" t="s">
        <v>1645</v>
      </c>
      <c r="C275" s="672">
        <v>20</v>
      </c>
      <c r="D275" s="672" t="s">
        <v>894</v>
      </c>
      <c r="E275" s="672" t="s">
        <v>688</v>
      </c>
      <c r="F275" s="672" t="s">
        <v>688</v>
      </c>
      <c r="G275" s="672"/>
      <c r="H275" s="672"/>
      <c r="I275" s="672" t="s">
        <v>357</v>
      </c>
      <c r="J275" s="672" t="s">
        <v>1677</v>
      </c>
      <c r="K275" s="672" t="s">
        <v>688</v>
      </c>
      <c r="L275" s="672" t="s">
        <v>1165</v>
      </c>
      <c r="M275" s="672" t="s">
        <v>1493</v>
      </c>
      <c r="N275" s="1166">
        <v>43998</v>
      </c>
      <c r="O275" s="672">
        <v>32</v>
      </c>
      <c r="P275" s="1166">
        <v>44588</v>
      </c>
      <c r="Q275" s="672">
        <v>19.670000000000002</v>
      </c>
      <c r="R275" s="672">
        <v>20</v>
      </c>
      <c r="S275" s="672">
        <v>1.6666666670000001</v>
      </c>
      <c r="T275" s="672"/>
      <c r="U275" s="672" t="s">
        <v>688</v>
      </c>
      <c r="V275" s="672"/>
      <c r="W275" s="672"/>
      <c r="X275" s="672"/>
      <c r="Y275" s="672"/>
      <c r="Z275" s="672"/>
      <c r="AA275" s="672">
        <v>19.670000000000002</v>
      </c>
      <c r="AB275" s="672" t="s">
        <v>357</v>
      </c>
      <c r="AC275" s="672">
        <v>17.466666669999999</v>
      </c>
      <c r="AD275" s="672"/>
      <c r="AE275" s="672"/>
      <c r="AF275" s="672"/>
      <c r="AG275" s="672"/>
      <c r="AH275" s="672"/>
      <c r="AI275" s="672"/>
      <c r="AJ275" s="672"/>
      <c r="AK275" s="672"/>
      <c r="AL275" s="672"/>
      <c r="AM275" s="672"/>
      <c r="AN275" s="672"/>
      <c r="AO275" s="672"/>
      <c r="AP275" s="672"/>
      <c r="AQ275" s="672"/>
      <c r="AR275" s="672"/>
    </row>
    <row r="276" spans="1:44" hidden="1" x14ac:dyDescent="0.2">
      <c r="B276" s="672" t="s">
        <v>1645</v>
      </c>
      <c r="C276" s="672">
        <v>21</v>
      </c>
      <c r="D276" s="672" t="s">
        <v>894</v>
      </c>
      <c r="E276" s="672" t="s">
        <v>690</v>
      </c>
      <c r="F276" s="672" t="s">
        <v>690</v>
      </c>
      <c r="G276" s="672"/>
      <c r="H276" s="672"/>
      <c r="I276" s="672" t="s">
        <v>357</v>
      </c>
      <c r="J276" s="672" t="s">
        <v>1678</v>
      </c>
      <c r="K276" s="672" t="s">
        <v>690</v>
      </c>
      <c r="L276" s="672" t="s">
        <v>1165</v>
      </c>
      <c r="M276" s="672" t="s">
        <v>1493</v>
      </c>
      <c r="N276" s="1166">
        <v>43998</v>
      </c>
      <c r="O276" s="672">
        <v>27</v>
      </c>
      <c r="P276" s="1166">
        <v>44588</v>
      </c>
      <c r="Q276" s="672">
        <v>19.670000000000002</v>
      </c>
      <c r="R276" s="672">
        <v>20</v>
      </c>
      <c r="S276" s="672">
        <v>1.6666666670000001</v>
      </c>
      <c r="T276" s="672"/>
      <c r="U276" s="672" t="s">
        <v>690</v>
      </c>
      <c r="V276" s="672"/>
      <c r="W276" s="672"/>
      <c r="X276" s="672"/>
      <c r="Y276" s="672"/>
      <c r="Z276" s="672"/>
      <c r="AA276" s="672">
        <v>19.670000000000002</v>
      </c>
      <c r="AB276" s="672" t="s">
        <v>357</v>
      </c>
      <c r="AC276" s="672">
        <v>17.466666669999999</v>
      </c>
      <c r="AD276" s="672"/>
      <c r="AE276" s="672"/>
      <c r="AF276" s="672"/>
      <c r="AG276" s="672"/>
      <c r="AH276" s="672"/>
      <c r="AI276" s="672"/>
      <c r="AJ276" s="672"/>
      <c r="AK276" s="672"/>
      <c r="AL276" s="672"/>
      <c r="AM276" s="672"/>
      <c r="AN276" s="672"/>
      <c r="AO276" s="672"/>
      <c r="AP276" s="672"/>
      <c r="AQ276" s="672"/>
      <c r="AR276" s="672"/>
    </row>
    <row r="277" spans="1:44" hidden="1" x14ac:dyDescent="0.2">
      <c r="B277" s="672" t="s">
        <v>1645</v>
      </c>
      <c r="C277" s="672">
        <v>22</v>
      </c>
      <c r="D277" s="672" t="s">
        <v>894</v>
      </c>
      <c r="E277" s="672" t="s">
        <v>691</v>
      </c>
      <c r="F277" s="672" t="s">
        <v>691</v>
      </c>
      <c r="G277" s="672"/>
      <c r="H277" s="672"/>
      <c r="I277" s="672" t="s">
        <v>357</v>
      </c>
      <c r="J277" s="672" t="s">
        <v>1679</v>
      </c>
      <c r="K277" s="672" t="s">
        <v>691</v>
      </c>
      <c r="L277" s="672" t="s">
        <v>1165</v>
      </c>
      <c r="M277" s="672" t="s">
        <v>1493</v>
      </c>
      <c r="N277" s="1166">
        <v>43900</v>
      </c>
      <c r="O277" s="672">
        <v>26</v>
      </c>
      <c r="P277" s="1166">
        <v>44588</v>
      </c>
      <c r="Q277" s="672">
        <v>22.93</v>
      </c>
      <c r="R277" s="672">
        <v>23</v>
      </c>
      <c r="S277" s="672">
        <v>1.9166666670000001</v>
      </c>
      <c r="T277" s="672"/>
      <c r="U277" s="672" t="s">
        <v>691</v>
      </c>
      <c r="V277" s="672"/>
      <c r="W277" s="672"/>
      <c r="X277" s="672"/>
      <c r="Y277" s="672"/>
      <c r="Z277" s="672"/>
      <c r="AA277" s="672">
        <v>22.93</v>
      </c>
      <c r="AB277" s="672" t="s">
        <v>357</v>
      </c>
      <c r="AC277" s="672">
        <v>20.733333330000001</v>
      </c>
      <c r="AD277" s="672"/>
      <c r="AE277" s="672"/>
      <c r="AF277" s="672"/>
      <c r="AG277" s="672"/>
      <c r="AH277" s="672"/>
      <c r="AI277" s="672"/>
      <c r="AJ277" s="672"/>
      <c r="AK277" s="672"/>
      <c r="AL277" s="672"/>
      <c r="AM277" s="672"/>
      <c r="AN277" s="672"/>
      <c r="AO277" s="672"/>
      <c r="AP277" s="672"/>
      <c r="AQ277" s="672"/>
      <c r="AR277" s="672"/>
    </row>
    <row r="278" spans="1:44" s="328" customFormat="1" ht="16" hidden="1" x14ac:dyDescent="0.2">
      <c r="A278" s="1386" t="s">
        <v>1506</v>
      </c>
      <c r="B278" s="1386" t="s">
        <v>1680</v>
      </c>
      <c r="C278" s="1386">
        <v>1</v>
      </c>
      <c r="D278" s="1386" t="s">
        <v>894</v>
      </c>
      <c r="E278" s="1396" t="s">
        <v>692</v>
      </c>
      <c r="F278" s="1396" t="s">
        <v>692</v>
      </c>
      <c r="G278" s="1396"/>
      <c r="H278" s="1396"/>
      <c r="I278" s="1386" t="s">
        <v>112</v>
      </c>
      <c r="J278" s="1396" t="s">
        <v>692</v>
      </c>
      <c r="K278" s="1396" t="s">
        <v>692</v>
      </c>
      <c r="L278" s="1386" t="s">
        <v>1165</v>
      </c>
      <c r="M278" s="1386" t="s">
        <v>897</v>
      </c>
      <c r="N278" s="1387">
        <v>44202</v>
      </c>
      <c r="O278" s="1386">
        <v>47</v>
      </c>
      <c r="P278" s="1387">
        <v>44615</v>
      </c>
      <c r="Q278" s="1386">
        <v>13.77</v>
      </c>
      <c r="R278" s="1386">
        <v>14</v>
      </c>
      <c r="S278" s="1386">
        <v>1.1666666670000001</v>
      </c>
      <c r="T278" s="1386"/>
      <c r="U278" s="1396" t="s">
        <v>692</v>
      </c>
      <c r="V278" s="1386" t="s">
        <v>1681</v>
      </c>
      <c r="W278" s="1386" t="s">
        <v>1682</v>
      </c>
      <c r="X278" s="1386">
        <v>43</v>
      </c>
      <c r="Y278" s="1386">
        <v>27</v>
      </c>
      <c r="Z278" s="1386"/>
      <c r="AA278" s="1386">
        <v>13.77</v>
      </c>
      <c r="AB278" s="1386" t="s">
        <v>112</v>
      </c>
      <c r="AC278" s="1386">
        <v>12.3</v>
      </c>
      <c r="AD278" s="1386"/>
      <c r="AE278" s="1386"/>
      <c r="AF278" s="1386"/>
      <c r="AG278" s="1386"/>
      <c r="AH278" s="1386"/>
      <c r="AI278" s="1386"/>
      <c r="AJ278" s="1386"/>
      <c r="AK278" s="1386"/>
      <c r="AL278" s="1386"/>
      <c r="AM278" s="1386"/>
      <c r="AN278" s="1386"/>
      <c r="AO278" s="1386"/>
      <c r="AP278" s="1386"/>
      <c r="AQ278" s="1386"/>
      <c r="AR278" s="1386"/>
    </row>
    <row r="279" spans="1:44" s="327" customFormat="1" ht="16" hidden="1" x14ac:dyDescent="0.2">
      <c r="A279" s="1174" t="s">
        <v>1445</v>
      </c>
      <c r="B279" s="1297" t="s">
        <v>1680</v>
      </c>
      <c r="C279" s="1297">
        <v>2</v>
      </c>
      <c r="D279" s="1174" t="s">
        <v>894</v>
      </c>
      <c r="E279" s="1383" t="s">
        <v>693</v>
      </c>
      <c r="F279" s="1383" t="s">
        <v>693</v>
      </c>
      <c r="G279" s="1383"/>
      <c r="H279" s="1383"/>
      <c r="I279" s="1297" t="s">
        <v>112</v>
      </c>
      <c r="J279" s="1383" t="s">
        <v>693</v>
      </c>
      <c r="K279" s="1383" t="s">
        <v>693</v>
      </c>
      <c r="L279" s="1297" t="s">
        <v>1165</v>
      </c>
      <c r="M279" s="1297" t="s">
        <v>897</v>
      </c>
      <c r="N279" s="1298">
        <v>44202</v>
      </c>
      <c r="O279" s="1297">
        <v>39</v>
      </c>
      <c r="P279" s="1298">
        <v>44615</v>
      </c>
      <c r="Q279" s="1297">
        <v>13.77</v>
      </c>
      <c r="R279" s="1297">
        <v>14</v>
      </c>
      <c r="S279" s="1297">
        <v>1.1666666670000001</v>
      </c>
      <c r="T279" s="1297"/>
      <c r="U279" s="1383" t="s">
        <v>693</v>
      </c>
      <c r="V279" s="1382" t="s">
        <v>1683</v>
      </c>
      <c r="W279" s="1382" t="s">
        <v>1684</v>
      </c>
      <c r="X279" s="1382">
        <v>50</v>
      </c>
      <c r="Y279" s="1382">
        <v>27</v>
      </c>
      <c r="Z279" s="1297" t="s">
        <v>1450</v>
      </c>
      <c r="AA279" s="1297">
        <v>13.77</v>
      </c>
      <c r="AB279" s="1297" t="s">
        <v>112</v>
      </c>
      <c r="AC279" s="1297">
        <v>12.3</v>
      </c>
      <c r="AD279" s="1297"/>
      <c r="AE279" s="1297"/>
      <c r="AF279" s="1297"/>
      <c r="AG279" s="1297"/>
      <c r="AH279" s="1297"/>
      <c r="AI279" s="1297"/>
      <c r="AJ279" s="1297"/>
      <c r="AK279" s="1297"/>
      <c r="AL279" s="1297"/>
      <c r="AM279" s="1297"/>
      <c r="AN279" s="1297"/>
      <c r="AO279" s="1297"/>
      <c r="AP279" s="1297"/>
      <c r="AQ279" s="1297"/>
      <c r="AR279" s="1297"/>
    </row>
    <row r="280" spans="1:44" s="327" customFormat="1" ht="16" hidden="1" x14ac:dyDescent="0.2">
      <c r="A280" s="1174" t="s">
        <v>1445</v>
      </c>
      <c r="B280" s="1297" t="s">
        <v>1680</v>
      </c>
      <c r="C280" s="1297">
        <v>3</v>
      </c>
      <c r="D280" s="1174" t="s">
        <v>894</v>
      </c>
      <c r="E280" s="1383" t="s">
        <v>694</v>
      </c>
      <c r="F280" s="1383" t="s">
        <v>694</v>
      </c>
      <c r="G280" s="1383"/>
      <c r="H280" s="1383"/>
      <c r="I280" s="1297" t="s">
        <v>112</v>
      </c>
      <c r="J280" s="1383" t="s">
        <v>694</v>
      </c>
      <c r="K280" s="1383" t="s">
        <v>694</v>
      </c>
      <c r="L280" s="1297" t="s">
        <v>1165</v>
      </c>
      <c r="M280" s="1297" t="s">
        <v>897</v>
      </c>
      <c r="N280" s="1298">
        <v>44202</v>
      </c>
      <c r="O280" s="1297">
        <v>37</v>
      </c>
      <c r="P280" s="1298">
        <v>44615</v>
      </c>
      <c r="Q280" s="1297">
        <v>13.77</v>
      </c>
      <c r="R280" s="1297">
        <v>14</v>
      </c>
      <c r="S280" s="1297">
        <v>1.1666666670000001</v>
      </c>
      <c r="T280" s="1297"/>
      <c r="U280" s="1383" t="s">
        <v>694</v>
      </c>
      <c r="V280" s="1382" t="s">
        <v>1685</v>
      </c>
      <c r="W280" s="1382" t="s">
        <v>1686</v>
      </c>
      <c r="X280" s="1382">
        <v>60</v>
      </c>
      <c r="Y280" s="1382">
        <v>22</v>
      </c>
      <c r="Z280" s="1297" t="s">
        <v>1450</v>
      </c>
      <c r="AA280" s="1297">
        <v>13.77</v>
      </c>
      <c r="AB280" s="1297" t="s">
        <v>112</v>
      </c>
      <c r="AC280" s="1297">
        <v>12.3</v>
      </c>
      <c r="AD280" s="1297"/>
      <c r="AE280" s="1297"/>
      <c r="AF280" s="1297"/>
      <c r="AG280" s="1297"/>
      <c r="AH280" s="1297"/>
      <c r="AI280" s="1297"/>
      <c r="AJ280" s="1297"/>
      <c r="AK280" s="1297"/>
      <c r="AL280" s="1297"/>
      <c r="AM280" s="1297"/>
      <c r="AN280" s="1297"/>
      <c r="AO280" s="1297"/>
      <c r="AP280" s="1297"/>
      <c r="AQ280" s="1297"/>
      <c r="AR280" s="1297"/>
    </row>
    <row r="281" spans="1:44" s="328" customFormat="1" ht="16" hidden="1" x14ac:dyDescent="0.2">
      <c r="A281" s="1386" t="s">
        <v>1506</v>
      </c>
      <c r="B281" s="1386" t="s">
        <v>1680</v>
      </c>
      <c r="C281" s="1386">
        <v>4</v>
      </c>
      <c r="D281" s="1386" t="s">
        <v>894</v>
      </c>
      <c r="E281" s="1396" t="s">
        <v>695</v>
      </c>
      <c r="F281" s="1396" t="s">
        <v>695</v>
      </c>
      <c r="G281" s="1396"/>
      <c r="H281" s="1396"/>
      <c r="I281" s="1386" t="s">
        <v>112</v>
      </c>
      <c r="J281" s="1396" t="s">
        <v>695</v>
      </c>
      <c r="K281" s="1396" t="s">
        <v>695</v>
      </c>
      <c r="L281" s="1386" t="s">
        <v>1165</v>
      </c>
      <c r="M281" s="1386" t="s">
        <v>897</v>
      </c>
      <c r="N281" s="1387">
        <v>44202</v>
      </c>
      <c r="O281" s="1386">
        <v>48</v>
      </c>
      <c r="P281" s="1387">
        <v>44615</v>
      </c>
      <c r="Q281" s="1386">
        <v>13.77</v>
      </c>
      <c r="R281" s="1386">
        <v>14</v>
      </c>
      <c r="S281" s="1386">
        <v>1.1666666670000001</v>
      </c>
      <c r="T281" s="1386"/>
      <c r="U281" s="1396" t="s">
        <v>695</v>
      </c>
      <c r="V281" s="1386" t="s">
        <v>1687</v>
      </c>
      <c r="W281" s="1386" t="s">
        <v>1688</v>
      </c>
      <c r="X281" s="1386">
        <v>45</v>
      </c>
      <c r="Y281" s="1386">
        <v>27</v>
      </c>
      <c r="Z281" s="1386" t="s">
        <v>1450</v>
      </c>
      <c r="AA281" s="1386">
        <v>13.77</v>
      </c>
      <c r="AB281" s="1386" t="s">
        <v>112</v>
      </c>
      <c r="AC281" s="1386">
        <v>12.3</v>
      </c>
      <c r="AD281" s="1386"/>
      <c r="AE281" s="1386"/>
      <c r="AF281" s="1386"/>
      <c r="AG281" s="1386"/>
      <c r="AH281" s="1386"/>
      <c r="AI281" s="1386"/>
      <c r="AJ281" s="1386"/>
      <c r="AK281" s="1386"/>
      <c r="AL281" s="1386"/>
      <c r="AM281" s="1386"/>
      <c r="AN281" s="1386"/>
      <c r="AO281" s="1386"/>
      <c r="AP281" s="1386"/>
      <c r="AQ281" s="1386"/>
      <c r="AR281" s="1386"/>
    </row>
    <row r="282" spans="1:44" ht="16" hidden="1" x14ac:dyDescent="0.2">
      <c r="B282" s="672" t="s">
        <v>1680</v>
      </c>
      <c r="C282" s="672">
        <v>5</v>
      </c>
      <c r="D282" s="672" t="s">
        <v>894</v>
      </c>
      <c r="E282" s="1177" t="s">
        <v>696</v>
      </c>
      <c r="F282" s="1177" t="s">
        <v>696</v>
      </c>
      <c r="G282" s="1177"/>
      <c r="H282" s="1177"/>
      <c r="I282" s="672" t="s">
        <v>357</v>
      </c>
      <c r="J282" s="1177" t="s">
        <v>696</v>
      </c>
      <c r="K282" s="1177" t="s">
        <v>696</v>
      </c>
      <c r="L282" s="672" t="s">
        <v>1165</v>
      </c>
      <c r="M282" s="672" t="s">
        <v>897</v>
      </c>
      <c r="N282" s="1166">
        <v>44202</v>
      </c>
      <c r="O282" s="672">
        <v>29</v>
      </c>
      <c r="P282" s="1166">
        <v>44615</v>
      </c>
      <c r="Q282" s="672">
        <v>13.77</v>
      </c>
      <c r="R282" s="672">
        <v>14</v>
      </c>
      <c r="S282" s="672">
        <v>1.1666666670000001</v>
      </c>
      <c r="T282" s="672"/>
      <c r="U282" s="1177" t="s">
        <v>696</v>
      </c>
      <c r="V282" s="672"/>
      <c r="W282" s="672"/>
      <c r="X282" s="672"/>
      <c r="Y282" s="672"/>
      <c r="Z282" s="672"/>
      <c r="AA282" s="672">
        <v>13.77</v>
      </c>
      <c r="AB282" s="672" t="s">
        <v>357</v>
      </c>
      <c r="AC282" s="672">
        <v>12.3</v>
      </c>
      <c r="AD282" s="672"/>
      <c r="AE282" s="672"/>
      <c r="AF282" s="672"/>
      <c r="AG282" s="672"/>
      <c r="AH282" s="672"/>
      <c r="AI282" s="672"/>
      <c r="AJ282" s="672"/>
      <c r="AK282" s="672"/>
      <c r="AL282" s="672"/>
      <c r="AM282" s="672"/>
      <c r="AN282" s="672"/>
      <c r="AO282" s="672"/>
      <c r="AP282" s="672"/>
      <c r="AQ282" s="672"/>
      <c r="AR282" s="672"/>
    </row>
    <row r="283" spans="1:44" ht="16" hidden="1" x14ac:dyDescent="0.2">
      <c r="B283" s="672" t="s">
        <v>1680</v>
      </c>
      <c r="C283" s="672">
        <v>6</v>
      </c>
      <c r="D283" s="672" t="s">
        <v>894</v>
      </c>
      <c r="E283" s="1177" t="s">
        <v>697</v>
      </c>
      <c r="F283" s="1177" t="s">
        <v>697</v>
      </c>
      <c r="G283" s="1177"/>
      <c r="H283" s="1177"/>
      <c r="I283" s="672" t="s">
        <v>357</v>
      </c>
      <c r="J283" s="1177" t="s">
        <v>697</v>
      </c>
      <c r="K283" s="1177" t="s">
        <v>697</v>
      </c>
      <c r="L283" s="672" t="s">
        <v>1165</v>
      </c>
      <c r="M283" s="672" t="s">
        <v>897</v>
      </c>
      <c r="N283" s="1166">
        <v>44202</v>
      </c>
      <c r="O283" s="672">
        <v>31</v>
      </c>
      <c r="P283" s="1166">
        <v>44615</v>
      </c>
      <c r="Q283" s="672">
        <v>13.77</v>
      </c>
      <c r="R283" s="672">
        <v>14</v>
      </c>
      <c r="S283" s="672">
        <v>1.1666666670000001</v>
      </c>
      <c r="T283" s="672"/>
      <c r="U283" s="1177" t="s">
        <v>697</v>
      </c>
      <c r="V283" s="672"/>
      <c r="W283" s="672"/>
      <c r="X283" s="672"/>
      <c r="Y283" s="672"/>
      <c r="Z283" s="672"/>
      <c r="AA283" s="672">
        <v>13.77</v>
      </c>
      <c r="AB283" s="672" t="s">
        <v>357</v>
      </c>
      <c r="AC283" s="672">
        <v>12.3</v>
      </c>
      <c r="AD283" s="672"/>
      <c r="AE283" s="672"/>
      <c r="AF283" s="672"/>
      <c r="AG283" s="672"/>
      <c r="AH283" s="672"/>
      <c r="AI283" s="672"/>
      <c r="AJ283" s="672"/>
      <c r="AK283" s="672"/>
      <c r="AL283" s="672"/>
      <c r="AM283" s="672"/>
      <c r="AN283" s="672"/>
      <c r="AO283" s="672"/>
      <c r="AP283" s="672"/>
      <c r="AQ283" s="672"/>
      <c r="AR283" s="672"/>
    </row>
    <row r="284" spans="1:44" ht="16" hidden="1" x14ac:dyDescent="0.2">
      <c r="B284" s="672" t="s">
        <v>1680</v>
      </c>
      <c r="C284" s="672">
        <v>7</v>
      </c>
      <c r="D284" s="672" t="s">
        <v>894</v>
      </c>
      <c r="E284" s="1177" t="s">
        <v>698</v>
      </c>
      <c r="F284" s="1177" t="s">
        <v>698</v>
      </c>
      <c r="G284" s="1177"/>
      <c r="H284" s="1177"/>
      <c r="I284" s="672" t="s">
        <v>357</v>
      </c>
      <c r="J284" s="1177" t="s">
        <v>698</v>
      </c>
      <c r="K284" s="1177" t="s">
        <v>698</v>
      </c>
      <c r="L284" s="672" t="s">
        <v>1165</v>
      </c>
      <c r="M284" s="672" t="s">
        <v>897</v>
      </c>
      <c r="N284" s="1166">
        <v>44222</v>
      </c>
      <c r="O284" s="672">
        <v>33</v>
      </c>
      <c r="P284" s="1166">
        <v>44615</v>
      </c>
      <c r="Q284" s="672">
        <v>13.1</v>
      </c>
      <c r="R284" s="672">
        <v>13</v>
      </c>
      <c r="S284" s="672">
        <v>1.0833333329999999</v>
      </c>
      <c r="T284" s="672"/>
      <c r="U284" s="1177" t="s">
        <v>698</v>
      </c>
      <c r="V284" s="672"/>
      <c r="W284" s="672"/>
      <c r="X284" s="672"/>
      <c r="Y284" s="672"/>
      <c r="Z284" s="672"/>
      <c r="AA284" s="672">
        <v>13.1</v>
      </c>
      <c r="AB284" s="672" t="s">
        <v>357</v>
      </c>
      <c r="AC284" s="672">
        <v>11.633333329999999</v>
      </c>
      <c r="AD284" s="672"/>
      <c r="AE284" s="672"/>
      <c r="AF284" s="672"/>
      <c r="AG284" s="672"/>
      <c r="AH284" s="672"/>
      <c r="AI284" s="672"/>
      <c r="AJ284" s="672"/>
      <c r="AK284" s="672"/>
      <c r="AL284" s="672"/>
      <c r="AM284" s="672"/>
      <c r="AN284" s="672"/>
      <c r="AO284" s="672"/>
      <c r="AP284" s="672"/>
      <c r="AQ284" s="672"/>
      <c r="AR284" s="672"/>
    </row>
    <row r="285" spans="1:44" ht="16" hidden="1" x14ac:dyDescent="0.2">
      <c r="B285" s="672" t="s">
        <v>1680</v>
      </c>
      <c r="C285" s="672">
        <v>8</v>
      </c>
      <c r="D285" s="672" t="s">
        <v>894</v>
      </c>
      <c r="E285" s="1177" t="s">
        <v>699</v>
      </c>
      <c r="F285" s="1177" t="s">
        <v>699</v>
      </c>
      <c r="G285" s="1177"/>
      <c r="H285" s="1177"/>
      <c r="I285" s="672" t="s">
        <v>357</v>
      </c>
      <c r="J285" s="1177" t="s">
        <v>699</v>
      </c>
      <c r="K285" s="1177" t="s">
        <v>699</v>
      </c>
      <c r="L285" s="672" t="s">
        <v>1165</v>
      </c>
      <c r="M285" s="672" t="s">
        <v>1493</v>
      </c>
      <c r="N285" s="1166">
        <v>44200</v>
      </c>
      <c r="O285" s="672">
        <v>27</v>
      </c>
      <c r="P285" s="1166">
        <v>44616</v>
      </c>
      <c r="Q285" s="672">
        <v>13.87</v>
      </c>
      <c r="R285" s="672">
        <v>14</v>
      </c>
      <c r="S285" s="672">
        <v>1.1666666670000001</v>
      </c>
      <c r="T285" s="672"/>
      <c r="U285" s="1177" t="s">
        <v>699</v>
      </c>
      <c r="V285" s="672"/>
      <c r="W285" s="672"/>
      <c r="X285" s="672"/>
      <c r="Y285" s="672"/>
      <c r="Z285" s="672"/>
      <c r="AA285" s="672">
        <v>13.87</v>
      </c>
      <c r="AB285" s="672" t="s">
        <v>357</v>
      </c>
      <c r="AC285" s="672">
        <v>12.366666670000001</v>
      </c>
      <c r="AD285" s="672"/>
      <c r="AE285" s="672"/>
      <c r="AF285" s="672"/>
      <c r="AG285" s="672"/>
      <c r="AH285" s="672"/>
      <c r="AI285" s="672"/>
      <c r="AJ285" s="672"/>
      <c r="AK285" s="672"/>
      <c r="AL285" s="672"/>
      <c r="AM285" s="672"/>
      <c r="AN285" s="672"/>
      <c r="AO285" s="672"/>
      <c r="AP285" s="672"/>
      <c r="AQ285" s="672"/>
      <c r="AR285" s="672"/>
    </row>
    <row r="286" spans="1:44" ht="16" hidden="1" x14ac:dyDescent="0.2">
      <c r="B286" s="672" t="s">
        <v>1680</v>
      </c>
      <c r="C286" s="672">
        <v>9</v>
      </c>
      <c r="D286" s="672" t="s">
        <v>894</v>
      </c>
      <c r="E286" s="1177" t="s">
        <v>700</v>
      </c>
      <c r="F286" s="1177" t="s">
        <v>700</v>
      </c>
      <c r="G286" s="1177"/>
      <c r="H286" s="1177"/>
      <c r="I286" s="672" t="s">
        <v>357</v>
      </c>
      <c r="J286" s="1177" t="s">
        <v>700</v>
      </c>
      <c r="K286" s="1177" t="s">
        <v>700</v>
      </c>
      <c r="L286" s="672" t="s">
        <v>1165</v>
      </c>
      <c r="M286" s="672" t="s">
        <v>1493</v>
      </c>
      <c r="N286" s="1166">
        <v>44200</v>
      </c>
      <c r="O286" s="672">
        <v>26</v>
      </c>
      <c r="P286" s="1166">
        <v>44616</v>
      </c>
      <c r="Q286" s="672">
        <v>13.87</v>
      </c>
      <c r="R286" s="672">
        <v>14</v>
      </c>
      <c r="S286" s="672">
        <v>1.1666666670000001</v>
      </c>
      <c r="T286" s="672"/>
      <c r="U286" s="1177" t="s">
        <v>700</v>
      </c>
      <c r="V286" s="672"/>
      <c r="W286" s="672"/>
      <c r="X286" s="672"/>
      <c r="Y286" s="672"/>
      <c r="Z286" s="672"/>
      <c r="AA286" s="672">
        <v>13.87</v>
      </c>
      <c r="AB286" s="672" t="s">
        <v>357</v>
      </c>
      <c r="AC286" s="672">
        <v>12.366666670000001</v>
      </c>
      <c r="AD286" s="672"/>
      <c r="AE286" s="672"/>
      <c r="AF286" s="672"/>
      <c r="AG286" s="672"/>
      <c r="AH286" s="672"/>
      <c r="AI286" s="672"/>
      <c r="AJ286" s="672"/>
      <c r="AK286" s="672"/>
      <c r="AL286" s="672"/>
      <c r="AM286" s="672"/>
      <c r="AN286" s="672"/>
      <c r="AO286" s="672"/>
      <c r="AP286" s="672"/>
      <c r="AQ286" s="672"/>
      <c r="AR286" s="672"/>
    </row>
    <row r="287" spans="1:44" ht="16" hidden="1" x14ac:dyDescent="0.2">
      <c r="B287" s="672" t="s">
        <v>1680</v>
      </c>
      <c r="C287" s="672">
        <v>10</v>
      </c>
      <c r="D287" s="672" t="s">
        <v>894</v>
      </c>
      <c r="E287" s="1177" t="s">
        <v>701</v>
      </c>
      <c r="F287" s="1177" t="s">
        <v>701</v>
      </c>
      <c r="G287" s="1177"/>
      <c r="H287" s="1177"/>
      <c r="I287" s="672" t="s">
        <v>357</v>
      </c>
      <c r="J287" s="1177" t="s">
        <v>701</v>
      </c>
      <c r="K287" s="1177" t="s">
        <v>701</v>
      </c>
      <c r="L287" s="672" t="s">
        <v>1165</v>
      </c>
      <c r="M287" s="672" t="s">
        <v>1493</v>
      </c>
      <c r="N287" s="1166">
        <v>44200</v>
      </c>
      <c r="O287" s="672">
        <v>27</v>
      </c>
      <c r="P287" s="1166">
        <v>44616</v>
      </c>
      <c r="Q287" s="672">
        <v>13.87</v>
      </c>
      <c r="R287" s="672">
        <v>14</v>
      </c>
      <c r="S287" s="672">
        <v>1.1666666670000001</v>
      </c>
      <c r="T287" s="672"/>
      <c r="U287" s="1177" t="s">
        <v>701</v>
      </c>
      <c r="V287" s="672"/>
      <c r="W287" s="672"/>
      <c r="X287" s="672"/>
      <c r="Y287" s="672"/>
      <c r="Z287" s="672"/>
      <c r="AA287" s="672">
        <v>13.87</v>
      </c>
      <c r="AB287" s="672" t="s">
        <v>357</v>
      </c>
      <c r="AC287" s="672">
        <v>12.366666670000001</v>
      </c>
      <c r="AD287" s="672"/>
      <c r="AE287" s="672"/>
      <c r="AF287" s="672"/>
      <c r="AG287" s="672"/>
      <c r="AH287" s="672"/>
      <c r="AI287" s="672"/>
      <c r="AJ287" s="672"/>
      <c r="AK287" s="672"/>
      <c r="AL287" s="672"/>
      <c r="AM287" s="672"/>
      <c r="AN287" s="672"/>
      <c r="AO287" s="672"/>
      <c r="AP287" s="672"/>
      <c r="AQ287" s="672"/>
      <c r="AR287" s="672"/>
    </row>
    <row r="288" spans="1:44" ht="16" hidden="1" x14ac:dyDescent="0.2">
      <c r="B288" s="672" t="s">
        <v>1680</v>
      </c>
      <c r="C288" s="672">
        <v>11</v>
      </c>
      <c r="D288" s="672" t="s">
        <v>894</v>
      </c>
      <c r="E288" s="1177" t="s">
        <v>702</v>
      </c>
      <c r="F288" s="1177" t="s">
        <v>702</v>
      </c>
      <c r="G288" s="1177"/>
      <c r="H288" s="1177"/>
      <c r="I288" s="672" t="s">
        <v>112</v>
      </c>
      <c r="J288" s="1177" t="s">
        <v>702</v>
      </c>
      <c r="K288" s="1177" t="s">
        <v>702</v>
      </c>
      <c r="L288" s="672" t="s">
        <v>896</v>
      </c>
      <c r="M288" s="672" t="s">
        <v>897</v>
      </c>
      <c r="N288" s="1166">
        <v>44203</v>
      </c>
      <c r="O288" s="672">
        <v>48</v>
      </c>
      <c r="P288" s="1166">
        <v>44616</v>
      </c>
      <c r="Q288" s="672">
        <v>13.77</v>
      </c>
      <c r="R288" s="672">
        <v>14</v>
      </c>
      <c r="S288" s="672">
        <v>1.1666666670000001</v>
      </c>
      <c r="T288" s="672"/>
      <c r="U288" s="1177" t="s">
        <v>702</v>
      </c>
      <c r="V288" s="672"/>
      <c r="W288" s="672"/>
      <c r="X288" s="672"/>
      <c r="Y288" s="672"/>
      <c r="Z288" s="672"/>
      <c r="AA288" s="672">
        <v>13.77</v>
      </c>
      <c r="AB288" s="672" t="s">
        <v>112</v>
      </c>
      <c r="AC288" s="672">
        <v>12.266666669999999</v>
      </c>
      <c r="AD288" s="672"/>
      <c r="AE288" s="672"/>
      <c r="AF288" s="672"/>
      <c r="AG288" s="672"/>
      <c r="AH288" s="672"/>
      <c r="AI288" s="672"/>
      <c r="AJ288" s="672"/>
      <c r="AK288" s="672"/>
      <c r="AL288" s="672"/>
      <c r="AM288" s="672"/>
      <c r="AN288" s="672"/>
      <c r="AO288" s="672"/>
      <c r="AP288" s="672"/>
      <c r="AQ288" s="672"/>
      <c r="AR288" s="672"/>
    </row>
    <row r="289" spans="2:44" ht="16" hidden="1" x14ac:dyDescent="0.2">
      <c r="B289" s="672" t="s">
        <v>1680</v>
      </c>
      <c r="C289" s="672">
        <v>12</v>
      </c>
      <c r="D289" s="672" t="s">
        <v>894</v>
      </c>
      <c r="E289" s="1177" t="s">
        <v>703</v>
      </c>
      <c r="F289" s="1177" t="s">
        <v>703</v>
      </c>
      <c r="G289" s="1177"/>
      <c r="H289" s="1177"/>
      <c r="I289" s="672" t="s">
        <v>112</v>
      </c>
      <c r="J289" s="1177" t="s">
        <v>703</v>
      </c>
      <c r="K289" s="1177" t="s">
        <v>703</v>
      </c>
      <c r="L289" s="672" t="s">
        <v>896</v>
      </c>
      <c r="M289" s="672" t="s">
        <v>897</v>
      </c>
      <c r="N289" s="1166">
        <v>44203</v>
      </c>
      <c r="O289" s="672">
        <v>49</v>
      </c>
      <c r="P289" s="1166">
        <v>44616</v>
      </c>
      <c r="Q289" s="672">
        <v>13.77</v>
      </c>
      <c r="R289" s="672">
        <v>14</v>
      </c>
      <c r="S289" s="672">
        <v>1.1666666670000001</v>
      </c>
      <c r="T289" s="672"/>
      <c r="U289" s="1177" t="s">
        <v>703</v>
      </c>
      <c r="V289" s="672"/>
      <c r="W289" s="672"/>
      <c r="X289" s="672"/>
      <c r="Y289" s="672"/>
      <c r="Z289" s="672"/>
      <c r="AA289" s="672">
        <v>13.77</v>
      </c>
      <c r="AB289" s="672" t="s">
        <v>112</v>
      </c>
      <c r="AC289" s="672">
        <v>12.266666669999999</v>
      </c>
      <c r="AD289" s="672"/>
      <c r="AE289" s="672"/>
      <c r="AF289" s="672"/>
      <c r="AG289" s="672"/>
      <c r="AH289" s="672"/>
      <c r="AI289" s="672"/>
      <c r="AJ289" s="672"/>
      <c r="AK289" s="672"/>
      <c r="AL289" s="672"/>
      <c r="AM289" s="672"/>
      <c r="AN289" s="672"/>
      <c r="AO289" s="672"/>
      <c r="AP289" s="672"/>
      <c r="AQ289" s="672"/>
      <c r="AR289" s="672"/>
    </row>
    <row r="290" spans="2:44" hidden="1" x14ac:dyDescent="0.2">
      <c r="B290" s="672" t="s">
        <v>1689</v>
      </c>
      <c r="C290" s="672">
        <v>1</v>
      </c>
      <c r="D290" s="672" t="s">
        <v>894</v>
      </c>
      <c r="E290" s="672" t="s">
        <v>707</v>
      </c>
      <c r="F290" s="672" t="s">
        <v>707</v>
      </c>
      <c r="G290" s="672"/>
      <c r="H290" s="672"/>
      <c r="I290" s="672" t="s">
        <v>112</v>
      </c>
      <c r="J290" s="672" t="s">
        <v>1690</v>
      </c>
      <c r="K290" s="672" t="s">
        <v>707</v>
      </c>
      <c r="L290" s="672" t="s">
        <v>1109</v>
      </c>
      <c r="M290" s="672" t="s">
        <v>897</v>
      </c>
      <c r="N290" s="1179">
        <v>44053</v>
      </c>
      <c r="O290" s="672">
        <v>48</v>
      </c>
      <c r="P290" s="1166">
        <v>44664</v>
      </c>
      <c r="Q290" s="672">
        <v>20.37</v>
      </c>
      <c r="R290" s="672">
        <v>20</v>
      </c>
      <c r="S290" s="672">
        <v>1.6666666670000001</v>
      </c>
      <c r="T290" s="672"/>
      <c r="U290" s="672" t="s">
        <v>707</v>
      </c>
      <c r="V290" s="672"/>
      <c r="W290" s="672"/>
      <c r="X290" s="672"/>
      <c r="Y290" s="672"/>
      <c r="Z290" s="672"/>
      <c r="AA290" s="672">
        <v>20.366666670000001</v>
      </c>
      <c r="AB290" s="672" t="s">
        <v>112</v>
      </c>
      <c r="AC290" s="672">
        <v>18.43333333</v>
      </c>
      <c r="AD290" s="672"/>
      <c r="AE290" s="672"/>
      <c r="AF290" s="672"/>
      <c r="AG290" s="672"/>
      <c r="AH290" s="672"/>
      <c r="AI290" s="672"/>
      <c r="AJ290" s="672"/>
      <c r="AK290" s="672"/>
      <c r="AL290" s="672"/>
      <c r="AM290" s="672"/>
      <c r="AN290" s="672"/>
      <c r="AO290" s="672"/>
      <c r="AP290" s="672"/>
      <c r="AQ290" s="672"/>
      <c r="AR290" s="672"/>
    </row>
    <row r="291" spans="2:44" hidden="1" x14ac:dyDescent="0.2">
      <c r="B291" s="672" t="s">
        <v>1689</v>
      </c>
      <c r="C291" s="672">
        <v>2</v>
      </c>
      <c r="D291" s="672" t="s">
        <v>894</v>
      </c>
      <c r="E291" s="672" t="s">
        <v>708</v>
      </c>
      <c r="F291" s="672" t="s">
        <v>708</v>
      </c>
      <c r="G291" s="672"/>
      <c r="H291" s="672"/>
      <c r="I291" s="672" t="s">
        <v>112</v>
      </c>
      <c r="J291" s="672" t="s">
        <v>1691</v>
      </c>
      <c r="K291" s="672" t="s">
        <v>708</v>
      </c>
      <c r="L291" s="672" t="s">
        <v>1109</v>
      </c>
      <c r="M291" s="672" t="s">
        <v>897</v>
      </c>
      <c r="N291" s="1179">
        <v>44053</v>
      </c>
      <c r="O291" s="672">
        <v>38</v>
      </c>
      <c r="P291" s="1166">
        <v>44664</v>
      </c>
      <c r="Q291" s="672">
        <v>20.37</v>
      </c>
      <c r="R291" s="672">
        <v>20</v>
      </c>
      <c r="S291" s="672">
        <v>1.6666666670000001</v>
      </c>
      <c r="T291" s="672"/>
      <c r="U291" s="672" t="s">
        <v>708</v>
      </c>
      <c r="V291" s="672"/>
      <c r="W291" s="672"/>
      <c r="X291" s="672"/>
      <c r="Y291" s="672"/>
      <c r="Z291" s="672"/>
      <c r="AA291" s="672">
        <v>20.366666670000001</v>
      </c>
      <c r="AB291" s="672" t="s">
        <v>112</v>
      </c>
      <c r="AC291" s="672">
        <v>18.43333333</v>
      </c>
      <c r="AD291" s="672"/>
      <c r="AE291" s="672"/>
      <c r="AF291" s="672"/>
      <c r="AG291" s="672"/>
      <c r="AH291" s="672"/>
      <c r="AI291" s="672"/>
      <c r="AJ291" s="672"/>
      <c r="AK291" s="672"/>
      <c r="AL291" s="672"/>
      <c r="AM291" s="672"/>
      <c r="AN291" s="672"/>
      <c r="AO291" s="672"/>
      <c r="AP291" s="672"/>
      <c r="AQ291" s="672"/>
      <c r="AR291" s="672"/>
    </row>
    <row r="292" spans="2:44" hidden="1" x14ac:dyDescent="0.2">
      <c r="B292" s="672" t="s">
        <v>1689</v>
      </c>
      <c r="C292" s="672">
        <v>3</v>
      </c>
      <c r="D292" s="672" t="s">
        <v>894</v>
      </c>
      <c r="E292" s="672" t="s">
        <v>709</v>
      </c>
      <c r="F292" s="672" t="s">
        <v>709</v>
      </c>
      <c r="G292" s="672"/>
      <c r="H292" s="672"/>
      <c r="I292" s="672" t="s">
        <v>112</v>
      </c>
      <c r="J292" s="672" t="s">
        <v>1692</v>
      </c>
      <c r="K292" s="672" t="s">
        <v>709</v>
      </c>
      <c r="L292" s="672" t="s">
        <v>1109</v>
      </c>
      <c r="M292" s="672" t="s">
        <v>897</v>
      </c>
      <c r="N292" s="1179">
        <v>44053</v>
      </c>
      <c r="O292" s="672">
        <v>34</v>
      </c>
      <c r="P292" s="1166">
        <v>44664</v>
      </c>
      <c r="Q292" s="672">
        <v>20.37</v>
      </c>
      <c r="R292" s="672">
        <v>20</v>
      </c>
      <c r="S292" s="672">
        <v>1.6666666670000001</v>
      </c>
      <c r="T292" s="672"/>
      <c r="U292" s="672" t="s">
        <v>709</v>
      </c>
      <c r="V292" s="672"/>
      <c r="W292" s="672"/>
      <c r="X292" s="672"/>
      <c r="Y292" s="672"/>
      <c r="Z292" s="672"/>
      <c r="AA292" s="672">
        <v>20.366666670000001</v>
      </c>
      <c r="AB292" s="672" t="s">
        <v>112</v>
      </c>
      <c r="AC292" s="672">
        <v>18.43333333</v>
      </c>
      <c r="AD292" s="672"/>
      <c r="AE292" s="672"/>
      <c r="AF292" s="672"/>
      <c r="AG292" s="672"/>
      <c r="AH292" s="672"/>
      <c r="AI292" s="672"/>
      <c r="AJ292" s="672"/>
      <c r="AK292" s="672"/>
      <c r="AL292" s="672"/>
      <c r="AM292" s="672"/>
      <c r="AN292" s="672"/>
      <c r="AO292" s="672"/>
      <c r="AP292" s="672"/>
      <c r="AQ292" s="672"/>
      <c r="AR292" s="672"/>
    </row>
    <row r="293" spans="2:44" hidden="1" x14ac:dyDescent="0.2">
      <c r="B293" s="672" t="s">
        <v>1689</v>
      </c>
      <c r="C293" s="672">
        <v>4</v>
      </c>
      <c r="D293" s="672" t="s">
        <v>894</v>
      </c>
      <c r="E293" s="672" t="s">
        <v>710</v>
      </c>
      <c r="F293" s="672" t="s">
        <v>710</v>
      </c>
      <c r="G293" s="672"/>
      <c r="H293" s="672"/>
      <c r="I293" s="672" t="s">
        <v>112</v>
      </c>
      <c r="J293" s="672" t="s">
        <v>1693</v>
      </c>
      <c r="K293" s="672" t="s">
        <v>710</v>
      </c>
      <c r="L293" s="672" t="s">
        <v>1109</v>
      </c>
      <c r="M293" s="672" t="s">
        <v>897</v>
      </c>
      <c r="N293" s="1179">
        <v>44053</v>
      </c>
      <c r="O293" s="672">
        <v>42</v>
      </c>
      <c r="P293" s="1166">
        <v>44664</v>
      </c>
      <c r="Q293" s="672">
        <v>20.37</v>
      </c>
      <c r="R293" s="672">
        <v>20</v>
      </c>
      <c r="S293" s="672">
        <v>1.6666666670000001</v>
      </c>
      <c r="T293" s="672"/>
      <c r="U293" s="672" t="s">
        <v>710</v>
      </c>
      <c r="V293" s="672"/>
      <c r="W293" s="672"/>
      <c r="X293" s="672"/>
      <c r="Y293" s="672"/>
      <c r="Z293" s="672"/>
      <c r="AA293" s="672">
        <v>20.366666670000001</v>
      </c>
      <c r="AB293" s="672" t="s">
        <v>112</v>
      </c>
      <c r="AC293" s="672">
        <v>18.43333333</v>
      </c>
      <c r="AD293" s="672"/>
      <c r="AE293" s="672"/>
      <c r="AF293" s="672"/>
      <c r="AG293" s="672"/>
      <c r="AH293" s="672"/>
      <c r="AI293" s="672"/>
      <c r="AJ293" s="672"/>
      <c r="AK293" s="672"/>
      <c r="AL293" s="672"/>
      <c r="AM293" s="672"/>
      <c r="AN293" s="672"/>
      <c r="AO293" s="672"/>
      <c r="AP293" s="672"/>
      <c r="AQ293" s="672"/>
      <c r="AR293" s="672"/>
    </row>
    <row r="294" spans="2:44" x14ac:dyDescent="0.2">
      <c r="B294" s="672" t="s">
        <v>1689</v>
      </c>
      <c r="C294" s="672">
        <v>9</v>
      </c>
      <c r="D294" s="672" t="s">
        <v>894</v>
      </c>
      <c r="E294" s="672" t="s">
        <v>715</v>
      </c>
      <c r="F294" s="672" t="s">
        <v>715</v>
      </c>
      <c r="G294" s="672"/>
      <c r="H294" s="672"/>
      <c r="I294" s="672" t="s">
        <v>357</v>
      </c>
      <c r="J294" s="672" t="s">
        <v>1694</v>
      </c>
      <c r="K294" s="672" t="s">
        <v>715</v>
      </c>
      <c r="L294" s="672" t="s">
        <v>1109</v>
      </c>
      <c r="M294" s="672" t="s">
        <v>1493</v>
      </c>
      <c r="N294" s="1179">
        <v>44053</v>
      </c>
      <c r="O294" s="672">
        <v>27</v>
      </c>
      <c r="P294" s="1166">
        <v>44657</v>
      </c>
      <c r="Q294" s="672">
        <v>20.13</v>
      </c>
      <c r="R294" s="672">
        <v>20</v>
      </c>
      <c r="S294" s="672">
        <v>1.6666666670000001</v>
      </c>
      <c r="T294" s="672"/>
      <c r="U294" s="672" t="s">
        <v>715</v>
      </c>
      <c r="V294" s="672"/>
      <c r="W294" s="672"/>
      <c r="X294" s="672"/>
      <c r="Y294" s="672"/>
      <c r="Z294" s="672"/>
      <c r="AA294" s="672">
        <v>20.13</v>
      </c>
      <c r="AB294" s="672" t="s">
        <v>357</v>
      </c>
      <c r="AC294" s="672">
        <v>18.43333333</v>
      </c>
      <c r="AD294" s="672"/>
      <c r="AE294" s="672"/>
      <c r="AF294" s="672"/>
      <c r="AG294" s="672"/>
      <c r="AH294" s="672"/>
      <c r="AI294" s="672"/>
      <c r="AJ294" s="672"/>
      <c r="AK294" s="672"/>
      <c r="AL294" s="672"/>
      <c r="AM294" s="672"/>
      <c r="AN294" s="672"/>
      <c r="AO294" s="672"/>
      <c r="AP294" s="672"/>
      <c r="AQ294" s="672"/>
      <c r="AR294" s="672"/>
    </row>
    <row r="295" spans="2:44" x14ac:dyDescent="0.2">
      <c r="B295" s="672" t="s">
        <v>1689</v>
      </c>
      <c r="C295" s="672">
        <v>10</v>
      </c>
      <c r="D295" s="672" t="s">
        <v>894</v>
      </c>
      <c r="E295" s="672" t="s">
        <v>716</v>
      </c>
      <c r="F295" s="672" t="s">
        <v>716</v>
      </c>
      <c r="G295" s="672"/>
      <c r="H295" s="672"/>
      <c r="I295" s="672" t="s">
        <v>357</v>
      </c>
      <c r="J295" s="672" t="s">
        <v>1695</v>
      </c>
      <c r="K295" s="672" t="s">
        <v>716</v>
      </c>
      <c r="L295" s="672" t="s">
        <v>1109</v>
      </c>
      <c r="M295" s="672" t="s">
        <v>1493</v>
      </c>
      <c r="N295" s="1179">
        <v>44053</v>
      </c>
      <c r="O295" s="672">
        <v>29</v>
      </c>
      <c r="P295" s="1166">
        <v>44657</v>
      </c>
      <c r="Q295" s="672">
        <v>20.13</v>
      </c>
      <c r="R295" s="672">
        <v>20</v>
      </c>
      <c r="S295" s="672">
        <v>1.6666666670000001</v>
      </c>
      <c r="T295" s="672"/>
      <c r="U295" s="672" t="s">
        <v>716</v>
      </c>
      <c r="V295" s="672"/>
      <c r="W295" s="672"/>
      <c r="X295" s="672"/>
      <c r="Y295" s="672"/>
      <c r="Z295" s="672"/>
      <c r="AA295" s="672">
        <v>20.13</v>
      </c>
      <c r="AB295" s="672" t="s">
        <v>357</v>
      </c>
      <c r="AC295" s="672">
        <v>18.43333333</v>
      </c>
      <c r="AD295" s="672"/>
      <c r="AE295" s="672"/>
      <c r="AF295" s="672"/>
      <c r="AG295" s="672"/>
      <c r="AH295" s="672"/>
      <c r="AI295" s="672"/>
      <c r="AJ295" s="672"/>
      <c r="AK295" s="672"/>
      <c r="AL295" s="672"/>
      <c r="AM295" s="672"/>
      <c r="AN295" s="672"/>
      <c r="AO295" s="672"/>
      <c r="AP295" s="672"/>
      <c r="AQ295" s="672"/>
      <c r="AR295" s="672"/>
    </row>
    <row r="296" spans="2:44" x14ac:dyDescent="0.2">
      <c r="B296" s="672" t="s">
        <v>1689</v>
      </c>
      <c r="C296" s="672">
        <v>11</v>
      </c>
      <c r="D296" s="672" t="s">
        <v>894</v>
      </c>
      <c r="E296" s="672" t="s">
        <v>717</v>
      </c>
      <c r="F296" s="672" t="s">
        <v>717</v>
      </c>
      <c r="G296" s="672"/>
      <c r="H296" s="672"/>
      <c r="I296" s="672" t="s">
        <v>357</v>
      </c>
      <c r="J296" s="672" t="s">
        <v>1696</v>
      </c>
      <c r="K296" s="672" t="s">
        <v>717</v>
      </c>
      <c r="L296" s="672" t="s">
        <v>1109</v>
      </c>
      <c r="M296" s="672" t="s">
        <v>1493</v>
      </c>
      <c r="N296" s="1179">
        <v>44053</v>
      </c>
      <c r="O296" s="672">
        <v>37</v>
      </c>
      <c r="P296" s="1166">
        <v>44657</v>
      </c>
      <c r="Q296" s="672">
        <v>20.13</v>
      </c>
      <c r="R296" s="672">
        <v>20</v>
      </c>
      <c r="S296" s="672">
        <v>1.6666666670000001</v>
      </c>
      <c r="T296" s="672"/>
      <c r="U296" s="672" t="s">
        <v>717</v>
      </c>
      <c r="V296" s="672"/>
      <c r="W296" s="672"/>
      <c r="X296" s="672"/>
      <c r="Y296" s="672"/>
      <c r="Z296" s="672"/>
      <c r="AA296" s="672">
        <v>20.13</v>
      </c>
      <c r="AB296" s="672" t="s">
        <v>357</v>
      </c>
      <c r="AC296" s="672">
        <v>18.43333333</v>
      </c>
      <c r="AD296" s="672"/>
      <c r="AE296" s="672"/>
      <c r="AF296" s="672"/>
      <c r="AG296" s="672"/>
      <c r="AH296" s="672"/>
      <c r="AI296" s="672"/>
      <c r="AJ296" s="672"/>
      <c r="AK296" s="672"/>
      <c r="AL296" s="672"/>
      <c r="AM296" s="672"/>
      <c r="AN296" s="672"/>
      <c r="AO296" s="672"/>
      <c r="AP296" s="672"/>
      <c r="AQ296" s="672"/>
      <c r="AR296" s="672"/>
    </row>
    <row r="297" spans="2:44" x14ac:dyDescent="0.2">
      <c r="B297" s="672" t="s">
        <v>1689</v>
      </c>
      <c r="C297" s="672">
        <v>12</v>
      </c>
      <c r="D297" s="672" t="s">
        <v>894</v>
      </c>
      <c r="E297" s="672" t="s">
        <v>718</v>
      </c>
      <c r="F297" s="672" t="s">
        <v>718</v>
      </c>
      <c r="G297" s="672"/>
      <c r="H297" s="672"/>
      <c r="I297" s="672" t="s">
        <v>357</v>
      </c>
      <c r="J297" s="672" t="s">
        <v>1697</v>
      </c>
      <c r="K297" s="672" t="s">
        <v>718</v>
      </c>
      <c r="L297" s="672" t="s">
        <v>1109</v>
      </c>
      <c r="M297" s="672" t="s">
        <v>1493</v>
      </c>
      <c r="N297" s="1179">
        <v>44053</v>
      </c>
      <c r="O297" s="672">
        <v>34</v>
      </c>
      <c r="P297" s="1166">
        <v>44657</v>
      </c>
      <c r="Q297" s="672">
        <v>20.13</v>
      </c>
      <c r="R297" s="672">
        <v>20</v>
      </c>
      <c r="S297" s="672">
        <v>1.6666666670000001</v>
      </c>
      <c r="T297" s="672"/>
      <c r="U297" s="672" t="s">
        <v>718</v>
      </c>
      <c r="V297" s="672"/>
      <c r="W297" s="672"/>
      <c r="X297" s="672"/>
      <c r="Y297" s="672"/>
      <c r="Z297" s="672"/>
      <c r="AA297" s="672">
        <v>20.13</v>
      </c>
      <c r="AB297" s="672" t="s">
        <v>357</v>
      </c>
      <c r="AC297" s="672">
        <v>18.43333333</v>
      </c>
      <c r="AD297" s="672"/>
      <c r="AE297" s="672"/>
      <c r="AF297" s="672"/>
      <c r="AG297" s="672"/>
      <c r="AH297" s="672"/>
      <c r="AI297" s="672"/>
      <c r="AJ297" s="672"/>
      <c r="AK297" s="672"/>
      <c r="AL297" s="672"/>
      <c r="AM297" s="672"/>
      <c r="AN297" s="672"/>
      <c r="AO297" s="672"/>
      <c r="AP297" s="672"/>
      <c r="AQ297" s="672"/>
      <c r="AR297" s="672"/>
    </row>
    <row r="298" spans="2:44" x14ac:dyDescent="0.2">
      <c r="B298" s="672" t="s">
        <v>1689</v>
      </c>
      <c r="C298" s="672">
        <v>13</v>
      </c>
      <c r="D298" s="672" t="s">
        <v>894</v>
      </c>
      <c r="E298" s="672" t="s">
        <v>719</v>
      </c>
      <c r="F298" s="672" t="s">
        <v>719</v>
      </c>
      <c r="G298" s="672"/>
      <c r="H298" s="672"/>
      <c r="I298" s="672" t="s">
        <v>357</v>
      </c>
      <c r="J298" s="672" t="s">
        <v>1698</v>
      </c>
      <c r="K298" s="672" t="s">
        <v>719</v>
      </c>
      <c r="L298" s="672" t="s">
        <v>1109</v>
      </c>
      <c r="M298" s="672" t="s">
        <v>1493</v>
      </c>
      <c r="N298" s="1179">
        <v>44053</v>
      </c>
      <c r="O298" s="672">
        <v>29</v>
      </c>
      <c r="P298" s="1166">
        <v>44657</v>
      </c>
      <c r="Q298" s="672">
        <v>20.13</v>
      </c>
      <c r="R298" s="672">
        <v>20</v>
      </c>
      <c r="S298" s="672">
        <v>1.6666666670000001</v>
      </c>
      <c r="T298" s="672"/>
      <c r="U298" s="672" t="s">
        <v>719</v>
      </c>
      <c r="V298" s="672"/>
      <c r="W298" s="672"/>
      <c r="X298" s="672"/>
      <c r="Y298" s="672"/>
      <c r="Z298" s="672"/>
      <c r="AA298" s="672">
        <v>20.13</v>
      </c>
      <c r="AB298" s="672" t="s">
        <v>357</v>
      </c>
      <c r="AC298" s="672">
        <v>18.43333333</v>
      </c>
      <c r="AD298" s="672"/>
      <c r="AE298" s="672"/>
      <c r="AF298" s="672"/>
      <c r="AG298" s="672"/>
      <c r="AH298" s="672"/>
      <c r="AI298" s="672"/>
      <c r="AJ298" s="672"/>
      <c r="AK298" s="672"/>
      <c r="AL298" s="672"/>
      <c r="AM298" s="672"/>
      <c r="AN298" s="672"/>
      <c r="AO298" s="672"/>
      <c r="AP298" s="672"/>
      <c r="AQ298" s="672"/>
      <c r="AR298" s="672"/>
    </row>
    <row r="299" spans="2:44" x14ac:dyDescent="0.2">
      <c r="B299" s="672" t="s">
        <v>1689</v>
      </c>
      <c r="C299" s="672">
        <v>14</v>
      </c>
      <c r="D299" s="672" t="s">
        <v>894</v>
      </c>
      <c r="E299" s="672" t="s">
        <v>720</v>
      </c>
      <c r="F299" s="672" t="s">
        <v>720</v>
      </c>
      <c r="G299" s="672"/>
      <c r="H299" s="672"/>
      <c r="I299" s="672" t="s">
        <v>112</v>
      </c>
      <c r="J299" s="672" t="s">
        <v>1699</v>
      </c>
      <c r="K299" s="672" t="s">
        <v>720</v>
      </c>
      <c r="L299" s="672" t="s">
        <v>1109</v>
      </c>
      <c r="M299" s="672" t="s">
        <v>1493</v>
      </c>
      <c r="N299" s="1179">
        <v>44053</v>
      </c>
      <c r="O299" s="672">
        <v>58</v>
      </c>
      <c r="P299" s="1166">
        <v>44657</v>
      </c>
      <c r="Q299" s="672">
        <v>20.13</v>
      </c>
      <c r="R299" s="672">
        <v>20</v>
      </c>
      <c r="S299" s="672">
        <v>1.6666666670000001</v>
      </c>
      <c r="T299" s="672"/>
      <c r="U299" s="672" t="s">
        <v>720</v>
      </c>
      <c r="V299" s="672"/>
      <c r="W299" s="672"/>
      <c r="X299" s="672"/>
      <c r="Y299" s="672"/>
      <c r="Z299" s="672"/>
      <c r="AA299" s="672">
        <v>20.13</v>
      </c>
      <c r="AB299" s="672" t="s">
        <v>112</v>
      </c>
      <c r="AC299" s="672">
        <v>18.43333333</v>
      </c>
      <c r="AD299" s="672"/>
      <c r="AE299" s="672"/>
      <c r="AF299" s="672"/>
      <c r="AG299" s="672"/>
      <c r="AH299" s="672"/>
      <c r="AI299" s="672"/>
      <c r="AJ299" s="672"/>
      <c r="AK299" s="672"/>
      <c r="AL299" s="672"/>
      <c r="AM299" s="672"/>
      <c r="AN299" s="672"/>
      <c r="AO299" s="672"/>
      <c r="AP299" s="672"/>
      <c r="AQ299" s="672"/>
      <c r="AR299" s="672"/>
    </row>
    <row r="300" spans="2:44" x14ac:dyDescent="0.2">
      <c r="B300" s="672" t="s">
        <v>1689</v>
      </c>
      <c r="C300" s="672">
        <v>15</v>
      </c>
      <c r="D300" s="672" t="s">
        <v>894</v>
      </c>
      <c r="E300" s="672" t="s">
        <v>721</v>
      </c>
      <c r="F300" s="672" t="s">
        <v>721</v>
      </c>
      <c r="G300" s="672"/>
      <c r="H300" s="672"/>
      <c r="I300" s="672" t="s">
        <v>112</v>
      </c>
      <c r="J300" s="672" t="s">
        <v>1700</v>
      </c>
      <c r="K300" s="672" t="s">
        <v>721</v>
      </c>
      <c r="L300" s="672" t="s">
        <v>1109</v>
      </c>
      <c r="M300" s="672" t="s">
        <v>1493</v>
      </c>
      <c r="N300" s="1179">
        <v>44053</v>
      </c>
      <c r="O300" s="672">
        <v>51</v>
      </c>
      <c r="P300" s="1166">
        <v>44657</v>
      </c>
      <c r="Q300" s="672">
        <v>20.13</v>
      </c>
      <c r="R300" s="672">
        <v>20</v>
      </c>
      <c r="S300" s="672">
        <v>1.6666666670000001</v>
      </c>
      <c r="T300" s="672"/>
      <c r="U300" s="672" t="s">
        <v>721</v>
      </c>
      <c r="V300" s="672"/>
      <c r="W300" s="672"/>
      <c r="X300" s="672"/>
      <c r="Y300" s="672"/>
      <c r="Z300" s="672"/>
      <c r="AA300" s="672">
        <v>20.13</v>
      </c>
      <c r="AB300" s="672" t="s">
        <v>112</v>
      </c>
      <c r="AC300" s="672">
        <v>18.43333333</v>
      </c>
      <c r="AD300" s="672"/>
      <c r="AE300" s="672"/>
      <c r="AF300" s="672"/>
      <c r="AG300" s="672"/>
      <c r="AH300" s="672"/>
      <c r="AI300" s="672"/>
      <c r="AJ300" s="672"/>
      <c r="AK300" s="672"/>
      <c r="AL300" s="672"/>
      <c r="AM300" s="672"/>
      <c r="AN300" s="672"/>
      <c r="AO300" s="672"/>
      <c r="AP300" s="672"/>
      <c r="AQ300" s="672"/>
      <c r="AR300" s="672"/>
    </row>
    <row r="301" spans="2:44" x14ac:dyDescent="0.2">
      <c r="B301" s="672" t="s">
        <v>1689</v>
      </c>
      <c r="C301" s="672">
        <v>16</v>
      </c>
      <c r="D301" s="672" t="s">
        <v>894</v>
      </c>
      <c r="E301" s="672" t="s">
        <v>722</v>
      </c>
      <c r="F301" s="672" t="s">
        <v>722</v>
      </c>
      <c r="G301" s="672"/>
      <c r="H301" s="672"/>
      <c r="I301" s="672" t="s">
        <v>112</v>
      </c>
      <c r="J301" s="672" t="s">
        <v>1701</v>
      </c>
      <c r="K301" s="672" t="s">
        <v>722</v>
      </c>
      <c r="L301" s="672" t="s">
        <v>1109</v>
      </c>
      <c r="M301" s="672" t="s">
        <v>1493</v>
      </c>
      <c r="N301" s="1179">
        <v>44053</v>
      </c>
      <c r="O301" s="672">
        <v>56</v>
      </c>
      <c r="P301" s="1166">
        <v>44657</v>
      </c>
      <c r="Q301" s="672">
        <v>20.13</v>
      </c>
      <c r="R301" s="672">
        <v>20</v>
      </c>
      <c r="S301" s="672">
        <v>1.6666666670000001</v>
      </c>
      <c r="T301" s="672"/>
      <c r="U301" s="672" t="s">
        <v>722</v>
      </c>
      <c r="V301" s="672"/>
      <c r="W301" s="672"/>
      <c r="X301" s="672"/>
      <c r="Y301" s="672"/>
      <c r="Z301" s="672"/>
      <c r="AA301" s="672">
        <v>20.13</v>
      </c>
      <c r="AB301" s="672" t="s">
        <v>112</v>
      </c>
      <c r="AC301" s="672">
        <v>18.43333333</v>
      </c>
      <c r="AD301" s="672"/>
      <c r="AE301" s="672"/>
      <c r="AF301" s="672"/>
      <c r="AG301" s="672"/>
      <c r="AH301" s="672"/>
      <c r="AI301" s="672"/>
      <c r="AJ301" s="672"/>
      <c r="AK301" s="672"/>
      <c r="AL301" s="672"/>
      <c r="AM301" s="672"/>
      <c r="AN301" s="672"/>
      <c r="AO301" s="672"/>
      <c r="AP301" s="672"/>
      <c r="AQ301" s="672"/>
      <c r="AR301" s="672"/>
    </row>
    <row r="302" spans="2:44" x14ac:dyDescent="0.2">
      <c r="B302" s="672" t="s">
        <v>1689</v>
      </c>
      <c r="C302" s="672">
        <v>17</v>
      </c>
      <c r="D302" s="672" t="s">
        <v>894</v>
      </c>
      <c r="E302" s="672" t="s">
        <v>723</v>
      </c>
      <c r="F302" s="672" t="s">
        <v>723</v>
      </c>
      <c r="G302" s="672"/>
      <c r="H302" s="672"/>
      <c r="I302" s="672" t="s">
        <v>112</v>
      </c>
      <c r="J302" s="672" t="s">
        <v>1702</v>
      </c>
      <c r="K302" s="672" t="s">
        <v>723</v>
      </c>
      <c r="L302" s="672" t="s">
        <v>1109</v>
      </c>
      <c r="M302" s="672" t="s">
        <v>1493</v>
      </c>
      <c r="N302" s="1179">
        <v>44053</v>
      </c>
      <c r="O302" s="672">
        <v>50</v>
      </c>
      <c r="P302" s="1166">
        <v>44657</v>
      </c>
      <c r="Q302" s="672">
        <v>20.13</v>
      </c>
      <c r="R302" s="672">
        <v>20</v>
      </c>
      <c r="S302" s="672">
        <v>1.6666666670000001</v>
      </c>
      <c r="T302" s="672"/>
      <c r="U302" s="672" t="s">
        <v>723</v>
      </c>
      <c r="V302" s="672"/>
      <c r="W302" s="672"/>
      <c r="X302" s="672"/>
      <c r="Y302" s="672"/>
      <c r="Z302" s="672"/>
      <c r="AA302" s="672">
        <v>20.13</v>
      </c>
      <c r="AB302" s="672" t="s">
        <v>112</v>
      </c>
      <c r="AC302" s="672">
        <v>18.43333333</v>
      </c>
      <c r="AD302" s="672"/>
      <c r="AE302" s="672"/>
      <c r="AF302" s="672"/>
      <c r="AG302" s="672"/>
      <c r="AH302" s="672"/>
      <c r="AI302" s="672"/>
      <c r="AJ302" s="672"/>
      <c r="AK302" s="672"/>
      <c r="AL302" s="672"/>
      <c r="AM302" s="672"/>
      <c r="AN302" s="672"/>
      <c r="AO302" s="672"/>
      <c r="AP302" s="672"/>
      <c r="AQ302" s="672"/>
      <c r="AR302" s="672"/>
    </row>
    <row r="303" spans="2:44" hidden="1" x14ac:dyDescent="0.2">
      <c r="B303" s="672" t="s">
        <v>1689</v>
      </c>
      <c r="C303" s="672">
        <v>19</v>
      </c>
      <c r="D303" s="672" t="s">
        <v>894</v>
      </c>
      <c r="E303" s="672" t="s">
        <v>725</v>
      </c>
      <c r="F303" s="672" t="s">
        <v>725</v>
      </c>
      <c r="G303" s="672"/>
      <c r="H303" s="672"/>
      <c r="I303" s="672" t="s">
        <v>357</v>
      </c>
      <c r="J303" s="672" t="s">
        <v>1703</v>
      </c>
      <c r="K303" s="672" t="s">
        <v>725</v>
      </c>
      <c r="L303" s="672" t="s">
        <v>1109</v>
      </c>
      <c r="M303" s="672" t="s">
        <v>897</v>
      </c>
      <c r="N303" s="1179">
        <v>44057</v>
      </c>
      <c r="O303" s="672">
        <v>33</v>
      </c>
      <c r="P303" s="1166">
        <v>44665</v>
      </c>
      <c r="Q303" s="672">
        <v>20.27</v>
      </c>
      <c r="R303" s="672">
        <v>20</v>
      </c>
      <c r="S303" s="672">
        <v>1.6666666670000001</v>
      </c>
      <c r="T303" s="672"/>
      <c r="U303" s="672" t="s">
        <v>725</v>
      </c>
      <c r="V303" s="672"/>
      <c r="W303" s="672"/>
      <c r="X303" s="672"/>
      <c r="Y303" s="672"/>
      <c r="Z303" s="672"/>
      <c r="AA303" s="672">
        <v>20.266666669999999</v>
      </c>
      <c r="AB303" s="672" t="s">
        <v>357</v>
      </c>
      <c r="AC303" s="672">
        <v>18.3</v>
      </c>
      <c r="AD303" s="672"/>
      <c r="AE303" s="672"/>
      <c r="AF303" s="672"/>
      <c r="AG303" s="672"/>
      <c r="AH303" s="672"/>
      <c r="AI303" s="672"/>
      <c r="AJ303" s="672"/>
      <c r="AK303" s="672"/>
      <c r="AL303" s="672"/>
      <c r="AM303" s="672"/>
      <c r="AN303" s="672"/>
      <c r="AO303" s="672"/>
      <c r="AP303" s="672"/>
      <c r="AQ303" s="672"/>
      <c r="AR303" s="672"/>
    </row>
    <row r="304" spans="2:44" hidden="1" x14ac:dyDescent="0.2">
      <c r="B304" s="672" t="s">
        <v>1689</v>
      </c>
      <c r="C304" s="672">
        <v>20</v>
      </c>
      <c r="D304" s="672" t="s">
        <v>894</v>
      </c>
      <c r="E304" s="672" t="s">
        <v>726</v>
      </c>
      <c r="F304" s="672" t="s">
        <v>726</v>
      </c>
      <c r="G304" s="672"/>
      <c r="H304" s="672"/>
      <c r="I304" s="672" t="s">
        <v>357</v>
      </c>
      <c r="J304" s="672" t="s">
        <v>1704</v>
      </c>
      <c r="K304" s="672" t="s">
        <v>726</v>
      </c>
      <c r="L304" s="672" t="s">
        <v>1109</v>
      </c>
      <c r="M304" s="672" t="s">
        <v>897</v>
      </c>
      <c r="N304" s="1179">
        <v>44057</v>
      </c>
      <c r="O304" s="672">
        <v>38</v>
      </c>
      <c r="P304" s="1166">
        <v>44665</v>
      </c>
      <c r="Q304" s="672">
        <v>20.27</v>
      </c>
      <c r="R304" s="672">
        <v>20</v>
      </c>
      <c r="S304" s="672">
        <v>1.6666666670000001</v>
      </c>
      <c r="T304" s="672"/>
      <c r="U304" s="672" t="s">
        <v>726</v>
      </c>
      <c r="V304" s="672"/>
      <c r="W304" s="672"/>
      <c r="X304" s="672"/>
      <c r="Y304" s="672"/>
      <c r="Z304" s="672"/>
      <c r="AA304" s="672">
        <v>20.266666669999999</v>
      </c>
      <c r="AB304" s="672" t="s">
        <v>357</v>
      </c>
      <c r="AC304" s="672">
        <v>18.3</v>
      </c>
      <c r="AD304" s="672"/>
      <c r="AE304" s="672"/>
      <c r="AF304" s="672"/>
      <c r="AG304" s="672"/>
      <c r="AH304" s="672"/>
      <c r="AI304" s="672"/>
      <c r="AJ304" s="672"/>
      <c r="AK304" s="672"/>
      <c r="AL304" s="672"/>
      <c r="AM304" s="672"/>
      <c r="AN304" s="672"/>
      <c r="AO304" s="672"/>
      <c r="AP304" s="672"/>
      <c r="AQ304" s="672"/>
      <c r="AR304" s="672"/>
    </row>
    <row r="305" spans="2:44" hidden="1" x14ac:dyDescent="0.2">
      <c r="B305" s="672" t="s">
        <v>1689</v>
      </c>
      <c r="C305" s="672">
        <v>21</v>
      </c>
      <c r="D305" s="672" t="s">
        <v>894</v>
      </c>
      <c r="E305" s="672" t="s">
        <v>727</v>
      </c>
      <c r="F305" s="672" t="s">
        <v>727</v>
      </c>
      <c r="G305" s="672"/>
      <c r="H305" s="672"/>
      <c r="I305" s="672" t="s">
        <v>357</v>
      </c>
      <c r="J305" s="672" t="s">
        <v>1705</v>
      </c>
      <c r="K305" s="672" t="s">
        <v>727</v>
      </c>
      <c r="L305" s="672" t="s">
        <v>1109</v>
      </c>
      <c r="M305" s="672" t="s">
        <v>897</v>
      </c>
      <c r="N305" s="1179">
        <v>44057</v>
      </c>
      <c r="O305" s="672">
        <v>37</v>
      </c>
      <c r="P305" s="1166">
        <v>44665</v>
      </c>
      <c r="Q305" s="672">
        <v>20.27</v>
      </c>
      <c r="R305" s="672">
        <v>20</v>
      </c>
      <c r="S305" s="672">
        <v>1.6666666670000001</v>
      </c>
      <c r="T305" s="672"/>
      <c r="U305" s="672" t="s">
        <v>727</v>
      </c>
      <c r="V305" s="672"/>
      <c r="W305" s="672"/>
      <c r="X305" s="672"/>
      <c r="Y305" s="672"/>
      <c r="Z305" s="672"/>
      <c r="AA305" s="672">
        <v>20.266666669999999</v>
      </c>
      <c r="AB305" s="672" t="s">
        <v>357</v>
      </c>
      <c r="AC305" s="672">
        <v>18.3</v>
      </c>
      <c r="AD305" s="672"/>
      <c r="AE305" s="672"/>
      <c r="AF305" s="672"/>
      <c r="AG305" s="672"/>
      <c r="AH305" s="672"/>
      <c r="AI305" s="672"/>
      <c r="AJ305" s="672"/>
      <c r="AK305" s="672"/>
      <c r="AL305" s="672"/>
      <c r="AM305" s="672"/>
      <c r="AN305" s="672"/>
      <c r="AO305" s="672"/>
      <c r="AP305" s="672"/>
      <c r="AQ305" s="672"/>
      <c r="AR305" s="672"/>
    </row>
    <row r="306" spans="2:44" hidden="1" x14ac:dyDescent="0.2">
      <c r="B306" s="672" t="s">
        <v>1689</v>
      </c>
      <c r="C306" s="672">
        <v>22</v>
      </c>
      <c r="D306" s="672" t="s">
        <v>894</v>
      </c>
      <c r="E306" s="672" t="s">
        <v>728</v>
      </c>
      <c r="F306" s="672" t="s">
        <v>728</v>
      </c>
      <c r="G306" s="672"/>
      <c r="H306" s="672"/>
      <c r="I306" s="672" t="s">
        <v>357</v>
      </c>
      <c r="J306" s="672" t="s">
        <v>1706</v>
      </c>
      <c r="K306" s="672" t="s">
        <v>728</v>
      </c>
      <c r="L306" s="672" t="s">
        <v>1109</v>
      </c>
      <c r="M306" s="672" t="s">
        <v>897</v>
      </c>
      <c r="N306" s="1179">
        <v>44081</v>
      </c>
      <c r="O306" s="672">
        <v>34</v>
      </c>
      <c r="P306" s="1166">
        <v>44665</v>
      </c>
      <c r="Q306" s="672">
        <v>19.47</v>
      </c>
      <c r="R306" s="672">
        <v>19</v>
      </c>
      <c r="S306" s="672">
        <v>1.5833333329999999</v>
      </c>
      <c r="T306" s="672"/>
      <c r="U306" s="672" t="s">
        <v>728</v>
      </c>
      <c r="V306" s="672"/>
      <c r="W306" s="672"/>
      <c r="X306" s="672"/>
      <c r="Y306" s="672"/>
      <c r="Z306" s="672"/>
      <c r="AA306" s="672">
        <v>19.466666669999999</v>
      </c>
      <c r="AB306" s="672" t="s">
        <v>357</v>
      </c>
      <c r="AC306" s="672">
        <v>17.5</v>
      </c>
      <c r="AD306" s="672"/>
      <c r="AE306" s="672"/>
      <c r="AF306" s="672"/>
      <c r="AG306" s="672"/>
      <c r="AH306" s="672"/>
      <c r="AI306" s="672"/>
      <c r="AJ306" s="672"/>
      <c r="AK306" s="672"/>
      <c r="AL306" s="672"/>
      <c r="AM306" s="672"/>
      <c r="AN306" s="672"/>
      <c r="AO306" s="672"/>
      <c r="AP306" s="672"/>
      <c r="AQ306" s="672"/>
      <c r="AR306" s="672"/>
    </row>
    <row r="307" spans="2:44" hidden="1" x14ac:dyDescent="0.2">
      <c r="B307" s="672" t="s">
        <v>1689</v>
      </c>
      <c r="C307" s="672">
        <v>23</v>
      </c>
      <c r="D307" s="672" t="s">
        <v>894</v>
      </c>
      <c r="E307" s="672" t="s">
        <v>729</v>
      </c>
      <c r="F307" s="672" t="s">
        <v>729</v>
      </c>
      <c r="G307" s="672"/>
      <c r="H307" s="672"/>
      <c r="I307" s="672" t="s">
        <v>357</v>
      </c>
      <c r="J307" s="672" t="s">
        <v>1707</v>
      </c>
      <c r="K307" s="672" t="s">
        <v>729</v>
      </c>
      <c r="L307" s="672" t="s">
        <v>1109</v>
      </c>
      <c r="M307" s="672" t="s">
        <v>897</v>
      </c>
      <c r="N307" s="1179">
        <v>44081</v>
      </c>
      <c r="O307" s="672">
        <v>32</v>
      </c>
      <c r="P307" s="1166">
        <v>44665</v>
      </c>
      <c r="Q307" s="672">
        <v>19.47</v>
      </c>
      <c r="R307" s="672">
        <v>19</v>
      </c>
      <c r="S307" s="672">
        <v>1.5833333329999999</v>
      </c>
      <c r="T307" s="672"/>
      <c r="U307" s="672" t="s">
        <v>729</v>
      </c>
      <c r="V307" s="672"/>
      <c r="W307" s="672"/>
      <c r="X307" s="672"/>
      <c r="Y307" s="672"/>
      <c r="Z307" s="672"/>
      <c r="AA307" s="672">
        <v>19.466666669999999</v>
      </c>
      <c r="AB307" s="672" t="s">
        <v>357</v>
      </c>
      <c r="AC307" s="672">
        <v>17.5</v>
      </c>
      <c r="AD307" s="672"/>
      <c r="AE307" s="672"/>
      <c r="AF307" s="672"/>
      <c r="AG307" s="672"/>
      <c r="AH307" s="672"/>
      <c r="AI307" s="672"/>
      <c r="AJ307" s="672"/>
      <c r="AK307" s="672"/>
      <c r="AL307" s="672"/>
      <c r="AM307" s="672"/>
      <c r="AN307" s="672"/>
      <c r="AO307" s="672"/>
      <c r="AP307" s="672"/>
      <c r="AQ307" s="672"/>
      <c r="AR307" s="672"/>
    </row>
    <row r="308" spans="2:44" hidden="1" x14ac:dyDescent="0.2">
      <c r="B308" s="672" t="s">
        <v>1689</v>
      </c>
      <c r="C308" s="672">
        <v>24</v>
      </c>
      <c r="D308" s="672" t="s">
        <v>894</v>
      </c>
      <c r="E308" s="672" t="s">
        <v>730</v>
      </c>
      <c r="F308" s="672" t="s">
        <v>730</v>
      </c>
      <c r="G308" s="672"/>
      <c r="H308" s="672"/>
      <c r="I308" s="672" t="s">
        <v>112</v>
      </c>
      <c r="J308" s="672" t="s">
        <v>1708</v>
      </c>
      <c r="K308" s="672" t="s">
        <v>730</v>
      </c>
      <c r="L308" s="672" t="s">
        <v>1109</v>
      </c>
      <c r="M308" s="672" t="s">
        <v>897</v>
      </c>
      <c r="N308" s="1179">
        <v>44063</v>
      </c>
      <c r="O308" s="672">
        <v>33</v>
      </c>
      <c r="P308" s="1166">
        <v>44664</v>
      </c>
      <c r="Q308" s="672">
        <v>20.03</v>
      </c>
      <c r="R308" s="672">
        <v>20</v>
      </c>
      <c r="S308" s="672">
        <v>1.6666666670000001</v>
      </c>
      <c r="T308" s="672"/>
      <c r="U308" s="672" t="s">
        <v>730</v>
      </c>
      <c r="V308" s="672"/>
      <c r="W308" s="672"/>
      <c r="X308" s="672"/>
      <c r="Y308" s="672"/>
      <c r="Z308" s="672"/>
      <c r="AA308" s="672">
        <v>20.033333330000001</v>
      </c>
      <c r="AB308" s="672" t="s">
        <v>112</v>
      </c>
      <c r="AC308" s="672">
        <v>18.100000000000001</v>
      </c>
      <c r="AD308" s="672"/>
      <c r="AE308" s="672"/>
      <c r="AF308" s="672"/>
      <c r="AG308" s="672"/>
      <c r="AH308" s="672"/>
      <c r="AI308" s="672"/>
      <c r="AJ308" s="672"/>
      <c r="AK308" s="672"/>
      <c r="AL308" s="672"/>
      <c r="AM308" s="672"/>
      <c r="AN308" s="672"/>
      <c r="AO308" s="672"/>
      <c r="AP308" s="672"/>
      <c r="AQ308" s="672"/>
      <c r="AR308" s="672"/>
    </row>
    <row r="309" spans="2:44" hidden="1" x14ac:dyDescent="0.2">
      <c r="B309" s="672" t="s">
        <v>1689</v>
      </c>
      <c r="C309" s="672">
        <v>25</v>
      </c>
      <c r="D309" s="672" t="s">
        <v>894</v>
      </c>
      <c r="E309" s="672" t="s">
        <v>731</v>
      </c>
      <c r="F309" s="672" t="s">
        <v>731</v>
      </c>
      <c r="G309" s="672"/>
      <c r="H309" s="672"/>
      <c r="I309" s="672" t="s">
        <v>112</v>
      </c>
      <c r="J309" s="672" t="s">
        <v>1709</v>
      </c>
      <c r="K309" s="672" t="s">
        <v>731</v>
      </c>
      <c r="L309" s="672" t="s">
        <v>1109</v>
      </c>
      <c r="M309" s="672" t="s">
        <v>897</v>
      </c>
      <c r="N309" s="1179">
        <v>44063</v>
      </c>
      <c r="O309" s="672">
        <v>32</v>
      </c>
      <c r="P309" s="1166">
        <v>44664</v>
      </c>
      <c r="Q309" s="672">
        <v>20.03</v>
      </c>
      <c r="R309" s="672">
        <v>20</v>
      </c>
      <c r="S309" s="672">
        <v>1.6666666670000001</v>
      </c>
      <c r="T309" s="672"/>
      <c r="U309" s="672" t="s">
        <v>731</v>
      </c>
      <c r="V309" s="672"/>
      <c r="W309" s="672"/>
      <c r="X309" s="672"/>
      <c r="Y309" s="672"/>
      <c r="Z309" s="672"/>
      <c r="AA309" s="672">
        <v>20.033333330000001</v>
      </c>
      <c r="AB309" s="672" t="s">
        <v>112</v>
      </c>
      <c r="AC309" s="672">
        <v>18.100000000000001</v>
      </c>
      <c r="AD309" s="672"/>
      <c r="AE309" s="672"/>
      <c r="AF309" s="672"/>
      <c r="AG309" s="672"/>
      <c r="AH309" s="672"/>
      <c r="AI309" s="672"/>
      <c r="AJ309" s="672"/>
      <c r="AK309" s="672"/>
      <c r="AL309" s="672"/>
      <c r="AM309" s="672"/>
      <c r="AN309" s="672"/>
      <c r="AO309" s="672"/>
      <c r="AP309" s="672"/>
      <c r="AQ309" s="672"/>
      <c r="AR309" s="672"/>
    </row>
    <row r="310" spans="2:44" x14ac:dyDescent="0.2">
      <c r="B310" s="672" t="s">
        <v>1710</v>
      </c>
      <c r="C310" s="672">
        <v>1</v>
      </c>
      <c r="D310" s="672" t="s">
        <v>894</v>
      </c>
      <c r="E310" s="672" t="s">
        <v>732</v>
      </c>
      <c r="F310" s="672" t="s">
        <v>732</v>
      </c>
      <c r="G310" s="672"/>
      <c r="H310" s="672"/>
      <c r="I310" s="672" t="s">
        <v>357</v>
      </c>
      <c r="J310" s="672" t="s">
        <v>1711</v>
      </c>
      <c r="K310" s="672" t="s">
        <v>732</v>
      </c>
      <c r="L310" s="672" t="s">
        <v>1109</v>
      </c>
      <c r="M310" s="672" t="s">
        <v>1493</v>
      </c>
      <c r="N310" s="1179">
        <v>44067</v>
      </c>
      <c r="O310" s="672">
        <v>32</v>
      </c>
      <c r="P310" s="1166">
        <v>44692</v>
      </c>
      <c r="Q310" s="672">
        <v>20.83</v>
      </c>
      <c r="R310" s="672">
        <v>21</v>
      </c>
      <c r="S310" s="672">
        <v>1.75</v>
      </c>
      <c r="T310" s="672"/>
      <c r="U310" s="672" t="s">
        <v>732</v>
      </c>
      <c r="V310" s="672"/>
      <c r="W310" s="672"/>
      <c r="X310" s="672"/>
      <c r="Y310" s="672"/>
      <c r="Z310" s="672"/>
      <c r="AA310" s="672">
        <v>20.833333329999999</v>
      </c>
      <c r="AB310" s="672" t="s">
        <v>357</v>
      </c>
      <c r="AC310" s="672">
        <v>18.899999999999999</v>
      </c>
      <c r="AD310" s="672"/>
      <c r="AE310" s="672"/>
      <c r="AF310" s="672"/>
      <c r="AG310" s="672"/>
      <c r="AH310" s="672"/>
      <c r="AI310" s="672"/>
      <c r="AJ310" s="672"/>
      <c r="AK310" s="672"/>
      <c r="AL310" s="672"/>
      <c r="AM310" s="672"/>
      <c r="AN310" s="672"/>
      <c r="AO310" s="672"/>
      <c r="AP310" s="672"/>
      <c r="AQ310" s="672"/>
      <c r="AR310" s="672"/>
    </row>
    <row r="311" spans="2:44" x14ac:dyDescent="0.2">
      <c r="B311" s="672" t="s">
        <v>1710</v>
      </c>
      <c r="C311" s="672">
        <v>2</v>
      </c>
      <c r="D311" s="672" t="s">
        <v>894</v>
      </c>
      <c r="E311" s="672" t="s">
        <v>734</v>
      </c>
      <c r="F311" s="672" t="s">
        <v>734</v>
      </c>
      <c r="G311" s="672"/>
      <c r="H311" s="672"/>
      <c r="I311" s="672" t="s">
        <v>357</v>
      </c>
      <c r="J311" s="672" t="s">
        <v>1712</v>
      </c>
      <c r="K311" s="672" t="s">
        <v>734</v>
      </c>
      <c r="L311" s="672" t="s">
        <v>1109</v>
      </c>
      <c r="M311" s="672" t="s">
        <v>1493</v>
      </c>
      <c r="N311" s="1179">
        <v>44067</v>
      </c>
      <c r="O311" s="672">
        <v>26</v>
      </c>
      <c r="P311" s="1166">
        <v>44692</v>
      </c>
      <c r="Q311" s="672">
        <v>20.83</v>
      </c>
      <c r="R311" s="672">
        <v>21</v>
      </c>
      <c r="S311" s="672">
        <v>1.75</v>
      </c>
      <c r="T311" s="672"/>
      <c r="U311" s="672" t="s">
        <v>734</v>
      </c>
      <c r="V311" s="672"/>
      <c r="W311" s="672"/>
      <c r="X311" s="672"/>
      <c r="Y311" s="672"/>
      <c r="Z311" s="672"/>
      <c r="AA311" s="672">
        <v>20.833333329999999</v>
      </c>
      <c r="AB311" s="672" t="s">
        <v>357</v>
      </c>
      <c r="AC311" s="672">
        <v>18.899999999999999</v>
      </c>
      <c r="AD311" s="672"/>
      <c r="AE311" s="672"/>
      <c r="AF311" s="672"/>
      <c r="AG311" s="672"/>
      <c r="AH311" s="672"/>
      <c r="AI311" s="672"/>
      <c r="AJ311" s="672"/>
      <c r="AK311" s="672"/>
      <c r="AL311" s="672"/>
      <c r="AM311" s="672"/>
      <c r="AN311" s="672"/>
      <c r="AO311" s="672"/>
      <c r="AP311" s="672"/>
      <c r="AQ311" s="672"/>
      <c r="AR311" s="672"/>
    </row>
    <row r="312" spans="2:44" ht="16" x14ac:dyDescent="0.2">
      <c r="B312" s="672" t="s">
        <v>1710</v>
      </c>
      <c r="C312" s="672">
        <v>3</v>
      </c>
      <c r="D312" s="672" t="s">
        <v>894</v>
      </c>
      <c r="E312" s="672" t="s">
        <v>736</v>
      </c>
      <c r="F312" s="672" t="s">
        <v>736</v>
      </c>
      <c r="G312" s="672"/>
      <c r="H312" s="672"/>
      <c r="I312" s="672" t="s">
        <v>357</v>
      </c>
      <c r="J312" s="672" t="s">
        <v>1713</v>
      </c>
      <c r="K312" s="672" t="s">
        <v>736</v>
      </c>
      <c r="L312" s="672" t="s">
        <v>1109</v>
      </c>
      <c r="M312" s="672" t="s">
        <v>1493</v>
      </c>
      <c r="N312" s="1179">
        <v>44067</v>
      </c>
      <c r="O312" s="672">
        <v>26</v>
      </c>
      <c r="P312" s="1166">
        <v>44692</v>
      </c>
      <c r="Q312" s="672">
        <v>20.83</v>
      </c>
      <c r="R312" s="672">
        <v>21</v>
      </c>
      <c r="S312" s="672">
        <v>1.75</v>
      </c>
      <c r="T312" s="988"/>
      <c r="U312" s="672" t="s">
        <v>736</v>
      </c>
      <c r="V312" s="988"/>
      <c r="W312" s="672"/>
      <c r="X312" s="681"/>
      <c r="Y312" s="672"/>
      <c r="Z312" s="672"/>
      <c r="AA312" s="672">
        <v>20.833333329999999</v>
      </c>
      <c r="AB312" s="672" t="s">
        <v>357</v>
      </c>
      <c r="AC312" s="672">
        <v>18.899999999999999</v>
      </c>
      <c r="AD312" s="672"/>
      <c r="AE312" s="672"/>
      <c r="AF312" s="672"/>
      <c r="AG312" s="672"/>
      <c r="AH312" s="672"/>
      <c r="AI312" s="672"/>
      <c r="AJ312" s="672"/>
      <c r="AK312" s="672"/>
      <c r="AL312" s="672"/>
      <c r="AM312" s="672"/>
      <c r="AN312" s="672"/>
      <c r="AO312" s="672"/>
      <c r="AP312" s="672"/>
      <c r="AQ312" s="672"/>
      <c r="AR312" s="672"/>
    </row>
    <row r="313" spans="2:44" x14ac:dyDescent="0.2">
      <c r="B313" s="672" t="s">
        <v>1710</v>
      </c>
      <c r="C313" s="672">
        <v>4</v>
      </c>
      <c r="D313" s="672" t="s">
        <v>894</v>
      </c>
      <c r="E313" s="672" t="s">
        <v>737</v>
      </c>
      <c r="F313" s="672" t="s">
        <v>737</v>
      </c>
      <c r="G313" s="672"/>
      <c r="H313" s="672"/>
      <c r="I313" s="672" t="s">
        <v>357</v>
      </c>
      <c r="J313" s="672" t="s">
        <v>1714</v>
      </c>
      <c r="K313" s="672" t="s">
        <v>737</v>
      </c>
      <c r="L313" s="672" t="s">
        <v>1109</v>
      </c>
      <c r="M313" s="672" t="s">
        <v>1493</v>
      </c>
      <c r="N313" s="1179">
        <v>44067</v>
      </c>
      <c r="O313" s="672">
        <v>25</v>
      </c>
      <c r="P313" s="1166">
        <v>44692</v>
      </c>
      <c r="Q313" s="672">
        <v>20.83</v>
      </c>
      <c r="R313" s="672">
        <v>21</v>
      </c>
      <c r="S313" s="672">
        <v>1.75</v>
      </c>
      <c r="T313" s="672"/>
      <c r="U313" s="672" t="s">
        <v>737</v>
      </c>
      <c r="V313" s="672"/>
      <c r="W313" s="672"/>
      <c r="X313" s="672"/>
      <c r="Y313" s="672"/>
      <c r="Z313" s="672"/>
      <c r="AA313" s="672">
        <v>20.833333329999999</v>
      </c>
      <c r="AB313" s="672" t="s">
        <v>357</v>
      </c>
      <c r="AC313" s="672">
        <v>18.899999999999999</v>
      </c>
      <c r="AD313" s="672"/>
      <c r="AE313" s="672"/>
      <c r="AF313" s="672"/>
      <c r="AG313" s="672"/>
      <c r="AH313" s="672"/>
      <c r="AI313" s="672"/>
      <c r="AJ313" s="672"/>
      <c r="AK313" s="672"/>
      <c r="AL313" s="672"/>
      <c r="AM313" s="672"/>
      <c r="AN313" s="672"/>
      <c r="AO313" s="672"/>
      <c r="AP313" s="672"/>
      <c r="AQ313" s="672"/>
      <c r="AR313" s="672"/>
    </row>
    <row r="314" spans="2:44" hidden="1" x14ac:dyDescent="0.2">
      <c r="B314" s="672" t="s">
        <v>1710</v>
      </c>
      <c r="C314" s="672">
        <v>5</v>
      </c>
      <c r="D314" s="672" t="s">
        <v>894</v>
      </c>
      <c r="E314" s="672" t="s">
        <v>738</v>
      </c>
      <c r="F314" s="672" t="s">
        <v>738</v>
      </c>
      <c r="G314" s="672"/>
      <c r="H314" s="672"/>
      <c r="I314" s="672" t="s">
        <v>357</v>
      </c>
      <c r="J314" s="672" t="s">
        <v>1715</v>
      </c>
      <c r="K314" s="672" t="s">
        <v>738</v>
      </c>
      <c r="L314" s="672" t="s">
        <v>1165</v>
      </c>
      <c r="M314" s="672" t="s">
        <v>897</v>
      </c>
      <c r="N314" s="1166">
        <v>44116</v>
      </c>
      <c r="O314" s="672">
        <v>29</v>
      </c>
      <c r="P314" s="1166">
        <v>44699</v>
      </c>
      <c r="Q314" s="672">
        <v>19.43</v>
      </c>
      <c r="R314" s="672">
        <v>19</v>
      </c>
      <c r="S314" s="672">
        <v>1.5833333329999999</v>
      </c>
      <c r="T314" s="672"/>
      <c r="U314" s="672" t="s">
        <v>738</v>
      </c>
      <c r="V314" s="672"/>
      <c r="W314" s="672"/>
      <c r="X314" s="672"/>
      <c r="Y314" s="672"/>
      <c r="Z314" s="672"/>
      <c r="AA314" s="672">
        <v>19.43333333</v>
      </c>
      <c r="AB314" s="672" t="s">
        <v>357</v>
      </c>
      <c r="AC314" s="672">
        <v>17.266666669999999</v>
      </c>
      <c r="AD314" s="672"/>
      <c r="AE314" s="672"/>
      <c r="AF314" s="672"/>
      <c r="AG314" s="672"/>
      <c r="AH314" s="672"/>
      <c r="AI314" s="672"/>
      <c r="AJ314" s="672"/>
      <c r="AK314" s="672"/>
      <c r="AL314" s="672"/>
      <c r="AM314" s="672"/>
      <c r="AN314" s="672"/>
      <c r="AO314" s="672"/>
      <c r="AP314" s="672"/>
      <c r="AQ314" s="672"/>
      <c r="AR314" s="672"/>
    </row>
    <row r="315" spans="2:44" hidden="1" x14ac:dyDescent="0.2">
      <c r="B315" s="672" t="s">
        <v>1710</v>
      </c>
      <c r="C315" s="672">
        <v>6</v>
      </c>
      <c r="D315" s="672" t="s">
        <v>894</v>
      </c>
      <c r="E315" s="672" t="s">
        <v>739</v>
      </c>
      <c r="F315" s="672" t="s">
        <v>739</v>
      </c>
      <c r="G315" s="672"/>
      <c r="H315" s="672"/>
      <c r="I315" s="672" t="s">
        <v>357</v>
      </c>
      <c r="J315" s="672" t="s">
        <v>1716</v>
      </c>
      <c r="K315" s="672" t="s">
        <v>739</v>
      </c>
      <c r="L315" s="672" t="s">
        <v>1165</v>
      </c>
      <c r="M315" s="672" t="s">
        <v>897</v>
      </c>
      <c r="N315" s="1166">
        <v>44116</v>
      </c>
      <c r="O315" s="672">
        <v>31</v>
      </c>
      <c r="P315" s="1166">
        <v>44699</v>
      </c>
      <c r="Q315" s="672">
        <v>19.43</v>
      </c>
      <c r="R315" s="672">
        <v>19</v>
      </c>
      <c r="S315" s="672">
        <v>1.5833333329999999</v>
      </c>
      <c r="T315" s="672"/>
      <c r="U315" s="672" t="s">
        <v>739</v>
      </c>
      <c r="V315" s="672"/>
      <c r="W315" s="672"/>
      <c r="X315" s="672"/>
      <c r="Y315" s="672"/>
      <c r="Z315" s="672"/>
      <c r="AA315" s="672">
        <v>19.43333333</v>
      </c>
      <c r="AB315" s="672" t="s">
        <v>357</v>
      </c>
      <c r="AC315" s="672">
        <v>17.266666669999999</v>
      </c>
      <c r="AD315" s="672"/>
      <c r="AE315" s="672"/>
      <c r="AF315" s="672"/>
      <c r="AG315" s="672"/>
      <c r="AH315" s="672"/>
      <c r="AI315" s="672"/>
      <c r="AJ315" s="672"/>
      <c r="AK315" s="672"/>
      <c r="AL315" s="672"/>
      <c r="AM315" s="672"/>
      <c r="AN315" s="672"/>
      <c r="AO315" s="672"/>
      <c r="AP315" s="672"/>
      <c r="AQ315" s="672"/>
      <c r="AR315" s="672"/>
    </row>
    <row r="316" spans="2:44" hidden="1" x14ac:dyDescent="0.2">
      <c r="B316" s="672" t="s">
        <v>1710</v>
      </c>
      <c r="C316" s="672">
        <v>7</v>
      </c>
      <c r="D316" s="672" t="s">
        <v>894</v>
      </c>
      <c r="E316" s="672" t="s">
        <v>740</v>
      </c>
      <c r="F316" s="672" t="s">
        <v>740</v>
      </c>
      <c r="G316" s="672"/>
      <c r="H316" s="672"/>
      <c r="I316" s="672" t="s">
        <v>357</v>
      </c>
      <c r="J316" s="672" t="s">
        <v>1717</v>
      </c>
      <c r="K316" s="672" t="s">
        <v>740</v>
      </c>
      <c r="L316" s="672" t="s">
        <v>1165</v>
      </c>
      <c r="M316" s="672" t="s">
        <v>897</v>
      </c>
      <c r="N316" s="1166">
        <v>44116</v>
      </c>
      <c r="O316" s="672">
        <v>30</v>
      </c>
      <c r="P316" s="1166">
        <v>44699</v>
      </c>
      <c r="Q316" s="672">
        <v>19.43</v>
      </c>
      <c r="R316" s="672">
        <v>19</v>
      </c>
      <c r="S316" s="672">
        <v>1.5833333329999999</v>
      </c>
      <c r="T316" s="672"/>
      <c r="U316" s="672" t="s">
        <v>740</v>
      </c>
      <c r="V316" s="672"/>
      <c r="W316" s="672"/>
      <c r="X316" s="672"/>
      <c r="Y316" s="672"/>
      <c r="Z316" s="672"/>
      <c r="AA316" s="672">
        <v>19.43333333</v>
      </c>
      <c r="AB316" s="672" t="s">
        <v>357</v>
      </c>
      <c r="AC316" s="672">
        <v>17.266666669999999</v>
      </c>
      <c r="AD316" s="672"/>
      <c r="AE316" s="672"/>
      <c r="AF316" s="672"/>
      <c r="AG316" s="672"/>
      <c r="AH316" s="672"/>
      <c r="AI316" s="672"/>
      <c r="AJ316" s="672"/>
      <c r="AK316" s="672"/>
      <c r="AL316" s="672"/>
      <c r="AM316" s="672"/>
      <c r="AN316" s="672"/>
      <c r="AO316" s="672"/>
      <c r="AP316" s="672"/>
      <c r="AQ316" s="672"/>
      <c r="AR316" s="672"/>
    </row>
    <row r="317" spans="2:44" hidden="1" x14ac:dyDescent="0.2">
      <c r="B317" s="672" t="s">
        <v>1710</v>
      </c>
      <c r="C317" s="672">
        <v>8</v>
      </c>
      <c r="D317" s="672" t="s">
        <v>894</v>
      </c>
      <c r="E317" s="672" t="s">
        <v>741</v>
      </c>
      <c r="F317" s="672" t="s">
        <v>741</v>
      </c>
      <c r="G317" s="672"/>
      <c r="H317" s="672"/>
      <c r="I317" s="672" t="s">
        <v>357</v>
      </c>
      <c r="J317" s="672" t="s">
        <v>1718</v>
      </c>
      <c r="K317" s="672" t="s">
        <v>741</v>
      </c>
      <c r="L317" s="672" t="s">
        <v>1165</v>
      </c>
      <c r="M317" s="672" t="s">
        <v>1493</v>
      </c>
      <c r="N317" s="1166">
        <v>44116</v>
      </c>
      <c r="O317" s="672">
        <v>27</v>
      </c>
      <c r="P317" s="1166">
        <v>44699</v>
      </c>
      <c r="Q317" s="672">
        <v>19.43</v>
      </c>
      <c r="R317" s="672">
        <v>19</v>
      </c>
      <c r="S317" s="672">
        <v>1.5833333329999999</v>
      </c>
      <c r="T317" s="672"/>
      <c r="U317" s="672" t="s">
        <v>741</v>
      </c>
      <c r="V317" s="672"/>
      <c r="W317" s="672"/>
      <c r="X317" s="672"/>
      <c r="Y317" s="672"/>
      <c r="Z317" s="672"/>
      <c r="AA317" s="672">
        <v>19.43333333</v>
      </c>
      <c r="AB317" s="672" t="s">
        <v>357</v>
      </c>
      <c r="AC317" s="672">
        <v>17.266666669999999</v>
      </c>
      <c r="AD317" s="672"/>
      <c r="AE317" s="672"/>
      <c r="AF317" s="672"/>
      <c r="AG317" s="672"/>
      <c r="AH317" s="672"/>
      <c r="AI317" s="672"/>
      <c r="AJ317" s="672"/>
      <c r="AK317" s="672"/>
      <c r="AL317" s="672"/>
      <c r="AM317" s="672"/>
      <c r="AN317" s="672"/>
      <c r="AO317" s="672"/>
      <c r="AP317" s="672"/>
      <c r="AQ317" s="672"/>
      <c r="AR317" s="672"/>
    </row>
    <row r="318" spans="2:44" hidden="1" x14ac:dyDescent="0.2">
      <c r="B318" s="672" t="s">
        <v>1710</v>
      </c>
      <c r="C318" s="672">
        <v>9</v>
      </c>
      <c r="D318" s="672" t="s">
        <v>894</v>
      </c>
      <c r="E318" s="672" t="s">
        <v>742</v>
      </c>
      <c r="F318" s="672" t="s">
        <v>742</v>
      </c>
      <c r="G318" s="672"/>
      <c r="H318" s="672"/>
      <c r="I318" s="672" t="s">
        <v>357</v>
      </c>
      <c r="J318" s="672" t="s">
        <v>1719</v>
      </c>
      <c r="K318" s="672" t="s">
        <v>742</v>
      </c>
      <c r="L318" s="672" t="s">
        <v>1165</v>
      </c>
      <c r="M318" s="672" t="s">
        <v>1493</v>
      </c>
      <c r="N318" s="1166">
        <v>44116</v>
      </c>
      <c r="O318" s="672">
        <v>26</v>
      </c>
      <c r="P318" s="1166">
        <v>44700</v>
      </c>
      <c r="Q318" s="672">
        <v>19.47</v>
      </c>
      <c r="R318" s="672">
        <v>19</v>
      </c>
      <c r="S318" s="672">
        <v>1.5833333329999999</v>
      </c>
      <c r="T318" s="672"/>
      <c r="U318" s="672" t="s">
        <v>742</v>
      </c>
      <c r="V318" s="672"/>
      <c r="W318" s="672"/>
      <c r="X318" s="672"/>
      <c r="Y318" s="672"/>
      <c r="Z318" s="672"/>
      <c r="AA318" s="672">
        <v>19.466666669999999</v>
      </c>
      <c r="AB318" s="672" t="s">
        <v>357</v>
      </c>
      <c r="AC318" s="672">
        <v>17.266666669999999</v>
      </c>
      <c r="AD318" s="672"/>
      <c r="AE318" s="672"/>
      <c r="AF318" s="672"/>
      <c r="AG318" s="672"/>
      <c r="AH318" s="672"/>
      <c r="AI318" s="672"/>
      <c r="AJ318" s="672"/>
      <c r="AK318" s="672"/>
      <c r="AL318" s="672"/>
      <c r="AM318" s="672"/>
      <c r="AN318" s="672"/>
      <c r="AO318" s="672"/>
      <c r="AP318" s="672"/>
      <c r="AQ318" s="672"/>
      <c r="AR318" s="672"/>
    </row>
    <row r="319" spans="2:44" hidden="1" x14ac:dyDescent="0.2">
      <c r="B319" s="672" t="s">
        <v>1710</v>
      </c>
      <c r="C319" s="672">
        <v>10</v>
      </c>
      <c r="D319" s="672" t="s">
        <v>894</v>
      </c>
      <c r="E319" s="672" t="s">
        <v>743</v>
      </c>
      <c r="F319" s="672" t="s">
        <v>743</v>
      </c>
      <c r="G319" s="672"/>
      <c r="H319" s="672"/>
      <c r="I319" s="672" t="s">
        <v>357</v>
      </c>
      <c r="J319" s="672" t="s">
        <v>1720</v>
      </c>
      <c r="K319" s="672" t="s">
        <v>743</v>
      </c>
      <c r="L319" s="672" t="s">
        <v>1165</v>
      </c>
      <c r="M319" s="672" t="s">
        <v>1493</v>
      </c>
      <c r="N319" s="1166">
        <v>44116</v>
      </c>
      <c r="O319" s="672">
        <v>21</v>
      </c>
      <c r="P319" s="1166">
        <v>44700</v>
      </c>
      <c r="Q319" s="672">
        <v>19.47</v>
      </c>
      <c r="R319" s="672">
        <v>19</v>
      </c>
      <c r="S319" s="672">
        <v>1.5833333329999999</v>
      </c>
      <c r="T319" s="672"/>
      <c r="U319" s="672" t="s">
        <v>743</v>
      </c>
      <c r="V319" s="672"/>
      <c r="W319" s="672"/>
      <c r="X319" s="672"/>
      <c r="Y319" s="672"/>
      <c r="Z319" s="672"/>
      <c r="AA319" s="672">
        <v>19.466666669999999</v>
      </c>
      <c r="AB319" s="672" t="s">
        <v>357</v>
      </c>
      <c r="AC319" s="672">
        <v>17.266666669999999</v>
      </c>
      <c r="AD319" s="672"/>
      <c r="AE319" s="672"/>
      <c r="AF319" s="672"/>
      <c r="AG319" s="672"/>
      <c r="AH319" s="672"/>
      <c r="AI319" s="672"/>
      <c r="AJ319" s="672"/>
      <c r="AK319" s="672"/>
      <c r="AL319" s="672"/>
      <c r="AM319" s="672"/>
      <c r="AN319" s="672"/>
      <c r="AO319" s="672"/>
      <c r="AP319" s="672"/>
      <c r="AQ319" s="672"/>
      <c r="AR319" s="672"/>
    </row>
    <row r="320" spans="2:44" hidden="1" x14ac:dyDescent="0.2">
      <c r="B320" s="672" t="s">
        <v>1710</v>
      </c>
      <c r="C320" s="672">
        <v>11</v>
      </c>
      <c r="D320" s="672" t="s">
        <v>894</v>
      </c>
      <c r="E320" s="672" t="s">
        <v>744</v>
      </c>
      <c r="F320" s="672" t="s">
        <v>744</v>
      </c>
      <c r="G320" s="672"/>
      <c r="H320" s="672"/>
      <c r="I320" s="672" t="s">
        <v>357</v>
      </c>
      <c r="J320" s="672" t="s">
        <v>1721</v>
      </c>
      <c r="K320" s="672" t="s">
        <v>744</v>
      </c>
      <c r="L320" s="672" t="s">
        <v>1165</v>
      </c>
      <c r="M320" s="672" t="s">
        <v>1493</v>
      </c>
      <c r="N320" s="1166">
        <v>44116</v>
      </c>
      <c r="O320" s="672">
        <v>26</v>
      </c>
      <c r="P320" s="1166">
        <v>44700</v>
      </c>
      <c r="Q320" s="672">
        <v>19.47</v>
      </c>
      <c r="R320" s="672">
        <v>19</v>
      </c>
      <c r="S320" s="672">
        <v>1.5833333329999999</v>
      </c>
      <c r="T320" s="672"/>
      <c r="U320" s="672" t="s">
        <v>744</v>
      </c>
      <c r="V320" s="672"/>
      <c r="W320" s="672"/>
      <c r="X320" s="672"/>
      <c r="Y320" s="672"/>
      <c r="Z320" s="672"/>
      <c r="AA320" s="672">
        <v>19.466666669999999</v>
      </c>
      <c r="AB320" s="672" t="s">
        <v>357</v>
      </c>
      <c r="AC320" s="672">
        <v>17.266666669999999</v>
      </c>
      <c r="AD320" s="672"/>
      <c r="AE320" s="672"/>
      <c r="AF320" s="672"/>
      <c r="AG320" s="672"/>
      <c r="AH320" s="672"/>
      <c r="AI320" s="672"/>
      <c r="AJ320" s="672"/>
      <c r="AK320" s="672"/>
      <c r="AL320" s="672"/>
      <c r="AM320" s="672"/>
      <c r="AN320" s="672"/>
      <c r="AO320" s="672"/>
      <c r="AP320" s="672"/>
      <c r="AQ320" s="672"/>
      <c r="AR320" s="672"/>
    </row>
    <row r="321" spans="2:44" hidden="1" x14ac:dyDescent="0.2">
      <c r="B321" s="672" t="s">
        <v>1710</v>
      </c>
      <c r="C321" s="672">
        <v>12</v>
      </c>
      <c r="D321" s="672" t="s">
        <v>894</v>
      </c>
      <c r="E321" s="672" t="s">
        <v>745</v>
      </c>
      <c r="F321" s="672" t="s">
        <v>745</v>
      </c>
      <c r="G321" s="672"/>
      <c r="H321" s="672"/>
      <c r="I321" s="672" t="s">
        <v>357</v>
      </c>
      <c r="J321" s="672" t="s">
        <v>1722</v>
      </c>
      <c r="K321" s="672" t="s">
        <v>745</v>
      </c>
      <c r="L321" s="672" t="s">
        <v>1165</v>
      </c>
      <c r="M321" s="672" t="s">
        <v>1493</v>
      </c>
      <c r="N321" s="1166">
        <v>44116</v>
      </c>
      <c r="O321" s="672">
        <v>28</v>
      </c>
      <c r="P321" s="1166">
        <v>44700</v>
      </c>
      <c r="Q321" s="672">
        <v>19.47</v>
      </c>
      <c r="R321" s="672">
        <v>19</v>
      </c>
      <c r="S321" s="672">
        <v>1.5833333329999999</v>
      </c>
      <c r="T321" s="672"/>
      <c r="U321" s="672" t="s">
        <v>745</v>
      </c>
      <c r="V321" s="672"/>
      <c r="W321" s="672"/>
      <c r="X321" s="672"/>
      <c r="Y321" s="672"/>
      <c r="Z321" s="672"/>
      <c r="AA321" s="672">
        <v>19.466666669999999</v>
      </c>
      <c r="AB321" s="672" t="s">
        <v>357</v>
      </c>
      <c r="AC321" s="672">
        <v>17.266666669999999</v>
      </c>
      <c r="AD321" s="672"/>
      <c r="AE321" s="672"/>
      <c r="AF321" s="672"/>
      <c r="AG321" s="672"/>
      <c r="AH321" s="672"/>
      <c r="AI321" s="672"/>
      <c r="AJ321" s="672"/>
      <c r="AK321" s="672"/>
      <c r="AL321" s="672"/>
      <c r="AM321" s="672"/>
      <c r="AN321" s="672"/>
      <c r="AO321" s="672"/>
      <c r="AP321" s="672"/>
      <c r="AQ321" s="672"/>
      <c r="AR321" s="672"/>
    </row>
    <row r="322" spans="2:44" hidden="1" x14ac:dyDescent="0.2">
      <c r="B322" s="672" t="s">
        <v>1710</v>
      </c>
      <c r="C322" s="672">
        <v>13</v>
      </c>
      <c r="D322" s="672" t="s">
        <v>894</v>
      </c>
      <c r="E322" s="672" t="s">
        <v>746</v>
      </c>
      <c r="F322" s="672" t="s">
        <v>746</v>
      </c>
      <c r="G322" s="672"/>
      <c r="H322" s="672"/>
      <c r="I322" s="672" t="s">
        <v>357</v>
      </c>
      <c r="J322" s="672" t="s">
        <v>1723</v>
      </c>
      <c r="K322" s="672" t="s">
        <v>746</v>
      </c>
      <c r="L322" s="672" t="s">
        <v>1109</v>
      </c>
      <c r="M322" s="672" t="s">
        <v>897</v>
      </c>
      <c r="N322" s="1179">
        <v>44053</v>
      </c>
      <c r="O322" s="672">
        <v>33</v>
      </c>
      <c r="P322" s="1166">
        <v>44693</v>
      </c>
      <c r="Q322" s="672">
        <v>21.33</v>
      </c>
      <c r="R322" s="672">
        <v>21</v>
      </c>
      <c r="S322" s="672">
        <v>1.75</v>
      </c>
      <c r="T322" s="672"/>
      <c r="U322" s="672" t="s">
        <v>746</v>
      </c>
      <c r="V322" s="672"/>
      <c r="W322" s="672"/>
      <c r="X322" s="672"/>
      <c r="Y322" s="672"/>
      <c r="Z322" s="672"/>
      <c r="AA322" s="672">
        <v>21.333333329999999</v>
      </c>
      <c r="AB322" s="672" t="s">
        <v>357</v>
      </c>
      <c r="AC322" s="672">
        <v>19.366666670000001</v>
      </c>
      <c r="AD322" s="672"/>
      <c r="AE322" s="672"/>
      <c r="AF322" s="672"/>
      <c r="AG322" s="672"/>
      <c r="AH322" s="672"/>
      <c r="AI322" s="672"/>
      <c r="AJ322" s="672"/>
      <c r="AK322" s="672"/>
      <c r="AL322" s="672"/>
      <c r="AM322" s="672"/>
      <c r="AN322" s="672"/>
      <c r="AO322" s="672"/>
      <c r="AP322" s="672"/>
      <c r="AQ322" s="672"/>
      <c r="AR322" s="672"/>
    </row>
    <row r="323" spans="2:44" hidden="1" x14ac:dyDescent="0.2">
      <c r="B323" s="672" t="s">
        <v>1710</v>
      </c>
      <c r="C323" s="672">
        <v>14</v>
      </c>
      <c r="D323" s="672" t="s">
        <v>894</v>
      </c>
      <c r="E323" s="672" t="s">
        <v>747</v>
      </c>
      <c r="F323" s="672" t="s">
        <v>747</v>
      </c>
      <c r="G323" s="672"/>
      <c r="H323" s="672"/>
      <c r="I323" s="672" t="s">
        <v>357</v>
      </c>
      <c r="J323" s="672" t="s">
        <v>1724</v>
      </c>
      <c r="K323" s="672" t="s">
        <v>747</v>
      </c>
      <c r="L323" s="672" t="s">
        <v>1109</v>
      </c>
      <c r="M323" s="672" t="s">
        <v>897</v>
      </c>
      <c r="N323" s="1179">
        <v>44053</v>
      </c>
      <c r="O323" s="672">
        <v>32</v>
      </c>
      <c r="P323" s="1166">
        <v>44693</v>
      </c>
      <c r="Q323" s="672">
        <v>21.33</v>
      </c>
      <c r="R323" s="672">
        <v>21</v>
      </c>
      <c r="S323" s="672">
        <v>1.75</v>
      </c>
      <c r="T323" s="672"/>
      <c r="U323" s="672" t="s">
        <v>747</v>
      </c>
      <c r="V323" s="672"/>
      <c r="W323" s="672"/>
      <c r="X323" s="672"/>
      <c r="Y323" s="672"/>
      <c r="Z323" s="672"/>
      <c r="AA323" s="672">
        <v>21.333333329999999</v>
      </c>
      <c r="AB323" s="672" t="s">
        <v>357</v>
      </c>
      <c r="AC323" s="672">
        <v>19.366666670000001</v>
      </c>
      <c r="AD323" s="672"/>
      <c r="AE323" s="672"/>
      <c r="AF323" s="672"/>
      <c r="AG323" s="672"/>
      <c r="AH323" s="672"/>
      <c r="AI323" s="672"/>
      <c r="AJ323" s="672"/>
      <c r="AK323" s="672"/>
      <c r="AL323" s="672"/>
      <c r="AM323" s="672"/>
      <c r="AN323" s="672"/>
      <c r="AO323" s="672"/>
      <c r="AP323" s="672"/>
      <c r="AQ323" s="672"/>
      <c r="AR323" s="672"/>
    </row>
    <row r="324" spans="2:44" hidden="1" x14ac:dyDescent="0.2">
      <c r="B324" s="672" t="s">
        <v>1710</v>
      </c>
      <c r="C324" s="672">
        <v>15</v>
      </c>
      <c r="D324" s="672" t="s">
        <v>894</v>
      </c>
      <c r="E324" s="672" t="s">
        <v>748</v>
      </c>
      <c r="F324" s="672" t="s">
        <v>748</v>
      </c>
      <c r="G324" s="672"/>
      <c r="H324" s="672"/>
      <c r="I324" s="672" t="s">
        <v>357</v>
      </c>
      <c r="J324" s="672" t="s">
        <v>1725</v>
      </c>
      <c r="K324" s="672" t="s">
        <v>748</v>
      </c>
      <c r="L324" s="672" t="s">
        <v>1109</v>
      </c>
      <c r="M324" s="672" t="s">
        <v>897</v>
      </c>
      <c r="N324" s="1179">
        <v>44053</v>
      </c>
      <c r="O324" s="672">
        <v>33</v>
      </c>
      <c r="P324" s="1166">
        <v>44693</v>
      </c>
      <c r="Q324" s="672">
        <v>21.33</v>
      </c>
      <c r="R324" s="672">
        <v>21</v>
      </c>
      <c r="S324" s="672">
        <v>1.75</v>
      </c>
      <c r="T324" s="672"/>
      <c r="U324" s="672" t="s">
        <v>748</v>
      </c>
      <c r="V324" s="672"/>
      <c r="W324" s="672"/>
      <c r="X324" s="672"/>
      <c r="Y324" s="672"/>
      <c r="Z324" s="672"/>
      <c r="AA324" s="672">
        <v>21.333333329999999</v>
      </c>
      <c r="AB324" s="672" t="s">
        <v>357</v>
      </c>
      <c r="AC324" s="672">
        <v>19.366666670000001</v>
      </c>
      <c r="AD324" s="672"/>
      <c r="AE324" s="672"/>
      <c r="AF324" s="672"/>
      <c r="AG324" s="672"/>
      <c r="AH324" s="672"/>
      <c r="AI324" s="672"/>
      <c r="AJ324" s="672"/>
      <c r="AK324" s="672"/>
      <c r="AL324" s="672"/>
      <c r="AM324" s="672"/>
      <c r="AN324" s="672"/>
      <c r="AO324" s="672"/>
      <c r="AP324" s="672"/>
      <c r="AQ324" s="672"/>
      <c r="AR324" s="672"/>
    </row>
    <row r="325" spans="2:44" hidden="1" x14ac:dyDescent="0.2">
      <c r="B325" s="672" t="s">
        <v>1710</v>
      </c>
      <c r="C325" s="672">
        <v>16</v>
      </c>
      <c r="D325" s="672" t="s">
        <v>894</v>
      </c>
      <c r="E325" s="672" t="s">
        <v>749</v>
      </c>
      <c r="F325" s="672" t="s">
        <v>749</v>
      </c>
      <c r="G325" s="672"/>
      <c r="H325" s="672"/>
      <c r="I325" s="672" t="s">
        <v>357</v>
      </c>
      <c r="J325" s="672" t="s">
        <v>1726</v>
      </c>
      <c r="K325" s="672" t="s">
        <v>749</v>
      </c>
      <c r="L325" s="672" t="s">
        <v>1109</v>
      </c>
      <c r="M325" s="672" t="s">
        <v>897</v>
      </c>
      <c r="N325" s="1179">
        <v>44053</v>
      </c>
      <c r="O325" s="672">
        <v>32</v>
      </c>
      <c r="P325" s="1166">
        <v>44693</v>
      </c>
      <c r="Q325" s="672">
        <v>21.33</v>
      </c>
      <c r="R325" s="672">
        <v>21</v>
      </c>
      <c r="S325" s="672">
        <v>1.75</v>
      </c>
      <c r="T325" s="672"/>
      <c r="U325" s="672" t="s">
        <v>749</v>
      </c>
      <c r="V325" s="672"/>
      <c r="W325" s="672"/>
      <c r="X325" s="672"/>
      <c r="Y325" s="672"/>
      <c r="Z325" s="672"/>
      <c r="AA325" s="672">
        <v>21.333333329999999</v>
      </c>
      <c r="AB325" s="672" t="s">
        <v>357</v>
      </c>
      <c r="AC325" s="672">
        <v>19.366666670000001</v>
      </c>
      <c r="AD325" s="672"/>
      <c r="AE325" s="672"/>
      <c r="AF325" s="672"/>
      <c r="AG325" s="672"/>
      <c r="AH325" s="672"/>
      <c r="AI325" s="672"/>
      <c r="AJ325" s="672"/>
      <c r="AK325" s="672"/>
      <c r="AL325" s="672"/>
      <c r="AM325" s="672"/>
      <c r="AN325" s="672"/>
      <c r="AO325" s="672"/>
      <c r="AP325" s="672"/>
      <c r="AQ325" s="672"/>
      <c r="AR325" s="672"/>
    </row>
    <row r="326" spans="2:44" hidden="1" x14ac:dyDescent="0.2">
      <c r="B326" t="s">
        <v>1727</v>
      </c>
      <c r="C326">
        <v>1</v>
      </c>
      <c r="D326" s="672" t="s">
        <v>894</v>
      </c>
      <c r="E326" s="1014" t="s">
        <v>751</v>
      </c>
      <c r="F326" s="1014" t="s">
        <v>751</v>
      </c>
      <c r="G326" s="1014"/>
      <c r="H326" s="1014"/>
      <c r="I326" s="672" t="s">
        <v>112</v>
      </c>
      <c r="J326" s="1014" t="s">
        <v>1728</v>
      </c>
      <c r="K326" s="1014" t="s">
        <v>751</v>
      </c>
      <c r="L326" s="991" t="s">
        <v>916</v>
      </c>
      <c r="M326" s="991" t="s">
        <v>1493</v>
      </c>
      <c r="N326" s="1234">
        <v>44291</v>
      </c>
      <c r="O326">
        <v>30</v>
      </c>
      <c r="P326" s="6">
        <v>44734</v>
      </c>
      <c r="Q326" s="672">
        <v>14.8</v>
      </c>
      <c r="R326" s="672">
        <v>15</v>
      </c>
      <c r="S326" s="1284">
        <v>1.2166666666666666</v>
      </c>
      <c r="U326" s="1014" t="s">
        <v>751</v>
      </c>
      <c r="AA326" s="672">
        <v>14.8</v>
      </c>
      <c r="AB326" s="672" t="s">
        <v>112</v>
      </c>
      <c r="AC326" s="1235">
        <v>12.366666666666667</v>
      </c>
    </row>
    <row r="327" spans="2:44" hidden="1" x14ac:dyDescent="0.2">
      <c r="B327" t="s">
        <v>1727</v>
      </c>
      <c r="C327">
        <v>2</v>
      </c>
      <c r="D327" s="672" t="s">
        <v>894</v>
      </c>
      <c r="E327" s="1014" t="s">
        <v>752</v>
      </c>
      <c r="F327" s="1014" t="s">
        <v>752</v>
      </c>
      <c r="G327" s="1014"/>
      <c r="H327" s="1014"/>
      <c r="I327" s="672" t="s">
        <v>112</v>
      </c>
      <c r="J327" s="1014" t="s">
        <v>1729</v>
      </c>
      <c r="K327" s="1014" t="s">
        <v>752</v>
      </c>
      <c r="L327" s="991" t="s">
        <v>916</v>
      </c>
      <c r="M327" s="991" t="s">
        <v>1493</v>
      </c>
      <c r="N327" s="1234">
        <v>44291</v>
      </c>
      <c r="O327">
        <v>37</v>
      </c>
      <c r="P327" s="6">
        <v>44734</v>
      </c>
      <c r="Q327" s="672">
        <v>14.8</v>
      </c>
      <c r="R327" s="672">
        <v>15</v>
      </c>
      <c r="S327" s="1284">
        <v>1.2166666666666666</v>
      </c>
      <c r="U327" s="1014" t="s">
        <v>752</v>
      </c>
      <c r="AA327" s="672">
        <v>14.8</v>
      </c>
      <c r="AB327" s="672" t="s">
        <v>112</v>
      </c>
      <c r="AC327" s="1235">
        <v>12.366666666666667</v>
      </c>
    </row>
    <row r="328" spans="2:44" hidden="1" x14ac:dyDescent="0.2">
      <c r="B328" t="s">
        <v>1727</v>
      </c>
      <c r="C328">
        <v>3</v>
      </c>
      <c r="D328" s="672" t="s">
        <v>894</v>
      </c>
      <c r="E328" s="1014" t="s">
        <v>753</v>
      </c>
      <c r="F328" s="1014" t="s">
        <v>753</v>
      </c>
      <c r="G328" s="1014"/>
      <c r="H328" s="1014"/>
      <c r="I328" s="672" t="s">
        <v>112</v>
      </c>
      <c r="J328" s="1014" t="s">
        <v>1730</v>
      </c>
      <c r="K328" s="1014" t="s">
        <v>753</v>
      </c>
      <c r="L328" s="991" t="s">
        <v>916</v>
      </c>
      <c r="M328" s="991" t="s">
        <v>1493</v>
      </c>
      <c r="N328" s="1234">
        <v>44291</v>
      </c>
      <c r="O328">
        <v>40</v>
      </c>
      <c r="P328" s="6">
        <v>44734</v>
      </c>
      <c r="Q328" s="672">
        <v>14.8</v>
      </c>
      <c r="R328" s="672">
        <v>15</v>
      </c>
      <c r="S328" s="1284">
        <v>1.2166666666666666</v>
      </c>
      <c r="U328" s="1014" t="s">
        <v>753</v>
      </c>
      <c r="AA328" s="672">
        <v>14.8</v>
      </c>
      <c r="AB328" s="672" t="s">
        <v>112</v>
      </c>
      <c r="AC328" s="1235">
        <v>12.366666666666667</v>
      </c>
    </row>
    <row r="329" spans="2:44" hidden="1" x14ac:dyDescent="0.2">
      <c r="B329" t="s">
        <v>1727</v>
      </c>
      <c r="C329">
        <v>4</v>
      </c>
      <c r="D329" s="672" t="s">
        <v>894</v>
      </c>
      <c r="E329" s="1014" t="s">
        <v>754</v>
      </c>
      <c r="F329" s="1014" t="s">
        <v>754</v>
      </c>
      <c r="G329" s="1014"/>
      <c r="H329" s="1014"/>
      <c r="I329" s="672" t="s">
        <v>112</v>
      </c>
      <c r="J329" s="1014" t="s">
        <v>1731</v>
      </c>
      <c r="K329" s="1014" t="s">
        <v>754</v>
      </c>
      <c r="L329" s="991" t="s">
        <v>916</v>
      </c>
      <c r="M329" s="991" t="s">
        <v>1493</v>
      </c>
      <c r="N329" s="1234">
        <v>44291</v>
      </c>
      <c r="O329">
        <v>39</v>
      </c>
      <c r="P329" s="6">
        <v>44734</v>
      </c>
      <c r="Q329" s="672">
        <v>14.8</v>
      </c>
      <c r="R329" s="672">
        <v>15</v>
      </c>
      <c r="S329" s="1284">
        <v>1.2166666666666666</v>
      </c>
      <c r="U329" s="1014" t="s">
        <v>754</v>
      </c>
      <c r="AA329" s="672">
        <v>14.8</v>
      </c>
      <c r="AB329" s="672" t="s">
        <v>112</v>
      </c>
      <c r="AC329" s="1235">
        <v>12.366666666666667</v>
      </c>
    </row>
    <row r="330" spans="2:44" hidden="1" x14ac:dyDescent="0.2">
      <c r="B330" t="s">
        <v>1727</v>
      </c>
      <c r="C330">
        <v>5</v>
      </c>
      <c r="D330" s="672" t="s">
        <v>894</v>
      </c>
      <c r="E330" s="1014" t="s">
        <v>755</v>
      </c>
      <c r="F330" s="1014" t="s">
        <v>755</v>
      </c>
      <c r="G330" s="1014"/>
      <c r="H330" s="1014"/>
      <c r="I330" s="672" t="s">
        <v>112</v>
      </c>
      <c r="J330" s="1014" t="s">
        <v>1732</v>
      </c>
      <c r="K330" s="1014" t="s">
        <v>755</v>
      </c>
      <c r="L330" s="991" t="s">
        <v>916</v>
      </c>
      <c r="M330" s="991" t="s">
        <v>1493</v>
      </c>
      <c r="N330" s="1234">
        <v>44367</v>
      </c>
      <c r="O330">
        <v>29</v>
      </c>
      <c r="P330" s="6">
        <v>44734</v>
      </c>
      <c r="Q330" s="672">
        <v>12.266666666666667</v>
      </c>
      <c r="R330" s="672">
        <v>12</v>
      </c>
      <c r="S330" s="1284">
        <v>1.0083333333333333</v>
      </c>
      <c r="U330" s="1014" t="s">
        <v>755</v>
      </c>
      <c r="AA330" s="672">
        <v>12.266666666666667</v>
      </c>
      <c r="AB330" s="672" t="s">
        <v>112</v>
      </c>
      <c r="AC330" s="1235">
        <v>9.8333333333333339</v>
      </c>
    </row>
    <row r="331" spans="2:44" hidden="1" x14ac:dyDescent="0.2">
      <c r="B331" t="s">
        <v>1727</v>
      </c>
      <c r="C331">
        <v>6</v>
      </c>
      <c r="D331" s="672" t="s">
        <v>894</v>
      </c>
      <c r="E331" s="1014" t="s">
        <v>756</v>
      </c>
      <c r="F331" s="1014" t="s">
        <v>756</v>
      </c>
      <c r="G331" s="1014"/>
      <c r="H331" s="1014"/>
      <c r="I331" s="672" t="s">
        <v>112</v>
      </c>
      <c r="J331" s="1014" t="s">
        <v>1733</v>
      </c>
      <c r="K331" s="1014" t="s">
        <v>756</v>
      </c>
      <c r="L331" s="991" t="s">
        <v>916</v>
      </c>
      <c r="M331" s="991" t="s">
        <v>897</v>
      </c>
      <c r="N331" s="1234">
        <v>44291</v>
      </c>
      <c r="O331">
        <v>43</v>
      </c>
      <c r="P331" s="6">
        <v>44734</v>
      </c>
      <c r="Q331" s="672">
        <v>14.8</v>
      </c>
      <c r="R331" s="672">
        <v>15</v>
      </c>
      <c r="S331" s="1284">
        <v>1.2166666666666666</v>
      </c>
      <c r="U331" s="1014" t="s">
        <v>756</v>
      </c>
      <c r="AA331" s="672">
        <v>14.8</v>
      </c>
      <c r="AB331" s="672" t="s">
        <v>112</v>
      </c>
      <c r="AC331" s="1235">
        <v>12.366666666666667</v>
      </c>
    </row>
    <row r="332" spans="2:44" hidden="1" x14ac:dyDescent="0.2">
      <c r="B332" t="s">
        <v>1727</v>
      </c>
      <c r="C332">
        <v>7</v>
      </c>
      <c r="D332" s="672" t="s">
        <v>894</v>
      </c>
      <c r="E332" s="1014" t="s">
        <v>757</v>
      </c>
      <c r="F332" s="1014" t="s">
        <v>757</v>
      </c>
      <c r="G332" s="1014"/>
      <c r="H332" s="1014"/>
      <c r="I332" s="672" t="s">
        <v>112</v>
      </c>
      <c r="J332" s="1014" t="s">
        <v>1734</v>
      </c>
      <c r="K332" s="1014" t="s">
        <v>757</v>
      </c>
      <c r="L332" s="991" t="s">
        <v>916</v>
      </c>
      <c r="M332" s="991" t="s">
        <v>897</v>
      </c>
      <c r="N332" s="1234">
        <v>44291</v>
      </c>
      <c r="O332">
        <v>51</v>
      </c>
      <c r="P332" s="6">
        <v>44734</v>
      </c>
      <c r="Q332" s="672">
        <v>14.8</v>
      </c>
      <c r="R332" s="672">
        <v>15</v>
      </c>
      <c r="S332" s="1284">
        <v>1.2166666666666666</v>
      </c>
      <c r="U332" s="1014" t="s">
        <v>757</v>
      </c>
      <c r="AA332" s="672">
        <v>14.8</v>
      </c>
      <c r="AB332" s="672" t="s">
        <v>112</v>
      </c>
      <c r="AC332" s="1235">
        <v>12.366666666666667</v>
      </c>
    </row>
    <row r="333" spans="2:44" hidden="1" x14ac:dyDescent="0.2">
      <c r="B333" t="s">
        <v>1727</v>
      </c>
      <c r="C333">
        <v>8</v>
      </c>
      <c r="D333" s="672" t="s">
        <v>894</v>
      </c>
      <c r="E333" s="1014" t="s">
        <v>233</v>
      </c>
      <c r="F333" s="1014" t="s">
        <v>233</v>
      </c>
      <c r="G333" s="1014"/>
      <c r="H333" s="1014"/>
      <c r="I333" s="672" t="s">
        <v>112</v>
      </c>
      <c r="J333" s="1014" t="s">
        <v>1735</v>
      </c>
      <c r="K333" s="1014" t="s">
        <v>233</v>
      </c>
      <c r="L333" s="991" t="s">
        <v>916</v>
      </c>
      <c r="M333" s="991" t="s">
        <v>897</v>
      </c>
      <c r="N333" s="1234">
        <v>44303</v>
      </c>
      <c r="O333">
        <v>41</v>
      </c>
      <c r="P333" s="6">
        <v>44735</v>
      </c>
      <c r="Q333" s="672">
        <v>14.4</v>
      </c>
      <c r="R333" s="672">
        <v>14</v>
      </c>
      <c r="S333" s="1284">
        <v>1.1833333333333333</v>
      </c>
      <c r="U333" s="1014" t="s">
        <v>233</v>
      </c>
      <c r="AA333" s="672">
        <v>14.4</v>
      </c>
      <c r="AB333" s="672" t="s">
        <v>112</v>
      </c>
      <c r="AC333" s="1235">
        <v>11.966666666666667</v>
      </c>
    </row>
    <row r="334" spans="2:44" hidden="1" x14ac:dyDescent="0.2">
      <c r="B334" t="s">
        <v>1727</v>
      </c>
      <c r="C334">
        <v>9</v>
      </c>
      <c r="D334" s="672" t="s">
        <v>894</v>
      </c>
      <c r="E334" s="1014" t="s">
        <v>234</v>
      </c>
      <c r="F334" s="1014" t="s">
        <v>234</v>
      </c>
      <c r="G334" s="1014"/>
      <c r="H334" s="1014"/>
      <c r="I334" s="672" t="s">
        <v>112</v>
      </c>
      <c r="J334" s="1014" t="s">
        <v>1736</v>
      </c>
      <c r="K334" s="1014" t="s">
        <v>234</v>
      </c>
      <c r="L334" s="991" t="s">
        <v>916</v>
      </c>
      <c r="M334" s="991" t="s">
        <v>897</v>
      </c>
      <c r="N334" s="1234">
        <v>44303</v>
      </c>
      <c r="O334">
        <v>39</v>
      </c>
      <c r="P334" s="6">
        <v>44735</v>
      </c>
      <c r="Q334" s="672">
        <v>14.4</v>
      </c>
      <c r="R334" s="672">
        <v>14</v>
      </c>
      <c r="S334" s="1284">
        <v>1.1833333333333333</v>
      </c>
      <c r="U334" s="1014" t="s">
        <v>234</v>
      </c>
      <c r="AA334" s="672">
        <v>14.4</v>
      </c>
      <c r="AB334" s="672" t="s">
        <v>112</v>
      </c>
      <c r="AC334" s="1235">
        <v>11.966666666666667</v>
      </c>
    </row>
    <row r="335" spans="2:44" hidden="1" x14ac:dyDescent="0.2">
      <c r="B335" t="s">
        <v>1727</v>
      </c>
      <c r="C335">
        <v>10</v>
      </c>
      <c r="D335" s="672" t="s">
        <v>894</v>
      </c>
      <c r="E335" s="1014" t="s">
        <v>235</v>
      </c>
      <c r="F335" s="1014" t="s">
        <v>235</v>
      </c>
      <c r="G335" s="1014"/>
      <c r="H335" s="1014"/>
      <c r="I335" s="672" t="s">
        <v>112</v>
      </c>
      <c r="J335" s="1014" t="s">
        <v>1737</v>
      </c>
      <c r="K335" s="1014" t="s">
        <v>235</v>
      </c>
      <c r="L335" s="991" t="s">
        <v>916</v>
      </c>
      <c r="M335" s="991" t="s">
        <v>897</v>
      </c>
      <c r="N335" s="1234">
        <v>44303</v>
      </c>
      <c r="O335">
        <v>48</v>
      </c>
      <c r="P335" s="6">
        <v>44735</v>
      </c>
      <c r="Q335" s="672">
        <v>14.4</v>
      </c>
      <c r="R335" s="672">
        <v>14</v>
      </c>
      <c r="S335" s="1284">
        <v>1.1833333333333333</v>
      </c>
      <c r="U335" s="1014" t="s">
        <v>235</v>
      </c>
      <c r="AA335" s="672">
        <v>14.4</v>
      </c>
      <c r="AB335" s="672" t="s">
        <v>112</v>
      </c>
      <c r="AC335" s="1235">
        <v>11.966666666666667</v>
      </c>
    </row>
    <row r="336" spans="2:44" hidden="1" x14ac:dyDescent="0.2">
      <c r="B336" t="s">
        <v>1727</v>
      </c>
      <c r="C336">
        <v>11</v>
      </c>
      <c r="D336" s="672" t="s">
        <v>894</v>
      </c>
      <c r="E336" s="1014" t="s">
        <v>758</v>
      </c>
      <c r="F336" s="1014" t="s">
        <v>758</v>
      </c>
      <c r="G336" s="1014"/>
      <c r="H336" s="1014"/>
      <c r="I336" s="672" t="s">
        <v>357</v>
      </c>
      <c r="J336" s="1014" t="s">
        <v>1738</v>
      </c>
      <c r="K336" s="1014" t="s">
        <v>758</v>
      </c>
      <c r="L336" s="991" t="s">
        <v>1165</v>
      </c>
      <c r="M336" s="991" t="s">
        <v>897</v>
      </c>
      <c r="N336" s="1234">
        <v>44098</v>
      </c>
      <c r="O336">
        <v>32</v>
      </c>
      <c r="P336" s="6">
        <v>44735</v>
      </c>
      <c r="Q336" s="672">
        <v>21.233333333333334</v>
      </c>
      <c r="R336">
        <v>21</v>
      </c>
      <c r="S336" s="1284">
        <v>1.7472222222222222</v>
      </c>
      <c r="U336" s="1014" t="s">
        <v>758</v>
      </c>
      <c r="AA336" s="672">
        <v>21.233333333333334</v>
      </c>
      <c r="AB336" s="672" t="s">
        <v>357</v>
      </c>
      <c r="AC336" s="1235">
        <v>18.8</v>
      </c>
    </row>
    <row r="337" spans="1:49" hidden="1" x14ac:dyDescent="0.2">
      <c r="B337" t="s">
        <v>1727</v>
      </c>
      <c r="C337">
        <v>13</v>
      </c>
      <c r="D337" s="672" t="s">
        <v>894</v>
      </c>
      <c r="E337" s="1014" t="s">
        <v>760</v>
      </c>
      <c r="F337" s="1014" t="s">
        <v>760</v>
      </c>
      <c r="G337" s="1014"/>
      <c r="H337" s="1014"/>
      <c r="I337" s="672" t="s">
        <v>357</v>
      </c>
      <c r="J337" s="1014" t="s">
        <v>1739</v>
      </c>
      <c r="K337" s="1014" t="s">
        <v>760</v>
      </c>
      <c r="L337" s="991" t="s">
        <v>1165</v>
      </c>
      <c r="M337" s="991" t="s">
        <v>897</v>
      </c>
      <c r="N337" s="1234">
        <v>44098</v>
      </c>
      <c r="O337">
        <v>35</v>
      </c>
      <c r="P337" s="6">
        <v>44735</v>
      </c>
      <c r="Q337" s="672">
        <v>21.233333333333334</v>
      </c>
      <c r="R337">
        <v>21</v>
      </c>
      <c r="S337" s="1284">
        <v>1.7472222222222222</v>
      </c>
      <c r="U337" s="1014" t="s">
        <v>760</v>
      </c>
      <c r="AA337" s="672">
        <v>21.233333333333334</v>
      </c>
      <c r="AB337" s="672" t="s">
        <v>357</v>
      </c>
      <c r="AC337" s="1235">
        <v>18.8</v>
      </c>
    </row>
    <row r="338" spans="1:49" ht="16" hidden="1" x14ac:dyDescent="0.2">
      <c r="B338" t="s">
        <v>1740</v>
      </c>
      <c r="C338">
        <v>1</v>
      </c>
      <c r="D338" s="672" t="s">
        <v>894</v>
      </c>
      <c r="E338" s="672" t="s">
        <v>762</v>
      </c>
      <c r="F338" s="672" t="s">
        <v>762</v>
      </c>
      <c r="G338" s="672"/>
      <c r="H338" s="672"/>
      <c r="I338" s="672" t="s">
        <v>112</v>
      </c>
      <c r="J338" s="672" t="s">
        <v>1741</v>
      </c>
      <c r="K338" s="672" t="s">
        <v>762</v>
      </c>
      <c r="L338" s="991" t="s">
        <v>916</v>
      </c>
      <c r="M338" s="1924" t="s">
        <v>897</v>
      </c>
      <c r="N338" s="1166">
        <v>44144</v>
      </c>
      <c r="O338" s="672">
        <v>40</v>
      </c>
      <c r="P338" s="6">
        <v>44755</v>
      </c>
      <c r="Q338" s="672">
        <v>20.233333330000001</v>
      </c>
      <c r="R338" s="672">
        <v>20</v>
      </c>
      <c r="S338" s="672">
        <v>1.67</v>
      </c>
      <c r="U338" s="672" t="s">
        <v>762</v>
      </c>
      <c r="AB338" s="672" t="s">
        <v>112</v>
      </c>
      <c r="AC338" s="672">
        <v>18.2</v>
      </c>
    </row>
    <row r="339" spans="1:49" hidden="1" x14ac:dyDescent="0.2">
      <c r="B339" t="s">
        <v>1740</v>
      </c>
      <c r="C339">
        <v>2</v>
      </c>
      <c r="D339" s="672" t="s">
        <v>894</v>
      </c>
      <c r="E339" s="672" t="s">
        <v>765</v>
      </c>
      <c r="F339" s="672" t="s">
        <v>765</v>
      </c>
      <c r="G339" s="672"/>
      <c r="H339" s="672"/>
      <c r="I339" s="672" t="s">
        <v>112</v>
      </c>
      <c r="J339" s="672" t="s">
        <v>1742</v>
      </c>
      <c r="K339" s="672" t="s">
        <v>765</v>
      </c>
      <c r="L339" s="991" t="s">
        <v>916</v>
      </c>
      <c r="M339" s="672" t="s">
        <v>11</v>
      </c>
      <c r="N339" s="1166">
        <v>44144</v>
      </c>
      <c r="O339" s="672">
        <v>27</v>
      </c>
      <c r="P339" s="6">
        <v>44755</v>
      </c>
      <c r="Q339" s="672">
        <v>20.233333330000001</v>
      </c>
      <c r="R339" s="672">
        <v>20</v>
      </c>
      <c r="S339" s="672">
        <v>1.67</v>
      </c>
      <c r="U339" s="672" t="s">
        <v>765</v>
      </c>
      <c r="AB339" s="672" t="s">
        <v>112</v>
      </c>
      <c r="AC339" s="672">
        <v>18.2</v>
      </c>
    </row>
    <row r="340" spans="1:49" hidden="1" x14ac:dyDescent="0.2">
      <c r="A340" t="s">
        <v>1743</v>
      </c>
      <c r="B340" t="s">
        <v>1740</v>
      </c>
      <c r="C340">
        <v>3</v>
      </c>
      <c r="D340" s="672" t="s">
        <v>894</v>
      </c>
      <c r="E340" s="672" t="s">
        <v>767</v>
      </c>
      <c r="F340" s="672" t="s">
        <v>767</v>
      </c>
      <c r="G340" s="672"/>
      <c r="H340" s="672"/>
      <c r="I340" s="672" t="s">
        <v>112</v>
      </c>
      <c r="J340" s="672" t="s">
        <v>1744</v>
      </c>
      <c r="K340" s="672" t="s">
        <v>767</v>
      </c>
      <c r="L340" s="991" t="s">
        <v>916</v>
      </c>
      <c r="M340" s="672" t="s">
        <v>11</v>
      </c>
      <c r="N340" s="1166">
        <v>44144</v>
      </c>
      <c r="O340" s="672">
        <v>42</v>
      </c>
      <c r="P340" s="6">
        <v>44748</v>
      </c>
      <c r="Q340" s="672">
        <v>20.233333330000001</v>
      </c>
      <c r="R340" s="672">
        <v>20</v>
      </c>
      <c r="S340" s="672">
        <v>1.67</v>
      </c>
      <c r="T340" s="667"/>
      <c r="U340" s="672" t="s">
        <v>767</v>
      </c>
      <c r="AB340" s="672" t="s">
        <v>112</v>
      </c>
      <c r="AC340" s="672">
        <v>18.2</v>
      </c>
    </row>
    <row r="341" spans="1:49" ht="16" hidden="1" x14ac:dyDescent="0.2">
      <c r="B341" t="s">
        <v>1740</v>
      </c>
      <c r="C341">
        <v>4</v>
      </c>
      <c r="D341" s="672" t="s">
        <v>894</v>
      </c>
      <c r="E341" s="672" t="s">
        <v>768</v>
      </c>
      <c r="F341" s="672" t="s">
        <v>768</v>
      </c>
      <c r="G341" s="672"/>
      <c r="H341" s="672"/>
      <c r="I341" s="672" t="s">
        <v>112</v>
      </c>
      <c r="J341" s="672" t="s">
        <v>1745</v>
      </c>
      <c r="K341" s="672" t="s">
        <v>768</v>
      </c>
      <c r="L341" s="672" t="s">
        <v>944</v>
      </c>
      <c r="M341" s="1924" t="s">
        <v>897</v>
      </c>
      <c r="N341" s="1166">
        <v>44107</v>
      </c>
      <c r="O341" s="672">
        <v>52</v>
      </c>
      <c r="P341" s="6">
        <v>44756</v>
      </c>
      <c r="Q341" s="672">
        <v>21.466666669999999</v>
      </c>
      <c r="R341" s="672">
        <v>21</v>
      </c>
      <c r="S341" s="672">
        <v>1.77</v>
      </c>
      <c r="T341" s="667"/>
      <c r="U341" s="672" t="s">
        <v>768</v>
      </c>
      <c r="AB341" s="672" t="s">
        <v>112</v>
      </c>
      <c r="AC341" s="672">
        <v>19.43333333</v>
      </c>
    </row>
    <row r="342" spans="1:49" hidden="1" x14ac:dyDescent="0.2">
      <c r="B342" t="s">
        <v>1740</v>
      </c>
      <c r="C342">
        <v>5</v>
      </c>
      <c r="D342" s="672" t="s">
        <v>894</v>
      </c>
      <c r="E342" s="672" t="s">
        <v>769</v>
      </c>
      <c r="F342" s="672" t="s">
        <v>769</v>
      </c>
      <c r="G342" s="672"/>
      <c r="H342" s="672"/>
      <c r="I342" s="672" t="s">
        <v>112</v>
      </c>
      <c r="J342" s="672" t="s">
        <v>1746</v>
      </c>
      <c r="K342" s="672" t="s">
        <v>769</v>
      </c>
      <c r="L342" s="672" t="s">
        <v>944</v>
      </c>
      <c r="M342" s="672" t="s">
        <v>11</v>
      </c>
      <c r="N342" s="1166">
        <v>44140</v>
      </c>
      <c r="O342" s="672">
        <v>34</v>
      </c>
      <c r="P342" s="6">
        <v>44756</v>
      </c>
      <c r="Q342" s="672">
        <v>20.366666670000001</v>
      </c>
      <c r="R342" s="672">
        <v>20</v>
      </c>
      <c r="S342" s="672">
        <v>1.68</v>
      </c>
      <c r="T342" s="667"/>
      <c r="U342" s="672" t="s">
        <v>769</v>
      </c>
      <c r="AB342" s="672" t="s">
        <v>112</v>
      </c>
      <c r="AC342" s="672">
        <v>18.333333329999999</v>
      </c>
    </row>
    <row r="343" spans="1:49" hidden="1" x14ac:dyDescent="0.2">
      <c r="B343" t="s">
        <v>1740</v>
      </c>
      <c r="C343">
        <v>6</v>
      </c>
      <c r="D343" s="672" t="s">
        <v>894</v>
      </c>
      <c r="E343" s="672" t="s">
        <v>771</v>
      </c>
      <c r="F343" s="672" t="s">
        <v>771</v>
      </c>
      <c r="G343" s="672"/>
      <c r="H343" s="672"/>
      <c r="I343" s="672" t="s">
        <v>112</v>
      </c>
      <c r="J343" s="672" t="s">
        <v>1747</v>
      </c>
      <c r="K343" s="672" t="s">
        <v>771</v>
      </c>
      <c r="L343" s="672" t="s">
        <v>944</v>
      </c>
      <c r="M343" s="672" t="s">
        <v>11</v>
      </c>
      <c r="N343" s="1166">
        <v>44140</v>
      </c>
      <c r="O343" s="672">
        <v>28</v>
      </c>
      <c r="P343" s="6">
        <v>44756</v>
      </c>
      <c r="Q343" s="672">
        <v>20.366666670000001</v>
      </c>
      <c r="R343" s="672">
        <v>20</v>
      </c>
      <c r="S343" s="672">
        <v>1.68</v>
      </c>
      <c r="T343" s="667"/>
      <c r="U343" s="672" t="s">
        <v>771</v>
      </c>
      <c r="AB343" s="672" t="s">
        <v>112</v>
      </c>
      <c r="AC343" s="672">
        <v>18.333333329999999</v>
      </c>
    </row>
    <row r="344" spans="1:49" hidden="1" x14ac:dyDescent="0.2">
      <c r="B344" t="s">
        <v>1740</v>
      </c>
      <c r="C344">
        <v>7</v>
      </c>
      <c r="D344" s="672" t="s">
        <v>894</v>
      </c>
      <c r="E344" s="672" t="s">
        <v>772</v>
      </c>
      <c r="F344" s="672" t="s">
        <v>772</v>
      </c>
      <c r="G344" s="672"/>
      <c r="H344" s="672"/>
      <c r="I344" s="672" t="s">
        <v>357</v>
      </c>
      <c r="J344" s="672" t="s">
        <v>1748</v>
      </c>
      <c r="K344" s="672" t="s">
        <v>772</v>
      </c>
      <c r="L344" s="672" t="s">
        <v>896</v>
      </c>
      <c r="M344" s="672" t="s">
        <v>11</v>
      </c>
      <c r="N344" s="1166">
        <v>44165</v>
      </c>
      <c r="O344" s="672">
        <v>29</v>
      </c>
      <c r="P344" s="6">
        <v>44756</v>
      </c>
      <c r="Q344" s="672">
        <v>19.533333330000001</v>
      </c>
      <c r="R344" s="672">
        <v>20</v>
      </c>
      <c r="S344" s="672">
        <v>1.61</v>
      </c>
      <c r="T344" s="667"/>
      <c r="U344" s="672" t="s">
        <v>772</v>
      </c>
      <c r="AB344" s="672" t="s">
        <v>357</v>
      </c>
      <c r="AC344" s="672">
        <v>17.5</v>
      </c>
    </row>
    <row r="345" spans="1:49" hidden="1" x14ac:dyDescent="0.2">
      <c r="B345" t="s">
        <v>1740</v>
      </c>
      <c r="C345">
        <v>8</v>
      </c>
      <c r="D345" s="672" t="s">
        <v>894</v>
      </c>
      <c r="E345" s="672" t="s">
        <v>773</v>
      </c>
      <c r="F345" s="672" t="s">
        <v>773</v>
      </c>
      <c r="G345" s="672"/>
      <c r="H345" s="672"/>
      <c r="I345" s="672" t="s">
        <v>357</v>
      </c>
      <c r="J345" s="672" t="s">
        <v>1749</v>
      </c>
      <c r="K345" s="672" t="s">
        <v>773</v>
      </c>
      <c r="L345" s="991" t="s">
        <v>916</v>
      </c>
      <c r="M345" s="672" t="s">
        <v>11</v>
      </c>
      <c r="N345" s="1166">
        <v>44349</v>
      </c>
      <c r="O345" s="672">
        <v>25</v>
      </c>
      <c r="P345" s="6">
        <v>44755</v>
      </c>
      <c r="Q345" s="672">
        <v>13.4</v>
      </c>
      <c r="R345" s="672">
        <v>13</v>
      </c>
      <c r="S345" s="672">
        <v>1.1000000000000001</v>
      </c>
      <c r="T345" s="667"/>
      <c r="U345" s="672" t="s">
        <v>773</v>
      </c>
      <c r="AB345" s="672" t="s">
        <v>357</v>
      </c>
      <c r="AC345" s="672">
        <v>11.366666670000001</v>
      </c>
    </row>
    <row r="346" spans="1:49" hidden="1" x14ac:dyDescent="0.2">
      <c r="B346" t="s">
        <v>1740</v>
      </c>
      <c r="C346">
        <v>9</v>
      </c>
      <c r="D346" s="672" t="s">
        <v>894</v>
      </c>
      <c r="E346" s="672" t="s">
        <v>774</v>
      </c>
      <c r="F346" s="672" t="s">
        <v>774</v>
      </c>
      <c r="G346" s="672"/>
      <c r="H346" s="672"/>
      <c r="I346" s="672" t="s">
        <v>357</v>
      </c>
      <c r="J346" s="672" t="s">
        <v>1750</v>
      </c>
      <c r="K346" s="672" t="s">
        <v>774</v>
      </c>
      <c r="L346" s="991" t="s">
        <v>916</v>
      </c>
      <c r="M346" s="672" t="s">
        <v>11</v>
      </c>
      <c r="N346" s="1166">
        <v>44356</v>
      </c>
      <c r="O346" s="672">
        <v>26</v>
      </c>
      <c r="P346" s="6">
        <v>44755</v>
      </c>
      <c r="Q346" s="672">
        <v>13.16666667</v>
      </c>
      <c r="R346" s="672">
        <v>13</v>
      </c>
      <c r="S346" s="672">
        <v>1.08</v>
      </c>
      <c r="T346" s="667"/>
      <c r="U346" s="672" t="s">
        <v>774</v>
      </c>
      <c r="AB346" s="672" t="s">
        <v>357</v>
      </c>
      <c r="AC346" s="672">
        <v>11.133333329999999</v>
      </c>
    </row>
    <row r="347" spans="1:49" hidden="1" x14ac:dyDescent="0.2">
      <c r="B347" t="s">
        <v>1740</v>
      </c>
      <c r="C347">
        <v>10</v>
      </c>
      <c r="D347" s="672" t="s">
        <v>894</v>
      </c>
      <c r="E347" s="672" t="s">
        <v>775</v>
      </c>
      <c r="F347" s="672" t="s">
        <v>775</v>
      </c>
      <c r="G347" s="672"/>
      <c r="H347" s="672"/>
      <c r="I347" s="672" t="s">
        <v>357</v>
      </c>
      <c r="J347" s="672" t="s">
        <v>1751</v>
      </c>
      <c r="K347" s="672" t="s">
        <v>775</v>
      </c>
      <c r="L347" s="991" t="s">
        <v>916</v>
      </c>
      <c r="M347" s="672" t="s">
        <v>11</v>
      </c>
      <c r="N347" s="1166">
        <v>44356</v>
      </c>
      <c r="O347" s="672">
        <v>26</v>
      </c>
      <c r="P347" s="6">
        <v>44755</v>
      </c>
      <c r="Q347" s="672">
        <v>13.16666667</v>
      </c>
      <c r="R347" s="672">
        <v>13</v>
      </c>
      <c r="S347" s="672">
        <v>1.08</v>
      </c>
      <c r="T347" s="667"/>
      <c r="U347" s="672" t="s">
        <v>775</v>
      </c>
      <c r="AB347" s="672" t="s">
        <v>357</v>
      </c>
      <c r="AC347" s="672">
        <v>11.133333329999999</v>
      </c>
    </row>
    <row r="348" spans="1:49" s="327" customFormat="1" ht="16" hidden="1" x14ac:dyDescent="0.2">
      <c r="B348" t="s">
        <v>1740</v>
      </c>
      <c r="C348">
        <v>1</v>
      </c>
      <c r="D348" s="672" t="s">
        <v>894</v>
      </c>
      <c r="E348" s="672" t="s">
        <v>778</v>
      </c>
      <c r="F348" s="672" t="s">
        <v>778</v>
      </c>
      <c r="G348" s="672" t="s">
        <v>1752</v>
      </c>
      <c r="H348" s="672"/>
      <c r="I348" s="672" t="s">
        <v>357</v>
      </c>
      <c r="J348" s="672" t="s">
        <v>1752</v>
      </c>
      <c r="K348" s="672" t="s">
        <v>778</v>
      </c>
      <c r="L348" s="672" t="s">
        <v>1109</v>
      </c>
      <c r="M348" s="1924" t="s">
        <v>897</v>
      </c>
      <c r="N348" s="1925">
        <v>44202</v>
      </c>
      <c r="O348" s="1235">
        <v>33</v>
      </c>
      <c r="P348" s="6">
        <v>44784</v>
      </c>
      <c r="Q348" s="672">
        <v>19.399999999999999</v>
      </c>
      <c r="R348" s="672">
        <v>19</v>
      </c>
      <c r="S348" s="1384">
        <v>1.5972222222222223</v>
      </c>
      <c r="T348" s="167"/>
      <c r="U348" s="672" t="s">
        <v>778</v>
      </c>
      <c r="V348"/>
      <c r="W348"/>
      <c r="X348"/>
      <c r="Y348"/>
      <c r="Z348"/>
      <c r="AA348"/>
      <c r="AB348" s="672" t="s">
        <v>357</v>
      </c>
      <c r="AC348" s="672">
        <v>17.2</v>
      </c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ht="16" hidden="1" x14ac:dyDescent="0.2">
      <c r="B349" t="s">
        <v>1740</v>
      </c>
      <c r="C349">
        <v>2</v>
      </c>
      <c r="D349" s="672" t="s">
        <v>894</v>
      </c>
      <c r="E349" s="672" t="s">
        <v>779</v>
      </c>
      <c r="F349" s="672" t="s">
        <v>779</v>
      </c>
      <c r="G349" s="672" t="s">
        <v>1753</v>
      </c>
      <c r="H349" s="672"/>
      <c r="I349" s="672" t="s">
        <v>357</v>
      </c>
      <c r="J349" s="672" t="s">
        <v>1753</v>
      </c>
      <c r="K349" s="672" t="s">
        <v>779</v>
      </c>
      <c r="L349" s="672" t="s">
        <v>1144</v>
      </c>
      <c r="M349" s="672" t="s">
        <v>11</v>
      </c>
      <c r="N349" s="1925">
        <v>44165</v>
      </c>
      <c r="O349" s="1235">
        <v>30</v>
      </c>
      <c r="P349" s="6">
        <v>44784</v>
      </c>
      <c r="Q349" s="672">
        <v>20.633333333333333</v>
      </c>
      <c r="R349" s="672">
        <v>21</v>
      </c>
      <c r="S349" s="1384">
        <v>1.6972222222222222</v>
      </c>
      <c r="T349" s="167"/>
      <c r="U349" s="672" t="s">
        <v>779</v>
      </c>
      <c r="AB349" s="672" t="s">
        <v>357</v>
      </c>
      <c r="AC349" s="672">
        <v>18.43333333</v>
      </c>
    </row>
    <row r="350" spans="1:49" ht="16" hidden="1" x14ac:dyDescent="0.2">
      <c r="B350" t="s">
        <v>1740</v>
      </c>
      <c r="C350">
        <v>3</v>
      </c>
      <c r="D350" s="672" t="s">
        <v>894</v>
      </c>
      <c r="E350" s="672" t="s">
        <v>782</v>
      </c>
      <c r="F350" s="672" t="s">
        <v>782</v>
      </c>
      <c r="G350" s="672" t="s">
        <v>1754</v>
      </c>
      <c r="H350" s="672"/>
      <c r="I350" s="672" t="s">
        <v>357</v>
      </c>
      <c r="J350" s="672" t="s">
        <v>1755</v>
      </c>
      <c r="K350" s="672" t="s">
        <v>782</v>
      </c>
      <c r="L350" s="672" t="s">
        <v>1144</v>
      </c>
      <c r="M350" s="672" t="s">
        <v>11</v>
      </c>
      <c r="N350" s="1925">
        <v>44165</v>
      </c>
      <c r="O350" s="1235">
        <v>32</v>
      </c>
      <c r="P350" s="6">
        <v>44784</v>
      </c>
      <c r="Q350" s="672">
        <v>20.633333333333333</v>
      </c>
      <c r="R350" s="672">
        <v>21</v>
      </c>
      <c r="S350" s="1384">
        <v>1.6972222222222222</v>
      </c>
      <c r="T350" s="167"/>
      <c r="U350" s="672" t="s">
        <v>782</v>
      </c>
      <c r="AB350" s="672" t="s">
        <v>357</v>
      </c>
      <c r="AC350" s="672">
        <v>18.43333333</v>
      </c>
    </row>
    <row r="351" spans="1:49" ht="16" hidden="1" x14ac:dyDescent="0.2">
      <c r="B351" t="s">
        <v>1740</v>
      </c>
      <c r="C351">
        <v>4</v>
      </c>
      <c r="D351" s="672" t="s">
        <v>894</v>
      </c>
      <c r="E351" s="672" t="s">
        <v>784</v>
      </c>
      <c r="F351" s="672" t="s">
        <v>784</v>
      </c>
      <c r="G351" s="672" t="s">
        <v>1756</v>
      </c>
      <c r="H351" s="672"/>
      <c r="I351" s="672" t="s">
        <v>357</v>
      </c>
      <c r="J351" s="672" t="s">
        <v>1756</v>
      </c>
      <c r="K351" s="672" t="s">
        <v>784</v>
      </c>
      <c r="L351" s="672" t="s">
        <v>1144</v>
      </c>
      <c r="M351" s="672" t="s">
        <v>11</v>
      </c>
      <c r="N351" s="1925">
        <v>44165</v>
      </c>
      <c r="O351">
        <v>28</v>
      </c>
      <c r="P351" s="6">
        <v>44784</v>
      </c>
      <c r="Q351" s="672">
        <v>20.633333333333333</v>
      </c>
      <c r="R351" s="672">
        <v>21</v>
      </c>
      <c r="S351" s="1384">
        <v>1.6972222222222222</v>
      </c>
      <c r="U351" s="672" t="s">
        <v>784</v>
      </c>
      <c r="AB351" s="672" t="s">
        <v>357</v>
      </c>
      <c r="AC351" s="672">
        <v>18.43333333</v>
      </c>
    </row>
    <row r="352" spans="1:49" ht="16" hidden="1" x14ac:dyDescent="0.2">
      <c r="B352" t="s">
        <v>1740</v>
      </c>
      <c r="C352">
        <v>5</v>
      </c>
      <c r="D352" s="672" t="s">
        <v>894</v>
      </c>
      <c r="E352" s="672" t="s">
        <v>786</v>
      </c>
      <c r="F352" s="672" t="s">
        <v>786</v>
      </c>
      <c r="G352" s="1924" t="s">
        <v>1757</v>
      </c>
      <c r="H352" s="672"/>
      <c r="I352" s="672" t="s">
        <v>357</v>
      </c>
      <c r="J352" s="672" t="s">
        <v>1758</v>
      </c>
      <c r="K352" s="672" t="s">
        <v>786</v>
      </c>
      <c r="L352" s="672" t="s">
        <v>1144</v>
      </c>
      <c r="M352" s="672" t="s">
        <v>11</v>
      </c>
      <c r="N352" s="1925">
        <v>44165</v>
      </c>
      <c r="O352">
        <v>32</v>
      </c>
      <c r="P352" s="6">
        <v>44783</v>
      </c>
      <c r="Q352">
        <v>20.6</v>
      </c>
      <c r="R352" s="672">
        <v>21</v>
      </c>
      <c r="S352">
        <v>1.69</v>
      </c>
      <c r="U352" s="672" t="s">
        <v>786</v>
      </c>
      <c r="AB352" s="672" t="s">
        <v>357</v>
      </c>
      <c r="AC352" s="672">
        <v>18.43333333</v>
      </c>
    </row>
    <row r="353" spans="1:30" ht="16" hidden="1" x14ac:dyDescent="0.2">
      <c r="B353" t="s">
        <v>1740</v>
      </c>
      <c r="C353">
        <v>6</v>
      </c>
      <c r="D353" s="672" t="s">
        <v>894</v>
      </c>
      <c r="E353" s="672" t="s">
        <v>787</v>
      </c>
      <c r="F353" s="672" t="s">
        <v>787</v>
      </c>
      <c r="G353" s="672" t="s">
        <v>1759</v>
      </c>
      <c r="H353" s="672"/>
      <c r="I353" s="672" t="s">
        <v>357</v>
      </c>
      <c r="J353" s="672" t="s">
        <v>1760</v>
      </c>
      <c r="K353" s="672" t="s">
        <v>787</v>
      </c>
      <c r="L353" s="672" t="s">
        <v>1144</v>
      </c>
      <c r="M353" s="672" t="s">
        <v>11</v>
      </c>
      <c r="N353" s="1925">
        <v>44165</v>
      </c>
      <c r="O353">
        <v>26</v>
      </c>
      <c r="P353" s="6">
        <v>44783</v>
      </c>
      <c r="Q353">
        <v>20.6</v>
      </c>
      <c r="R353" s="672">
        <v>21</v>
      </c>
      <c r="S353">
        <v>1.69</v>
      </c>
      <c r="U353" s="672" t="s">
        <v>787</v>
      </c>
      <c r="AB353" s="672" t="s">
        <v>357</v>
      </c>
      <c r="AC353" s="672">
        <v>18.43333333</v>
      </c>
    </row>
    <row r="354" spans="1:30" ht="16" hidden="1" x14ac:dyDescent="0.2">
      <c r="B354" t="s">
        <v>1740</v>
      </c>
      <c r="C354">
        <v>7</v>
      </c>
      <c r="D354" s="672" t="s">
        <v>894</v>
      </c>
      <c r="E354" s="672" t="s">
        <v>1761</v>
      </c>
      <c r="F354" s="672" t="s">
        <v>1761</v>
      </c>
      <c r="G354" s="672" t="s">
        <v>1762</v>
      </c>
      <c r="H354" s="672"/>
      <c r="I354" s="672" t="s">
        <v>112</v>
      </c>
      <c r="J354" s="672" t="s">
        <v>1763</v>
      </c>
      <c r="K354" s="672" t="s">
        <v>789</v>
      </c>
      <c r="L354" s="672" t="s">
        <v>896</v>
      </c>
      <c r="M354" s="1924" t="s">
        <v>897</v>
      </c>
      <c r="N354" s="1925">
        <v>44165</v>
      </c>
      <c r="O354">
        <v>40</v>
      </c>
      <c r="P354" s="6">
        <v>44783</v>
      </c>
      <c r="Q354">
        <v>20.6</v>
      </c>
      <c r="R354" s="672">
        <v>21</v>
      </c>
      <c r="S354">
        <v>1.69</v>
      </c>
      <c r="U354" s="672" t="s">
        <v>1761</v>
      </c>
      <c r="AB354" s="672" t="s">
        <v>112</v>
      </c>
      <c r="AC354" s="672">
        <v>18.43333333</v>
      </c>
    </row>
    <row r="355" spans="1:30" ht="16" hidden="1" x14ac:dyDescent="0.2">
      <c r="B355" t="s">
        <v>1740</v>
      </c>
      <c r="C355">
        <v>8</v>
      </c>
      <c r="D355" s="672" t="s">
        <v>894</v>
      </c>
      <c r="E355" s="672" t="s">
        <v>1764</v>
      </c>
      <c r="F355" s="672" t="s">
        <v>1764</v>
      </c>
      <c r="G355" t="s">
        <v>1765</v>
      </c>
      <c r="H355" s="672"/>
      <c r="I355" s="672" t="s">
        <v>112</v>
      </c>
      <c r="J355" s="672" t="s">
        <v>1766</v>
      </c>
      <c r="K355" s="672" t="s">
        <v>791</v>
      </c>
      <c r="L355" s="672" t="s">
        <v>896</v>
      </c>
      <c r="M355" s="1924" t="s">
        <v>897</v>
      </c>
      <c r="N355" s="1925">
        <v>44165</v>
      </c>
      <c r="O355">
        <v>48</v>
      </c>
      <c r="P355" s="6">
        <v>44783</v>
      </c>
      <c r="Q355">
        <v>20.6</v>
      </c>
      <c r="R355" s="672">
        <v>21</v>
      </c>
      <c r="S355">
        <v>1.69</v>
      </c>
      <c r="U355" s="672" t="s">
        <v>1764</v>
      </c>
      <c r="AB355" s="672" t="s">
        <v>112</v>
      </c>
      <c r="AC355" s="672">
        <v>18.43333333</v>
      </c>
    </row>
    <row r="356" spans="1:30" ht="16" hidden="1" x14ac:dyDescent="0.2">
      <c r="B356" t="s">
        <v>1740</v>
      </c>
      <c r="C356">
        <v>9</v>
      </c>
      <c r="D356" s="672" t="s">
        <v>894</v>
      </c>
      <c r="E356" s="672" t="s">
        <v>1767</v>
      </c>
      <c r="F356" s="672" t="s">
        <v>1767</v>
      </c>
      <c r="G356" s="672" t="s">
        <v>1768</v>
      </c>
      <c r="H356" s="672"/>
      <c r="I356" s="672" t="s">
        <v>357</v>
      </c>
      <c r="J356" s="672" t="s">
        <v>1769</v>
      </c>
      <c r="K356" s="672" t="s">
        <v>792</v>
      </c>
      <c r="L356" s="672" t="s">
        <v>896</v>
      </c>
      <c r="M356" s="672" t="s">
        <v>11</v>
      </c>
      <c r="N356" s="1925">
        <v>44165</v>
      </c>
      <c r="O356">
        <v>28</v>
      </c>
      <c r="P356" s="6">
        <v>44783</v>
      </c>
      <c r="Q356">
        <v>20.6</v>
      </c>
      <c r="R356" s="672">
        <v>21</v>
      </c>
      <c r="S356">
        <v>1.69</v>
      </c>
      <c r="U356" s="672" t="s">
        <v>1767</v>
      </c>
      <c r="AB356" s="672" t="s">
        <v>357</v>
      </c>
      <c r="AC356" s="672">
        <v>18.43333333</v>
      </c>
    </row>
    <row r="357" spans="1:30" ht="16" hidden="1" x14ac:dyDescent="0.2">
      <c r="B357" t="s">
        <v>1740</v>
      </c>
      <c r="C357">
        <v>10</v>
      </c>
      <c r="D357" s="672" t="s">
        <v>894</v>
      </c>
      <c r="E357" s="672" t="s">
        <v>1770</v>
      </c>
      <c r="F357" s="672" t="s">
        <v>1770</v>
      </c>
      <c r="G357" s="672" t="s">
        <v>1771</v>
      </c>
      <c r="H357" s="672"/>
      <c r="I357" s="672" t="s">
        <v>357</v>
      </c>
      <c r="J357" s="672" t="s">
        <v>1772</v>
      </c>
      <c r="K357" s="672" t="s">
        <v>793</v>
      </c>
      <c r="L357" s="672" t="s">
        <v>896</v>
      </c>
      <c r="M357" s="672" t="s">
        <v>11</v>
      </c>
      <c r="N357" s="1925">
        <v>44165</v>
      </c>
      <c r="O357">
        <v>26</v>
      </c>
      <c r="P357" s="6">
        <v>44783</v>
      </c>
      <c r="Q357">
        <v>20.6</v>
      </c>
      <c r="R357" s="672">
        <v>21</v>
      </c>
      <c r="S357">
        <v>1.69</v>
      </c>
      <c r="U357" s="672" t="s">
        <v>1770</v>
      </c>
      <c r="AB357" s="672" t="s">
        <v>357</v>
      </c>
      <c r="AC357" s="672">
        <v>18.43333333</v>
      </c>
    </row>
    <row r="358" spans="1:30" ht="16" hidden="1" x14ac:dyDescent="0.2">
      <c r="B358" t="s">
        <v>1740</v>
      </c>
      <c r="C358">
        <v>11</v>
      </c>
      <c r="D358" s="672" t="s">
        <v>894</v>
      </c>
      <c r="E358" s="672" t="s">
        <v>1773</v>
      </c>
      <c r="F358" s="672" t="s">
        <v>1773</v>
      </c>
      <c r="G358" s="1987" t="s">
        <v>1774</v>
      </c>
      <c r="H358" s="672"/>
      <c r="I358" s="672" t="s">
        <v>357</v>
      </c>
      <c r="J358" s="672" t="s">
        <v>1774</v>
      </c>
      <c r="K358" s="672" t="s">
        <v>794</v>
      </c>
      <c r="L358" s="672" t="s">
        <v>916</v>
      </c>
      <c r="M358" s="1924" t="s">
        <v>897</v>
      </c>
      <c r="N358" s="1925">
        <v>44356</v>
      </c>
      <c r="O358">
        <v>30</v>
      </c>
      <c r="P358" s="6">
        <v>44790</v>
      </c>
      <c r="Q358" s="1384">
        <v>14.266666666666666</v>
      </c>
      <c r="R358" s="672">
        <v>14</v>
      </c>
      <c r="S358" s="672">
        <v>1.1888888888888889</v>
      </c>
      <c r="U358" s="672" t="s">
        <v>1773</v>
      </c>
      <c r="AB358" s="672" t="s">
        <v>357</v>
      </c>
      <c r="AC358" s="672">
        <v>12.06666667</v>
      </c>
    </row>
    <row r="359" spans="1:30" ht="16" hidden="1" x14ac:dyDescent="0.2">
      <c r="B359" t="s">
        <v>1740</v>
      </c>
      <c r="C359">
        <v>12</v>
      </c>
      <c r="D359" s="672" t="s">
        <v>894</v>
      </c>
      <c r="E359" s="672" t="s">
        <v>1775</v>
      </c>
      <c r="F359" s="672" t="s">
        <v>1775</v>
      </c>
      <c r="G359" s="672"/>
      <c r="H359" s="672"/>
      <c r="I359" s="672" t="s">
        <v>357</v>
      </c>
      <c r="J359" s="672" t="s">
        <v>1776</v>
      </c>
      <c r="K359" s="672" t="s">
        <v>796</v>
      </c>
      <c r="L359" s="672" t="s">
        <v>916</v>
      </c>
      <c r="M359" s="1924" t="s">
        <v>897</v>
      </c>
      <c r="N359" s="1925">
        <v>44356</v>
      </c>
      <c r="O359">
        <v>31</v>
      </c>
      <c r="P359" s="6">
        <v>44790</v>
      </c>
      <c r="Q359" s="1384">
        <v>14.266666666666666</v>
      </c>
      <c r="R359" s="672">
        <v>14</v>
      </c>
      <c r="S359" s="672">
        <v>1.1888888888888889</v>
      </c>
      <c r="U359" s="672" t="s">
        <v>1775</v>
      </c>
      <c r="AB359" s="672" t="s">
        <v>357</v>
      </c>
      <c r="AC359" s="672">
        <v>12.06666667</v>
      </c>
    </row>
    <row r="360" spans="1:30" ht="16" hidden="1" x14ac:dyDescent="0.2">
      <c r="B360" t="s">
        <v>1740</v>
      </c>
      <c r="C360">
        <v>13</v>
      </c>
      <c r="D360" s="672" t="s">
        <v>894</v>
      </c>
      <c r="E360" s="672" t="s">
        <v>1777</v>
      </c>
      <c r="F360" s="672" t="s">
        <v>1777</v>
      </c>
      <c r="G360" s="672"/>
      <c r="H360" s="672"/>
      <c r="I360" s="672" t="s">
        <v>357</v>
      </c>
      <c r="J360" s="672" t="s">
        <v>1778</v>
      </c>
      <c r="K360" s="672" t="s">
        <v>797</v>
      </c>
      <c r="L360" s="672" t="s">
        <v>916</v>
      </c>
      <c r="M360" s="1924" t="s">
        <v>897</v>
      </c>
      <c r="N360" s="1925">
        <v>44356</v>
      </c>
      <c r="O360">
        <v>31</v>
      </c>
      <c r="P360" s="6">
        <v>44790</v>
      </c>
      <c r="Q360" s="1384">
        <v>14.266666666666666</v>
      </c>
      <c r="R360" s="672">
        <v>14</v>
      </c>
      <c r="S360" s="672">
        <v>1.1888888888888889</v>
      </c>
      <c r="U360" s="672" t="s">
        <v>1777</v>
      </c>
      <c r="AB360" s="672" t="s">
        <v>357</v>
      </c>
      <c r="AC360" s="672">
        <v>12.06666667</v>
      </c>
    </row>
    <row r="361" spans="1:30" ht="16" hidden="1" x14ac:dyDescent="0.2">
      <c r="B361" t="s">
        <v>1740</v>
      </c>
      <c r="C361">
        <v>14</v>
      </c>
      <c r="D361" s="672" t="s">
        <v>894</v>
      </c>
      <c r="E361" s="672" t="s">
        <v>1779</v>
      </c>
      <c r="F361" s="672" t="s">
        <v>1779</v>
      </c>
      <c r="G361" s="672"/>
      <c r="H361" s="672"/>
      <c r="I361" s="672" t="s">
        <v>357</v>
      </c>
      <c r="J361" s="672" t="s">
        <v>1780</v>
      </c>
      <c r="K361" s="672" t="s">
        <v>798</v>
      </c>
      <c r="L361" s="672" t="s">
        <v>916</v>
      </c>
      <c r="M361" s="1924" t="s">
        <v>897</v>
      </c>
      <c r="N361" s="1925">
        <v>44356</v>
      </c>
      <c r="O361">
        <v>33</v>
      </c>
      <c r="P361" s="6">
        <v>44790</v>
      </c>
      <c r="Q361" s="1384">
        <v>14.266666666666666</v>
      </c>
      <c r="R361" s="672">
        <v>14</v>
      </c>
      <c r="S361" s="672">
        <v>1.1888888888888889</v>
      </c>
      <c r="U361" s="672" t="s">
        <v>1779</v>
      </c>
      <c r="AB361" s="672" t="s">
        <v>357</v>
      </c>
      <c r="AC361" s="672">
        <v>12.06666667</v>
      </c>
    </row>
    <row r="362" spans="1:30" hidden="1" x14ac:dyDescent="0.2">
      <c r="A362" s="1" t="s">
        <v>1781</v>
      </c>
      <c r="B362" t="s">
        <v>1782</v>
      </c>
      <c r="C362">
        <v>1</v>
      </c>
      <c r="D362" s="672" t="s">
        <v>894</v>
      </c>
      <c r="E362" s="1293" t="s">
        <v>801</v>
      </c>
      <c r="F362" s="1293" t="s">
        <v>801</v>
      </c>
      <c r="G362" s="1293"/>
      <c r="H362" s="1293"/>
      <c r="I362" t="s">
        <v>112</v>
      </c>
      <c r="J362" s="1293" t="s">
        <v>1783</v>
      </c>
      <c r="K362" s="1293" t="s">
        <v>801</v>
      </c>
      <c r="L362" t="s">
        <v>896</v>
      </c>
      <c r="M362" t="s">
        <v>11</v>
      </c>
      <c r="N362" s="6">
        <v>44203</v>
      </c>
      <c r="O362">
        <v>46</v>
      </c>
      <c r="P362" s="6">
        <v>44811</v>
      </c>
      <c r="Q362">
        <v>20.2</v>
      </c>
      <c r="R362">
        <v>20</v>
      </c>
      <c r="S362">
        <v>1.67</v>
      </c>
      <c r="U362" s="1293" t="s">
        <v>801</v>
      </c>
      <c r="AB362" t="s">
        <v>112</v>
      </c>
      <c r="AC362" s="1380">
        <v>18.100000000000001</v>
      </c>
      <c r="AD362" t="s">
        <v>1784</v>
      </c>
    </row>
    <row r="363" spans="1:30" hidden="1" x14ac:dyDescent="0.2">
      <c r="A363" s="1" t="s">
        <v>1781</v>
      </c>
      <c r="B363" t="s">
        <v>1782</v>
      </c>
      <c r="C363">
        <v>2</v>
      </c>
      <c r="D363" s="672" t="s">
        <v>894</v>
      </c>
      <c r="E363" s="1293" t="s">
        <v>803</v>
      </c>
      <c r="F363" s="1293" t="s">
        <v>803</v>
      </c>
      <c r="G363" s="1293"/>
      <c r="H363" s="1293"/>
      <c r="I363" t="s">
        <v>112</v>
      </c>
      <c r="J363" s="1293" t="s">
        <v>1785</v>
      </c>
      <c r="K363" s="1293" t="s">
        <v>802</v>
      </c>
      <c r="L363" t="s">
        <v>896</v>
      </c>
      <c r="M363" t="s">
        <v>11</v>
      </c>
      <c r="N363" s="6">
        <v>44203</v>
      </c>
      <c r="O363">
        <v>41</v>
      </c>
      <c r="P363" s="6">
        <v>44812</v>
      </c>
      <c r="Q363">
        <v>20.2</v>
      </c>
      <c r="R363">
        <v>20</v>
      </c>
      <c r="S363">
        <v>1.67</v>
      </c>
      <c r="U363" s="1293" t="s">
        <v>803</v>
      </c>
      <c r="AB363" t="s">
        <v>112</v>
      </c>
      <c r="AC363" s="1380">
        <v>18.100000000000001</v>
      </c>
    </row>
    <row r="364" spans="1:30" hidden="1" x14ac:dyDescent="0.2">
      <c r="A364" s="1" t="s">
        <v>1781</v>
      </c>
      <c r="B364" t="s">
        <v>1782</v>
      </c>
      <c r="C364">
        <v>3</v>
      </c>
      <c r="D364" s="672" t="s">
        <v>894</v>
      </c>
      <c r="E364" s="1293" t="s">
        <v>804</v>
      </c>
      <c r="F364" s="1293" t="s">
        <v>804</v>
      </c>
      <c r="G364" s="1293"/>
      <c r="H364" s="1293"/>
      <c r="I364" t="s">
        <v>112</v>
      </c>
      <c r="J364" s="1293" t="s">
        <v>1786</v>
      </c>
      <c r="K364" s="1293" t="s">
        <v>803</v>
      </c>
      <c r="L364" t="s">
        <v>896</v>
      </c>
      <c r="M364" t="s">
        <v>11</v>
      </c>
      <c r="N364" s="6">
        <v>44203</v>
      </c>
      <c r="O364">
        <v>29</v>
      </c>
      <c r="P364" s="6">
        <v>44812</v>
      </c>
      <c r="Q364">
        <v>20.2</v>
      </c>
      <c r="R364">
        <v>20</v>
      </c>
      <c r="S364">
        <v>1.67</v>
      </c>
      <c r="U364" s="1293" t="s">
        <v>804</v>
      </c>
      <c r="AB364" t="s">
        <v>112</v>
      </c>
      <c r="AC364" s="1380">
        <v>18.100000000000001</v>
      </c>
    </row>
    <row r="365" spans="1:30" hidden="1" x14ac:dyDescent="0.2">
      <c r="A365" s="1" t="s">
        <v>1781</v>
      </c>
      <c r="B365" t="s">
        <v>1782</v>
      </c>
      <c r="C365">
        <v>4</v>
      </c>
      <c r="D365" s="672" t="s">
        <v>894</v>
      </c>
      <c r="E365" t="s">
        <v>810</v>
      </c>
      <c r="F365" t="s">
        <v>810</v>
      </c>
      <c r="I365" t="s">
        <v>112</v>
      </c>
      <c r="J365" t="s">
        <v>1787</v>
      </c>
      <c r="K365" t="s">
        <v>805</v>
      </c>
      <c r="L365" t="s">
        <v>1165</v>
      </c>
      <c r="M365" t="s">
        <v>11</v>
      </c>
      <c r="N365" s="6">
        <v>44182</v>
      </c>
      <c r="O365">
        <v>45</v>
      </c>
      <c r="P365" s="6">
        <v>44819</v>
      </c>
      <c r="Q365">
        <v>21.233333333333334</v>
      </c>
      <c r="R365">
        <v>21</v>
      </c>
      <c r="S365">
        <v>1.7444444444444445</v>
      </c>
      <c r="U365" t="s">
        <v>810</v>
      </c>
      <c r="AB365" t="s">
        <v>112</v>
      </c>
      <c r="AC365" s="119">
        <v>18.8</v>
      </c>
    </row>
    <row r="366" spans="1:30" hidden="1" x14ac:dyDescent="0.2">
      <c r="A366" s="1" t="s">
        <v>1781</v>
      </c>
      <c r="B366" t="s">
        <v>1782</v>
      </c>
      <c r="C366">
        <v>5</v>
      </c>
      <c r="D366" s="672" t="s">
        <v>894</v>
      </c>
      <c r="E366" t="s">
        <v>806</v>
      </c>
      <c r="F366" t="s">
        <v>806</v>
      </c>
      <c r="I366" t="s">
        <v>112</v>
      </c>
      <c r="J366" t="s">
        <v>1788</v>
      </c>
      <c r="K366" t="s">
        <v>806</v>
      </c>
      <c r="L366" t="s">
        <v>1165</v>
      </c>
      <c r="M366" t="s">
        <v>11</v>
      </c>
      <c r="N366" s="6">
        <v>44182</v>
      </c>
      <c r="O366">
        <v>36</v>
      </c>
      <c r="P366" s="6">
        <v>44819</v>
      </c>
      <c r="Q366">
        <v>21.233333333333334</v>
      </c>
      <c r="R366">
        <v>21</v>
      </c>
      <c r="S366">
        <v>1.7444444444444445</v>
      </c>
      <c r="U366" t="s">
        <v>806</v>
      </c>
      <c r="AB366" t="s">
        <v>112</v>
      </c>
      <c r="AC366" s="119">
        <v>18.8</v>
      </c>
    </row>
    <row r="367" spans="1:30" hidden="1" x14ac:dyDescent="0.2">
      <c r="A367" s="1" t="s">
        <v>1781</v>
      </c>
      <c r="B367" t="s">
        <v>1782</v>
      </c>
      <c r="C367">
        <v>6</v>
      </c>
      <c r="D367" s="672" t="s">
        <v>894</v>
      </c>
      <c r="E367" t="s">
        <v>807</v>
      </c>
      <c r="F367" t="s">
        <v>807</v>
      </c>
      <c r="I367" t="s">
        <v>112</v>
      </c>
      <c r="J367" t="s">
        <v>1789</v>
      </c>
      <c r="K367" t="s">
        <v>807</v>
      </c>
      <c r="L367" t="s">
        <v>1165</v>
      </c>
      <c r="M367" t="s">
        <v>11</v>
      </c>
      <c r="N367" s="6">
        <v>44185</v>
      </c>
      <c r="O367">
        <v>33</v>
      </c>
      <c r="P367" s="6">
        <v>44819</v>
      </c>
      <c r="Q367">
        <v>21.133333333333333</v>
      </c>
      <c r="R367">
        <v>21</v>
      </c>
      <c r="S367">
        <v>1.7361111111111112</v>
      </c>
      <c r="U367" t="s">
        <v>807</v>
      </c>
      <c r="AB367" t="s">
        <v>112</v>
      </c>
      <c r="AC367">
        <v>18.7</v>
      </c>
    </row>
    <row r="368" spans="1:30" ht="16" hidden="1" x14ac:dyDescent="0.2">
      <c r="A368" s="1" t="s">
        <v>1781</v>
      </c>
      <c r="B368" t="s">
        <v>1782</v>
      </c>
      <c r="C368">
        <v>7</v>
      </c>
      <c r="D368" s="672" t="s">
        <v>894</v>
      </c>
      <c r="E368" t="s">
        <v>800</v>
      </c>
      <c r="F368" t="s">
        <v>800</v>
      </c>
      <c r="I368" t="s">
        <v>112</v>
      </c>
      <c r="J368" t="s">
        <v>1790</v>
      </c>
      <c r="K368" t="s">
        <v>808</v>
      </c>
      <c r="L368" t="s">
        <v>1165</v>
      </c>
      <c r="M368" t="s">
        <v>11</v>
      </c>
      <c r="N368" s="6">
        <v>44185</v>
      </c>
      <c r="O368">
        <v>39</v>
      </c>
      <c r="P368" s="6">
        <v>44820</v>
      </c>
      <c r="Q368">
        <v>21.16</v>
      </c>
      <c r="R368" s="1627">
        <v>21</v>
      </c>
      <c r="S368">
        <v>1.74</v>
      </c>
      <c r="U368" t="s">
        <v>800</v>
      </c>
      <c r="AB368" t="s">
        <v>112</v>
      </c>
      <c r="AC368">
        <v>18.7</v>
      </c>
    </row>
    <row r="369" spans="1:30" hidden="1" x14ac:dyDescent="0.2">
      <c r="A369" s="1" t="s">
        <v>1781</v>
      </c>
      <c r="B369" t="s">
        <v>1782</v>
      </c>
      <c r="C369">
        <v>8</v>
      </c>
      <c r="D369" s="672" t="s">
        <v>894</v>
      </c>
      <c r="E369" t="s">
        <v>809</v>
      </c>
      <c r="F369" t="s">
        <v>809</v>
      </c>
      <c r="I369" t="s">
        <v>112</v>
      </c>
      <c r="J369" t="s">
        <v>1791</v>
      </c>
      <c r="K369" t="s">
        <v>809</v>
      </c>
      <c r="L369" t="s">
        <v>1165</v>
      </c>
      <c r="M369" t="s">
        <v>897</v>
      </c>
      <c r="N369" s="6">
        <v>44182</v>
      </c>
      <c r="O369">
        <v>46</v>
      </c>
      <c r="P369" s="6">
        <v>44805</v>
      </c>
      <c r="Q369">
        <v>20.96</v>
      </c>
      <c r="R369">
        <v>21</v>
      </c>
      <c r="S369">
        <v>1.72</v>
      </c>
      <c r="U369" t="s">
        <v>809</v>
      </c>
      <c r="AB369" t="s">
        <v>112</v>
      </c>
      <c r="AC369" s="119">
        <v>18.8</v>
      </c>
      <c r="AD369" t="s">
        <v>1792</v>
      </c>
    </row>
    <row r="370" spans="1:30" hidden="1" x14ac:dyDescent="0.2">
      <c r="A370" s="1" t="s">
        <v>1781</v>
      </c>
      <c r="B370" t="s">
        <v>1782</v>
      </c>
      <c r="C370">
        <v>9</v>
      </c>
      <c r="D370" s="672" t="s">
        <v>894</v>
      </c>
      <c r="E370" t="s">
        <v>813</v>
      </c>
      <c r="F370" t="s">
        <v>813</v>
      </c>
      <c r="I370" t="s">
        <v>112</v>
      </c>
      <c r="J370" t="s">
        <v>1793</v>
      </c>
      <c r="K370" t="s">
        <v>811</v>
      </c>
      <c r="L370" t="s">
        <v>1165</v>
      </c>
      <c r="M370" t="s">
        <v>897</v>
      </c>
      <c r="N370" s="6">
        <v>44182</v>
      </c>
      <c r="O370" s="1660">
        <v>48</v>
      </c>
      <c r="P370" s="6">
        <v>44811</v>
      </c>
      <c r="Q370">
        <v>20.96</v>
      </c>
      <c r="R370">
        <v>21</v>
      </c>
      <c r="S370">
        <v>1.72</v>
      </c>
      <c r="U370" t="s">
        <v>813</v>
      </c>
      <c r="AB370" t="s">
        <v>112</v>
      </c>
      <c r="AC370" s="119">
        <v>18.8</v>
      </c>
    </row>
    <row r="371" spans="1:30" hidden="1" x14ac:dyDescent="0.2">
      <c r="A371" s="1" t="s">
        <v>1781</v>
      </c>
      <c r="B371" t="s">
        <v>1782</v>
      </c>
      <c r="C371">
        <v>10</v>
      </c>
      <c r="D371" s="672" t="s">
        <v>894</v>
      </c>
      <c r="E371" t="s">
        <v>814</v>
      </c>
      <c r="F371" t="s">
        <v>814</v>
      </c>
      <c r="I371" t="s">
        <v>112</v>
      </c>
      <c r="J371" t="s">
        <v>1794</v>
      </c>
      <c r="K371" t="s">
        <v>812</v>
      </c>
      <c r="L371" t="s">
        <v>1165</v>
      </c>
      <c r="M371" t="s">
        <v>897</v>
      </c>
      <c r="N371" s="6">
        <v>44182</v>
      </c>
      <c r="O371" s="1661">
        <v>42</v>
      </c>
      <c r="P371" s="6">
        <v>44811</v>
      </c>
      <c r="Q371">
        <v>20.96</v>
      </c>
      <c r="R371">
        <v>21</v>
      </c>
      <c r="S371">
        <v>1.72</v>
      </c>
      <c r="U371" t="s">
        <v>814</v>
      </c>
      <c r="AB371" t="s">
        <v>112</v>
      </c>
      <c r="AC371" s="119">
        <v>18.8</v>
      </c>
    </row>
    <row r="372" spans="1:30" hidden="1" x14ac:dyDescent="0.2">
      <c r="A372" s="1" t="s">
        <v>1781</v>
      </c>
      <c r="B372" t="s">
        <v>1782</v>
      </c>
      <c r="C372">
        <v>11</v>
      </c>
      <c r="D372" s="672" t="s">
        <v>894</v>
      </c>
      <c r="E372" t="s">
        <v>815</v>
      </c>
      <c r="F372" t="s">
        <v>815</v>
      </c>
      <c r="I372" t="s">
        <v>112</v>
      </c>
      <c r="J372" t="s">
        <v>1795</v>
      </c>
      <c r="K372" t="s">
        <v>813</v>
      </c>
      <c r="L372" t="s">
        <v>1165</v>
      </c>
      <c r="M372" t="s">
        <v>897</v>
      </c>
      <c r="N372" s="6">
        <v>44182</v>
      </c>
      <c r="O372" s="1658">
        <v>40</v>
      </c>
      <c r="P372" s="6">
        <v>44811</v>
      </c>
      <c r="Q372">
        <v>20.96</v>
      </c>
      <c r="R372">
        <v>21</v>
      </c>
      <c r="S372">
        <v>1.72</v>
      </c>
      <c r="U372" t="s">
        <v>815</v>
      </c>
      <c r="AB372" t="s">
        <v>112</v>
      </c>
      <c r="AC372" s="119">
        <v>18.8</v>
      </c>
    </row>
    <row r="373" spans="1:30" x14ac:dyDescent="0.2">
      <c r="A373" s="1" t="s">
        <v>1781</v>
      </c>
      <c r="B373" t="s">
        <v>1782</v>
      </c>
      <c r="C373">
        <v>12</v>
      </c>
      <c r="D373" s="672" t="s">
        <v>894</v>
      </c>
      <c r="E373" t="s">
        <v>816</v>
      </c>
      <c r="F373" t="s">
        <v>816</v>
      </c>
      <c r="I373" t="s">
        <v>112</v>
      </c>
      <c r="J373" t="s">
        <v>1796</v>
      </c>
      <c r="K373" t="s">
        <v>814</v>
      </c>
      <c r="L373" t="s">
        <v>1109</v>
      </c>
      <c r="M373" t="s">
        <v>11</v>
      </c>
      <c r="N373" s="6">
        <v>44202</v>
      </c>
      <c r="O373" s="1235">
        <v>47</v>
      </c>
      <c r="P373" s="6">
        <v>44811</v>
      </c>
      <c r="Q373">
        <v>20.3</v>
      </c>
      <c r="R373">
        <v>20</v>
      </c>
      <c r="S373">
        <v>1.67</v>
      </c>
      <c r="U373" t="s">
        <v>816</v>
      </c>
      <c r="AB373" t="s">
        <v>112</v>
      </c>
      <c r="AC373">
        <v>18.100000000000001</v>
      </c>
    </row>
    <row r="374" spans="1:30" x14ac:dyDescent="0.2">
      <c r="A374" s="1" t="s">
        <v>1781</v>
      </c>
      <c r="B374" t="s">
        <v>1782</v>
      </c>
      <c r="C374">
        <v>13</v>
      </c>
      <c r="D374" s="672" t="s">
        <v>894</v>
      </c>
      <c r="E374" t="s">
        <v>1797</v>
      </c>
      <c r="F374" t="s">
        <v>1797</v>
      </c>
      <c r="I374" t="s">
        <v>112</v>
      </c>
      <c r="J374" t="s">
        <v>1798</v>
      </c>
      <c r="K374" t="s">
        <v>815</v>
      </c>
      <c r="L374" t="s">
        <v>1109</v>
      </c>
      <c r="M374" t="s">
        <v>11</v>
      </c>
      <c r="N374" s="6">
        <v>44202</v>
      </c>
      <c r="O374" s="1658">
        <v>21</v>
      </c>
      <c r="P374" s="6">
        <v>44811</v>
      </c>
      <c r="Q374">
        <v>20.3</v>
      </c>
      <c r="R374">
        <v>20</v>
      </c>
      <c r="S374">
        <v>1.67</v>
      </c>
      <c r="U374" t="s">
        <v>1797</v>
      </c>
      <c r="AB374" t="s">
        <v>112</v>
      </c>
      <c r="AC374">
        <v>18.100000000000001</v>
      </c>
    </row>
    <row r="375" spans="1:30" s="745" customFormat="1" x14ac:dyDescent="0.2">
      <c r="A375" s="1" t="s">
        <v>1781</v>
      </c>
      <c r="B375" t="s">
        <v>1782</v>
      </c>
      <c r="C375">
        <v>14</v>
      </c>
      <c r="D375" s="672" t="s">
        <v>894</v>
      </c>
      <c r="E375" t="s">
        <v>1799</v>
      </c>
      <c r="F375" t="s">
        <v>1799</v>
      </c>
      <c r="G375"/>
      <c r="H375"/>
      <c r="I375" t="s">
        <v>112</v>
      </c>
      <c r="J375" t="s">
        <v>1800</v>
      </c>
      <c r="K375" t="s">
        <v>816</v>
      </c>
      <c r="L375" t="s">
        <v>1109</v>
      </c>
      <c r="M375" t="s">
        <v>11</v>
      </c>
      <c r="N375" s="6">
        <v>44202</v>
      </c>
      <c r="O375" s="1659">
        <v>39</v>
      </c>
      <c r="P375" s="6">
        <v>44811</v>
      </c>
      <c r="Q375">
        <v>20.3</v>
      </c>
      <c r="R375">
        <v>20</v>
      </c>
      <c r="S375">
        <v>1.67</v>
      </c>
      <c r="U375" t="s">
        <v>1799</v>
      </c>
      <c r="AB375" t="s">
        <v>112</v>
      </c>
      <c r="AC375">
        <v>18.100000000000001</v>
      </c>
    </row>
    <row r="376" spans="1:30" hidden="1" x14ac:dyDescent="0.2">
      <c r="A376" t="s">
        <v>1801</v>
      </c>
      <c r="C376">
        <v>1</v>
      </c>
      <c r="D376" t="s">
        <v>894</v>
      </c>
      <c r="E376" t="s">
        <v>1802</v>
      </c>
      <c r="F376" t="s">
        <v>1802</v>
      </c>
      <c r="I376" t="s">
        <v>357</v>
      </c>
      <c r="J376" t="s">
        <v>1803</v>
      </c>
      <c r="K376" t="s">
        <v>818</v>
      </c>
      <c r="L376" t="s">
        <v>1144</v>
      </c>
      <c r="M376" t="s">
        <v>897</v>
      </c>
      <c r="N376" s="6">
        <v>44389</v>
      </c>
      <c r="O376">
        <v>22</v>
      </c>
      <c r="P376" s="6">
        <v>44846</v>
      </c>
      <c r="Q376">
        <v>15.266666666666667</v>
      </c>
      <c r="R376">
        <v>15</v>
      </c>
      <c r="S376">
        <v>1.25</v>
      </c>
      <c r="U376" t="s">
        <v>1802</v>
      </c>
      <c r="AB376" t="s">
        <v>357</v>
      </c>
      <c r="AC376">
        <v>13.066666666666666</v>
      </c>
    </row>
    <row r="377" spans="1:30" hidden="1" x14ac:dyDescent="0.2">
      <c r="A377" t="s">
        <v>1801</v>
      </c>
      <c r="C377">
        <v>2</v>
      </c>
      <c r="D377" t="s">
        <v>894</v>
      </c>
      <c r="E377" t="s">
        <v>1804</v>
      </c>
      <c r="F377" t="s">
        <v>1804</v>
      </c>
      <c r="I377" t="s">
        <v>357</v>
      </c>
      <c r="J377" t="s">
        <v>1805</v>
      </c>
      <c r="K377" t="s">
        <v>819</v>
      </c>
      <c r="L377" t="s">
        <v>1144</v>
      </c>
      <c r="M377" t="s">
        <v>897</v>
      </c>
      <c r="N377" s="6">
        <v>44389</v>
      </c>
      <c r="O377">
        <v>18</v>
      </c>
      <c r="P377" s="6">
        <v>44846</v>
      </c>
      <c r="Q377">
        <v>15.266666666666667</v>
      </c>
      <c r="R377">
        <v>15</v>
      </c>
      <c r="S377">
        <v>1.25</v>
      </c>
      <c r="U377" t="s">
        <v>1804</v>
      </c>
      <c r="AB377" t="s">
        <v>357</v>
      </c>
      <c r="AC377">
        <v>13.066666666666666</v>
      </c>
    </row>
    <row r="378" spans="1:30" hidden="1" x14ac:dyDescent="0.2">
      <c r="A378" t="s">
        <v>1801</v>
      </c>
      <c r="C378">
        <v>3</v>
      </c>
      <c r="D378" t="s">
        <v>894</v>
      </c>
      <c r="E378" t="s">
        <v>1806</v>
      </c>
      <c r="F378" t="s">
        <v>1806</v>
      </c>
      <c r="I378" t="s">
        <v>357</v>
      </c>
      <c r="J378" t="s">
        <v>1807</v>
      </c>
      <c r="K378" t="s">
        <v>820</v>
      </c>
      <c r="L378" t="s">
        <v>1144</v>
      </c>
      <c r="M378" t="s">
        <v>897</v>
      </c>
      <c r="N378" s="6">
        <v>44389</v>
      </c>
      <c r="O378">
        <v>20</v>
      </c>
      <c r="P378" s="6">
        <v>44847</v>
      </c>
      <c r="Q378">
        <v>15.266666666666667</v>
      </c>
      <c r="R378">
        <v>15</v>
      </c>
      <c r="S378">
        <v>1.25</v>
      </c>
      <c r="U378" t="s">
        <v>1806</v>
      </c>
      <c r="AB378" t="s">
        <v>357</v>
      </c>
      <c r="AC378">
        <v>13.066666666666666</v>
      </c>
    </row>
    <row r="379" spans="1:30" hidden="1" x14ac:dyDescent="0.2">
      <c r="A379" t="s">
        <v>1801</v>
      </c>
      <c r="C379">
        <v>4</v>
      </c>
      <c r="D379" t="s">
        <v>894</v>
      </c>
      <c r="E379" t="s">
        <v>1808</v>
      </c>
      <c r="F379" t="s">
        <v>1808</v>
      </c>
      <c r="I379" t="s">
        <v>357</v>
      </c>
      <c r="J379" t="s">
        <v>1809</v>
      </c>
      <c r="K379" t="s">
        <v>821</v>
      </c>
      <c r="L379" t="s">
        <v>1144</v>
      </c>
      <c r="M379" t="s">
        <v>897</v>
      </c>
      <c r="N379" s="6">
        <v>44389</v>
      </c>
      <c r="O379">
        <v>27</v>
      </c>
      <c r="P379" s="6">
        <v>44847</v>
      </c>
      <c r="Q379">
        <v>15.266666666666667</v>
      </c>
      <c r="R379">
        <v>15</v>
      </c>
      <c r="S379">
        <v>1.25</v>
      </c>
      <c r="U379" t="s">
        <v>1808</v>
      </c>
      <c r="AB379" t="s">
        <v>357</v>
      </c>
      <c r="AC379">
        <v>13.066666666666666</v>
      </c>
    </row>
    <row r="380" spans="1:30" hidden="1" x14ac:dyDescent="0.2">
      <c r="A380" t="s">
        <v>1801</v>
      </c>
      <c r="C380">
        <v>5</v>
      </c>
      <c r="D380" t="s">
        <v>894</v>
      </c>
      <c r="E380" t="s">
        <v>1810</v>
      </c>
      <c r="F380" t="s">
        <v>1810</v>
      </c>
      <c r="I380" t="s">
        <v>357</v>
      </c>
      <c r="J380" t="s">
        <v>1811</v>
      </c>
      <c r="K380" t="s">
        <v>822</v>
      </c>
      <c r="L380" t="s">
        <v>1144</v>
      </c>
      <c r="M380" t="s">
        <v>897</v>
      </c>
      <c r="N380" s="6">
        <v>44389</v>
      </c>
      <c r="O380">
        <v>30</v>
      </c>
      <c r="P380" s="6">
        <v>44847</v>
      </c>
      <c r="Q380">
        <v>15.266666666666667</v>
      </c>
      <c r="R380">
        <v>15</v>
      </c>
      <c r="S380">
        <v>1.25</v>
      </c>
      <c r="U380" t="s">
        <v>1810</v>
      </c>
      <c r="AB380" t="s">
        <v>357</v>
      </c>
      <c r="AC380">
        <v>13.066666666666666</v>
      </c>
    </row>
    <row r="381" spans="1:30" hidden="1" x14ac:dyDescent="0.2">
      <c r="A381" t="s">
        <v>1801</v>
      </c>
      <c r="C381">
        <v>6</v>
      </c>
      <c r="D381" t="s">
        <v>894</v>
      </c>
      <c r="E381" t="s">
        <v>823</v>
      </c>
      <c r="F381" t="s">
        <v>823</v>
      </c>
      <c r="I381" t="s">
        <v>357</v>
      </c>
      <c r="J381" t="s">
        <v>1812</v>
      </c>
      <c r="K381" t="s">
        <v>823</v>
      </c>
      <c r="L381" t="s">
        <v>1165</v>
      </c>
      <c r="M381" t="s">
        <v>11</v>
      </c>
      <c r="N381" s="6">
        <v>44202</v>
      </c>
      <c r="O381">
        <v>27</v>
      </c>
      <c r="P381" s="6">
        <v>44846</v>
      </c>
      <c r="Q381">
        <v>21.5</v>
      </c>
      <c r="R381">
        <v>22</v>
      </c>
      <c r="S381">
        <v>1.7</v>
      </c>
      <c r="U381" t="s">
        <v>823</v>
      </c>
      <c r="AB381" t="s">
        <v>357</v>
      </c>
      <c r="AC381">
        <v>19.3</v>
      </c>
    </row>
    <row r="382" spans="1:30" hidden="1" x14ac:dyDescent="0.2">
      <c r="A382" t="s">
        <v>1801</v>
      </c>
      <c r="C382">
        <v>7</v>
      </c>
      <c r="D382" t="s">
        <v>894</v>
      </c>
      <c r="E382" t="s">
        <v>824</v>
      </c>
      <c r="F382" t="s">
        <v>824</v>
      </c>
      <c r="I382" t="s">
        <v>357</v>
      </c>
      <c r="J382" t="s">
        <v>1813</v>
      </c>
      <c r="K382" t="s">
        <v>824</v>
      </c>
      <c r="L382" t="s">
        <v>1165</v>
      </c>
      <c r="M382" t="s">
        <v>11</v>
      </c>
      <c r="N382" s="6">
        <v>44202</v>
      </c>
      <c r="O382">
        <v>24</v>
      </c>
      <c r="P382" s="6">
        <v>44846</v>
      </c>
      <c r="Q382">
        <v>21.5</v>
      </c>
      <c r="R382">
        <v>22</v>
      </c>
      <c r="S382">
        <v>1.7</v>
      </c>
      <c r="U382" t="s">
        <v>824</v>
      </c>
      <c r="AB382" t="s">
        <v>357</v>
      </c>
      <c r="AC382">
        <v>19.3</v>
      </c>
    </row>
    <row r="383" spans="1:30" hidden="1" x14ac:dyDescent="0.2">
      <c r="A383" t="s">
        <v>1801</v>
      </c>
      <c r="C383">
        <v>8</v>
      </c>
      <c r="D383" t="s">
        <v>894</v>
      </c>
      <c r="E383" t="s">
        <v>825</v>
      </c>
      <c r="F383" t="s">
        <v>825</v>
      </c>
      <c r="I383" t="s">
        <v>357</v>
      </c>
      <c r="J383" t="s">
        <v>1814</v>
      </c>
      <c r="K383" t="s">
        <v>825</v>
      </c>
      <c r="L383" t="s">
        <v>1165</v>
      </c>
      <c r="M383" t="s">
        <v>11</v>
      </c>
      <c r="N383" s="6">
        <v>44202</v>
      </c>
      <c r="O383">
        <v>28</v>
      </c>
      <c r="P383" s="6">
        <v>44846</v>
      </c>
      <c r="Q383">
        <v>21.5</v>
      </c>
      <c r="R383">
        <v>22</v>
      </c>
      <c r="S383">
        <v>1.7</v>
      </c>
      <c r="U383" t="s">
        <v>825</v>
      </c>
      <c r="AB383" t="s">
        <v>357</v>
      </c>
      <c r="AC383">
        <v>19.3</v>
      </c>
    </row>
    <row r="384" spans="1:30" hidden="1" x14ac:dyDescent="0.2">
      <c r="A384" t="s">
        <v>1801</v>
      </c>
      <c r="C384">
        <v>9</v>
      </c>
      <c r="D384" t="s">
        <v>894</v>
      </c>
      <c r="E384" t="s">
        <v>826</v>
      </c>
      <c r="F384" t="s">
        <v>826</v>
      </c>
      <c r="I384" t="s">
        <v>112</v>
      </c>
      <c r="J384" t="s">
        <v>1815</v>
      </c>
      <c r="K384" t="s">
        <v>826</v>
      </c>
      <c r="L384" t="s">
        <v>1165</v>
      </c>
      <c r="M384" t="s">
        <v>11</v>
      </c>
      <c r="N384" s="6">
        <v>44250</v>
      </c>
      <c r="O384">
        <v>41</v>
      </c>
      <c r="P384" s="6">
        <v>44839</v>
      </c>
      <c r="Q384">
        <v>19.3</v>
      </c>
      <c r="R384">
        <v>19</v>
      </c>
      <c r="S384">
        <v>1.59</v>
      </c>
      <c r="U384" t="s">
        <v>826</v>
      </c>
      <c r="AB384" t="s">
        <v>112</v>
      </c>
      <c r="AC384">
        <v>17.7</v>
      </c>
    </row>
    <row r="385" spans="1:30" hidden="1" x14ac:dyDescent="0.2">
      <c r="A385" t="s">
        <v>1801</v>
      </c>
      <c r="C385">
        <v>10</v>
      </c>
      <c r="D385" t="s">
        <v>894</v>
      </c>
      <c r="E385" t="s">
        <v>827</v>
      </c>
      <c r="F385" t="s">
        <v>827</v>
      </c>
      <c r="I385" t="s">
        <v>112</v>
      </c>
      <c r="J385" t="s">
        <v>1816</v>
      </c>
      <c r="K385" t="s">
        <v>827</v>
      </c>
      <c r="L385" t="s">
        <v>1165</v>
      </c>
      <c r="M385" t="s">
        <v>11</v>
      </c>
      <c r="N385" s="6">
        <v>44255</v>
      </c>
      <c r="O385">
        <v>25</v>
      </c>
      <c r="P385" s="6">
        <v>44839</v>
      </c>
      <c r="Q385">
        <v>19.100000000000001</v>
      </c>
      <c r="R385">
        <v>19</v>
      </c>
      <c r="S385">
        <v>1.57</v>
      </c>
      <c r="U385" t="s">
        <v>827</v>
      </c>
      <c r="AB385" t="s">
        <v>112</v>
      </c>
      <c r="AC385">
        <v>17.533333333333335</v>
      </c>
    </row>
    <row r="386" spans="1:30" hidden="1" x14ac:dyDescent="0.2">
      <c r="A386" t="s">
        <v>1801</v>
      </c>
      <c r="C386">
        <v>11</v>
      </c>
      <c r="D386" t="s">
        <v>894</v>
      </c>
      <c r="E386" t="s">
        <v>828</v>
      </c>
      <c r="F386" t="s">
        <v>828</v>
      </c>
      <c r="I386" t="s">
        <v>112</v>
      </c>
      <c r="J386" t="s">
        <v>1817</v>
      </c>
      <c r="K386" t="s">
        <v>828</v>
      </c>
      <c r="L386" t="s">
        <v>1165</v>
      </c>
      <c r="M386" t="s">
        <v>11</v>
      </c>
      <c r="N386" s="6">
        <v>44255</v>
      </c>
      <c r="O386">
        <v>39</v>
      </c>
      <c r="P386" s="6">
        <v>44839</v>
      </c>
      <c r="Q386">
        <v>19.100000000000001</v>
      </c>
      <c r="R386">
        <v>19</v>
      </c>
      <c r="S386">
        <v>1.57</v>
      </c>
      <c r="U386" t="s">
        <v>828</v>
      </c>
      <c r="AB386" t="s">
        <v>112</v>
      </c>
      <c r="AC386">
        <v>17.533333333333335</v>
      </c>
    </row>
    <row r="387" spans="1:30" hidden="1" x14ac:dyDescent="0.2">
      <c r="A387" t="s">
        <v>1801</v>
      </c>
      <c r="C387">
        <v>12</v>
      </c>
      <c r="D387" t="s">
        <v>894</v>
      </c>
      <c r="E387" t="s">
        <v>829</v>
      </c>
      <c r="F387" t="s">
        <v>829</v>
      </c>
      <c r="I387" t="s">
        <v>112</v>
      </c>
      <c r="J387" t="s">
        <v>1818</v>
      </c>
      <c r="K387" t="s">
        <v>829</v>
      </c>
      <c r="L387" t="s">
        <v>1165</v>
      </c>
      <c r="M387" t="s">
        <v>11</v>
      </c>
      <c r="N387" s="6">
        <v>44255</v>
      </c>
      <c r="O387">
        <v>32</v>
      </c>
      <c r="P387" s="6">
        <v>44839</v>
      </c>
      <c r="Q387">
        <v>19.100000000000001</v>
      </c>
      <c r="R387">
        <v>19</v>
      </c>
      <c r="S387">
        <v>1.57</v>
      </c>
      <c r="U387" t="s">
        <v>829</v>
      </c>
      <c r="AB387" t="s">
        <v>112</v>
      </c>
      <c r="AC387">
        <v>17.533333333333335</v>
      </c>
    </row>
    <row r="388" spans="1:30" hidden="1" x14ac:dyDescent="0.2">
      <c r="A388" t="s">
        <v>1801</v>
      </c>
      <c r="C388">
        <v>13</v>
      </c>
      <c r="D388" t="s">
        <v>894</v>
      </c>
      <c r="E388" t="s">
        <v>831</v>
      </c>
      <c r="F388" t="s">
        <v>831</v>
      </c>
      <c r="I388" t="s">
        <v>112</v>
      </c>
      <c r="J388" t="s">
        <v>1819</v>
      </c>
      <c r="K388" t="s">
        <v>831</v>
      </c>
      <c r="L388" t="s">
        <v>1165</v>
      </c>
      <c r="M388" t="s">
        <v>897</v>
      </c>
      <c r="N388" s="6">
        <v>44219</v>
      </c>
      <c r="O388">
        <v>37</v>
      </c>
      <c r="P388" s="6">
        <v>44839</v>
      </c>
      <c r="Q388">
        <v>20.399999999999999</v>
      </c>
      <c r="R388">
        <v>20</v>
      </c>
      <c r="S388">
        <v>1.68</v>
      </c>
      <c r="U388" t="s">
        <v>831</v>
      </c>
      <c r="AB388" t="s">
        <v>112</v>
      </c>
      <c r="AC388">
        <v>18.733333333333334</v>
      </c>
    </row>
    <row r="389" spans="1:30" hidden="1" x14ac:dyDescent="0.2">
      <c r="A389" t="s">
        <v>1801</v>
      </c>
      <c r="C389">
        <v>14</v>
      </c>
      <c r="D389" t="s">
        <v>894</v>
      </c>
      <c r="E389" t="s">
        <v>832</v>
      </c>
      <c r="F389" t="s">
        <v>832</v>
      </c>
      <c r="I389" t="s">
        <v>112</v>
      </c>
      <c r="J389" t="s">
        <v>1820</v>
      </c>
      <c r="K389" t="s">
        <v>832</v>
      </c>
      <c r="L389" t="s">
        <v>1165</v>
      </c>
      <c r="M389" t="s">
        <v>897</v>
      </c>
      <c r="N389" s="6">
        <v>44219</v>
      </c>
      <c r="O389">
        <v>49</v>
      </c>
      <c r="P389" s="6">
        <v>44839</v>
      </c>
      <c r="Q389">
        <v>20.399999999999999</v>
      </c>
      <c r="R389">
        <v>20</v>
      </c>
      <c r="S389">
        <v>1.68</v>
      </c>
      <c r="U389" t="s">
        <v>832</v>
      </c>
      <c r="AB389" t="s">
        <v>112</v>
      </c>
      <c r="AC389">
        <v>18.733333333333334</v>
      </c>
    </row>
    <row r="390" spans="1:30" hidden="1" x14ac:dyDescent="0.2">
      <c r="A390" t="s">
        <v>1801</v>
      </c>
      <c r="C390">
        <v>15</v>
      </c>
      <c r="D390" t="s">
        <v>894</v>
      </c>
      <c r="E390" t="s">
        <v>833</v>
      </c>
      <c r="F390" t="s">
        <v>833</v>
      </c>
      <c r="I390" t="s">
        <v>112</v>
      </c>
      <c r="J390" t="s">
        <v>1821</v>
      </c>
      <c r="K390" t="s">
        <v>833</v>
      </c>
      <c r="L390" t="s">
        <v>1165</v>
      </c>
      <c r="M390" t="s">
        <v>897</v>
      </c>
      <c r="N390" s="6">
        <v>44219</v>
      </c>
      <c r="O390">
        <v>47</v>
      </c>
      <c r="P390" s="6">
        <v>44840</v>
      </c>
      <c r="Q390">
        <v>20.399999999999999</v>
      </c>
      <c r="R390">
        <v>20</v>
      </c>
      <c r="S390">
        <v>1.68</v>
      </c>
      <c r="U390" t="s">
        <v>833</v>
      </c>
      <c r="AB390" t="s">
        <v>112</v>
      </c>
      <c r="AC390">
        <v>18.733333333333334</v>
      </c>
    </row>
    <row r="391" spans="1:30" hidden="1" x14ac:dyDescent="0.2">
      <c r="A391" t="s">
        <v>1801</v>
      </c>
      <c r="C391">
        <v>16</v>
      </c>
      <c r="D391" t="s">
        <v>894</v>
      </c>
      <c r="E391" t="s">
        <v>834</v>
      </c>
      <c r="F391" t="s">
        <v>834</v>
      </c>
      <c r="I391" t="s">
        <v>112</v>
      </c>
      <c r="J391" t="s">
        <v>1822</v>
      </c>
      <c r="K391" t="s">
        <v>834</v>
      </c>
      <c r="L391" t="s">
        <v>1165</v>
      </c>
      <c r="M391" t="s">
        <v>897</v>
      </c>
      <c r="N391" s="6">
        <v>44219</v>
      </c>
      <c r="O391">
        <v>38</v>
      </c>
      <c r="P391" s="6">
        <v>44840</v>
      </c>
      <c r="Q391">
        <v>20.399999999999999</v>
      </c>
      <c r="R391">
        <v>20</v>
      </c>
      <c r="S391">
        <v>1.68</v>
      </c>
      <c r="U391" t="s">
        <v>834</v>
      </c>
      <c r="AB391" t="s">
        <v>112</v>
      </c>
      <c r="AC391">
        <v>18.733333333333334</v>
      </c>
    </row>
    <row r="392" spans="1:30" hidden="1" x14ac:dyDescent="0.2">
      <c r="A392" t="s">
        <v>1801</v>
      </c>
      <c r="C392">
        <v>17</v>
      </c>
      <c r="D392" t="s">
        <v>894</v>
      </c>
      <c r="E392" t="s">
        <v>835</v>
      </c>
      <c r="F392" t="s">
        <v>835</v>
      </c>
      <c r="I392" t="s">
        <v>112</v>
      </c>
      <c r="J392" t="s">
        <v>1823</v>
      </c>
      <c r="K392" t="s">
        <v>835</v>
      </c>
      <c r="L392" t="s">
        <v>1165</v>
      </c>
      <c r="M392" t="s">
        <v>897</v>
      </c>
      <c r="N392" s="6">
        <v>44219</v>
      </c>
      <c r="O392">
        <v>46</v>
      </c>
      <c r="P392" s="6">
        <v>44840</v>
      </c>
      <c r="Q392">
        <v>20.399999999999999</v>
      </c>
      <c r="R392">
        <v>20</v>
      </c>
      <c r="S392">
        <v>1.68</v>
      </c>
      <c r="U392" t="s">
        <v>835</v>
      </c>
      <c r="AB392" t="s">
        <v>112</v>
      </c>
      <c r="AC392">
        <v>18.733333333333334</v>
      </c>
    </row>
    <row r="393" spans="1:30" hidden="1" x14ac:dyDescent="0.2">
      <c r="A393" t="s">
        <v>1824</v>
      </c>
      <c r="C393">
        <v>1</v>
      </c>
      <c r="D393" t="s">
        <v>894</v>
      </c>
      <c r="E393" t="s">
        <v>844</v>
      </c>
      <c r="F393" t="s">
        <v>844</v>
      </c>
      <c r="I393" t="s">
        <v>112</v>
      </c>
      <c r="J393" t="s">
        <v>1825</v>
      </c>
      <c r="K393" t="s">
        <v>837</v>
      </c>
      <c r="L393" s="672" t="s">
        <v>896</v>
      </c>
      <c r="M393" t="s">
        <v>897</v>
      </c>
      <c r="N393" s="6">
        <v>44261</v>
      </c>
      <c r="O393">
        <v>45</v>
      </c>
      <c r="P393" s="6">
        <v>44867</v>
      </c>
      <c r="Q393">
        <v>20.2</v>
      </c>
      <c r="R393">
        <v>20</v>
      </c>
      <c r="S393">
        <v>1.66</v>
      </c>
      <c r="U393" t="s">
        <v>844</v>
      </c>
      <c r="AB393" t="s">
        <v>112</v>
      </c>
      <c r="AC393">
        <v>18.3</v>
      </c>
    </row>
    <row r="394" spans="1:30" hidden="1" x14ac:dyDescent="0.2">
      <c r="A394" t="s">
        <v>1824</v>
      </c>
      <c r="C394">
        <v>2</v>
      </c>
      <c r="D394" t="s">
        <v>894</v>
      </c>
      <c r="E394" t="s">
        <v>845</v>
      </c>
      <c r="F394" t="s">
        <v>845</v>
      </c>
      <c r="I394" t="s">
        <v>112</v>
      </c>
      <c r="J394" t="s">
        <v>1826</v>
      </c>
      <c r="K394" t="s">
        <v>838</v>
      </c>
      <c r="L394" s="672" t="s">
        <v>896</v>
      </c>
      <c r="M394" t="s">
        <v>11</v>
      </c>
      <c r="N394" s="6">
        <v>44261</v>
      </c>
      <c r="O394">
        <v>37</v>
      </c>
      <c r="P394" s="6">
        <v>44867</v>
      </c>
      <c r="Q394">
        <v>20.2</v>
      </c>
      <c r="R394">
        <v>20</v>
      </c>
      <c r="S394">
        <v>1.66</v>
      </c>
      <c r="U394" t="s">
        <v>845</v>
      </c>
      <c r="AB394" t="s">
        <v>112</v>
      </c>
      <c r="AC394">
        <v>18.3</v>
      </c>
    </row>
    <row r="395" spans="1:30" hidden="1" x14ac:dyDescent="0.2">
      <c r="A395" t="s">
        <v>1824</v>
      </c>
      <c r="C395">
        <v>3</v>
      </c>
      <c r="D395" t="s">
        <v>894</v>
      </c>
      <c r="E395" t="s">
        <v>847</v>
      </c>
      <c r="F395" t="s">
        <v>847</v>
      </c>
      <c r="I395" t="s">
        <v>112</v>
      </c>
      <c r="J395" t="s">
        <v>1827</v>
      </c>
      <c r="K395" t="s">
        <v>839</v>
      </c>
      <c r="L395" s="672" t="s">
        <v>896</v>
      </c>
      <c r="M395" t="s">
        <v>897</v>
      </c>
      <c r="N395" s="6">
        <v>44261</v>
      </c>
      <c r="O395">
        <v>36</v>
      </c>
      <c r="P395" s="6">
        <v>44867</v>
      </c>
      <c r="Q395">
        <v>20.2</v>
      </c>
      <c r="R395">
        <v>20</v>
      </c>
      <c r="S395">
        <v>1.66</v>
      </c>
      <c r="U395" t="s">
        <v>847</v>
      </c>
      <c r="AB395" t="s">
        <v>112</v>
      </c>
      <c r="AC395">
        <v>18.3</v>
      </c>
    </row>
    <row r="396" spans="1:30" hidden="1" x14ac:dyDescent="0.2">
      <c r="A396" t="s">
        <v>1824</v>
      </c>
      <c r="C396">
        <v>4</v>
      </c>
      <c r="D396" t="s">
        <v>894</v>
      </c>
      <c r="E396" t="s">
        <v>848</v>
      </c>
      <c r="F396" t="s">
        <v>848</v>
      </c>
      <c r="I396" t="s">
        <v>357</v>
      </c>
      <c r="J396" t="s">
        <v>1828</v>
      </c>
      <c r="K396" t="s">
        <v>848</v>
      </c>
      <c r="L396" t="s">
        <v>1165</v>
      </c>
      <c r="M396" t="s">
        <v>897</v>
      </c>
      <c r="N396" s="6">
        <v>44255</v>
      </c>
      <c r="O396">
        <v>32</v>
      </c>
      <c r="P396" s="6">
        <v>44867</v>
      </c>
      <c r="Q396">
        <v>20.399999999999999</v>
      </c>
      <c r="R396">
        <v>20</v>
      </c>
      <c r="S396">
        <v>1.67</v>
      </c>
      <c r="U396" t="s">
        <v>848</v>
      </c>
      <c r="AB396" t="s">
        <v>357</v>
      </c>
      <c r="AC396">
        <v>18.5</v>
      </c>
    </row>
    <row r="397" spans="1:30" hidden="1" x14ac:dyDescent="0.2">
      <c r="A397" t="s">
        <v>1824</v>
      </c>
      <c r="C397">
        <v>5</v>
      </c>
      <c r="D397" t="s">
        <v>894</v>
      </c>
      <c r="E397" t="s">
        <v>849</v>
      </c>
      <c r="F397" t="s">
        <v>849</v>
      </c>
      <c r="I397" t="s">
        <v>357</v>
      </c>
      <c r="J397" t="s">
        <v>1829</v>
      </c>
      <c r="K397" t="s">
        <v>849</v>
      </c>
      <c r="L397" t="s">
        <v>1165</v>
      </c>
      <c r="M397" t="s">
        <v>897</v>
      </c>
      <c r="N397" s="6">
        <v>44255</v>
      </c>
      <c r="O397">
        <v>32</v>
      </c>
      <c r="P397" s="6">
        <v>44867</v>
      </c>
      <c r="Q397">
        <v>20.399999999999999</v>
      </c>
      <c r="R397">
        <v>20</v>
      </c>
      <c r="S397">
        <v>1.67</v>
      </c>
      <c r="U397" t="s">
        <v>849</v>
      </c>
      <c r="AB397" t="s">
        <v>357</v>
      </c>
      <c r="AC397">
        <v>18.5</v>
      </c>
    </row>
    <row r="398" spans="1:30" hidden="1" x14ac:dyDescent="0.2">
      <c r="A398" t="s">
        <v>1824</v>
      </c>
      <c r="C398">
        <v>6</v>
      </c>
      <c r="D398" t="s">
        <v>894</v>
      </c>
      <c r="E398" t="s">
        <v>850</v>
      </c>
      <c r="F398" t="s">
        <v>850</v>
      </c>
      <c r="I398" t="s">
        <v>357</v>
      </c>
      <c r="J398" t="s">
        <v>1830</v>
      </c>
      <c r="K398" t="s">
        <v>850</v>
      </c>
      <c r="L398" t="s">
        <v>1165</v>
      </c>
      <c r="M398" t="s">
        <v>897</v>
      </c>
      <c r="N398" s="6">
        <v>44255</v>
      </c>
      <c r="O398">
        <v>33</v>
      </c>
      <c r="P398" s="6">
        <v>44867</v>
      </c>
      <c r="Q398">
        <v>20.399999999999999</v>
      </c>
      <c r="R398">
        <v>20</v>
      </c>
      <c r="S398">
        <v>1.67</v>
      </c>
      <c r="U398" t="s">
        <v>850</v>
      </c>
      <c r="AB398" t="s">
        <v>357</v>
      </c>
      <c r="AC398">
        <v>18.5</v>
      </c>
    </row>
    <row r="399" spans="1:30" hidden="1" x14ac:dyDescent="0.2">
      <c r="A399" t="s">
        <v>1831</v>
      </c>
      <c r="C399">
        <v>1</v>
      </c>
      <c r="D399" t="s">
        <v>894</v>
      </c>
      <c r="E399" t="s">
        <v>859</v>
      </c>
      <c r="F399" t="s">
        <v>859</v>
      </c>
      <c r="I399" t="s">
        <v>112</v>
      </c>
      <c r="J399" t="s">
        <v>1832</v>
      </c>
      <c r="K399" t="s">
        <v>857</v>
      </c>
      <c r="L399" t="s">
        <v>1833</v>
      </c>
      <c r="M399" t="s">
        <v>11</v>
      </c>
      <c r="N399" s="6">
        <v>44454</v>
      </c>
      <c r="O399">
        <v>21</v>
      </c>
      <c r="P399" s="6">
        <v>44882</v>
      </c>
      <c r="Q399">
        <v>14.266666666666667</v>
      </c>
      <c r="R399">
        <v>14</v>
      </c>
      <c r="S399">
        <v>1.1722222222222223</v>
      </c>
      <c r="U399" t="s">
        <v>859</v>
      </c>
      <c r="AB399" t="s">
        <v>112</v>
      </c>
      <c r="AC399">
        <v>12.766666666666667</v>
      </c>
      <c r="AD399" t="s">
        <v>1834</v>
      </c>
    </row>
    <row r="400" spans="1:30" hidden="1" x14ac:dyDescent="0.2">
      <c r="A400" t="s">
        <v>1831</v>
      </c>
      <c r="C400">
        <v>2</v>
      </c>
      <c r="D400" t="s">
        <v>894</v>
      </c>
      <c r="E400" t="s">
        <v>860</v>
      </c>
      <c r="F400" t="s">
        <v>860</v>
      </c>
      <c r="I400" t="s">
        <v>112</v>
      </c>
      <c r="J400" t="s">
        <v>1835</v>
      </c>
      <c r="K400" t="s">
        <v>858</v>
      </c>
      <c r="L400" t="s">
        <v>1833</v>
      </c>
      <c r="M400" t="s">
        <v>11</v>
      </c>
      <c r="N400" s="6">
        <v>44454</v>
      </c>
      <c r="O400">
        <v>33</v>
      </c>
      <c r="P400" s="6">
        <v>44882</v>
      </c>
      <c r="Q400">
        <v>14.266666666666667</v>
      </c>
      <c r="R400">
        <v>14</v>
      </c>
      <c r="S400">
        <v>1.1722222222222223</v>
      </c>
      <c r="U400" t="s">
        <v>860</v>
      </c>
      <c r="AB400" t="s">
        <v>112</v>
      </c>
      <c r="AC400">
        <v>12.766666666666667</v>
      </c>
    </row>
    <row r="401" spans="1:30" hidden="1" x14ac:dyDescent="0.2">
      <c r="A401" t="s">
        <v>1831</v>
      </c>
      <c r="C401">
        <v>3</v>
      </c>
      <c r="D401" t="s">
        <v>894</v>
      </c>
      <c r="E401" t="s">
        <v>861</v>
      </c>
      <c r="F401" t="s">
        <v>861</v>
      </c>
      <c r="I401" t="s">
        <v>112</v>
      </c>
      <c r="J401" t="s">
        <v>1836</v>
      </c>
      <c r="K401" t="s">
        <v>859</v>
      </c>
      <c r="L401" t="s">
        <v>1833</v>
      </c>
      <c r="M401" t="s">
        <v>11</v>
      </c>
      <c r="N401" s="6">
        <v>44454</v>
      </c>
      <c r="O401">
        <v>38</v>
      </c>
      <c r="P401" s="6">
        <v>44882</v>
      </c>
      <c r="Q401">
        <v>14.266666666666667</v>
      </c>
      <c r="R401">
        <v>14</v>
      </c>
      <c r="S401">
        <v>1.1722222222222223</v>
      </c>
      <c r="U401" t="s">
        <v>861</v>
      </c>
      <c r="AB401" t="s">
        <v>112</v>
      </c>
      <c r="AC401">
        <v>12.766666666666667</v>
      </c>
    </row>
    <row r="402" spans="1:30" hidden="1" x14ac:dyDescent="0.2">
      <c r="A402" t="s">
        <v>1831</v>
      </c>
      <c r="C402">
        <v>4</v>
      </c>
      <c r="D402" t="s">
        <v>894</v>
      </c>
      <c r="E402" t="s">
        <v>862</v>
      </c>
      <c r="F402" t="s">
        <v>862</v>
      </c>
      <c r="I402" t="s">
        <v>112</v>
      </c>
      <c r="J402" t="s">
        <v>1837</v>
      </c>
      <c r="K402" t="s">
        <v>860</v>
      </c>
      <c r="L402" t="s">
        <v>1833</v>
      </c>
      <c r="M402" t="s">
        <v>11</v>
      </c>
      <c r="N402" s="6">
        <v>44454</v>
      </c>
      <c r="O402">
        <v>34</v>
      </c>
      <c r="P402" s="6">
        <v>44882</v>
      </c>
      <c r="Q402">
        <v>14.266666666666667</v>
      </c>
      <c r="R402">
        <v>14</v>
      </c>
      <c r="S402">
        <v>1.1722222222222223</v>
      </c>
      <c r="U402" t="s">
        <v>862</v>
      </c>
      <c r="AB402" t="s">
        <v>112</v>
      </c>
      <c r="AC402">
        <v>12.766666666666667</v>
      </c>
    </row>
    <row r="403" spans="1:30" hidden="1" x14ac:dyDescent="0.2">
      <c r="A403" t="s">
        <v>1831</v>
      </c>
      <c r="C403">
        <v>5</v>
      </c>
      <c r="D403" t="s">
        <v>894</v>
      </c>
      <c r="E403" t="s">
        <v>863</v>
      </c>
      <c r="F403" t="s">
        <v>863</v>
      </c>
      <c r="I403" t="s">
        <v>112</v>
      </c>
      <c r="J403" t="s">
        <v>1838</v>
      </c>
      <c r="K403" t="s">
        <v>861</v>
      </c>
      <c r="L403" t="s">
        <v>1833</v>
      </c>
      <c r="M403" t="s">
        <v>897</v>
      </c>
      <c r="N403" s="6">
        <v>44469</v>
      </c>
      <c r="O403">
        <v>47</v>
      </c>
      <c r="P403" s="6">
        <v>44882</v>
      </c>
      <c r="Q403">
        <v>13.766666666666667</v>
      </c>
      <c r="R403">
        <v>14</v>
      </c>
      <c r="S403">
        <v>1.1305555555555555</v>
      </c>
      <c r="U403" t="s">
        <v>863</v>
      </c>
      <c r="AB403" t="s">
        <v>112</v>
      </c>
      <c r="AC403">
        <v>12.266666666666667</v>
      </c>
    </row>
    <row r="404" spans="1:30" hidden="1" x14ac:dyDescent="0.2">
      <c r="A404" t="s">
        <v>1831</v>
      </c>
      <c r="C404">
        <v>6</v>
      </c>
      <c r="D404" t="s">
        <v>894</v>
      </c>
      <c r="E404" t="s">
        <v>864</v>
      </c>
      <c r="F404" t="s">
        <v>864</v>
      </c>
      <c r="I404" t="s">
        <v>112</v>
      </c>
      <c r="J404" t="s">
        <v>1839</v>
      </c>
      <c r="K404" t="s">
        <v>862</v>
      </c>
      <c r="L404" t="s">
        <v>1833</v>
      </c>
      <c r="M404" t="s">
        <v>897</v>
      </c>
      <c r="N404" s="6">
        <v>44469</v>
      </c>
      <c r="O404">
        <v>42</v>
      </c>
      <c r="P404" s="6">
        <v>44882</v>
      </c>
      <c r="Q404">
        <v>13.766666666666667</v>
      </c>
      <c r="R404">
        <v>14</v>
      </c>
      <c r="S404">
        <v>1.1305555555555555</v>
      </c>
      <c r="U404" t="s">
        <v>864</v>
      </c>
      <c r="AB404" t="s">
        <v>112</v>
      </c>
      <c r="AC404">
        <v>12.266666666666667</v>
      </c>
      <c r="AD404" t="s">
        <v>1840</v>
      </c>
    </row>
    <row r="405" spans="1:30" hidden="1" x14ac:dyDescent="0.2">
      <c r="A405" t="s">
        <v>1831</v>
      </c>
      <c r="C405">
        <v>7</v>
      </c>
      <c r="D405" t="s">
        <v>894</v>
      </c>
      <c r="E405" t="s">
        <v>865</v>
      </c>
      <c r="F405" t="s">
        <v>865</v>
      </c>
      <c r="I405" t="s">
        <v>112</v>
      </c>
      <c r="J405" t="s">
        <v>1841</v>
      </c>
      <c r="K405" t="s">
        <v>863</v>
      </c>
      <c r="L405" t="s">
        <v>1833</v>
      </c>
      <c r="M405" t="s">
        <v>897</v>
      </c>
      <c r="N405" s="6">
        <v>44454</v>
      </c>
      <c r="O405">
        <v>44</v>
      </c>
      <c r="P405" s="6">
        <v>44882</v>
      </c>
      <c r="Q405">
        <v>14.266666666666667</v>
      </c>
      <c r="R405">
        <v>14</v>
      </c>
      <c r="S405">
        <v>1.1722222222222223</v>
      </c>
      <c r="U405" t="s">
        <v>865</v>
      </c>
      <c r="AB405" t="s">
        <v>112</v>
      </c>
      <c r="AC405">
        <v>12.766666666666667</v>
      </c>
    </row>
    <row r="406" spans="1:30" hidden="1" x14ac:dyDescent="0.2">
      <c r="A406" t="s">
        <v>1842</v>
      </c>
      <c r="C406">
        <v>1</v>
      </c>
      <c r="D406" t="s">
        <v>894</v>
      </c>
      <c r="E406" t="s">
        <v>1843</v>
      </c>
      <c r="F406" t="s">
        <v>1843</v>
      </c>
      <c r="I406" t="s">
        <v>112</v>
      </c>
      <c r="J406" t="s">
        <v>1843</v>
      </c>
      <c r="K406" t="s">
        <v>1843</v>
      </c>
      <c r="L406" t="s">
        <v>896</v>
      </c>
      <c r="M406" t="s">
        <v>897</v>
      </c>
      <c r="N406" s="6">
        <v>44516</v>
      </c>
      <c r="O406">
        <v>44</v>
      </c>
      <c r="P406" s="6">
        <v>44910</v>
      </c>
      <c r="Q406">
        <v>13.133333333333333</v>
      </c>
      <c r="R406">
        <v>13</v>
      </c>
      <c r="S406">
        <v>1.0805555555555555</v>
      </c>
      <c r="U406" t="s">
        <v>1843</v>
      </c>
      <c r="AB406" t="s">
        <v>112</v>
      </c>
      <c r="AC406">
        <v>11.666666666666666</v>
      </c>
    </row>
    <row r="407" spans="1:30" hidden="1" x14ac:dyDescent="0.2">
      <c r="A407" t="s">
        <v>1842</v>
      </c>
      <c r="C407">
        <v>2</v>
      </c>
      <c r="D407" t="s">
        <v>894</v>
      </c>
      <c r="E407" t="s">
        <v>1844</v>
      </c>
      <c r="F407" t="s">
        <v>1844</v>
      </c>
      <c r="I407" t="s">
        <v>112</v>
      </c>
      <c r="J407" t="s">
        <v>1844</v>
      </c>
      <c r="K407" t="s">
        <v>1844</v>
      </c>
      <c r="L407" t="s">
        <v>896</v>
      </c>
      <c r="M407" t="s">
        <v>897</v>
      </c>
      <c r="N407" s="6">
        <v>44516</v>
      </c>
      <c r="O407">
        <v>41</v>
      </c>
      <c r="P407" s="6">
        <v>44910</v>
      </c>
      <c r="Q407">
        <v>13.133333333333333</v>
      </c>
      <c r="R407">
        <v>13</v>
      </c>
      <c r="S407">
        <v>1.0805555555555555</v>
      </c>
      <c r="U407" t="s">
        <v>1844</v>
      </c>
      <c r="AB407" t="s">
        <v>112</v>
      </c>
      <c r="AC407">
        <v>11.666666666666666</v>
      </c>
    </row>
    <row r="408" spans="1:30" hidden="1" x14ac:dyDescent="0.2">
      <c r="A408" t="s">
        <v>1842</v>
      </c>
      <c r="C408">
        <v>3</v>
      </c>
      <c r="D408" t="s">
        <v>894</v>
      </c>
      <c r="E408" t="s">
        <v>1845</v>
      </c>
      <c r="F408" t="s">
        <v>1845</v>
      </c>
      <c r="I408" t="s">
        <v>112</v>
      </c>
      <c r="J408" t="s">
        <v>1845</v>
      </c>
      <c r="K408" t="s">
        <v>1845</v>
      </c>
      <c r="L408" t="s">
        <v>1144</v>
      </c>
      <c r="M408" t="s">
        <v>897</v>
      </c>
      <c r="N408" s="6">
        <v>44530</v>
      </c>
      <c r="O408">
        <v>42</v>
      </c>
      <c r="P408" s="6">
        <v>44903</v>
      </c>
      <c r="Q408">
        <v>24.833333333333332</v>
      </c>
      <c r="R408">
        <v>24</v>
      </c>
      <c r="S408">
        <v>2.0416666666666665</v>
      </c>
      <c r="U408" t="s">
        <v>1845</v>
      </c>
      <c r="AB408" t="s">
        <v>112</v>
      </c>
      <c r="AC408">
        <v>23.366666666666667</v>
      </c>
      <c r="AD408" t="s">
        <v>1846</v>
      </c>
    </row>
    <row r="409" spans="1:30" hidden="1" x14ac:dyDescent="0.2">
      <c r="A409" t="s">
        <v>1842</v>
      </c>
      <c r="C409">
        <v>4</v>
      </c>
      <c r="D409" t="s">
        <v>894</v>
      </c>
      <c r="E409" t="s">
        <v>1847</v>
      </c>
      <c r="F409" t="s">
        <v>1847</v>
      </c>
      <c r="I409" t="s">
        <v>112</v>
      </c>
      <c r="J409" t="s">
        <v>1847</v>
      </c>
      <c r="K409" t="s">
        <v>1847</v>
      </c>
      <c r="L409" t="s">
        <v>1144</v>
      </c>
      <c r="M409" t="s">
        <v>11</v>
      </c>
      <c r="N409" s="6">
        <v>44530</v>
      </c>
      <c r="O409">
        <v>38</v>
      </c>
      <c r="P409" s="6">
        <v>44910</v>
      </c>
      <c r="Q409">
        <v>24.833333333333332</v>
      </c>
      <c r="R409">
        <v>24</v>
      </c>
      <c r="S409">
        <v>2.0416666666666665</v>
      </c>
      <c r="U409" t="s">
        <v>1847</v>
      </c>
      <c r="AB409" t="s">
        <v>112</v>
      </c>
      <c r="AC409">
        <v>23.366666666666667</v>
      </c>
    </row>
    <row r="410" spans="1:30" hidden="1" x14ac:dyDescent="0.2">
      <c r="A410" t="s">
        <v>1848</v>
      </c>
      <c r="C410">
        <v>1</v>
      </c>
      <c r="D410" t="s">
        <v>894</v>
      </c>
      <c r="E410" t="s">
        <v>1849</v>
      </c>
      <c r="F410" t="s">
        <v>1850</v>
      </c>
      <c r="I410" t="s">
        <v>357</v>
      </c>
      <c r="J410" t="s">
        <v>1849</v>
      </c>
      <c r="K410" t="s">
        <v>1849</v>
      </c>
      <c r="L410" t="s">
        <v>896</v>
      </c>
      <c r="M410" t="s">
        <v>897</v>
      </c>
      <c r="N410" s="6">
        <v>44512</v>
      </c>
      <c r="O410">
        <v>30</v>
      </c>
      <c r="P410" s="6">
        <v>44944</v>
      </c>
      <c r="Q410">
        <v>14.1</v>
      </c>
      <c r="R410">
        <v>14</v>
      </c>
      <c r="S410">
        <v>1.1599999999999999</v>
      </c>
      <c r="U410" t="s">
        <v>1850</v>
      </c>
      <c r="AB410" t="s">
        <v>357</v>
      </c>
      <c r="AC410">
        <v>12.7</v>
      </c>
    </row>
    <row r="411" spans="1:30" hidden="1" x14ac:dyDescent="0.2">
      <c r="A411" t="s">
        <v>1848</v>
      </c>
      <c r="C411">
        <v>2</v>
      </c>
      <c r="D411" t="s">
        <v>894</v>
      </c>
      <c r="E411" t="s">
        <v>1851</v>
      </c>
      <c r="F411" t="s">
        <v>1852</v>
      </c>
      <c r="I411" t="s">
        <v>357</v>
      </c>
      <c r="J411" t="s">
        <v>1851</v>
      </c>
      <c r="K411" t="s">
        <v>1851</v>
      </c>
      <c r="L411" t="s">
        <v>896</v>
      </c>
      <c r="M411" t="s">
        <v>11</v>
      </c>
      <c r="N411" s="6">
        <v>44516</v>
      </c>
      <c r="O411">
        <v>25</v>
      </c>
      <c r="P411" s="6">
        <v>44944</v>
      </c>
      <c r="Q411" s="101">
        <v>13.96</v>
      </c>
      <c r="R411">
        <v>14</v>
      </c>
      <c r="S411">
        <v>1.1499999999999999</v>
      </c>
      <c r="U411" t="s">
        <v>1852</v>
      </c>
      <c r="AB411" t="s">
        <v>357</v>
      </c>
      <c r="AC411">
        <v>12.566666666666666</v>
      </c>
    </row>
    <row r="412" spans="1:30" hidden="1" x14ac:dyDescent="0.2">
      <c r="A412" t="s">
        <v>1848</v>
      </c>
      <c r="C412">
        <v>3</v>
      </c>
      <c r="D412" t="s">
        <v>894</v>
      </c>
      <c r="E412" t="s">
        <v>1853</v>
      </c>
      <c r="F412" t="s">
        <v>1854</v>
      </c>
      <c r="I412" t="s">
        <v>357</v>
      </c>
      <c r="J412" t="s">
        <v>1853</v>
      </c>
      <c r="K412" t="s">
        <v>1853</v>
      </c>
      <c r="L412" t="s">
        <v>896</v>
      </c>
      <c r="M412" t="s">
        <v>11</v>
      </c>
      <c r="N412" s="6">
        <v>44516</v>
      </c>
      <c r="O412">
        <v>26</v>
      </c>
      <c r="P412" s="6">
        <v>44944</v>
      </c>
      <c r="Q412" s="101">
        <v>13.96</v>
      </c>
      <c r="R412">
        <v>14</v>
      </c>
      <c r="S412">
        <v>1.1499999999999999</v>
      </c>
      <c r="U412" t="s">
        <v>1854</v>
      </c>
      <c r="AB412" t="s">
        <v>357</v>
      </c>
      <c r="AC412">
        <v>12.566666666666666</v>
      </c>
    </row>
    <row r="413" spans="1:30" hidden="1" x14ac:dyDescent="0.2">
      <c r="A413" t="s">
        <v>1848</v>
      </c>
      <c r="C413">
        <v>4</v>
      </c>
      <c r="D413" t="s">
        <v>894</v>
      </c>
      <c r="E413" t="s">
        <v>1855</v>
      </c>
      <c r="F413" t="s">
        <v>1856</v>
      </c>
      <c r="I413" t="s">
        <v>112</v>
      </c>
      <c r="J413" t="s">
        <v>1855</v>
      </c>
      <c r="K413" t="s">
        <v>1855</v>
      </c>
      <c r="L413" t="s">
        <v>896</v>
      </c>
      <c r="M413" t="s">
        <v>897</v>
      </c>
      <c r="N413" s="6">
        <v>44512</v>
      </c>
      <c r="O413">
        <v>41</v>
      </c>
      <c r="P413" s="6">
        <v>44945</v>
      </c>
      <c r="Q413">
        <v>14.4</v>
      </c>
      <c r="R413">
        <v>14</v>
      </c>
      <c r="S413">
        <v>1.19</v>
      </c>
      <c r="U413" t="s">
        <v>1856</v>
      </c>
      <c r="AB413" t="s">
        <v>112</v>
      </c>
      <c r="AC413">
        <v>12.7</v>
      </c>
    </row>
    <row r="414" spans="1:30" hidden="1" x14ac:dyDescent="0.2">
      <c r="A414" t="s">
        <v>1848</v>
      </c>
      <c r="C414">
        <v>5</v>
      </c>
      <c r="D414" t="s">
        <v>894</v>
      </c>
      <c r="E414" t="s">
        <v>1857</v>
      </c>
      <c r="F414" t="s">
        <v>1858</v>
      </c>
      <c r="I414" t="s">
        <v>112</v>
      </c>
      <c r="J414" t="s">
        <v>1857</v>
      </c>
      <c r="K414" t="s">
        <v>1857</v>
      </c>
      <c r="L414" t="s">
        <v>896</v>
      </c>
      <c r="M414" t="s">
        <v>897</v>
      </c>
      <c r="N414" s="6">
        <v>44512</v>
      </c>
      <c r="O414">
        <v>46</v>
      </c>
      <c r="P414" s="6">
        <v>44945</v>
      </c>
      <c r="Q414">
        <v>14.4</v>
      </c>
      <c r="R414">
        <v>14</v>
      </c>
      <c r="S414">
        <v>1.19</v>
      </c>
      <c r="U414" t="s">
        <v>1858</v>
      </c>
      <c r="AB414" t="s">
        <v>112</v>
      </c>
      <c r="AC414">
        <v>12.7</v>
      </c>
    </row>
    <row r="415" spans="1:30" hidden="1" x14ac:dyDescent="0.2">
      <c r="A415" t="s">
        <v>1848</v>
      </c>
      <c r="C415">
        <v>6</v>
      </c>
      <c r="D415" t="s">
        <v>894</v>
      </c>
      <c r="E415" t="s">
        <v>1859</v>
      </c>
      <c r="F415" t="s">
        <v>1860</v>
      </c>
      <c r="I415" t="s">
        <v>112</v>
      </c>
      <c r="J415" t="s">
        <v>1859</v>
      </c>
      <c r="K415" t="s">
        <v>1859</v>
      </c>
      <c r="L415" t="s">
        <v>896</v>
      </c>
      <c r="M415" t="s">
        <v>897</v>
      </c>
      <c r="N415" s="6">
        <v>44512</v>
      </c>
      <c r="O415">
        <v>41</v>
      </c>
      <c r="P415" s="6">
        <v>44945</v>
      </c>
      <c r="Q415">
        <v>14.4</v>
      </c>
      <c r="R415">
        <v>14</v>
      </c>
      <c r="S415">
        <v>1.19</v>
      </c>
      <c r="U415" t="s">
        <v>1860</v>
      </c>
      <c r="AB415" t="s">
        <v>112</v>
      </c>
      <c r="AC415">
        <v>12.7</v>
      </c>
    </row>
    <row r="416" spans="1:30" hidden="1" x14ac:dyDescent="0.2">
      <c r="A416" t="s">
        <v>1848</v>
      </c>
      <c r="C416">
        <v>7</v>
      </c>
      <c r="D416" t="s">
        <v>894</v>
      </c>
      <c r="E416" t="s">
        <v>1861</v>
      </c>
      <c r="F416" t="s">
        <v>1862</v>
      </c>
      <c r="I416" t="s">
        <v>357</v>
      </c>
      <c r="J416" t="s">
        <v>1861</v>
      </c>
      <c r="K416" t="s">
        <v>1861</v>
      </c>
      <c r="L416" t="s">
        <v>944</v>
      </c>
      <c r="M416" t="s">
        <v>897</v>
      </c>
      <c r="N416" s="6">
        <v>44515</v>
      </c>
      <c r="O416">
        <v>25</v>
      </c>
      <c r="P416" s="6">
        <v>44945</v>
      </c>
      <c r="Q416">
        <v>14.3</v>
      </c>
      <c r="R416">
        <v>14</v>
      </c>
      <c r="S416">
        <v>1.18</v>
      </c>
      <c r="U416" t="s">
        <v>1862</v>
      </c>
      <c r="AB416" t="s">
        <v>357</v>
      </c>
      <c r="AC416">
        <v>12.6</v>
      </c>
    </row>
    <row r="417" spans="1:29" ht="16" hidden="1" x14ac:dyDescent="0.2">
      <c r="A417" s="1" t="s">
        <v>1863</v>
      </c>
      <c r="D417" s="167" t="s">
        <v>894</v>
      </c>
      <c r="E417" s="1" t="s">
        <v>508</v>
      </c>
      <c r="F417" s="1" t="s">
        <v>508</v>
      </c>
      <c r="G417" s="552"/>
      <c r="H417" s="553" t="s">
        <v>293</v>
      </c>
      <c r="I417" t="s">
        <v>357</v>
      </c>
      <c r="J417" s="1" t="s">
        <v>508</v>
      </c>
      <c r="K417" s="1" t="s">
        <v>508</v>
      </c>
      <c r="L417" t="s">
        <v>944</v>
      </c>
      <c r="M417" t="s">
        <v>11</v>
      </c>
      <c r="N417" s="556">
        <v>43771</v>
      </c>
      <c r="O417" s="559">
        <v>26</v>
      </c>
      <c r="P417" s="588"/>
      <c r="Q417" s="589">
        <v>18.27</v>
      </c>
      <c r="R417" s="429"/>
      <c r="S417" s="429"/>
      <c r="T417" s="429"/>
      <c r="U417" s="429"/>
      <c r="V417" s="429" t="s">
        <v>75</v>
      </c>
      <c r="W417" s="429"/>
      <c r="X417" s="429"/>
      <c r="Y417" s="429"/>
      <c r="Z417" s="429"/>
      <c r="AC417">
        <v>18.27</v>
      </c>
    </row>
  </sheetData>
  <autoFilter ref="A1:AD417" xr:uid="{1BA65CD7-B7CE-4C12-BBD8-D1C271D41EE8}">
    <filterColumn colId="11">
      <filters>
        <filter val="APOE33HN"/>
      </filters>
    </filterColumn>
    <filterColumn colId="12">
      <filters>
        <filter val="female"/>
      </filters>
    </filterColumn>
  </autoFilter>
  <sortState xmlns:xlrd2="http://schemas.microsoft.com/office/spreadsheetml/2017/richdata2" ref="B1:AB289">
    <sortCondition ref="B2:B289"/>
    <sortCondition ref="C2:C289"/>
  </sortState>
  <pageMargins left="1" right="1" top="1" bottom="1" header="0.5" footer="0.5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D2F6-7166-419A-9ECF-F7D6A8B53454}">
  <dimension ref="A1:X47"/>
  <sheetViews>
    <sheetView workbookViewId="0">
      <selection activeCell="D10" sqref="D10"/>
    </sheetView>
  </sheetViews>
  <sheetFormatPr baseColWidth="10" defaultColWidth="12.5" defaultRowHeight="15" x14ac:dyDescent="0.2"/>
  <sheetData>
    <row r="1" spans="1:24" x14ac:dyDescent="0.2">
      <c r="A1" t="s">
        <v>870</v>
      </c>
      <c r="B1" t="s">
        <v>871</v>
      </c>
      <c r="C1" t="s">
        <v>872</v>
      </c>
      <c r="D1" t="s">
        <v>237</v>
      </c>
      <c r="E1" t="s">
        <v>877</v>
      </c>
      <c r="F1" t="s">
        <v>878</v>
      </c>
      <c r="G1" t="s">
        <v>192</v>
      </c>
      <c r="H1" t="s">
        <v>189</v>
      </c>
      <c r="I1" t="s">
        <v>188</v>
      </c>
      <c r="J1" t="s">
        <v>880</v>
      </c>
      <c r="K1" t="s">
        <v>881</v>
      </c>
      <c r="L1" t="s">
        <v>882</v>
      </c>
      <c r="M1" t="s">
        <v>883</v>
      </c>
      <c r="N1" t="s">
        <v>884</v>
      </c>
      <c r="O1" t="s">
        <v>885</v>
      </c>
      <c r="P1" t="s">
        <v>886</v>
      </c>
      <c r="Q1" t="s">
        <v>7</v>
      </c>
      <c r="R1" t="s">
        <v>887</v>
      </c>
      <c r="S1" t="s">
        <v>888</v>
      </c>
      <c r="T1" t="s">
        <v>889</v>
      </c>
      <c r="U1" t="s">
        <v>890</v>
      </c>
      <c r="V1" t="s">
        <v>891</v>
      </c>
      <c r="W1" t="s">
        <v>191</v>
      </c>
    </row>
    <row r="2" spans="1:24" s="326" customFormat="1" x14ac:dyDescent="0.2">
      <c r="A2" s="326">
        <v>7</v>
      </c>
      <c r="B2" s="326" t="s">
        <v>893</v>
      </c>
      <c r="C2" s="326" t="s">
        <v>894</v>
      </c>
      <c r="D2" s="326" t="s">
        <v>1864</v>
      </c>
      <c r="E2" s="326" t="s">
        <v>357</v>
      </c>
      <c r="F2" s="326" t="s">
        <v>915</v>
      </c>
      <c r="G2" s="326" t="s">
        <v>916</v>
      </c>
      <c r="H2" s="326" t="s">
        <v>11</v>
      </c>
      <c r="I2" s="964">
        <v>41784</v>
      </c>
      <c r="J2" s="326">
        <v>27.5</v>
      </c>
      <c r="K2" s="964">
        <v>42259</v>
      </c>
      <c r="L2" s="326">
        <v>15.57</v>
      </c>
      <c r="M2" s="326">
        <v>16</v>
      </c>
      <c r="N2" s="326">
        <v>1.3</v>
      </c>
      <c r="P2" s="326" t="s">
        <v>1864</v>
      </c>
      <c r="Q2" s="326" t="s">
        <v>1865</v>
      </c>
      <c r="R2" s="326" t="s">
        <v>1866</v>
      </c>
      <c r="S2" s="326">
        <v>102</v>
      </c>
      <c r="T2" s="326">
        <v>22</v>
      </c>
      <c r="V2" s="326">
        <v>15.57</v>
      </c>
      <c r="W2" s="326" t="s">
        <v>357</v>
      </c>
      <c r="X2" s="326">
        <v>1</v>
      </c>
    </row>
    <row r="3" spans="1:24" s="326" customFormat="1" x14ac:dyDescent="0.2">
      <c r="A3" s="326">
        <v>9</v>
      </c>
      <c r="B3" s="326" t="s">
        <v>893</v>
      </c>
      <c r="C3" s="326" t="s">
        <v>894</v>
      </c>
      <c r="D3" s="326" t="s">
        <v>1867</v>
      </c>
      <c r="E3" s="326" t="s">
        <v>357</v>
      </c>
      <c r="F3" s="326" t="s">
        <v>922</v>
      </c>
      <c r="G3" s="326" t="s">
        <v>916</v>
      </c>
      <c r="H3" s="326" t="s">
        <v>11</v>
      </c>
      <c r="I3" s="964">
        <v>41784</v>
      </c>
      <c r="J3" s="326">
        <v>28</v>
      </c>
      <c r="K3" s="964">
        <v>42259</v>
      </c>
      <c r="L3" s="326">
        <v>15.57</v>
      </c>
      <c r="M3" s="326">
        <v>16</v>
      </c>
      <c r="N3" s="326">
        <v>1.3</v>
      </c>
      <c r="P3" s="326" t="s">
        <v>1867</v>
      </c>
      <c r="Q3" s="326" t="s">
        <v>1868</v>
      </c>
      <c r="R3" s="326" t="s">
        <v>1869</v>
      </c>
      <c r="S3" s="326">
        <v>108</v>
      </c>
      <c r="T3" s="326">
        <v>22</v>
      </c>
      <c r="V3" s="326">
        <v>15.57</v>
      </c>
      <c r="W3" s="326" t="s">
        <v>357</v>
      </c>
      <c r="X3" s="326">
        <v>1</v>
      </c>
    </row>
    <row r="4" spans="1:24" s="326" customFormat="1" x14ac:dyDescent="0.2">
      <c r="A4" s="326">
        <v>27</v>
      </c>
      <c r="B4" s="326" t="s">
        <v>893</v>
      </c>
      <c r="C4" s="326" t="s">
        <v>894</v>
      </c>
      <c r="D4" s="326" t="s">
        <v>1870</v>
      </c>
      <c r="E4" s="326" t="s">
        <v>357</v>
      </c>
      <c r="F4" s="326" t="s">
        <v>980</v>
      </c>
      <c r="G4" s="326" t="s">
        <v>916</v>
      </c>
      <c r="H4" s="326" t="s">
        <v>11</v>
      </c>
      <c r="I4" s="964">
        <v>41876</v>
      </c>
      <c r="J4" s="326">
        <v>22.3</v>
      </c>
      <c r="K4" s="964">
        <v>42341</v>
      </c>
      <c r="L4" s="326">
        <v>15.27</v>
      </c>
      <c r="M4" s="326">
        <v>15</v>
      </c>
      <c r="N4" s="326">
        <v>1.27</v>
      </c>
      <c r="P4" s="326" t="s">
        <v>1870</v>
      </c>
      <c r="Q4" s="326" t="s">
        <v>981</v>
      </c>
      <c r="R4" s="326" t="s">
        <v>982</v>
      </c>
      <c r="S4" s="326">
        <v>105</v>
      </c>
      <c r="T4" s="326">
        <v>24</v>
      </c>
      <c r="V4" s="326">
        <v>15.27</v>
      </c>
      <c r="W4" s="326" t="s">
        <v>357</v>
      </c>
      <c r="X4" s="326">
        <v>1</v>
      </c>
    </row>
    <row r="5" spans="1:24" s="326" customFormat="1" x14ac:dyDescent="0.2">
      <c r="A5" s="326">
        <v>29</v>
      </c>
      <c r="B5" s="326" t="s">
        <v>893</v>
      </c>
      <c r="C5" s="326" t="s">
        <v>894</v>
      </c>
      <c r="D5" s="326" t="s">
        <v>1871</v>
      </c>
      <c r="E5" s="326" t="s">
        <v>357</v>
      </c>
      <c r="F5" s="326" t="s">
        <v>986</v>
      </c>
      <c r="G5" s="326" t="s">
        <v>916</v>
      </c>
      <c r="H5" s="326" t="s">
        <v>11</v>
      </c>
      <c r="I5" s="964">
        <v>41876</v>
      </c>
      <c r="J5" s="326">
        <v>24</v>
      </c>
      <c r="K5" s="964">
        <v>42341</v>
      </c>
      <c r="L5" s="326">
        <v>15.27</v>
      </c>
      <c r="M5" s="326">
        <v>15</v>
      </c>
      <c r="N5" s="326">
        <v>1.27</v>
      </c>
      <c r="P5" s="326" t="s">
        <v>1871</v>
      </c>
      <c r="Q5" s="326" t="s">
        <v>987</v>
      </c>
      <c r="R5" s="326" t="s">
        <v>988</v>
      </c>
      <c r="S5" s="326">
        <v>106</v>
      </c>
      <c r="T5" s="326">
        <v>24</v>
      </c>
      <c r="V5" s="326">
        <v>15.27</v>
      </c>
      <c r="W5" s="326" t="s">
        <v>357</v>
      </c>
      <c r="X5" s="326">
        <v>1</v>
      </c>
    </row>
    <row r="6" spans="1:24" s="326" customFormat="1" x14ac:dyDescent="0.2">
      <c r="A6" s="326">
        <v>30</v>
      </c>
      <c r="B6" s="326" t="s">
        <v>893</v>
      </c>
      <c r="C6" s="326" t="s">
        <v>894</v>
      </c>
      <c r="D6" s="326" t="s">
        <v>1872</v>
      </c>
      <c r="E6" s="326" t="s">
        <v>357</v>
      </c>
      <c r="F6" s="326" t="s">
        <v>989</v>
      </c>
      <c r="G6" s="326" t="s">
        <v>916</v>
      </c>
      <c r="H6" s="326" t="s">
        <v>11</v>
      </c>
      <c r="I6" s="964">
        <v>41876</v>
      </c>
      <c r="J6" s="326">
        <v>22.5</v>
      </c>
      <c r="K6" s="964">
        <v>42341</v>
      </c>
      <c r="L6" s="326">
        <v>15.27</v>
      </c>
      <c r="M6" s="326">
        <v>15</v>
      </c>
      <c r="N6" s="326">
        <v>1.27</v>
      </c>
      <c r="P6" s="326" t="s">
        <v>1872</v>
      </c>
      <c r="Q6" s="326" t="s">
        <v>990</v>
      </c>
      <c r="R6" s="326" t="s">
        <v>991</v>
      </c>
      <c r="S6" s="326">
        <v>106</v>
      </c>
      <c r="T6" s="326">
        <v>24</v>
      </c>
      <c r="V6" s="326">
        <v>15.27</v>
      </c>
      <c r="W6" s="326" t="s">
        <v>357</v>
      </c>
      <c r="X6" s="326">
        <v>1</v>
      </c>
    </row>
    <row r="7" spans="1:24" s="965" customFormat="1" ht="16" x14ac:dyDescent="0.2">
      <c r="A7" s="965" t="s">
        <v>1288</v>
      </c>
      <c r="B7" s="965">
        <v>35</v>
      </c>
      <c r="C7" s="965" t="s">
        <v>894</v>
      </c>
      <c r="D7" s="965" t="s">
        <v>487</v>
      </c>
      <c r="E7" s="965" t="s">
        <v>357</v>
      </c>
      <c r="F7" s="965" t="s">
        <v>1381</v>
      </c>
      <c r="G7" s="965" t="s">
        <v>916</v>
      </c>
      <c r="H7" s="965" t="s">
        <v>11</v>
      </c>
      <c r="I7" s="966">
        <v>43878</v>
      </c>
      <c r="J7" s="965">
        <v>28.3</v>
      </c>
      <c r="K7" s="967">
        <v>44354</v>
      </c>
      <c r="L7" s="968">
        <f>YEARFRAC(I7,K7)</f>
        <v>1.3055555555555556</v>
      </c>
      <c r="M7" s="965">
        <f>L7*12</f>
        <v>15.666666666666668</v>
      </c>
      <c r="N7" s="965">
        <v>1.31</v>
      </c>
      <c r="O7" s="965" t="b">
        <v>0</v>
      </c>
      <c r="P7" s="965" t="s">
        <v>1873</v>
      </c>
      <c r="T7" s="965">
        <v>27</v>
      </c>
      <c r="V7" s="965">
        <v>15.7</v>
      </c>
      <c r="W7" s="965" t="s">
        <v>357</v>
      </c>
    </row>
    <row r="8" spans="1:24" s="956" customFormat="1" x14ac:dyDescent="0.2">
      <c r="A8" s="956">
        <v>8</v>
      </c>
      <c r="B8" s="956" t="s">
        <v>893</v>
      </c>
      <c r="C8" s="956" t="s">
        <v>894</v>
      </c>
      <c r="D8" s="956" t="s">
        <v>1874</v>
      </c>
      <c r="E8" s="956" t="s">
        <v>357</v>
      </c>
      <c r="F8" s="956" t="s">
        <v>919</v>
      </c>
      <c r="G8" s="956" t="s">
        <v>916</v>
      </c>
      <c r="H8" s="956" t="s">
        <v>897</v>
      </c>
      <c r="I8" s="957">
        <v>41784</v>
      </c>
      <c r="J8" s="956">
        <v>30.3</v>
      </c>
      <c r="K8" s="957">
        <v>42259</v>
      </c>
      <c r="L8" s="956">
        <v>15.57</v>
      </c>
      <c r="M8" s="956">
        <v>16</v>
      </c>
      <c r="N8" s="956">
        <v>1.3</v>
      </c>
      <c r="P8" s="956" t="s">
        <v>1874</v>
      </c>
      <c r="Q8" s="956" t="s">
        <v>1875</v>
      </c>
      <c r="R8" s="956" t="s">
        <v>1876</v>
      </c>
      <c r="S8" s="956">
        <v>115</v>
      </c>
      <c r="T8" s="956">
        <v>23</v>
      </c>
      <c r="V8" s="956">
        <v>15.57</v>
      </c>
      <c r="W8" s="956" t="s">
        <v>357</v>
      </c>
      <c r="X8" s="956">
        <v>1</v>
      </c>
    </row>
    <row r="9" spans="1:24" s="956" customFormat="1" x14ac:dyDescent="0.2">
      <c r="A9" s="956">
        <v>10</v>
      </c>
      <c r="B9" s="956" t="s">
        <v>893</v>
      </c>
      <c r="C9" s="956" t="s">
        <v>894</v>
      </c>
      <c r="D9" s="956" t="s">
        <v>1877</v>
      </c>
      <c r="E9" s="956" t="s">
        <v>357</v>
      </c>
      <c r="F9" s="956" t="s">
        <v>925</v>
      </c>
      <c r="G9" s="956" t="s">
        <v>916</v>
      </c>
      <c r="H9" s="956" t="s">
        <v>897</v>
      </c>
      <c r="I9" s="957">
        <v>41784</v>
      </c>
      <c r="J9" s="956">
        <v>29.3</v>
      </c>
      <c r="K9" s="957">
        <v>42259</v>
      </c>
      <c r="L9" s="956">
        <v>15.57</v>
      </c>
      <c r="M9" s="956">
        <v>16</v>
      </c>
      <c r="N9" s="956">
        <v>1.3</v>
      </c>
      <c r="P9" s="956" t="s">
        <v>1877</v>
      </c>
      <c r="Q9" s="956" t="s">
        <v>1878</v>
      </c>
      <c r="R9" s="956" t="s">
        <v>1879</v>
      </c>
      <c r="S9" s="956">
        <v>114</v>
      </c>
      <c r="T9" s="956">
        <v>24</v>
      </c>
      <c r="V9" s="956">
        <v>15.57</v>
      </c>
      <c r="W9" s="956" t="s">
        <v>357</v>
      </c>
      <c r="X9" s="956">
        <v>1</v>
      </c>
    </row>
    <row r="10" spans="1:24" s="956" customFormat="1" x14ac:dyDescent="0.2">
      <c r="A10" s="956">
        <v>26</v>
      </c>
      <c r="B10" s="956" t="s">
        <v>893</v>
      </c>
      <c r="C10" s="956" t="s">
        <v>894</v>
      </c>
      <c r="D10" s="1542" t="s">
        <v>1880</v>
      </c>
      <c r="E10" s="956" t="s">
        <v>357</v>
      </c>
      <c r="F10" s="956" t="s">
        <v>977</v>
      </c>
      <c r="G10" s="956" t="s">
        <v>916</v>
      </c>
      <c r="H10" s="956" t="s">
        <v>897</v>
      </c>
      <c r="I10" s="957">
        <v>41876</v>
      </c>
      <c r="J10" s="956">
        <v>28</v>
      </c>
      <c r="K10" s="957">
        <v>42341</v>
      </c>
      <c r="L10" s="956">
        <v>15.27</v>
      </c>
      <c r="M10" s="956">
        <v>15</v>
      </c>
      <c r="N10" s="956">
        <v>1.27</v>
      </c>
      <c r="P10" s="956" t="s">
        <v>1880</v>
      </c>
      <c r="Q10" s="956" t="s">
        <v>978</v>
      </c>
      <c r="R10" s="956" t="s">
        <v>979</v>
      </c>
      <c r="S10" s="956">
        <v>108</v>
      </c>
      <c r="T10" s="956">
        <v>24</v>
      </c>
      <c r="V10" s="956">
        <v>15.27</v>
      </c>
      <c r="W10" s="956" t="s">
        <v>357</v>
      </c>
      <c r="X10" s="956">
        <v>1</v>
      </c>
    </row>
    <row r="11" spans="1:24" s="956" customFormat="1" x14ac:dyDescent="0.2">
      <c r="A11" s="956">
        <v>28</v>
      </c>
      <c r="B11" s="956" t="s">
        <v>893</v>
      </c>
      <c r="C11" s="956" t="s">
        <v>894</v>
      </c>
      <c r="D11" s="956" t="s">
        <v>1881</v>
      </c>
      <c r="E11" s="956" t="s">
        <v>357</v>
      </c>
      <c r="F11" s="956" t="s">
        <v>983</v>
      </c>
      <c r="G11" s="956" t="s">
        <v>916</v>
      </c>
      <c r="H11" s="956" t="s">
        <v>897</v>
      </c>
      <c r="I11" s="957">
        <v>41876</v>
      </c>
      <c r="J11" s="956">
        <v>30.3</v>
      </c>
      <c r="K11" s="957">
        <v>42341</v>
      </c>
      <c r="L11" s="956">
        <v>15.27</v>
      </c>
      <c r="M11" s="956">
        <v>15</v>
      </c>
      <c r="N11" s="956">
        <v>1.27</v>
      </c>
      <c r="P11" s="956" t="s">
        <v>1881</v>
      </c>
      <c r="Q11" s="956" t="s">
        <v>984</v>
      </c>
      <c r="R11" s="956" t="s">
        <v>985</v>
      </c>
      <c r="S11" s="956">
        <v>120</v>
      </c>
      <c r="T11" s="956">
        <v>26</v>
      </c>
      <c r="V11" s="956">
        <v>15.27</v>
      </c>
      <c r="W11" s="956" t="s">
        <v>357</v>
      </c>
      <c r="X11" s="956">
        <v>1</v>
      </c>
    </row>
    <row r="12" spans="1:24" ht="16" x14ac:dyDescent="0.2">
      <c r="A12" t="s">
        <v>1288</v>
      </c>
      <c r="B12">
        <v>34</v>
      </c>
      <c r="C12" t="s">
        <v>894</v>
      </c>
      <c r="D12" t="s">
        <v>485</v>
      </c>
      <c r="E12" t="s">
        <v>357</v>
      </c>
      <c r="F12" t="s">
        <v>1375</v>
      </c>
      <c r="G12" t="s">
        <v>916</v>
      </c>
      <c r="H12" t="s">
        <v>897</v>
      </c>
      <c r="I12" s="17">
        <v>43878</v>
      </c>
      <c r="J12">
        <v>27</v>
      </c>
      <c r="K12" s="6">
        <v>44354</v>
      </c>
      <c r="L12" s="1043">
        <f>YEARFRAC(I12,K12)</f>
        <v>1.3055555555555556</v>
      </c>
      <c r="M12">
        <f>L12*12</f>
        <v>15.666666666666668</v>
      </c>
      <c r="N12">
        <v>1.31</v>
      </c>
      <c r="P12" t="s">
        <v>1882</v>
      </c>
      <c r="Q12" t="s">
        <v>1378</v>
      </c>
      <c r="R12" t="s">
        <v>1379</v>
      </c>
      <c r="S12">
        <v>79</v>
      </c>
      <c r="T12">
        <v>20</v>
      </c>
      <c r="U12" t="s">
        <v>1380</v>
      </c>
      <c r="V12" t="e">
        <v>#VALUE!</v>
      </c>
      <c r="W12" t="s">
        <v>357</v>
      </c>
    </row>
    <row r="17" spans="1:24" x14ac:dyDescent="0.2">
      <c r="A17" t="s">
        <v>870</v>
      </c>
      <c r="B17" t="s">
        <v>871</v>
      </c>
      <c r="C17" t="s">
        <v>872</v>
      </c>
      <c r="D17" t="s">
        <v>237</v>
      </c>
      <c r="E17" t="s">
        <v>877</v>
      </c>
      <c r="F17" t="s">
        <v>878</v>
      </c>
      <c r="G17" t="s">
        <v>192</v>
      </c>
      <c r="H17" t="s">
        <v>189</v>
      </c>
      <c r="I17" t="s">
        <v>188</v>
      </c>
      <c r="J17" t="s">
        <v>880</v>
      </c>
      <c r="K17" t="s">
        <v>881</v>
      </c>
      <c r="L17" t="s">
        <v>882</v>
      </c>
      <c r="M17" t="s">
        <v>883</v>
      </c>
      <c r="N17" t="s">
        <v>884</v>
      </c>
      <c r="O17" t="s">
        <v>885</v>
      </c>
      <c r="P17" t="s">
        <v>886</v>
      </c>
      <c r="Q17" t="s">
        <v>7</v>
      </c>
      <c r="R17" t="s">
        <v>887</v>
      </c>
      <c r="S17" t="s">
        <v>888</v>
      </c>
      <c r="T17" t="s">
        <v>889</v>
      </c>
      <c r="U17" t="s">
        <v>890</v>
      </c>
      <c r="V17" t="s">
        <v>891</v>
      </c>
      <c r="W17" t="s">
        <v>191</v>
      </c>
    </row>
    <row r="18" spans="1:24" s="931" customFormat="1" x14ac:dyDescent="0.2">
      <c r="A18" s="931" t="s">
        <v>1029</v>
      </c>
      <c r="B18" s="931">
        <v>4</v>
      </c>
      <c r="C18" s="931" t="s">
        <v>894</v>
      </c>
      <c r="D18" s="931" t="s">
        <v>1883</v>
      </c>
      <c r="E18" s="931" t="s">
        <v>357</v>
      </c>
      <c r="F18" s="931">
        <v>4</v>
      </c>
      <c r="G18" s="931" t="s">
        <v>916</v>
      </c>
      <c r="H18" s="931" t="s">
        <v>11</v>
      </c>
      <c r="I18" s="932">
        <v>41934</v>
      </c>
      <c r="J18" s="931">
        <v>27.6</v>
      </c>
      <c r="K18" s="932">
        <v>42497</v>
      </c>
      <c r="L18" s="931">
        <v>18.5</v>
      </c>
      <c r="M18" s="931">
        <v>19</v>
      </c>
      <c r="N18" s="931">
        <v>1.54</v>
      </c>
      <c r="O18" s="931" t="b">
        <v>1</v>
      </c>
      <c r="P18" s="931" t="s">
        <v>1884</v>
      </c>
      <c r="Q18" s="931" t="s">
        <v>1044</v>
      </c>
      <c r="R18" s="931" t="s">
        <v>1045</v>
      </c>
      <c r="S18" s="931">
        <v>112</v>
      </c>
      <c r="T18" s="931">
        <v>26</v>
      </c>
      <c r="V18" s="931">
        <v>18.5</v>
      </c>
      <c r="W18" s="931" t="s">
        <v>357</v>
      </c>
      <c r="X18" s="931">
        <v>1</v>
      </c>
    </row>
    <row r="19" spans="1:24" s="931" customFormat="1" x14ac:dyDescent="0.2">
      <c r="A19" s="931" t="s">
        <v>1029</v>
      </c>
      <c r="B19" s="931">
        <v>5</v>
      </c>
      <c r="C19" s="931" t="s">
        <v>894</v>
      </c>
      <c r="D19" s="931" t="s">
        <v>1885</v>
      </c>
      <c r="E19" s="931" t="s">
        <v>357</v>
      </c>
      <c r="F19" s="931">
        <v>5</v>
      </c>
      <c r="G19" s="931" t="s">
        <v>916</v>
      </c>
      <c r="H19" s="931" t="s">
        <v>11</v>
      </c>
      <c r="I19" s="932">
        <v>41934</v>
      </c>
      <c r="J19" s="931">
        <v>27.3</v>
      </c>
      <c r="K19" s="932">
        <v>42497</v>
      </c>
      <c r="L19" s="931">
        <v>18.5</v>
      </c>
      <c r="M19" s="931">
        <v>19</v>
      </c>
      <c r="N19" s="931">
        <v>1.54</v>
      </c>
      <c r="O19" s="931" t="b">
        <v>1</v>
      </c>
      <c r="P19" s="931" t="s">
        <v>1886</v>
      </c>
      <c r="Q19" s="931" t="s">
        <v>1048</v>
      </c>
      <c r="R19" s="931" t="s">
        <v>1049</v>
      </c>
      <c r="S19" s="931">
        <v>109</v>
      </c>
      <c r="T19" s="931">
        <v>26</v>
      </c>
      <c r="V19" s="931">
        <v>18.5</v>
      </c>
      <c r="W19" s="931" t="s">
        <v>357</v>
      </c>
      <c r="X19" s="931">
        <v>1</v>
      </c>
    </row>
    <row r="20" spans="1:24" s="931" customFormat="1" x14ac:dyDescent="0.2">
      <c r="A20" s="931" t="s">
        <v>1058</v>
      </c>
      <c r="B20" s="931">
        <v>3</v>
      </c>
      <c r="C20" s="931" t="s">
        <v>894</v>
      </c>
      <c r="D20" s="931" t="s">
        <v>1887</v>
      </c>
      <c r="E20" s="931" t="s">
        <v>357</v>
      </c>
      <c r="F20" s="931">
        <v>13</v>
      </c>
      <c r="G20" s="931" t="s">
        <v>916</v>
      </c>
      <c r="H20" s="931" t="s">
        <v>11</v>
      </c>
      <c r="I20" s="932">
        <v>41966</v>
      </c>
      <c r="J20" s="931">
        <v>26.9</v>
      </c>
      <c r="K20" s="932">
        <v>42518</v>
      </c>
      <c r="L20" s="931">
        <v>18.170000000000002</v>
      </c>
      <c r="M20" s="931">
        <v>18</v>
      </c>
      <c r="N20" s="931">
        <v>1.51</v>
      </c>
      <c r="O20" s="931" t="b">
        <v>1</v>
      </c>
      <c r="P20" s="931" t="s">
        <v>1888</v>
      </c>
      <c r="Q20" s="931" t="s">
        <v>1032</v>
      </c>
      <c r="R20" s="931" t="s">
        <v>1033</v>
      </c>
      <c r="U20" s="931">
        <v>18.170000000000002</v>
      </c>
      <c r="V20" s="931">
        <v>18.170000000000002</v>
      </c>
      <c r="W20" s="931" t="s">
        <v>357</v>
      </c>
      <c r="X20" s="931">
        <v>1</v>
      </c>
    </row>
    <row r="21" spans="1:24" s="931" customFormat="1" x14ac:dyDescent="0.2">
      <c r="A21" s="931" t="s">
        <v>1029</v>
      </c>
      <c r="B21" s="931">
        <v>7</v>
      </c>
      <c r="C21" s="931" t="s">
        <v>894</v>
      </c>
      <c r="D21" s="931" t="s">
        <v>1889</v>
      </c>
      <c r="E21" s="931" t="s">
        <v>357</v>
      </c>
      <c r="F21" s="931">
        <v>7</v>
      </c>
      <c r="G21" s="931" t="s">
        <v>916</v>
      </c>
      <c r="H21" s="931" t="s">
        <v>11</v>
      </c>
      <c r="I21" s="932">
        <v>41934</v>
      </c>
      <c r="J21" s="931">
        <v>28</v>
      </c>
      <c r="K21" s="932">
        <v>42497</v>
      </c>
      <c r="L21" s="931">
        <v>18.5</v>
      </c>
      <c r="M21" s="931">
        <v>19</v>
      </c>
      <c r="N21" s="931">
        <v>1.54</v>
      </c>
      <c r="O21" s="931" t="b">
        <v>1</v>
      </c>
      <c r="P21" s="931" t="s">
        <v>1890</v>
      </c>
      <c r="Q21" s="931" t="s">
        <v>1056</v>
      </c>
      <c r="R21" s="931" t="s">
        <v>1057</v>
      </c>
      <c r="S21" s="931">
        <v>105</v>
      </c>
      <c r="T21" s="931">
        <v>27</v>
      </c>
      <c r="U21" s="931">
        <v>18.5</v>
      </c>
      <c r="V21" s="931">
        <v>18.5</v>
      </c>
      <c r="W21" s="931" t="s">
        <v>357</v>
      </c>
      <c r="X21" s="931">
        <v>1</v>
      </c>
    </row>
    <row r="22" spans="1:24" s="931" customFormat="1" x14ac:dyDescent="0.2">
      <c r="A22" s="931" t="s">
        <v>1029</v>
      </c>
      <c r="B22" s="931">
        <v>6</v>
      </c>
      <c r="C22" s="931" t="s">
        <v>894</v>
      </c>
      <c r="D22" s="931" t="s">
        <v>1891</v>
      </c>
      <c r="E22" s="931" t="s">
        <v>357</v>
      </c>
      <c r="F22" s="931">
        <v>6</v>
      </c>
      <c r="G22" s="931" t="s">
        <v>916</v>
      </c>
      <c r="H22" s="931" t="s">
        <v>11</v>
      </c>
      <c r="I22" s="932">
        <v>41934</v>
      </c>
      <c r="J22" s="931">
        <v>27.5</v>
      </c>
      <c r="K22" s="932">
        <v>42497</v>
      </c>
      <c r="L22" s="931">
        <v>18.5</v>
      </c>
      <c r="M22" s="931">
        <v>19</v>
      </c>
      <c r="N22" s="931">
        <v>1.54</v>
      </c>
      <c r="O22" s="931" t="b">
        <v>1</v>
      </c>
      <c r="P22" s="931" t="s">
        <v>1892</v>
      </c>
      <c r="Q22" s="931" t="s">
        <v>1052</v>
      </c>
      <c r="R22" s="931" t="s">
        <v>1053</v>
      </c>
      <c r="S22" s="931">
        <v>107</v>
      </c>
      <c r="T22" s="931">
        <v>27</v>
      </c>
      <c r="U22" s="931">
        <v>18.5</v>
      </c>
      <c r="V22" s="931">
        <v>18.5</v>
      </c>
      <c r="W22" s="931" t="s">
        <v>357</v>
      </c>
      <c r="X22" s="931">
        <v>1</v>
      </c>
    </row>
    <row r="23" spans="1:24" s="931" customFormat="1" x14ac:dyDescent="0.2">
      <c r="A23" s="931" t="s">
        <v>1058</v>
      </c>
      <c r="B23" s="931">
        <v>7</v>
      </c>
      <c r="C23" s="931" t="s">
        <v>894</v>
      </c>
      <c r="D23" s="931" t="s">
        <v>1893</v>
      </c>
      <c r="E23" s="931" t="s">
        <v>357</v>
      </c>
      <c r="F23" s="931">
        <v>18</v>
      </c>
      <c r="G23" s="931" t="s">
        <v>916</v>
      </c>
      <c r="H23" s="931" t="s">
        <v>11</v>
      </c>
      <c r="I23" s="932">
        <v>41966</v>
      </c>
      <c r="J23" s="931">
        <v>26.6</v>
      </c>
      <c r="K23" s="932">
        <v>42518</v>
      </c>
      <c r="L23" s="931">
        <v>18.170000000000002</v>
      </c>
      <c r="M23" s="931">
        <v>18</v>
      </c>
      <c r="N23" s="931">
        <v>1.51</v>
      </c>
      <c r="O23" s="931" t="b">
        <v>1</v>
      </c>
      <c r="P23" s="931" t="s">
        <v>1894</v>
      </c>
      <c r="Q23" s="931" t="s">
        <v>1083</v>
      </c>
      <c r="R23" s="931" t="s">
        <v>1084</v>
      </c>
      <c r="S23" s="931">
        <v>95</v>
      </c>
      <c r="T23" s="931">
        <v>24</v>
      </c>
      <c r="U23" s="931">
        <v>18.170000000000002</v>
      </c>
      <c r="V23" s="931">
        <v>18.170000000000002</v>
      </c>
      <c r="W23" s="931" t="s">
        <v>357</v>
      </c>
      <c r="X23" s="931">
        <v>1</v>
      </c>
    </row>
    <row r="24" spans="1:24" s="931" customFormat="1" x14ac:dyDescent="0.2">
      <c r="A24" s="931" t="s">
        <v>1058</v>
      </c>
      <c r="B24" s="931">
        <v>8</v>
      </c>
      <c r="C24" s="931" t="s">
        <v>894</v>
      </c>
      <c r="D24" s="931" t="s">
        <v>1895</v>
      </c>
      <c r="E24" s="931" t="s">
        <v>357</v>
      </c>
      <c r="F24" s="931">
        <v>19</v>
      </c>
      <c r="G24" s="931" t="s">
        <v>916</v>
      </c>
      <c r="H24" s="931" t="s">
        <v>11</v>
      </c>
      <c r="I24" s="932">
        <v>41966</v>
      </c>
      <c r="J24" s="931">
        <v>27.9</v>
      </c>
      <c r="K24" s="932">
        <v>42518</v>
      </c>
      <c r="L24" s="931">
        <v>18.170000000000002</v>
      </c>
      <c r="M24" s="931">
        <v>18</v>
      </c>
      <c r="N24" s="931">
        <v>1.51</v>
      </c>
      <c r="O24" s="931" t="b">
        <v>1</v>
      </c>
      <c r="P24" s="931" t="s">
        <v>1896</v>
      </c>
      <c r="Q24" s="931" t="s">
        <v>1087</v>
      </c>
      <c r="R24" s="931" t="s">
        <v>1088</v>
      </c>
      <c r="S24" s="931">
        <v>100</v>
      </c>
      <c r="T24" s="931">
        <v>25</v>
      </c>
      <c r="U24" s="931">
        <v>18.170000000000002</v>
      </c>
      <c r="V24" s="931">
        <v>18.170000000000002</v>
      </c>
      <c r="W24" s="931" t="s">
        <v>357</v>
      </c>
      <c r="X24" s="931">
        <v>1</v>
      </c>
    </row>
    <row r="25" spans="1:24" s="931" customFormat="1" x14ac:dyDescent="0.2">
      <c r="A25" s="931" t="s">
        <v>1058</v>
      </c>
      <c r="B25" s="931">
        <v>9</v>
      </c>
      <c r="C25" s="931" t="s">
        <v>894</v>
      </c>
      <c r="D25" s="931" t="s">
        <v>1897</v>
      </c>
      <c r="E25" s="931" t="s">
        <v>357</v>
      </c>
      <c r="F25" s="931">
        <v>20</v>
      </c>
      <c r="G25" s="931" t="s">
        <v>916</v>
      </c>
      <c r="H25" s="931" t="s">
        <v>11</v>
      </c>
      <c r="I25" s="932">
        <v>41966</v>
      </c>
      <c r="J25" s="931">
        <v>25.7</v>
      </c>
      <c r="K25" s="932">
        <v>42518</v>
      </c>
      <c r="L25" s="931">
        <v>18.170000000000002</v>
      </c>
      <c r="M25" s="931">
        <v>18</v>
      </c>
      <c r="N25" s="931">
        <v>1.51</v>
      </c>
      <c r="O25" s="931" t="b">
        <v>1</v>
      </c>
      <c r="P25" s="931" t="s">
        <v>1898</v>
      </c>
      <c r="Q25" s="931" t="s">
        <v>1091</v>
      </c>
      <c r="R25" s="931" t="s">
        <v>1092</v>
      </c>
      <c r="S25" s="931">
        <v>94</v>
      </c>
      <c r="T25" s="931">
        <v>25</v>
      </c>
      <c r="U25" s="931">
        <v>18.170000000000002</v>
      </c>
      <c r="V25" s="931">
        <v>18.170000000000002</v>
      </c>
      <c r="W25" s="931" t="s">
        <v>357</v>
      </c>
      <c r="X25" s="931">
        <v>1</v>
      </c>
    </row>
    <row r="26" spans="1:24" s="931" customFormat="1" x14ac:dyDescent="0.2">
      <c r="A26" s="931" t="s">
        <v>1058</v>
      </c>
      <c r="B26" s="931">
        <v>6</v>
      </c>
      <c r="C26" s="931" t="s">
        <v>894</v>
      </c>
      <c r="D26" s="931" t="s">
        <v>1899</v>
      </c>
      <c r="E26" s="931" t="s">
        <v>357</v>
      </c>
      <c r="F26" s="931">
        <v>17</v>
      </c>
      <c r="G26" s="931" t="s">
        <v>916</v>
      </c>
      <c r="H26" s="931" t="s">
        <v>11</v>
      </c>
      <c r="I26" s="932">
        <v>41966</v>
      </c>
      <c r="J26" s="931">
        <v>29.3</v>
      </c>
      <c r="K26" s="932">
        <v>42518</v>
      </c>
      <c r="L26" s="931">
        <v>18.170000000000002</v>
      </c>
      <c r="M26" s="931">
        <v>18</v>
      </c>
      <c r="N26" s="931">
        <v>1.51</v>
      </c>
      <c r="O26" s="931" t="b">
        <v>1</v>
      </c>
      <c r="P26" s="931" t="s">
        <v>1900</v>
      </c>
      <c r="Q26" s="931" t="s">
        <v>1079</v>
      </c>
      <c r="R26" s="931" t="s">
        <v>1080</v>
      </c>
      <c r="S26" s="931">
        <v>93</v>
      </c>
      <c r="T26" s="931">
        <v>26</v>
      </c>
      <c r="U26" s="931">
        <v>18.170000000000002</v>
      </c>
      <c r="V26" s="931">
        <v>18.170000000000002</v>
      </c>
      <c r="W26" s="931" t="s">
        <v>357</v>
      </c>
      <c r="X26" s="931">
        <v>1</v>
      </c>
    </row>
    <row r="27" spans="1:24" s="931" customFormat="1" x14ac:dyDescent="0.2">
      <c r="A27" s="931" t="s">
        <v>1058</v>
      </c>
      <c r="B27" s="931">
        <v>1</v>
      </c>
      <c r="C27" s="931" t="s">
        <v>894</v>
      </c>
      <c r="D27" s="931" t="s">
        <v>1901</v>
      </c>
      <c r="E27" s="931" t="s">
        <v>357</v>
      </c>
      <c r="F27" s="931">
        <v>11</v>
      </c>
      <c r="G27" s="931" t="s">
        <v>916</v>
      </c>
      <c r="H27" s="931" t="s">
        <v>11</v>
      </c>
      <c r="I27" s="932">
        <v>41966</v>
      </c>
      <c r="J27" s="931">
        <v>25.8</v>
      </c>
      <c r="K27" s="932">
        <v>42497</v>
      </c>
      <c r="L27" s="931">
        <v>17.47</v>
      </c>
      <c r="M27" s="931">
        <v>17</v>
      </c>
      <c r="N27" s="931">
        <v>1.46</v>
      </c>
      <c r="O27" s="931" t="b">
        <v>1</v>
      </c>
      <c r="P27" s="931" t="s">
        <v>1902</v>
      </c>
      <c r="Q27" s="931" t="s">
        <v>1061</v>
      </c>
      <c r="R27" s="931" t="s">
        <v>1062</v>
      </c>
      <c r="S27" s="931">
        <v>97</v>
      </c>
      <c r="T27" s="931">
        <v>24</v>
      </c>
      <c r="U27" s="931">
        <v>17.47</v>
      </c>
      <c r="V27" s="931">
        <v>17.47</v>
      </c>
      <c r="W27" s="931" t="s">
        <v>357</v>
      </c>
      <c r="X27" s="931">
        <v>1</v>
      </c>
    </row>
    <row r="28" spans="1:24" s="931" customFormat="1" x14ac:dyDescent="0.2">
      <c r="A28" s="931" t="s">
        <v>1058</v>
      </c>
      <c r="B28" s="931">
        <v>5</v>
      </c>
      <c r="C28" s="931" t="s">
        <v>894</v>
      </c>
      <c r="D28" s="931" t="s">
        <v>1903</v>
      </c>
      <c r="E28" s="931" t="s">
        <v>357</v>
      </c>
      <c r="F28" s="931">
        <v>15</v>
      </c>
      <c r="G28" s="931" t="s">
        <v>916</v>
      </c>
      <c r="H28" s="931" t="s">
        <v>11</v>
      </c>
      <c r="I28" s="932">
        <v>41966</v>
      </c>
      <c r="J28" s="931">
        <v>25.9</v>
      </c>
      <c r="K28" s="932">
        <v>42518</v>
      </c>
      <c r="L28" s="931">
        <v>18.170000000000002</v>
      </c>
      <c r="M28" s="931">
        <v>18</v>
      </c>
      <c r="N28" s="931">
        <v>1.51</v>
      </c>
      <c r="O28" s="931" t="b">
        <v>1</v>
      </c>
      <c r="P28" s="931" t="s">
        <v>1904</v>
      </c>
      <c r="Q28" s="931" t="s">
        <v>1905</v>
      </c>
      <c r="R28" s="931" t="s">
        <v>1076</v>
      </c>
      <c r="S28" s="931">
        <v>96</v>
      </c>
      <c r="T28" s="931">
        <v>25</v>
      </c>
      <c r="U28" s="931">
        <v>18.170000000000002</v>
      </c>
      <c r="V28" s="931">
        <v>18.170000000000002</v>
      </c>
      <c r="W28" s="931" t="s">
        <v>357</v>
      </c>
      <c r="X28" s="931">
        <v>1</v>
      </c>
    </row>
    <row r="29" spans="1:24" s="931" customFormat="1" x14ac:dyDescent="0.2">
      <c r="A29" s="931" t="s">
        <v>1058</v>
      </c>
      <c r="B29" s="931">
        <v>4</v>
      </c>
      <c r="C29" s="931" t="s">
        <v>894</v>
      </c>
      <c r="D29" s="931" t="s">
        <v>1906</v>
      </c>
      <c r="E29" s="931" t="s">
        <v>357</v>
      </c>
      <c r="F29" s="931">
        <v>14</v>
      </c>
      <c r="G29" s="931" t="s">
        <v>916</v>
      </c>
      <c r="H29" s="931" t="s">
        <v>11</v>
      </c>
      <c r="I29" s="932">
        <v>41966</v>
      </c>
      <c r="J29" s="931">
        <v>27</v>
      </c>
      <c r="K29" s="932">
        <v>42518</v>
      </c>
      <c r="L29" s="931">
        <v>18.170000000000002</v>
      </c>
      <c r="M29" s="931">
        <v>18</v>
      </c>
      <c r="N29" s="931">
        <v>1.51</v>
      </c>
      <c r="O29" s="931" t="b">
        <v>1</v>
      </c>
      <c r="P29" s="931" t="s">
        <v>1907</v>
      </c>
      <c r="Q29" s="931" t="s">
        <v>1908</v>
      </c>
      <c r="R29" s="931" t="s">
        <v>1072</v>
      </c>
      <c r="S29" s="931">
        <v>88</v>
      </c>
      <c r="T29" s="931">
        <v>25</v>
      </c>
      <c r="U29" s="931">
        <v>18.170000000000002</v>
      </c>
      <c r="V29" s="931">
        <v>18.170000000000002</v>
      </c>
      <c r="W29" s="931" t="s">
        <v>357</v>
      </c>
      <c r="X29" s="931">
        <v>1</v>
      </c>
    </row>
    <row r="30" spans="1:24" s="931" customFormat="1" x14ac:dyDescent="0.2">
      <c r="A30" s="931" t="s">
        <v>1058</v>
      </c>
      <c r="B30" s="931">
        <v>2</v>
      </c>
      <c r="C30" s="931" t="s">
        <v>894</v>
      </c>
      <c r="D30" s="931" t="s">
        <v>1909</v>
      </c>
      <c r="E30" s="931" t="s">
        <v>357</v>
      </c>
      <c r="F30" s="931">
        <v>12</v>
      </c>
      <c r="G30" s="931" t="s">
        <v>916</v>
      </c>
      <c r="H30" s="931" t="s">
        <v>11</v>
      </c>
      <c r="I30" s="932">
        <v>41966</v>
      </c>
      <c r="J30" s="931">
        <v>25.6</v>
      </c>
      <c r="K30" s="932">
        <v>42518</v>
      </c>
      <c r="L30" s="931">
        <v>18.170000000000002</v>
      </c>
      <c r="M30" s="931">
        <v>18</v>
      </c>
      <c r="N30" s="931">
        <v>1.51</v>
      </c>
      <c r="O30" s="931" t="b">
        <v>1</v>
      </c>
      <c r="P30" s="931" t="s">
        <v>1910</v>
      </c>
      <c r="Q30" s="931" t="s">
        <v>1065</v>
      </c>
      <c r="R30" s="931" t="s">
        <v>1911</v>
      </c>
      <c r="S30" s="931">
        <v>88</v>
      </c>
      <c r="T30" s="931">
        <v>25</v>
      </c>
      <c r="U30" s="931">
        <v>18.170000000000002</v>
      </c>
      <c r="V30" s="931">
        <v>18.170000000000002</v>
      </c>
      <c r="W30" s="931" t="s">
        <v>357</v>
      </c>
      <c r="X30" s="931">
        <v>1</v>
      </c>
    </row>
    <row r="31" spans="1:24" s="938" customFormat="1" x14ac:dyDescent="0.2">
      <c r="A31" s="938" t="s">
        <v>1444</v>
      </c>
      <c r="B31" s="938">
        <v>4</v>
      </c>
      <c r="C31" s="938" t="s">
        <v>894</v>
      </c>
      <c r="D31" s="938" t="s">
        <v>1912</v>
      </c>
      <c r="E31" s="938" t="s">
        <v>357</v>
      </c>
      <c r="F31" s="938" t="s">
        <v>531</v>
      </c>
      <c r="G31" s="938" t="s">
        <v>916</v>
      </c>
      <c r="H31" s="938" t="s">
        <v>11</v>
      </c>
      <c r="I31" s="939">
        <v>42501</v>
      </c>
      <c r="J31" s="938">
        <v>28.8</v>
      </c>
      <c r="K31" s="939">
        <v>43008</v>
      </c>
      <c r="L31" s="938">
        <v>16.63</v>
      </c>
      <c r="M31" s="938">
        <v>17</v>
      </c>
      <c r="N31" s="938">
        <v>1.39</v>
      </c>
      <c r="O31" s="938" t="b">
        <v>1</v>
      </c>
      <c r="P31" s="938" t="s">
        <v>1913</v>
      </c>
      <c r="Q31" s="938" t="s">
        <v>284</v>
      </c>
      <c r="V31" s="938">
        <v>16.63</v>
      </c>
      <c r="W31" s="938" t="s">
        <v>357</v>
      </c>
      <c r="X31" s="938">
        <f>SUM(X18:X30)</f>
        <v>13</v>
      </c>
    </row>
    <row r="32" spans="1:24" s="938" customFormat="1" x14ac:dyDescent="0.2">
      <c r="A32" s="938" t="s">
        <v>1444</v>
      </c>
      <c r="B32" s="938">
        <v>5</v>
      </c>
      <c r="C32" s="938" t="s">
        <v>894</v>
      </c>
      <c r="D32" s="938" t="s">
        <v>1914</v>
      </c>
      <c r="E32" s="938" t="s">
        <v>357</v>
      </c>
      <c r="F32" s="938" t="s">
        <v>533</v>
      </c>
      <c r="G32" s="938" t="s">
        <v>916</v>
      </c>
      <c r="H32" s="938" t="s">
        <v>11</v>
      </c>
      <c r="I32" s="939">
        <v>42501</v>
      </c>
      <c r="J32" s="938">
        <v>25.8</v>
      </c>
      <c r="K32" s="939">
        <v>43008</v>
      </c>
      <c r="L32" s="938">
        <v>16.63</v>
      </c>
      <c r="M32" s="938">
        <v>17</v>
      </c>
      <c r="N32" s="938">
        <v>1.39</v>
      </c>
      <c r="O32" s="938" t="b">
        <v>1</v>
      </c>
      <c r="P32" s="938" t="s">
        <v>1915</v>
      </c>
      <c r="V32" s="938">
        <v>16.63</v>
      </c>
      <c r="W32" s="938" t="s">
        <v>357</v>
      </c>
    </row>
    <row r="33" spans="1:24" s="934" customFormat="1" x14ac:dyDescent="0.2">
      <c r="A33" s="934">
        <v>11</v>
      </c>
      <c r="B33" s="934" t="s">
        <v>893</v>
      </c>
      <c r="C33" s="934" t="s">
        <v>894</v>
      </c>
      <c r="D33" s="934" t="s">
        <v>1916</v>
      </c>
      <c r="E33" s="934" t="s">
        <v>357</v>
      </c>
      <c r="F33" s="934" t="s">
        <v>928</v>
      </c>
      <c r="G33" s="934" t="s">
        <v>916</v>
      </c>
      <c r="H33" s="934" t="s">
        <v>897</v>
      </c>
      <c r="I33" s="935">
        <v>41754</v>
      </c>
      <c r="J33" s="934">
        <v>32.299999999999997</v>
      </c>
      <c r="K33" s="935">
        <v>42259</v>
      </c>
      <c r="L33" s="934">
        <v>16.57</v>
      </c>
      <c r="M33" s="934">
        <v>17</v>
      </c>
      <c r="N33" s="934">
        <v>1.38</v>
      </c>
      <c r="P33" s="934" t="s">
        <v>1916</v>
      </c>
      <c r="Q33" s="934" t="s">
        <v>1917</v>
      </c>
      <c r="R33" s="934" t="s">
        <v>1918</v>
      </c>
      <c r="S33" s="934">
        <v>112</v>
      </c>
      <c r="T33" s="934">
        <v>24</v>
      </c>
      <c r="U33" s="934">
        <v>17</v>
      </c>
      <c r="V33" s="934">
        <v>16.57</v>
      </c>
      <c r="W33" s="934" t="s">
        <v>357</v>
      </c>
      <c r="X33" s="934">
        <v>1</v>
      </c>
    </row>
    <row r="34" spans="1:24" s="934" customFormat="1" x14ac:dyDescent="0.2">
      <c r="A34" s="934">
        <v>19</v>
      </c>
      <c r="B34" s="934" t="s">
        <v>893</v>
      </c>
      <c r="C34" s="934" t="s">
        <v>894</v>
      </c>
      <c r="D34" s="934" t="s">
        <v>1919</v>
      </c>
      <c r="E34" s="934" t="s">
        <v>357</v>
      </c>
      <c r="F34" s="934" t="s">
        <v>953</v>
      </c>
      <c r="G34" s="934" t="s">
        <v>916</v>
      </c>
      <c r="H34" s="934" t="s">
        <v>897</v>
      </c>
      <c r="I34" s="935">
        <v>41784</v>
      </c>
      <c r="J34" s="934">
        <v>32</v>
      </c>
      <c r="K34" s="935">
        <v>42259</v>
      </c>
      <c r="L34" s="934">
        <v>17.73</v>
      </c>
      <c r="M34" s="934">
        <v>18</v>
      </c>
      <c r="N34" s="934">
        <v>1.48</v>
      </c>
      <c r="P34" s="934" t="s">
        <v>1919</v>
      </c>
      <c r="Q34" s="934" t="s">
        <v>954</v>
      </c>
      <c r="R34" s="934" t="s">
        <v>955</v>
      </c>
      <c r="S34" s="934">
        <v>115</v>
      </c>
      <c r="T34" s="934">
        <v>27</v>
      </c>
      <c r="U34" s="934">
        <v>18</v>
      </c>
      <c r="V34" s="934">
        <v>17.73</v>
      </c>
      <c r="W34" s="934" t="s">
        <v>357</v>
      </c>
      <c r="X34" s="934">
        <v>1</v>
      </c>
    </row>
    <row r="35" spans="1:24" s="934" customFormat="1" x14ac:dyDescent="0.2">
      <c r="A35" s="934" t="s">
        <v>992</v>
      </c>
      <c r="B35" s="934">
        <v>7</v>
      </c>
      <c r="C35" s="934" t="s">
        <v>894</v>
      </c>
      <c r="D35" s="934" t="s">
        <v>1920</v>
      </c>
      <c r="E35" s="934" t="s">
        <v>357</v>
      </c>
      <c r="F35" s="934">
        <v>8</v>
      </c>
      <c r="G35" s="934" t="s">
        <v>916</v>
      </c>
      <c r="H35" s="934" t="s">
        <v>897</v>
      </c>
      <c r="I35" s="935">
        <v>41913</v>
      </c>
      <c r="J35" s="934">
        <v>33.200000000000003</v>
      </c>
      <c r="K35" s="935">
        <v>42483</v>
      </c>
      <c r="L35" s="934">
        <v>18.73</v>
      </c>
      <c r="M35" s="934">
        <v>19</v>
      </c>
      <c r="N35" s="934">
        <v>1.56</v>
      </c>
      <c r="O35" s="934" t="b">
        <v>1</v>
      </c>
      <c r="P35" s="934" t="s">
        <v>1921</v>
      </c>
      <c r="Q35" s="934" t="s">
        <v>1019</v>
      </c>
      <c r="R35" s="934" t="s">
        <v>1020</v>
      </c>
      <c r="S35" s="934">
        <v>104</v>
      </c>
      <c r="T35" s="934">
        <v>25</v>
      </c>
      <c r="U35" s="934">
        <v>19</v>
      </c>
      <c r="V35" s="934">
        <v>18.73</v>
      </c>
      <c r="W35" s="934" t="s">
        <v>357</v>
      </c>
      <c r="X35" s="934">
        <v>1</v>
      </c>
    </row>
    <row r="36" spans="1:24" s="934" customFormat="1" x14ac:dyDescent="0.2">
      <c r="A36" s="934" t="s">
        <v>992</v>
      </c>
      <c r="B36" s="934">
        <v>8</v>
      </c>
      <c r="C36" s="934" t="s">
        <v>894</v>
      </c>
      <c r="D36" s="934" t="s">
        <v>1922</v>
      </c>
      <c r="E36" s="934" t="s">
        <v>357</v>
      </c>
      <c r="F36" s="934">
        <v>9</v>
      </c>
      <c r="G36" s="934" t="s">
        <v>916</v>
      </c>
      <c r="H36" s="934" t="s">
        <v>897</v>
      </c>
      <c r="I36" s="935">
        <v>41913</v>
      </c>
      <c r="J36" s="934">
        <v>34.799999999999997</v>
      </c>
      <c r="K36" s="935">
        <v>42483</v>
      </c>
      <c r="L36" s="934">
        <v>18.73</v>
      </c>
      <c r="M36" s="934">
        <v>19</v>
      </c>
      <c r="N36" s="934">
        <v>1.56</v>
      </c>
      <c r="O36" s="934" t="b">
        <v>1</v>
      </c>
      <c r="P36" s="934" t="s">
        <v>1923</v>
      </c>
      <c r="Q36" s="934" t="s">
        <v>1023</v>
      </c>
      <c r="R36" s="934" t="s">
        <v>1024</v>
      </c>
      <c r="S36" s="934">
        <v>116</v>
      </c>
      <c r="T36" s="934">
        <v>25</v>
      </c>
      <c r="U36" s="934">
        <v>19</v>
      </c>
      <c r="V36" s="934">
        <v>18.73</v>
      </c>
      <c r="W36" s="934" t="s">
        <v>357</v>
      </c>
      <c r="X36" s="934">
        <v>1</v>
      </c>
    </row>
    <row r="37" spans="1:24" s="934" customFormat="1" x14ac:dyDescent="0.2">
      <c r="A37" s="934" t="s">
        <v>992</v>
      </c>
      <c r="B37" s="934">
        <v>9</v>
      </c>
      <c r="C37" s="934" t="s">
        <v>894</v>
      </c>
      <c r="D37" s="934" t="s">
        <v>1924</v>
      </c>
      <c r="E37" s="934" t="s">
        <v>357</v>
      </c>
      <c r="F37" s="934">
        <v>10</v>
      </c>
      <c r="G37" s="934" t="s">
        <v>916</v>
      </c>
      <c r="H37" s="934" t="s">
        <v>897</v>
      </c>
      <c r="I37" s="935">
        <v>41913</v>
      </c>
      <c r="J37" s="934">
        <v>36.5</v>
      </c>
      <c r="K37" s="935">
        <v>42483</v>
      </c>
      <c r="L37" s="934">
        <v>18.73</v>
      </c>
      <c r="M37" s="934">
        <v>19</v>
      </c>
      <c r="N37" s="934">
        <v>1.56</v>
      </c>
      <c r="O37" s="934" t="b">
        <v>1</v>
      </c>
      <c r="P37" s="934" t="s">
        <v>1925</v>
      </c>
      <c r="Q37" s="934" t="s">
        <v>1027</v>
      </c>
      <c r="R37" s="934" t="s">
        <v>1028</v>
      </c>
      <c r="S37" s="934">
        <v>111</v>
      </c>
      <c r="T37" s="934">
        <v>25</v>
      </c>
      <c r="U37" s="934">
        <v>19</v>
      </c>
      <c r="V37" s="934">
        <v>18.73</v>
      </c>
      <c r="W37" s="934" t="s">
        <v>357</v>
      </c>
      <c r="X37" s="934">
        <v>1</v>
      </c>
    </row>
    <row r="38" spans="1:24" s="934" customFormat="1" x14ac:dyDescent="0.2">
      <c r="A38" s="934" t="s">
        <v>1029</v>
      </c>
      <c r="B38" s="934">
        <v>1</v>
      </c>
      <c r="C38" s="934" t="s">
        <v>894</v>
      </c>
      <c r="D38" s="934" t="s">
        <v>1926</v>
      </c>
      <c r="E38" s="934" t="s">
        <v>357</v>
      </c>
      <c r="F38" s="934">
        <v>1</v>
      </c>
      <c r="G38" s="934" t="s">
        <v>916</v>
      </c>
      <c r="H38" s="934" t="s">
        <v>897</v>
      </c>
      <c r="I38" s="935">
        <v>41934</v>
      </c>
      <c r="J38" s="934">
        <v>31</v>
      </c>
      <c r="K38" s="935">
        <v>42497</v>
      </c>
      <c r="L38" s="934">
        <v>18.5</v>
      </c>
      <c r="M38" s="934">
        <v>19</v>
      </c>
      <c r="N38" s="934">
        <v>1.54</v>
      </c>
      <c r="O38" s="934" t="b">
        <v>1</v>
      </c>
      <c r="P38" s="934" t="s">
        <v>1927</v>
      </c>
      <c r="Q38" s="934" t="s">
        <v>1032</v>
      </c>
      <c r="R38" s="934" t="s">
        <v>1033</v>
      </c>
      <c r="S38" s="934">
        <v>112</v>
      </c>
      <c r="T38" s="934">
        <v>28</v>
      </c>
      <c r="U38" s="934">
        <v>19</v>
      </c>
      <c r="V38" s="934">
        <v>18.5</v>
      </c>
      <c r="W38" s="934" t="s">
        <v>357</v>
      </c>
      <c r="X38" s="934">
        <v>1</v>
      </c>
    </row>
    <row r="39" spans="1:24" s="934" customFormat="1" x14ac:dyDescent="0.2">
      <c r="A39" s="934" t="s">
        <v>1029</v>
      </c>
      <c r="B39" s="934">
        <v>2</v>
      </c>
      <c r="C39" s="934" t="s">
        <v>894</v>
      </c>
      <c r="D39" s="934" t="s">
        <v>1928</v>
      </c>
      <c r="E39" s="934" t="s">
        <v>357</v>
      </c>
      <c r="F39" s="934">
        <v>2</v>
      </c>
      <c r="G39" s="934" t="s">
        <v>916</v>
      </c>
      <c r="H39" s="934" t="s">
        <v>897</v>
      </c>
      <c r="I39" s="935">
        <v>41934</v>
      </c>
      <c r="J39" s="934">
        <v>30.8</v>
      </c>
      <c r="K39" s="935">
        <v>42497</v>
      </c>
      <c r="L39" s="934">
        <v>18.5</v>
      </c>
      <c r="M39" s="934">
        <v>19</v>
      </c>
      <c r="N39" s="934">
        <v>1.54</v>
      </c>
      <c r="O39" s="934" t="b">
        <v>1</v>
      </c>
      <c r="P39" s="934" t="s">
        <v>1929</v>
      </c>
      <c r="Q39" s="934" t="s">
        <v>1036</v>
      </c>
      <c r="R39" s="934" t="s">
        <v>1037</v>
      </c>
      <c r="S39" s="934">
        <v>111</v>
      </c>
      <c r="T39" s="934">
        <v>28</v>
      </c>
      <c r="U39" s="934">
        <v>19</v>
      </c>
      <c r="V39" s="934">
        <v>18.5</v>
      </c>
      <c r="W39" s="934" t="s">
        <v>357</v>
      </c>
      <c r="X39" s="934">
        <v>1</v>
      </c>
    </row>
    <row r="40" spans="1:24" s="934" customFormat="1" x14ac:dyDescent="0.2">
      <c r="A40" s="934" t="s">
        <v>1029</v>
      </c>
      <c r="B40" s="934">
        <v>3</v>
      </c>
      <c r="C40" s="934" t="s">
        <v>894</v>
      </c>
      <c r="D40" s="934" t="s">
        <v>1930</v>
      </c>
      <c r="E40" s="934" t="s">
        <v>357</v>
      </c>
      <c r="F40" s="934">
        <v>3</v>
      </c>
      <c r="G40" s="934" t="s">
        <v>916</v>
      </c>
      <c r="H40" s="934" t="s">
        <v>897</v>
      </c>
      <c r="I40" s="935">
        <v>41934</v>
      </c>
      <c r="J40" s="934">
        <v>31.5</v>
      </c>
      <c r="K40" s="935">
        <v>42497</v>
      </c>
      <c r="L40" s="934">
        <v>18.5</v>
      </c>
      <c r="M40" s="934">
        <v>19</v>
      </c>
      <c r="N40" s="934">
        <v>1.54</v>
      </c>
      <c r="O40" s="934" t="b">
        <v>1</v>
      </c>
      <c r="P40" s="934" t="s">
        <v>1931</v>
      </c>
      <c r="Q40" s="934" t="s">
        <v>1040</v>
      </c>
      <c r="R40" s="934" t="s">
        <v>1041</v>
      </c>
      <c r="S40" s="934">
        <v>112</v>
      </c>
      <c r="T40" s="934">
        <v>27</v>
      </c>
      <c r="U40" s="934">
        <v>19</v>
      </c>
      <c r="V40" s="934">
        <v>18.5</v>
      </c>
      <c r="W40" s="934" t="s">
        <v>357</v>
      </c>
      <c r="X40" s="934">
        <v>1</v>
      </c>
    </row>
    <row r="41" spans="1:24" s="934" customFormat="1" x14ac:dyDescent="0.2">
      <c r="A41" s="934" t="s">
        <v>1058</v>
      </c>
      <c r="B41" s="934">
        <v>10</v>
      </c>
      <c r="C41" s="934" t="s">
        <v>894</v>
      </c>
      <c r="D41" s="934" t="s">
        <v>1932</v>
      </c>
      <c r="E41" s="934" t="s">
        <v>357</v>
      </c>
      <c r="F41" s="934">
        <v>21</v>
      </c>
      <c r="G41" s="934" t="s">
        <v>916</v>
      </c>
      <c r="H41" s="934" t="s">
        <v>897</v>
      </c>
      <c r="I41" s="935">
        <v>41966</v>
      </c>
      <c r="J41" s="934">
        <v>28.6</v>
      </c>
      <c r="K41" s="935">
        <v>42518</v>
      </c>
      <c r="L41" s="934">
        <v>18.170000000000002</v>
      </c>
      <c r="M41" s="934">
        <v>18</v>
      </c>
      <c r="N41" s="934">
        <v>1.51</v>
      </c>
      <c r="O41" s="934" t="b">
        <v>1</v>
      </c>
      <c r="P41" s="934" t="s">
        <v>1933</v>
      </c>
      <c r="Q41" s="934" t="s">
        <v>1095</v>
      </c>
      <c r="R41" s="934" t="s">
        <v>1096</v>
      </c>
      <c r="S41" s="934">
        <v>104</v>
      </c>
      <c r="T41" s="934">
        <v>27</v>
      </c>
      <c r="U41" s="934">
        <v>18.170000000000002</v>
      </c>
      <c r="V41" s="934">
        <v>18.170000000000002</v>
      </c>
      <c r="W41" s="934" t="s">
        <v>357</v>
      </c>
      <c r="X41" s="934">
        <v>1</v>
      </c>
    </row>
    <row r="42" spans="1:24" s="934" customFormat="1" x14ac:dyDescent="0.2">
      <c r="A42" s="934" t="s">
        <v>1058</v>
      </c>
      <c r="B42" s="934">
        <v>11</v>
      </c>
      <c r="C42" s="934" t="s">
        <v>894</v>
      </c>
      <c r="D42" s="934" t="s">
        <v>1934</v>
      </c>
      <c r="E42" s="934" t="s">
        <v>357</v>
      </c>
      <c r="F42" s="934">
        <v>22</v>
      </c>
      <c r="G42" s="934" t="s">
        <v>916</v>
      </c>
      <c r="H42" s="934" t="s">
        <v>897</v>
      </c>
      <c r="I42" s="935">
        <v>41966</v>
      </c>
      <c r="J42" s="934">
        <v>30.9</v>
      </c>
      <c r="K42" s="935">
        <v>42518</v>
      </c>
      <c r="L42" s="934">
        <v>18.170000000000002</v>
      </c>
      <c r="M42" s="934">
        <v>18</v>
      </c>
      <c r="N42" s="934">
        <v>1.51</v>
      </c>
      <c r="O42" s="934" t="b">
        <v>1</v>
      </c>
      <c r="P42" s="934" t="s">
        <v>1935</v>
      </c>
      <c r="Q42" s="934" t="s">
        <v>1099</v>
      </c>
      <c r="R42" s="934" t="s">
        <v>1100</v>
      </c>
      <c r="S42" s="934">
        <v>117</v>
      </c>
      <c r="T42" s="934">
        <v>27</v>
      </c>
      <c r="U42" s="934">
        <v>18.170000000000002</v>
      </c>
      <c r="V42" s="934">
        <v>18.170000000000002</v>
      </c>
      <c r="W42" s="934" t="s">
        <v>357</v>
      </c>
      <c r="X42" s="934">
        <v>1</v>
      </c>
    </row>
    <row r="43" spans="1:24" s="934" customFormat="1" x14ac:dyDescent="0.2">
      <c r="A43" s="934" t="s">
        <v>1058</v>
      </c>
      <c r="B43" s="934">
        <v>12</v>
      </c>
      <c r="C43" s="934" t="s">
        <v>894</v>
      </c>
      <c r="D43" s="934" t="s">
        <v>1936</v>
      </c>
      <c r="E43" s="934" t="s">
        <v>357</v>
      </c>
      <c r="F43" s="934">
        <v>23</v>
      </c>
      <c r="G43" s="934" t="s">
        <v>916</v>
      </c>
      <c r="H43" s="934" t="s">
        <v>897</v>
      </c>
      <c r="I43" s="935">
        <v>41966</v>
      </c>
      <c r="J43" s="934">
        <v>26.6</v>
      </c>
      <c r="K43" s="935">
        <v>42518</v>
      </c>
      <c r="L43" s="934">
        <v>18.170000000000002</v>
      </c>
      <c r="M43" s="934">
        <v>18</v>
      </c>
      <c r="N43" s="934">
        <v>1.51</v>
      </c>
      <c r="O43" s="934" t="b">
        <v>1</v>
      </c>
      <c r="P43" s="934" t="s">
        <v>1937</v>
      </c>
      <c r="Q43" s="934" t="s">
        <v>1103</v>
      </c>
      <c r="R43" s="934" t="s">
        <v>1104</v>
      </c>
      <c r="S43" s="934">
        <v>95</v>
      </c>
      <c r="T43" s="934">
        <v>27</v>
      </c>
      <c r="U43" s="934">
        <v>18.170000000000002</v>
      </c>
      <c r="V43" s="934">
        <v>18.170000000000002</v>
      </c>
      <c r="W43" s="934" t="s">
        <v>357</v>
      </c>
      <c r="X43" s="934">
        <v>1</v>
      </c>
    </row>
    <row r="44" spans="1:24" s="940" customFormat="1" x14ac:dyDescent="0.2">
      <c r="A44" s="940" t="s">
        <v>1444</v>
      </c>
      <c r="B44" s="940">
        <v>1</v>
      </c>
      <c r="C44" s="940" t="s">
        <v>894</v>
      </c>
      <c r="D44" s="940" t="s">
        <v>1938</v>
      </c>
      <c r="E44" s="940" t="s">
        <v>357</v>
      </c>
      <c r="F44" s="940" t="s">
        <v>525</v>
      </c>
      <c r="G44" s="940" t="s">
        <v>916</v>
      </c>
      <c r="H44" s="940" t="s">
        <v>897</v>
      </c>
      <c r="I44" s="941">
        <v>42501</v>
      </c>
      <c r="J44" s="940">
        <v>38.6</v>
      </c>
      <c r="K44" s="941">
        <v>43008</v>
      </c>
      <c r="L44" s="940">
        <v>16.63</v>
      </c>
      <c r="M44" s="940">
        <v>17</v>
      </c>
      <c r="N44" s="940">
        <v>1.39</v>
      </c>
      <c r="O44" s="940" t="b">
        <v>1</v>
      </c>
      <c r="P44" s="940" t="s">
        <v>1939</v>
      </c>
      <c r="U44" s="940">
        <v>17</v>
      </c>
      <c r="V44" s="940">
        <v>16.63</v>
      </c>
      <c r="W44" s="940" t="s">
        <v>357</v>
      </c>
    </row>
    <row r="45" spans="1:24" s="940" customFormat="1" x14ac:dyDescent="0.2">
      <c r="A45" s="940" t="s">
        <v>1444</v>
      </c>
      <c r="B45" s="940">
        <v>2</v>
      </c>
      <c r="C45" s="940" t="s">
        <v>894</v>
      </c>
      <c r="D45" s="940" t="s">
        <v>1940</v>
      </c>
      <c r="E45" s="940" t="s">
        <v>357</v>
      </c>
      <c r="F45" s="940" t="s">
        <v>527</v>
      </c>
      <c r="G45" s="940" t="s">
        <v>916</v>
      </c>
      <c r="H45" s="940" t="s">
        <v>897</v>
      </c>
      <c r="I45" s="941">
        <v>42501</v>
      </c>
      <c r="J45" s="940">
        <v>33.1</v>
      </c>
      <c r="K45" s="941">
        <v>43008</v>
      </c>
      <c r="L45" s="940">
        <v>16.63</v>
      </c>
      <c r="M45" s="940">
        <v>17</v>
      </c>
      <c r="N45" s="940">
        <v>1.39</v>
      </c>
      <c r="O45" s="940" t="b">
        <v>1</v>
      </c>
      <c r="P45" s="940" t="s">
        <v>1941</v>
      </c>
      <c r="U45" s="940">
        <v>17</v>
      </c>
      <c r="V45" s="940">
        <v>16.63</v>
      </c>
      <c r="W45" s="940" t="s">
        <v>357</v>
      </c>
    </row>
    <row r="46" spans="1:24" s="940" customFormat="1" x14ac:dyDescent="0.2">
      <c r="A46" s="940" t="s">
        <v>1444</v>
      </c>
      <c r="B46" s="940">
        <v>3</v>
      </c>
      <c r="C46" s="940" t="s">
        <v>894</v>
      </c>
      <c r="D46" s="940" t="s">
        <v>1942</v>
      </c>
      <c r="E46" s="940" t="s">
        <v>357</v>
      </c>
      <c r="F46" s="940" t="s">
        <v>529</v>
      </c>
      <c r="G46" s="940" t="s">
        <v>916</v>
      </c>
      <c r="H46" s="940" t="s">
        <v>897</v>
      </c>
      <c r="I46" s="941">
        <v>42501</v>
      </c>
      <c r="J46" s="940">
        <v>36.200000000000003</v>
      </c>
      <c r="K46" s="941">
        <v>43008</v>
      </c>
      <c r="L46" s="940">
        <v>16.63</v>
      </c>
      <c r="M46" s="940">
        <v>17</v>
      </c>
      <c r="N46" s="940">
        <v>1.39</v>
      </c>
      <c r="O46" s="940" t="b">
        <v>1</v>
      </c>
      <c r="P46" s="940" t="s">
        <v>1943</v>
      </c>
      <c r="U46" s="940">
        <v>17</v>
      </c>
      <c r="V46" s="940">
        <v>16.63</v>
      </c>
      <c r="W46" s="940" t="s">
        <v>357</v>
      </c>
    </row>
    <row r="47" spans="1:24" x14ac:dyDescent="0.2">
      <c r="X47">
        <f>SUM(X33:X43)</f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64C1-1D5E-48A7-8206-5938F4D89B66}">
  <dimension ref="A1:AC80"/>
  <sheetViews>
    <sheetView topLeftCell="C8" workbookViewId="0">
      <selection activeCell="C77" sqref="C77"/>
    </sheetView>
  </sheetViews>
  <sheetFormatPr baseColWidth="10" defaultColWidth="12.5" defaultRowHeight="15" x14ac:dyDescent="0.2"/>
  <sheetData>
    <row r="1" spans="1:23" x14ac:dyDescent="0.2">
      <c r="A1" t="s">
        <v>1944</v>
      </c>
    </row>
    <row r="4" spans="1:23" x14ac:dyDescent="0.2">
      <c r="A4" t="s">
        <v>870</v>
      </c>
      <c r="B4" t="s">
        <v>871</v>
      </c>
      <c r="C4" t="s">
        <v>872</v>
      </c>
      <c r="D4" t="s">
        <v>237</v>
      </c>
      <c r="E4" t="s">
        <v>877</v>
      </c>
      <c r="F4" t="s">
        <v>878</v>
      </c>
      <c r="G4" t="s">
        <v>192</v>
      </c>
      <c r="H4" t="s">
        <v>189</v>
      </c>
      <c r="I4" t="s">
        <v>188</v>
      </c>
      <c r="J4" t="s">
        <v>880</v>
      </c>
      <c r="K4" t="s">
        <v>881</v>
      </c>
      <c r="L4" t="s">
        <v>882</v>
      </c>
      <c r="M4" t="s">
        <v>883</v>
      </c>
      <c r="N4" t="s">
        <v>884</v>
      </c>
      <c r="O4" t="s">
        <v>885</v>
      </c>
      <c r="P4" t="s">
        <v>886</v>
      </c>
      <c r="Q4" t="s">
        <v>7</v>
      </c>
      <c r="R4" t="s">
        <v>887</v>
      </c>
      <c r="S4" t="s">
        <v>888</v>
      </c>
      <c r="T4" t="s">
        <v>889</v>
      </c>
      <c r="U4" t="s">
        <v>890</v>
      </c>
      <c r="V4" t="s">
        <v>891</v>
      </c>
      <c r="W4" t="s">
        <v>191</v>
      </c>
    </row>
    <row r="5" spans="1:23" s="960" customFormat="1" x14ac:dyDescent="0.2">
      <c r="A5" s="960" t="s">
        <v>1572</v>
      </c>
      <c r="B5" s="960">
        <v>28</v>
      </c>
      <c r="C5" s="960" t="s">
        <v>894</v>
      </c>
      <c r="D5" s="960" t="s">
        <v>1945</v>
      </c>
      <c r="E5" s="960" t="s">
        <v>357</v>
      </c>
      <c r="F5" s="960" t="s">
        <v>1621</v>
      </c>
      <c r="G5" s="960" t="s">
        <v>944</v>
      </c>
      <c r="H5" s="960" t="s">
        <v>897</v>
      </c>
      <c r="I5" s="961">
        <v>42645</v>
      </c>
      <c r="J5" s="960">
        <v>37.200000000000003</v>
      </c>
      <c r="K5" s="961">
        <v>43040</v>
      </c>
      <c r="L5" s="960">
        <v>12.77</v>
      </c>
      <c r="M5" s="960">
        <v>13</v>
      </c>
      <c r="P5" s="960" t="s">
        <v>1946</v>
      </c>
      <c r="Q5" s="960" t="s">
        <v>1947</v>
      </c>
      <c r="R5" s="960" t="s">
        <v>1948</v>
      </c>
      <c r="S5" s="960">
        <v>83</v>
      </c>
      <c r="T5" s="960">
        <v>21</v>
      </c>
      <c r="V5" s="960">
        <v>12.77</v>
      </c>
      <c r="W5" s="960" t="s">
        <v>357</v>
      </c>
    </row>
    <row r="6" spans="1:23" s="960" customFormat="1" x14ac:dyDescent="0.2">
      <c r="A6" s="960" t="s">
        <v>1572</v>
      </c>
      <c r="B6" s="960">
        <v>26</v>
      </c>
      <c r="C6" s="960" t="s">
        <v>894</v>
      </c>
      <c r="D6" s="960" t="s">
        <v>1949</v>
      </c>
      <c r="E6" s="960" t="s">
        <v>357</v>
      </c>
      <c r="F6" s="960" t="s">
        <v>1615</v>
      </c>
      <c r="G6" s="960" t="s">
        <v>944</v>
      </c>
      <c r="H6" s="960" t="s">
        <v>897</v>
      </c>
      <c r="I6" s="961">
        <v>42657</v>
      </c>
      <c r="J6" s="960">
        <v>37.1</v>
      </c>
      <c r="K6" s="961">
        <v>43040</v>
      </c>
      <c r="L6" s="960">
        <v>13.17</v>
      </c>
      <c r="M6" s="960">
        <v>13</v>
      </c>
      <c r="P6" s="960" t="s">
        <v>1950</v>
      </c>
      <c r="Q6" s="960" t="s">
        <v>1616</v>
      </c>
      <c r="R6" s="960" t="s">
        <v>1617</v>
      </c>
      <c r="S6" s="960">
        <v>103</v>
      </c>
      <c r="T6" s="960">
        <v>26</v>
      </c>
      <c r="V6" s="960">
        <v>13.17</v>
      </c>
      <c r="W6" s="960" t="s">
        <v>357</v>
      </c>
    </row>
    <row r="7" spans="1:23" s="960" customFormat="1" x14ac:dyDescent="0.2">
      <c r="A7" s="960" t="s">
        <v>1572</v>
      </c>
      <c r="B7" s="960">
        <v>27</v>
      </c>
      <c r="C7" s="960" t="s">
        <v>894</v>
      </c>
      <c r="D7" s="960" t="s">
        <v>1951</v>
      </c>
      <c r="E7" s="960" t="s">
        <v>357</v>
      </c>
      <c r="F7" s="960" t="s">
        <v>1618</v>
      </c>
      <c r="G7" s="960" t="s">
        <v>944</v>
      </c>
      <c r="H7" s="960" t="s">
        <v>897</v>
      </c>
      <c r="I7" s="961">
        <v>42657</v>
      </c>
      <c r="J7" s="960">
        <v>36.299999999999997</v>
      </c>
      <c r="K7" s="961">
        <v>43040</v>
      </c>
      <c r="L7" s="960">
        <v>13.17</v>
      </c>
      <c r="M7" s="960">
        <v>13</v>
      </c>
      <c r="P7" s="960" t="s">
        <v>1952</v>
      </c>
      <c r="Q7" s="960" t="s">
        <v>1619</v>
      </c>
      <c r="R7" s="960" t="s">
        <v>1620</v>
      </c>
      <c r="S7" s="960">
        <v>97</v>
      </c>
      <c r="T7" s="960">
        <v>23</v>
      </c>
      <c r="V7" s="960">
        <v>13.17</v>
      </c>
      <c r="W7" s="960" t="s">
        <v>357</v>
      </c>
    </row>
    <row r="8" spans="1:23" s="960" customFormat="1" x14ac:dyDescent="0.2">
      <c r="A8" s="960" t="s">
        <v>1288</v>
      </c>
      <c r="B8" s="960">
        <v>32</v>
      </c>
      <c r="C8" s="960" t="s">
        <v>894</v>
      </c>
      <c r="D8" s="960" t="s">
        <v>481</v>
      </c>
      <c r="E8" s="960" t="s">
        <v>357</v>
      </c>
      <c r="F8" s="960" t="s">
        <v>1369</v>
      </c>
      <c r="G8" s="960" t="s">
        <v>944</v>
      </c>
      <c r="H8" s="960" t="s">
        <v>897</v>
      </c>
      <c r="I8" s="961">
        <v>42436</v>
      </c>
      <c r="J8" s="960">
        <v>34.6</v>
      </c>
      <c r="K8" s="961">
        <v>42894</v>
      </c>
      <c r="L8" s="960">
        <v>15.03</v>
      </c>
      <c r="M8" s="960">
        <v>15</v>
      </c>
      <c r="N8" s="960">
        <v>1.25</v>
      </c>
      <c r="O8" s="960" t="b">
        <v>0</v>
      </c>
      <c r="P8" s="960" t="s">
        <v>1953</v>
      </c>
      <c r="Q8" s="960" t="s">
        <v>1954</v>
      </c>
      <c r="R8" s="960" t="s">
        <v>1371</v>
      </c>
      <c r="V8" s="960">
        <v>15.03</v>
      </c>
      <c r="W8" s="960" t="s">
        <v>357</v>
      </c>
    </row>
    <row r="9" spans="1:23" s="960" customFormat="1" x14ac:dyDescent="0.2">
      <c r="A9" s="960" t="s">
        <v>1288</v>
      </c>
      <c r="B9" s="960">
        <v>33</v>
      </c>
      <c r="C9" s="960" t="s">
        <v>894</v>
      </c>
      <c r="D9" s="960" t="s">
        <v>483</v>
      </c>
      <c r="E9" s="960" t="s">
        <v>357</v>
      </c>
      <c r="F9" s="960" t="s">
        <v>1372</v>
      </c>
      <c r="G9" s="960" t="s">
        <v>944</v>
      </c>
      <c r="H9" s="960" t="s">
        <v>897</v>
      </c>
      <c r="I9" s="961">
        <v>42436</v>
      </c>
      <c r="J9" s="960">
        <v>35.700000000000003</v>
      </c>
      <c r="K9" s="961">
        <v>42894</v>
      </c>
      <c r="L9" s="960">
        <v>15.03</v>
      </c>
      <c r="M9" s="960">
        <v>15</v>
      </c>
      <c r="N9" s="960">
        <v>1.25</v>
      </c>
      <c r="O9" s="960" t="b">
        <v>0</v>
      </c>
      <c r="P9" s="960" t="s">
        <v>1955</v>
      </c>
      <c r="Q9" s="960" t="s">
        <v>1956</v>
      </c>
      <c r="V9" s="960">
        <v>15.03</v>
      </c>
      <c r="W9" s="960" t="s">
        <v>357</v>
      </c>
    </row>
    <row r="10" spans="1:23" s="326" customFormat="1" ht="16" x14ac:dyDescent="0.2">
      <c r="A10" s="962" t="s">
        <v>1288</v>
      </c>
      <c r="B10" s="962">
        <v>28</v>
      </c>
      <c r="C10" s="962" t="s">
        <v>894</v>
      </c>
      <c r="D10" s="962" t="s">
        <v>473</v>
      </c>
      <c r="E10" s="962" t="s">
        <v>357</v>
      </c>
      <c r="F10" s="962" t="s">
        <v>1359</v>
      </c>
      <c r="G10" s="962" t="s">
        <v>944</v>
      </c>
      <c r="H10" s="962" t="s">
        <v>11</v>
      </c>
      <c r="I10" s="963">
        <v>42436</v>
      </c>
      <c r="J10" s="962">
        <v>28.9</v>
      </c>
      <c r="K10" s="963">
        <v>42893</v>
      </c>
      <c r="L10" s="962">
        <v>15</v>
      </c>
      <c r="M10" s="962">
        <v>15</v>
      </c>
      <c r="N10" s="962">
        <v>1.25</v>
      </c>
      <c r="O10" s="962" t="b">
        <v>0</v>
      </c>
      <c r="P10" s="962" t="s">
        <v>1957</v>
      </c>
      <c r="Q10" s="962" t="s">
        <v>1958</v>
      </c>
      <c r="R10" s="962" t="s">
        <v>1361</v>
      </c>
      <c r="S10" s="962"/>
      <c r="T10" s="962"/>
      <c r="U10" s="962"/>
      <c r="V10" s="962">
        <v>15</v>
      </c>
      <c r="W10" s="962" t="s">
        <v>357</v>
      </c>
    </row>
    <row r="11" spans="1:23" s="326" customFormat="1" ht="16" x14ac:dyDescent="0.2">
      <c r="A11" s="962" t="s">
        <v>1288</v>
      </c>
      <c r="B11" s="962">
        <v>29</v>
      </c>
      <c r="C11" s="962" t="s">
        <v>894</v>
      </c>
      <c r="D11" s="962" t="s">
        <v>475</v>
      </c>
      <c r="E11" s="962" t="s">
        <v>357</v>
      </c>
      <c r="F11" s="962" t="s">
        <v>1362</v>
      </c>
      <c r="G11" s="962" t="s">
        <v>944</v>
      </c>
      <c r="H11" s="962" t="s">
        <v>11</v>
      </c>
      <c r="I11" s="963">
        <v>42436</v>
      </c>
      <c r="J11" s="962">
        <v>28.1</v>
      </c>
      <c r="K11" s="963">
        <v>42893</v>
      </c>
      <c r="L11" s="962">
        <v>15</v>
      </c>
      <c r="M11" s="962">
        <v>15</v>
      </c>
      <c r="N11" s="962">
        <v>1.25</v>
      </c>
      <c r="O11" s="962" t="b">
        <v>0</v>
      </c>
      <c r="P11" s="962" t="s">
        <v>1959</v>
      </c>
      <c r="Q11" s="962" t="s">
        <v>1960</v>
      </c>
      <c r="R11" s="962" t="s">
        <v>1961</v>
      </c>
      <c r="S11" s="962"/>
      <c r="T11" s="962"/>
      <c r="U11" s="962"/>
      <c r="V11" s="962">
        <v>15</v>
      </c>
      <c r="W11" s="962" t="s">
        <v>357</v>
      </c>
    </row>
    <row r="12" spans="1:23" s="326" customFormat="1" ht="16" x14ac:dyDescent="0.2">
      <c r="A12" s="962" t="s">
        <v>1288</v>
      </c>
      <c r="B12" s="962">
        <v>30</v>
      </c>
      <c r="C12" s="962" t="s">
        <v>894</v>
      </c>
      <c r="D12" s="962" t="s">
        <v>477</v>
      </c>
      <c r="E12" s="962" t="s">
        <v>357</v>
      </c>
      <c r="F12" s="962" t="s">
        <v>1365</v>
      </c>
      <c r="G12" s="962" t="s">
        <v>944</v>
      </c>
      <c r="H12" s="962" t="s">
        <v>11</v>
      </c>
      <c r="I12" s="963">
        <v>42436</v>
      </c>
      <c r="J12" s="962">
        <v>26.8</v>
      </c>
      <c r="K12" s="963">
        <v>42894</v>
      </c>
      <c r="L12" s="962">
        <v>15.03</v>
      </c>
      <c r="M12" s="962">
        <v>15</v>
      </c>
      <c r="N12" s="962">
        <v>1.25</v>
      </c>
      <c r="O12" s="962" t="b">
        <v>0</v>
      </c>
      <c r="P12" s="962" t="s">
        <v>1962</v>
      </c>
      <c r="Q12" s="962" t="s">
        <v>1963</v>
      </c>
      <c r="R12" s="962" t="s">
        <v>1367</v>
      </c>
      <c r="S12" s="962"/>
      <c r="T12" s="962"/>
      <c r="U12" s="962"/>
      <c r="V12" s="962">
        <v>15.03</v>
      </c>
      <c r="W12" s="962" t="s">
        <v>357</v>
      </c>
    </row>
    <row r="13" spans="1:23" ht="16" x14ac:dyDescent="0.2">
      <c r="A13" s="942" t="s">
        <v>1288</v>
      </c>
      <c r="B13" s="942">
        <v>31</v>
      </c>
      <c r="C13" s="942" t="s">
        <v>894</v>
      </c>
      <c r="D13" s="942" t="s">
        <v>479</v>
      </c>
      <c r="E13" s="942" t="s">
        <v>357</v>
      </c>
      <c r="F13" s="942" t="s">
        <v>1368</v>
      </c>
      <c r="G13" s="942" t="s">
        <v>944</v>
      </c>
      <c r="H13" s="942" t="s">
        <v>11</v>
      </c>
      <c r="I13" s="943">
        <v>42436</v>
      </c>
      <c r="J13" s="942">
        <v>33.799999999999997</v>
      </c>
      <c r="K13" s="943">
        <v>42894</v>
      </c>
      <c r="L13" s="942">
        <v>15.03</v>
      </c>
      <c r="M13" s="942">
        <v>15</v>
      </c>
      <c r="N13" s="942">
        <v>1.25</v>
      </c>
      <c r="O13" s="942" t="b">
        <v>0</v>
      </c>
      <c r="P13" s="942" t="s">
        <v>1964</v>
      </c>
      <c r="Q13" s="942"/>
      <c r="R13" s="942"/>
      <c r="S13" s="942"/>
      <c r="T13" s="942"/>
      <c r="U13" s="942"/>
      <c r="V13" s="942">
        <v>15.03</v>
      </c>
      <c r="W13" s="942" t="s">
        <v>357</v>
      </c>
    </row>
    <row r="14" spans="1:23" ht="16" x14ac:dyDescent="0.2">
      <c r="A14" s="944" t="s">
        <v>1288</v>
      </c>
      <c r="B14" s="944">
        <v>25</v>
      </c>
      <c r="C14" s="944" t="s">
        <v>894</v>
      </c>
      <c r="D14" s="944" t="s">
        <v>467</v>
      </c>
      <c r="E14" s="944" t="s">
        <v>357</v>
      </c>
      <c r="F14" s="944" t="s">
        <v>1350</v>
      </c>
      <c r="G14" s="944" t="s">
        <v>944</v>
      </c>
      <c r="H14" s="944" t="s">
        <v>11</v>
      </c>
      <c r="I14" s="945">
        <v>42422</v>
      </c>
      <c r="J14" s="944">
        <v>40.9</v>
      </c>
      <c r="K14" s="945">
        <v>42893</v>
      </c>
      <c r="L14" s="944">
        <v>15.5</v>
      </c>
      <c r="M14" s="944">
        <v>16</v>
      </c>
      <c r="N14" s="944">
        <v>1.29</v>
      </c>
      <c r="O14" s="944" t="b">
        <v>0</v>
      </c>
      <c r="P14" s="944" t="s">
        <v>1965</v>
      </c>
      <c r="Q14" s="944" t="s">
        <v>1966</v>
      </c>
      <c r="R14" s="944" t="s">
        <v>1352</v>
      </c>
      <c r="S14" s="944"/>
      <c r="T14" s="944"/>
      <c r="U14" s="944"/>
      <c r="V14" s="944">
        <v>15.5</v>
      </c>
      <c r="W14" s="944" t="s">
        <v>357</v>
      </c>
    </row>
    <row r="15" spans="1:23" ht="16" x14ac:dyDescent="0.2">
      <c r="A15" s="944" t="s">
        <v>1288</v>
      </c>
      <c r="B15" s="944">
        <v>26</v>
      </c>
      <c r="C15" s="944" t="s">
        <v>894</v>
      </c>
      <c r="D15" s="944" t="s">
        <v>469</v>
      </c>
      <c r="E15" s="944" t="s">
        <v>357</v>
      </c>
      <c r="F15" s="944" t="s">
        <v>1353</v>
      </c>
      <c r="G15" s="944" t="s">
        <v>944</v>
      </c>
      <c r="H15" s="944" t="s">
        <v>11</v>
      </c>
      <c r="I15" s="945">
        <v>42422</v>
      </c>
      <c r="J15" s="944">
        <v>29</v>
      </c>
      <c r="K15" s="945">
        <v>42893</v>
      </c>
      <c r="L15" s="944">
        <v>15.5</v>
      </c>
      <c r="M15" s="944">
        <v>16</v>
      </c>
      <c r="N15" s="944">
        <v>1.29</v>
      </c>
      <c r="O15" s="944" t="b">
        <v>0</v>
      </c>
      <c r="P15" s="944" t="s">
        <v>1967</v>
      </c>
      <c r="Q15" s="944" t="s">
        <v>1354</v>
      </c>
      <c r="R15" s="944" t="s">
        <v>1355</v>
      </c>
      <c r="S15" s="944"/>
      <c r="T15" s="944"/>
      <c r="U15" s="944"/>
      <c r="V15" s="944">
        <v>15.5</v>
      </c>
      <c r="W15" s="944" t="s">
        <v>357</v>
      </c>
    </row>
    <row r="16" spans="1:23" ht="16" x14ac:dyDescent="0.2">
      <c r="A16" s="944" t="s">
        <v>1288</v>
      </c>
      <c r="B16" s="944">
        <v>27</v>
      </c>
      <c r="C16" s="944" t="s">
        <v>894</v>
      </c>
      <c r="D16" s="944" t="s">
        <v>471</v>
      </c>
      <c r="E16" s="944" t="s">
        <v>357</v>
      </c>
      <c r="F16" s="944" t="s">
        <v>1356</v>
      </c>
      <c r="G16" s="944" t="s">
        <v>944</v>
      </c>
      <c r="H16" s="944" t="s">
        <v>11</v>
      </c>
      <c r="I16" s="945">
        <v>42422</v>
      </c>
      <c r="J16" s="944">
        <v>33.200000000000003</v>
      </c>
      <c r="K16" s="945">
        <v>42893</v>
      </c>
      <c r="L16" s="944">
        <v>15.5</v>
      </c>
      <c r="M16" s="944">
        <v>16</v>
      </c>
      <c r="N16" s="944">
        <v>1.29</v>
      </c>
      <c r="O16" s="944" t="b">
        <v>0</v>
      </c>
      <c r="P16" s="944" t="s">
        <v>1968</v>
      </c>
      <c r="Q16" s="944" t="s">
        <v>1357</v>
      </c>
      <c r="R16" s="944" t="s">
        <v>1358</v>
      </c>
      <c r="S16" s="944">
        <v>103</v>
      </c>
      <c r="T16" s="944">
        <v>27</v>
      </c>
      <c r="U16" s="944"/>
      <c r="V16" s="944">
        <v>15.5</v>
      </c>
      <c r="W16" s="944" t="s">
        <v>357</v>
      </c>
    </row>
    <row r="19" spans="1:23" ht="16" x14ac:dyDescent="0.2">
      <c r="A19" s="942" t="s">
        <v>870</v>
      </c>
      <c r="B19" s="942" t="s">
        <v>871</v>
      </c>
      <c r="C19" s="942" t="s">
        <v>872</v>
      </c>
      <c r="D19" s="942" t="s">
        <v>237</v>
      </c>
      <c r="E19" s="942" t="s">
        <v>877</v>
      </c>
      <c r="F19" s="942" t="s">
        <v>878</v>
      </c>
      <c r="G19" s="942" t="s">
        <v>192</v>
      </c>
      <c r="H19" s="942" t="s">
        <v>189</v>
      </c>
      <c r="I19" s="942" t="s">
        <v>188</v>
      </c>
      <c r="J19" s="942" t="s">
        <v>880</v>
      </c>
      <c r="K19" s="942" t="s">
        <v>881</v>
      </c>
      <c r="L19" s="942" t="s">
        <v>882</v>
      </c>
      <c r="M19" s="942" t="s">
        <v>883</v>
      </c>
      <c r="N19" s="942" t="s">
        <v>884</v>
      </c>
      <c r="O19" s="942" t="s">
        <v>885</v>
      </c>
      <c r="P19" s="942" t="s">
        <v>886</v>
      </c>
      <c r="Q19" s="942" t="s">
        <v>7</v>
      </c>
      <c r="R19" s="942" t="s">
        <v>887</v>
      </c>
      <c r="S19" s="942" t="s">
        <v>888</v>
      </c>
      <c r="T19" s="942" t="s">
        <v>889</v>
      </c>
      <c r="U19" s="942" t="s">
        <v>890</v>
      </c>
      <c r="V19" s="942" t="s">
        <v>891</v>
      </c>
      <c r="W19" s="942" t="s">
        <v>191</v>
      </c>
    </row>
    <row r="20" spans="1:23" ht="16" x14ac:dyDescent="0.2">
      <c r="A20" s="944" t="s">
        <v>1288</v>
      </c>
      <c r="B20" s="944">
        <v>1</v>
      </c>
      <c r="C20" s="944" t="s">
        <v>894</v>
      </c>
      <c r="D20" s="944" t="s">
        <v>414</v>
      </c>
      <c r="E20" s="944" t="s">
        <v>357</v>
      </c>
      <c r="F20" s="944" t="s">
        <v>415</v>
      </c>
      <c r="G20" s="944" t="s">
        <v>944</v>
      </c>
      <c r="H20" s="944" t="s">
        <v>11</v>
      </c>
      <c r="I20" s="945">
        <v>42370</v>
      </c>
      <c r="J20" s="944">
        <v>31.2</v>
      </c>
      <c r="K20" s="945">
        <v>42894</v>
      </c>
      <c r="L20" s="944">
        <v>17.23</v>
      </c>
      <c r="M20" s="944">
        <v>17</v>
      </c>
      <c r="N20" s="944">
        <v>1.44</v>
      </c>
      <c r="O20" s="944" t="b">
        <v>1</v>
      </c>
      <c r="P20" s="944" t="s">
        <v>1969</v>
      </c>
      <c r="Q20" s="944" t="s">
        <v>1290</v>
      </c>
      <c r="R20" s="944" t="s">
        <v>1291</v>
      </c>
      <c r="S20" s="944">
        <v>64</v>
      </c>
      <c r="T20" s="944">
        <v>26</v>
      </c>
      <c r="U20" s="944"/>
      <c r="V20" s="944">
        <v>17.23</v>
      </c>
      <c r="W20" s="944" t="s">
        <v>357</v>
      </c>
    </row>
    <row r="21" spans="1:23" ht="16" x14ac:dyDescent="0.2">
      <c r="A21" s="944">
        <v>25</v>
      </c>
      <c r="B21" s="944" t="s">
        <v>893</v>
      </c>
      <c r="C21" s="944" t="s">
        <v>894</v>
      </c>
      <c r="D21" s="944" t="s">
        <v>1970</v>
      </c>
      <c r="E21" s="944" t="s">
        <v>357</v>
      </c>
      <c r="F21" s="944" t="s">
        <v>974</v>
      </c>
      <c r="G21" s="944" t="s">
        <v>944</v>
      </c>
      <c r="H21" s="944" t="s">
        <v>11</v>
      </c>
      <c r="I21" s="945">
        <v>41754</v>
      </c>
      <c r="J21" s="944">
        <v>28.1</v>
      </c>
      <c r="K21" s="945">
        <v>42286</v>
      </c>
      <c r="L21" s="944">
        <v>17.47</v>
      </c>
      <c r="M21" s="944">
        <v>17</v>
      </c>
      <c r="N21" s="944">
        <v>1.46</v>
      </c>
      <c r="O21" s="944"/>
      <c r="P21" s="944" t="s">
        <v>1970</v>
      </c>
      <c r="Q21" s="944" t="s">
        <v>975</v>
      </c>
      <c r="R21" s="944" t="s">
        <v>976</v>
      </c>
      <c r="S21" s="944">
        <v>111</v>
      </c>
      <c r="T21" s="944">
        <v>17</v>
      </c>
      <c r="U21" s="944"/>
      <c r="V21" s="944">
        <v>17.47</v>
      </c>
      <c r="W21" s="944" t="s">
        <v>357</v>
      </c>
    </row>
    <row r="22" spans="1:23" ht="16" x14ac:dyDescent="0.2">
      <c r="A22" s="944">
        <v>22</v>
      </c>
      <c r="B22" s="944" t="s">
        <v>893</v>
      </c>
      <c r="C22" s="944" t="s">
        <v>894</v>
      </c>
      <c r="D22" s="944" t="s">
        <v>1971</v>
      </c>
      <c r="E22" s="944" t="s">
        <v>357</v>
      </c>
      <c r="F22" s="944" t="s">
        <v>962</v>
      </c>
      <c r="G22" s="944" t="s">
        <v>944</v>
      </c>
      <c r="H22" s="944" t="s">
        <v>11</v>
      </c>
      <c r="I22" s="945">
        <v>41754</v>
      </c>
      <c r="J22" s="944">
        <v>36.4</v>
      </c>
      <c r="K22" s="945">
        <v>42288</v>
      </c>
      <c r="L22" s="944">
        <v>17.53</v>
      </c>
      <c r="M22" s="944">
        <v>18</v>
      </c>
      <c r="N22" s="944">
        <v>1.46</v>
      </c>
      <c r="O22" s="944"/>
      <c r="P22" s="944" t="s">
        <v>1971</v>
      </c>
      <c r="Q22" s="944" t="s">
        <v>963</v>
      </c>
      <c r="R22" s="944" t="s">
        <v>964</v>
      </c>
      <c r="S22" s="944">
        <v>125</v>
      </c>
      <c r="T22" s="944">
        <v>27</v>
      </c>
      <c r="U22" s="944"/>
      <c r="V22" s="944">
        <v>17.53</v>
      </c>
      <c r="W22" s="944" t="s">
        <v>357</v>
      </c>
    </row>
    <row r="23" spans="1:23" ht="16" x14ac:dyDescent="0.2">
      <c r="A23" s="944">
        <v>23</v>
      </c>
      <c r="B23" s="944" t="s">
        <v>893</v>
      </c>
      <c r="C23" s="944" t="s">
        <v>894</v>
      </c>
      <c r="D23" s="944" t="s">
        <v>1972</v>
      </c>
      <c r="E23" s="944" t="s">
        <v>357</v>
      </c>
      <c r="F23" s="944" t="s">
        <v>965</v>
      </c>
      <c r="G23" s="944" t="s">
        <v>944</v>
      </c>
      <c r="H23" s="944" t="s">
        <v>11</v>
      </c>
      <c r="I23" s="945">
        <v>41754</v>
      </c>
      <c r="J23" s="944">
        <v>36.200000000000003</v>
      </c>
      <c r="K23" s="945">
        <v>42288</v>
      </c>
      <c r="L23" s="944">
        <v>17.53</v>
      </c>
      <c r="M23" s="944">
        <v>18</v>
      </c>
      <c r="N23" s="944">
        <v>1.46</v>
      </c>
      <c r="O23" s="944"/>
      <c r="P23" s="944" t="s">
        <v>1972</v>
      </c>
      <c r="Q23" s="944" t="s">
        <v>966</v>
      </c>
      <c r="R23" s="944" t="s">
        <v>967</v>
      </c>
      <c r="S23" s="944">
        <v>108</v>
      </c>
      <c r="T23" s="944">
        <v>24</v>
      </c>
      <c r="U23" s="944"/>
      <c r="V23" s="944">
        <v>17.53</v>
      </c>
      <c r="W23" s="944" t="s">
        <v>357</v>
      </c>
    </row>
    <row r="24" spans="1:23" ht="16" x14ac:dyDescent="0.2">
      <c r="A24" s="944">
        <v>24</v>
      </c>
      <c r="B24" s="944" t="s">
        <v>893</v>
      </c>
      <c r="C24" s="944" t="s">
        <v>894</v>
      </c>
      <c r="D24" s="944" t="s">
        <v>1973</v>
      </c>
      <c r="E24" s="944" t="s">
        <v>357</v>
      </c>
      <c r="F24" s="944" t="s">
        <v>968</v>
      </c>
      <c r="G24" s="944" t="s">
        <v>944</v>
      </c>
      <c r="H24" s="944" t="s">
        <v>11</v>
      </c>
      <c r="I24" s="945">
        <v>41754</v>
      </c>
      <c r="J24" s="944">
        <v>30.4</v>
      </c>
      <c r="K24" s="945">
        <v>42288</v>
      </c>
      <c r="L24" s="944">
        <v>17.53</v>
      </c>
      <c r="M24" s="944">
        <v>18</v>
      </c>
      <c r="N24" s="944">
        <v>1.46</v>
      </c>
      <c r="O24" s="944"/>
      <c r="P24" s="944" t="s">
        <v>1973</v>
      </c>
      <c r="Q24" s="944" t="s">
        <v>969</v>
      </c>
      <c r="R24" s="944" t="s">
        <v>970</v>
      </c>
      <c r="S24" s="944">
        <v>108</v>
      </c>
      <c r="T24" s="944">
        <v>24</v>
      </c>
      <c r="U24" s="944"/>
      <c r="V24" s="944">
        <v>17.53</v>
      </c>
      <c r="W24" s="944" t="s">
        <v>357</v>
      </c>
    </row>
    <row r="25" spans="1:23" x14ac:dyDescent="0.2">
      <c r="A25" s="931">
        <v>16</v>
      </c>
      <c r="B25" s="931" t="s">
        <v>893</v>
      </c>
      <c r="C25" s="931" t="s">
        <v>894</v>
      </c>
      <c r="D25" s="931" t="s">
        <v>1974</v>
      </c>
      <c r="E25" s="931" t="s">
        <v>357</v>
      </c>
      <c r="F25" s="931" t="s">
        <v>943</v>
      </c>
      <c r="G25" s="931" t="s">
        <v>944</v>
      </c>
      <c r="H25" s="931" t="s">
        <v>897</v>
      </c>
      <c r="I25" s="932">
        <v>41754</v>
      </c>
      <c r="J25" s="931">
        <v>32.700000000000003</v>
      </c>
      <c r="K25" s="932">
        <v>42259</v>
      </c>
      <c r="L25" s="931">
        <v>16.57</v>
      </c>
      <c r="M25" s="931">
        <v>17</v>
      </c>
      <c r="N25" s="931">
        <v>1.38</v>
      </c>
      <c r="O25" s="931"/>
      <c r="P25" s="931" t="s">
        <v>1974</v>
      </c>
      <c r="Q25" s="931" t="s">
        <v>1975</v>
      </c>
      <c r="R25" s="931" t="s">
        <v>1976</v>
      </c>
      <c r="S25" s="931">
        <v>113</v>
      </c>
      <c r="T25" s="931">
        <v>26</v>
      </c>
      <c r="U25" s="931"/>
      <c r="V25" s="931">
        <v>16.57</v>
      </c>
      <c r="W25" s="931" t="s">
        <v>357</v>
      </c>
    </row>
    <row r="26" spans="1:23" x14ac:dyDescent="0.2">
      <c r="A26" s="931">
        <v>17</v>
      </c>
      <c r="B26" s="931" t="s">
        <v>893</v>
      </c>
      <c r="C26" s="931" t="s">
        <v>894</v>
      </c>
      <c r="D26" s="931" t="s">
        <v>1977</v>
      </c>
      <c r="E26" s="931" t="s">
        <v>357</v>
      </c>
      <c r="F26" s="931" t="s">
        <v>947</v>
      </c>
      <c r="G26" s="931" t="s">
        <v>944</v>
      </c>
      <c r="H26" s="931" t="s">
        <v>897</v>
      </c>
      <c r="I26" s="932">
        <v>41754</v>
      </c>
      <c r="J26" s="931">
        <v>36.9</v>
      </c>
      <c r="K26" s="932">
        <v>42259</v>
      </c>
      <c r="L26" s="931">
        <v>16.57</v>
      </c>
      <c r="M26" s="931">
        <v>17</v>
      </c>
      <c r="N26" s="931">
        <v>1.38</v>
      </c>
      <c r="O26" s="931"/>
      <c r="P26" s="931" t="s">
        <v>1977</v>
      </c>
      <c r="Q26" s="931" t="s">
        <v>1978</v>
      </c>
      <c r="R26" s="931" t="s">
        <v>949</v>
      </c>
      <c r="S26" s="931">
        <v>113</v>
      </c>
      <c r="T26" s="931">
        <v>26</v>
      </c>
      <c r="U26" s="931"/>
      <c r="V26" s="931">
        <v>16.57</v>
      </c>
      <c r="W26" s="931" t="s">
        <v>357</v>
      </c>
    </row>
    <row r="27" spans="1:23" x14ac:dyDescent="0.2">
      <c r="A27" s="931">
        <v>18</v>
      </c>
      <c r="B27" s="931" t="s">
        <v>893</v>
      </c>
      <c r="C27" s="931" t="s">
        <v>894</v>
      </c>
      <c r="D27" s="931" t="s">
        <v>1979</v>
      </c>
      <c r="E27" s="931" t="s">
        <v>357</v>
      </c>
      <c r="F27" s="931" t="s">
        <v>950</v>
      </c>
      <c r="G27" s="931" t="s">
        <v>944</v>
      </c>
      <c r="H27" s="931" t="s">
        <v>897</v>
      </c>
      <c r="I27" s="932">
        <v>41754</v>
      </c>
      <c r="J27" s="931">
        <v>32.4</v>
      </c>
      <c r="K27" s="932">
        <v>42259</v>
      </c>
      <c r="L27" s="931">
        <v>16.57</v>
      </c>
      <c r="M27" s="931">
        <v>17</v>
      </c>
      <c r="N27" s="931">
        <v>1.38</v>
      </c>
      <c r="O27" s="931"/>
      <c r="P27" s="931" t="s">
        <v>1979</v>
      </c>
      <c r="Q27" s="931" t="s">
        <v>951</v>
      </c>
      <c r="R27" s="931" t="s">
        <v>952</v>
      </c>
      <c r="S27" s="931">
        <v>116</v>
      </c>
      <c r="T27" s="931">
        <v>26</v>
      </c>
      <c r="U27" s="931"/>
      <c r="V27" s="931">
        <v>16.57</v>
      </c>
      <c r="W27" s="931" t="s">
        <v>357</v>
      </c>
    </row>
    <row r="28" spans="1:23" x14ac:dyDescent="0.2">
      <c r="A28" s="931"/>
      <c r="B28" s="931" t="s">
        <v>893</v>
      </c>
      <c r="C28" s="931" t="s">
        <v>894</v>
      </c>
      <c r="D28" s="931" t="s">
        <v>1971</v>
      </c>
      <c r="E28" s="931" t="s">
        <v>357</v>
      </c>
      <c r="F28" s="931" t="s">
        <v>962</v>
      </c>
      <c r="G28" s="931" t="s">
        <v>944</v>
      </c>
      <c r="H28" s="931" t="s">
        <v>897</v>
      </c>
      <c r="I28" s="932">
        <v>41754</v>
      </c>
      <c r="J28" s="931">
        <v>36.4</v>
      </c>
      <c r="K28" s="932">
        <v>42288</v>
      </c>
      <c r="L28" s="931">
        <v>17.53</v>
      </c>
      <c r="M28" s="931">
        <v>18</v>
      </c>
      <c r="N28" s="931">
        <v>1.46</v>
      </c>
      <c r="O28" s="931"/>
      <c r="P28" s="931" t="s">
        <v>1971</v>
      </c>
      <c r="Q28" s="931" t="s">
        <v>1980</v>
      </c>
      <c r="R28" s="931" t="s">
        <v>1981</v>
      </c>
      <c r="S28" s="931">
        <v>112</v>
      </c>
      <c r="T28" s="931">
        <v>24</v>
      </c>
      <c r="U28" s="931"/>
      <c r="V28" s="931">
        <v>17.53</v>
      </c>
      <c r="W28" s="931" t="s">
        <v>357</v>
      </c>
    </row>
    <row r="29" spans="1:23" x14ac:dyDescent="0.2">
      <c r="A29" s="931">
        <v>24</v>
      </c>
      <c r="B29" s="931" t="s">
        <v>893</v>
      </c>
      <c r="C29" s="931" t="s">
        <v>894</v>
      </c>
      <c r="D29" s="931" t="s">
        <v>1982</v>
      </c>
      <c r="E29" s="931" t="s">
        <v>357</v>
      </c>
      <c r="F29" s="931" t="s">
        <v>971</v>
      </c>
      <c r="G29" s="931" t="s">
        <v>944</v>
      </c>
      <c r="H29" s="931" t="s">
        <v>897</v>
      </c>
      <c r="I29" s="932">
        <v>41754</v>
      </c>
      <c r="J29" s="931">
        <v>34</v>
      </c>
      <c r="K29" s="932">
        <v>42288</v>
      </c>
      <c r="L29" s="931">
        <v>17.53</v>
      </c>
      <c r="M29" s="931">
        <v>18</v>
      </c>
      <c r="N29" s="931">
        <v>1.46</v>
      </c>
      <c r="O29" s="931"/>
      <c r="P29" s="931" t="s">
        <v>1982</v>
      </c>
      <c r="Q29" s="931" t="s">
        <v>972</v>
      </c>
      <c r="R29" s="931" t="s">
        <v>973</v>
      </c>
      <c r="S29" s="931">
        <v>114</v>
      </c>
      <c r="T29" s="931">
        <v>25</v>
      </c>
      <c r="U29" s="931"/>
      <c r="V29" s="931">
        <v>17.53</v>
      </c>
      <c r="W29" s="931" t="s">
        <v>357</v>
      </c>
    </row>
    <row r="33" spans="1:23" s="936" customFormat="1" x14ac:dyDescent="0.2">
      <c r="A33" s="936" t="s">
        <v>870</v>
      </c>
      <c r="B33" s="936" t="s">
        <v>871</v>
      </c>
      <c r="C33" s="936" t="s">
        <v>872</v>
      </c>
      <c r="D33" s="936" t="s">
        <v>237</v>
      </c>
      <c r="E33" s="936" t="s">
        <v>877</v>
      </c>
      <c r="F33" s="936" t="s">
        <v>878</v>
      </c>
      <c r="G33" s="936" t="s">
        <v>192</v>
      </c>
      <c r="H33" s="936" t="s">
        <v>189</v>
      </c>
      <c r="I33" s="936" t="s">
        <v>188</v>
      </c>
      <c r="J33" s="936" t="s">
        <v>880</v>
      </c>
      <c r="K33" s="936" t="s">
        <v>881</v>
      </c>
      <c r="L33" s="936" t="s">
        <v>882</v>
      </c>
      <c r="M33" s="936" t="s">
        <v>883</v>
      </c>
      <c r="N33" s="936" t="s">
        <v>884</v>
      </c>
      <c r="O33" s="936" t="s">
        <v>885</v>
      </c>
      <c r="P33" s="936" t="s">
        <v>886</v>
      </c>
      <c r="Q33" s="936" t="s">
        <v>7</v>
      </c>
      <c r="R33" s="936" t="s">
        <v>887</v>
      </c>
      <c r="S33" s="936" t="s">
        <v>888</v>
      </c>
      <c r="T33" s="936" t="s">
        <v>889</v>
      </c>
      <c r="U33" s="936" t="s">
        <v>890</v>
      </c>
      <c r="V33" s="936" t="s">
        <v>891</v>
      </c>
      <c r="W33" s="936" t="s">
        <v>191</v>
      </c>
    </row>
    <row r="34" spans="1:23" s="936" customFormat="1" x14ac:dyDescent="0.2">
      <c r="A34" s="936" t="s">
        <v>1167</v>
      </c>
      <c r="B34" s="936">
        <v>22</v>
      </c>
      <c r="C34" s="936" t="s">
        <v>894</v>
      </c>
      <c r="D34" s="936" t="s">
        <v>1983</v>
      </c>
      <c r="E34" s="936" t="s">
        <v>112</v>
      </c>
      <c r="F34" s="936" t="s">
        <v>1984</v>
      </c>
      <c r="G34" s="936" t="s">
        <v>944</v>
      </c>
      <c r="H34" s="936" t="s">
        <v>897</v>
      </c>
      <c r="I34" s="937">
        <v>42370</v>
      </c>
      <c r="J34" s="936">
        <v>42</v>
      </c>
      <c r="K34" s="937">
        <v>42809</v>
      </c>
      <c r="L34" s="936">
        <v>14.47</v>
      </c>
      <c r="M34" s="936">
        <v>14</v>
      </c>
      <c r="N34" s="936">
        <v>1.21</v>
      </c>
      <c r="O34" s="936" t="b">
        <v>0</v>
      </c>
      <c r="P34" s="936" t="s">
        <v>1985</v>
      </c>
      <c r="Q34" s="936" t="s">
        <v>1267</v>
      </c>
      <c r="S34" s="936">
        <v>107</v>
      </c>
      <c r="T34" s="936">
        <v>26</v>
      </c>
      <c r="U34" s="936" t="s">
        <v>1250</v>
      </c>
      <c r="V34" s="936">
        <v>14.47</v>
      </c>
      <c r="W34" s="936" t="s">
        <v>112</v>
      </c>
    </row>
    <row r="35" spans="1:23" s="936" customFormat="1" x14ac:dyDescent="0.2">
      <c r="A35" s="936" t="s">
        <v>1167</v>
      </c>
      <c r="B35" s="936">
        <v>21</v>
      </c>
      <c r="C35" s="936" t="s">
        <v>894</v>
      </c>
      <c r="D35" s="936" t="s">
        <v>1986</v>
      </c>
      <c r="E35" s="936" t="s">
        <v>112</v>
      </c>
      <c r="F35" s="936" t="s">
        <v>1987</v>
      </c>
      <c r="G35" s="936" t="s">
        <v>944</v>
      </c>
      <c r="H35" s="936" t="s">
        <v>897</v>
      </c>
      <c r="I35" s="937">
        <v>42370</v>
      </c>
      <c r="J35" s="936">
        <v>46</v>
      </c>
      <c r="K35" s="937">
        <v>42809</v>
      </c>
      <c r="L35" s="936">
        <v>14.47</v>
      </c>
      <c r="M35" s="936">
        <v>14</v>
      </c>
      <c r="N35" s="936">
        <v>1.21</v>
      </c>
      <c r="O35" s="936" t="b">
        <v>0</v>
      </c>
      <c r="P35" s="936" t="s">
        <v>1988</v>
      </c>
      <c r="Q35" s="936" t="s">
        <v>1263</v>
      </c>
      <c r="R35" s="936" t="s">
        <v>1264</v>
      </c>
      <c r="S35" s="936">
        <v>105</v>
      </c>
      <c r="T35" s="936">
        <v>26</v>
      </c>
      <c r="U35" s="936" t="s">
        <v>1250</v>
      </c>
      <c r="V35" s="936">
        <v>14.47</v>
      </c>
      <c r="W35" s="936" t="s">
        <v>112</v>
      </c>
    </row>
    <row r="36" spans="1:23" s="936" customFormat="1" x14ac:dyDescent="0.2">
      <c r="A36" s="936" t="s">
        <v>1167</v>
      </c>
      <c r="B36" s="936">
        <v>23</v>
      </c>
      <c r="C36" s="936" t="s">
        <v>894</v>
      </c>
      <c r="D36" s="936" t="s">
        <v>1989</v>
      </c>
      <c r="E36" s="936" t="s">
        <v>112</v>
      </c>
      <c r="F36" s="936" t="s">
        <v>1990</v>
      </c>
      <c r="G36" s="936" t="s">
        <v>944</v>
      </c>
      <c r="H36" s="936" t="s">
        <v>897</v>
      </c>
      <c r="I36" s="937">
        <v>42369</v>
      </c>
      <c r="J36" s="936">
        <v>43.8</v>
      </c>
      <c r="K36" s="937">
        <v>42809</v>
      </c>
      <c r="L36" s="936">
        <v>14.5</v>
      </c>
      <c r="M36" s="936">
        <v>15</v>
      </c>
      <c r="N36" s="936">
        <v>1.21</v>
      </c>
      <c r="O36" s="936" t="b">
        <v>0</v>
      </c>
      <c r="P36" s="936" t="s">
        <v>1991</v>
      </c>
      <c r="Q36" s="936" t="s">
        <v>1271</v>
      </c>
      <c r="R36" s="936" t="s">
        <v>1272</v>
      </c>
      <c r="S36" s="936">
        <v>108</v>
      </c>
      <c r="T36" s="936">
        <v>27</v>
      </c>
      <c r="U36" s="936" t="s">
        <v>1250</v>
      </c>
      <c r="V36" s="936">
        <v>14.5</v>
      </c>
      <c r="W36" s="936" t="s">
        <v>112</v>
      </c>
    </row>
    <row r="37" spans="1:23" s="936" customFormat="1" x14ac:dyDescent="0.2">
      <c r="A37" s="936" t="s">
        <v>1167</v>
      </c>
      <c r="B37" s="936">
        <v>24</v>
      </c>
      <c r="C37" s="936" t="s">
        <v>894</v>
      </c>
      <c r="D37" s="936" t="s">
        <v>1992</v>
      </c>
      <c r="E37" s="936" t="s">
        <v>112</v>
      </c>
      <c r="F37" s="936" t="s">
        <v>1993</v>
      </c>
      <c r="G37" s="936" t="s">
        <v>944</v>
      </c>
      <c r="H37" s="936" t="s">
        <v>897</v>
      </c>
      <c r="I37" s="937">
        <v>42369</v>
      </c>
      <c r="J37" s="936">
        <v>43.9</v>
      </c>
      <c r="K37" s="937">
        <v>42809</v>
      </c>
      <c r="L37" s="936">
        <v>14.5</v>
      </c>
      <c r="M37" s="936">
        <v>15</v>
      </c>
      <c r="N37" s="936">
        <v>1.21</v>
      </c>
      <c r="O37" s="936" t="b">
        <v>0</v>
      </c>
      <c r="P37" s="936" t="s">
        <v>1994</v>
      </c>
      <c r="Q37" s="936" t="s">
        <v>1276</v>
      </c>
      <c r="R37" s="936" t="s">
        <v>1277</v>
      </c>
      <c r="S37" s="936">
        <v>111</v>
      </c>
      <c r="T37" s="936">
        <v>28</v>
      </c>
      <c r="U37" s="936" t="s">
        <v>1250</v>
      </c>
      <c r="V37" s="936">
        <v>14.5</v>
      </c>
      <c r="W37" s="936" t="s">
        <v>112</v>
      </c>
    </row>
    <row r="38" spans="1:23" s="936" customFormat="1" x14ac:dyDescent="0.2">
      <c r="A38" s="936" t="s">
        <v>1167</v>
      </c>
      <c r="B38" s="936">
        <v>25</v>
      </c>
      <c r="C38" s="936" t="s">
        <v>894</v>
      </c>
      <c r="D38" s="936" t="s">
        <v>1995</v>
      </c>
      <c r="E38" s="936" t="s">
        <v>112</v>
      </c>
      <c r="F38" s="936" t="s">
        <v>1996</v>
      </c>
      <c r="G38" s="936" t="s">
        <v>944</v>
      </c>
      <c r="H38" s="936" t="s">
        <v>897</v>
      </c>
      <c r="I38" s="937">
        <v>42369</v>
      </c>
      <c r="J38" s="936">
        <v>54</v>
      </c>
      <c r="K38" s="937">
        <v>42809</v>
      </c>
      <c r="L38" s="936">
        <v>14.5</v>
      </c>
      <c r="M38" s="936">
        <v>15</v>
      </c>
      <c r="N38" s="936">
        <v>1.21</v>
      </c>
      <c r="O38" s="936" t="b">
        <v>0</v>
      </c>
      <c r="P38" s="936" t="s">
        <v>1997</v>
      </c>
      <c r="Q38" s="936" t="s">
        <v>1281</v>
      </c>
      <c r="R38" s="936" t="s">
        <v>1282</v>
      </c>
      <c r="S38" s="936">
        <v>100</v>
      </c>
      <c r="T38" s="936">
        <v>29</v>
      </c>
      <c r="U38" s="936" t="s">
        <v>1250</v>
      </c>
      <c r="V38" s="936">
        <v>14.5</v>
      </c>
      <c r="W38" s="936" t="s">
        <v>112</v>
      </c>
    </row>
    <row r="39" spans="1:23" s="936" customFormat="1" x14ac:dyDescent="0.2">
      <c r="A39" s="936" t="s">
        <v>1167</v>
      </c>
      <c r="B39" s="936">
        <v>26</v>
      </c>
      <c r="C39" s="936" t="s">
        <v>894</v>
      </c>
      <c r="D39" s="936" t="s">
        <v>1998</v>
      </c>
      <c r="E39" s="936" t="s">
        <v>112</v>
      </c>
      <c r="F39" s="936" t="s">
        <v>1999</v>
      </c>
      <c r="G39" s="936" t="s">
        <v>944</v>
      </c>
      <c r="H39" s="936" t="s">
        <v>897</v>
      </c>
      <c r="I39" s="937">
        <v>42369</v>
      </c>
      <c r="J39" s="936">
        <v>43.1</v>
      </c>
      <c r="K39" s="937">
        <v>42809</v>
      </c>
      <c r="L39" s="936">
        <v>14.5</v>
      </c>
      <c r="M39" s="936">
        <v>15</v>
      </c>
      <c r="N39" s="936">
        <v>1.21</v>
      </c>
      <c r="O39" s="936" t="b">
        <v>0</v>
      </c>
      <c r="P39" s="936" t="s">
        <v>2000</v>
      </c>
      <c r="Q39" s="936" t="s">
        <v>1286</v>
      </c>
      <c r="R39" s="936" t="s">
        <v>1287</v>
      </c>
      <c r="S39" s="936">
        <v>106</v>
      </c>
      <c r="T39" s="936">
        <v>26</v>
      </c>
      <c r="U39" s="936" t="s">
        <v>1250</v>
      </c>
      <c r="V39" s="936">
        <v>14.5</v>
      </c>
      <c r="W39" s="936" t="s">
        <v>112</v>
      </c>
    </row>
    <row r="40" spans="1:23" s="936" customFormat="1" x14ac:dyDescent="0.2">
      <c r="A40" s="936" t="s">
        <v>870</v>
      </c>
      <c r="B40" s="936" t="s">
        <v>871</v>
      </c>
      <c r="C40" s="936" t="s">
        <v>872</v>
      </c>
      <c r="D40" s="936" t="s">
        <v>237</v>
      </c>
      <c r="E40" s="936" t="s">
        <v>877</v>
      </c>
      <c r="F40" s="936" t="s">
        <v>878</v>
      </c>
      <c r="G40" s="936" t="s">
        <v>192</v>
      </c>
      <c r="H40" s="936" t="s">
        <v>189</v>
      </c>
      <c r="I40" s="936" t="s">
        <v>188</v>
      </c>
      <c r="J40" s="936" t="s">
        <v>880</v>
      </c>
      <c r="K40" s="936" t="s">
        <v>881</v>
      </c>
      <c r="L40" s="936" t="s">
        <v>882</v>
      </c>
      <c r="M40" s="936" t="s">
        <v>883</v>
      </c>
      <c r="N40" s="936" t="s">
        <v>884</v>
      </c>
      <c r="O40" s="936" t="s">
        <v>885</v>
      </c>
      <c r="P40" s="936" t="s">
        <v>886</v>
      </c>
      <c r="Q40" s="936" t="s">
        <v>7</v>
      </c>
      <c r="R40" s="936" t="s">
        <v>887</v>
      </c>
      <c r="S40" s="936" t="s">
        <v>888</v>
      </c>
      <c r="T40" s="936" t="s">
        <v>889</v>
      </c>
      <c r="U40" s="936" t="s">
        <v>890</v>
      </c>
      <c r="V40" s="936" t="s">
        <v>891</v>
      </c>
      <c r="W40" s="936" t="s">
        <v>191</v>
      </c>
    </row>
    <row r="41" spans="1:23" s="934" customFormat="1" x14ac:dyDescent="0.2">
      <c r="A41" s="934" t="s">
        <v>1167</v>
      </c>
      <c r="B41" s="934">
        <v>9</v>
      </c>
      <c r="C41" s="934" t="s">
        <v>894</v>
      </c>
      <c r="D41" s="934" t="s">
        <v>2001</v>
      </c>
      <c r="E41" s="934" t="s">
        <v>112</v>
      </c>
      <c r="F41" s="934" t="s">
        <v>2002</v>
      </c>
      <c r="G41" s="934" t="s">
        <v>944</v>
      </c>
      <c r="H41" s="934" t="s">
        <v>11</v>
      </c>
      <c r="I41" s="935">
        <v>42369</v>
      </c>
      <c r="J41" s="934">
        <v>42.5</v>
      </c>
      <c r="K41" s="935">
        <v>42795</v>
      </c>
      <c r="L41" s="934">
        <v>14.03</v>
      </c>
      <c r="M41" s="934">
        <v>14</v>
      </c>
      <c r="N41" s="934">
        <v>1.17</v>
      </c>
      <c r="O41" s="934" t="b">
        <v>0</v>
      </c>
      <c r="P41" s="934" t="s">
        <v>2003</v>
      </c>
      <c r="Q41" s="934" t="s">
        <v>1205</v>
      </c>
      <c r="R41" s="934" t="s">
        <v>1206</v>
      </c>
      <c r="S41" s="934">
        <v>106</v>
      </c>
      <c r="T41" s="934">
        <v>26</v>
      </c>
      <c r="U41" s="934">
        <v>14.03</v>
      </c>
      <c r="V41" s="934">
        <v>14.03</v>
      </c>
      <c r="W41" s="934" t="s">
        <v>112</v>
      </c>
    </row>
    <row r="42" spans="1:23" s="934" customFormat="1" x14ac:dyDescent="0.2">
      <c r="A42" s="934" t="s">
        <v>1167</v>
      </c>
      <c r="B42" s="934">
        <v>10</v>
      </c>
      <c r="C42" s="934" t="s">
        <v>894</v>
      </c>
      <c r="D42" s="934" t="s">
        <v>2004</v>
      </c>
      <c r="E42" s="934" t="s">
        <v>112</v>
      </c>
      <c r="F42" s="934" t="s">
        <v>2005</v>
      </c>
      <c r="G42" s="934" t="s">
        <v>944</v>
      </c>
      <c r="H42" s="934" t="s">
        <v>11</v>
      </c>
      <c r="I42" s="935">
        <v>42369</v>
      </c>
      <c r="J42" s="934">
        <v>41.2</v>
      </c>
      <c r="K42" s="935">
        <v>42795</v>
      </c>
      <c r="L42" s="934">
        <v>14.03</v>
      </c>
      <c r="M42" s="934">
        <v>14</v>
      </c>
      <c r="N42" s="934">
        <v>1.17</v>
      </c>
      <c r="O42" s="934" t="b">
        <v>0</v>
      </c>
      <c r="P42" s="934" t="s">
        <v>2006</v>
      </c>
      <c r="Q42" s="934" t="s">
        <v>1210</v>
      </c>
      <c r="R42" s="934" t="s">
        <v>1211</v>
      </c>
      <c r="S42" s="934">
        <v>107</v>
      </c>
      <c r="T42" s="934">
        <v>26</v>
      </c>
      <c r="U42" s="934">
        <v>14.03</v>
      </c>
      <c r="V42" s="934">
        <v>14.03</v>
      </c>
      <c r="W42" s="934" t="s">
        <v>112</v>
      </c>
    </row>
    <row r="43" spans="1:23" s="934" customFormat="1" x14ac:dyDescent="0.2">
      <c r="A43" s="934" t="s">
        <v>1167</v>
      </c>
      <c r="B43" s="934">
        <v>16</v>
      </c>
      <c r="C43" s="934" t="s">
        <v>894</v>
      </c>
      <c r="D43" s="934" t="s">
        <v>2007</v>
      </c>
      <c r="E43" s="934" t="s">
        <v>112</v>
      </c>
      <c r="F43" s="934" t="s">
        <v>2008</v>
      </c>
      <c r="G43" s="934" t="s">
        <v>944</v>
      </c>
      <c r="H43" s="934" t="s">
        <v>11</v>
      </c>
      <c r="I43" s="935">
        <v>42369</v>
      </c>
      <c r="J43" s="934">
        <v>41.3</v>
      </c>
      <c r="K43" s="935">
        <v>42808</v>
      </c>
      <c r="L43" s="934">
        <v>14.47</v>
      </c>
      <c r="M43" s="934">
        <v>14</v>
      </c>
      <c r="N43" s="934">
        <v>1.21</v>
      </c>
      <c r="O43" s="934" t="b">
        <v>0</v>
      </c>
      <c r="P43" s="934" t="s">
        <v>2009</v>
      </c>
      <c r="Q43" s="934" t="s">
        <v>1239</v>
      </c>
      <c r="R43" s="934" t="s">
        <v>1240</v>
      </c>
      <c r="S43" s="934">
        <v>106</v>
      </c>
      <c r="T43" s="934">
        <v>27</v>
      </c>
      <c r="V43" s="934">
        <v>14.47</v>
      </c>
      <c r="W43" s="934" t="s">
        <v>112</v>
      </c>
    </row>
    <row r="44" spans="1:23" s="934" customFormat="1" x14ac:dyDescent="0.2">
      <c r="A44" s="934" t="s">
        <v>1167</v>
      </c>
      <c r="B44" s="934">
        <v>17</v>
      </c>
      <c r="C44" s="934" t="s">
        <v>894</v>
      </c>
      <c r="D44" s="934" t="s">
        <v>2010</v>
      </c>
      <c r="E44" s="934" t="s">
        <v>112</v>
      </c>
      <c r="F44" s="934" t="s">
        <v>2011</v>
      </c>
      <c r="G44" s="934" t="s">
        <v>944</v>
      </c>
      <c r="H44" s="934" t="s">
        <v>11</v>
      </c>
      <c r="I44" s="935">
        <v>42369</v>
      </c>
      <c r="J44" s="934">
        <v>44.3</v>
      </c>
      <c r="K44" s="935">
        <v>42808</v>
      </c>
      <c r="L44" s="934">
        <v>14.47</v>
      </c>
      <c r="M44" s="934">
        <v>14</v>
      </c>
      <c r="N44" s="934">
        <v>1.21</v>
      </c>
      <c r="O44" s="934" t="b">
        <v>0</v>
      </c>
      <c r="P44" s="934" t="s">
        <v>2012</v>
      </c>
      <c r="Q44" s="934" t="s">
        <v>1243</v>
      </c>
      <c r="R44" s="934" t="s">
        <v>1244</v>
      </c>
      <c r="S44" s="934">
        <v>109</v>
      </c>
      <c r="T44" s="934">
        <v>27</v>
      </c>
      <c r="V44" s="934">
        <v>14.47</v>
      </c>
      <c r="W44" s="934" t="s">
        <v>112</v>
      </c>
    </row>
    <row r="45" spans="1:23" s="934" customFormat="1" x14ac:dyDescent="0.2">
      <c r="A45" s="934" t="s">
        <v>1167</v>
      </c>
      <c r="B45" s="934">
        <v>19</v>
      </c>
      <c r="C45" s="934" t="s">
        <v>894</v>
      </c>
      <c r="D45" s="934" t="s">
        <v>2013</v>
      </c>
      <c r="E45" s="934" t="s">
        <v>112</v>
      </c>
      <c r="F45" s="934" t="s">
        <v>2014</v>
      </c>
      <c r="G45" s="934" t="s">
        <v>944</v>
      </c>
      <c r="H45" s="934" t="s">
        <v>11</v>
      </c>
      <c r="I45" s="935">
        <v>42370</v>
      </c>
      <c r="J45" s="934">
        <v>46.9</v>
      </c>
      <c r="K45" s="935">
        <v>42808</v>
      </c>
      <c r="L45" s="934">
        <v>14.43</v>
      </c>
      <c r="M45" s="934">
        <v>14</v>
      </c>
      <c r="N45" s="934">
        <v>1.2</v>
      </c>
      <c r="O45" s="934" t="b">
        <v>0</v>
      </c>
      <c r="P45" s="934" t="s">
        <v>2015</v>
      </c>
      <c r="Q45" s="934" t="s">
        <v>1254</v>
      </c>
      <c r="R45" s="934" t="s">
        <v>1255</v>
      </c>
      <c r="S45" s="934">
        <v>106</v>
      </c>
      <c r="T45" s="934">
        <v>27</v>
      </c>
      <c r="V45" s="934">
        <v>14.43</v>
      </c>
      <c r="W45" s="934" t="s">
        <v>112</v>
      </c>
    </row>
    <row r="46" spans="1:23" s="934" customFormat="1" x14ac:dyDescent="0.2">
      <c r="A46" s="934" t="s">
        <v>1167</v>
      </c>
      <c r="B46" s="934">
        <v>20</v>
      </c>
      <c r="C46" s="934" t="s">
        <v>894</v>
      </c>
      <c r="D46" s="934" t="s">
        <v>2016</v>
      </c>
      <c r="E46" s="934" t="s">
        <v>112</v>
      </c>
      <c r="F46" s="934" t="s">
        <v>2017</v>
      </c>
      <c r="G46" s="934" t="s">
        <v>944</v>
      </c>
      <c r="H46" s="934" t="s">
        <v>11</v>
      </c>
      <c r="I46" s="935">
        <v>42370</v>
      </c>
      <c r="J46" s="934">
        <v>33.799999999999997</v>
      </c>
      <c r="K46" s="935">
        <v>42809</v>
      </c>
      <c r="L46" s="934">
        <v>14.47</v>
      </c>
      <c r="M46" s="934">
        <v>14</v>
      </c>
      <c r="N46" s="934">
        <v>1.21</v>
      </c>
      <c r="O46" s="934" t="b">
        <v>0</v>
      </c>
      <c r="P46" s="934" t="s">
        <v>2018</v>
      </c>
      <c r="Q46" s="934" t="s">
        <v>1259</v>
      </c>
      <c r="S46" s="934">
        <v>104</v>
      </c>
      <c r="T46" s="934">
        <v>27</v>
      </c>
      <c r="U46" s="934" t="s">
        <v>1250</v>
      </c>
      <c r="V46" s="934">
        <v>14.47</v>
      </c>
      <c r="W46" s="934" t="s">
        <v>112</v>
      </c>
    </row>
    <row r="47" spans="1:23" s="934" customFormat="1" x14ac:dyDescent="0.2">
      <c r="A47" s="934" t="s">
        <v>1167</v>
      </c>
      <c r="B47" s="934">
        <v>18</v>
      </c>
      <c r="C47" s="934" t="s">
        <v>894</v>
      </c>
      <c r="D47" s="934" t="s">
        <v>2019</v>
      </c>
      <c r="E47" s="934" t="s">
        <v>112</v>
      </c>
      <c r="F47" s="934" t="s">
        <v>2020</v>
      </c>
      <c r="G47" s="934" t="s">
        <v>944</v>
      </c>
      <c r="H47" s="934" t="s">
        <v>11</v>
      </c>
      <c r="I47" s="935">
        <v>42370</v>
      </c>
      <c r="J47" s="934">
        <v>40.299999999999997</v>
      </c>
      <c r="K47" s="935">
        <v>42808</v>
      </c>
      <c r="L47" s="934">
        <v>14.43</v>
      </c>
      <c r="M47" s="934">
        <v>14</v>
      </c>
      <c r="N47" s="934">
        <v>1.2</v>
      </c>
      <c r="O47" s="934" t="b">
        <v>0</v>
      </c>
      <c r="P47" s="934" t="s">
        <v>2021</v>
      </c>
      <c r="Q47" s="934" t="s">
        <v>1248</v>
      </c>
      <c r="R47" s="934" t="s">
        <v>1249</v>
      </c>
      <c r="S47" s="934">
        <v>104</v>
      </c>
      <c r="T47" s="934">
        <v>24</v>
      </c>
      <c r="U47" s="934" t="s">
        <v>1250</v>
      </c>
      <c r="V47" s="934">
        <v>14.43</v>
      </c>
      <c r="W47" s="934" t="s">
        <v>112</v>
      </c>
    </row>
    <row r="48" spans="1:23" x14ac:dyDescent="0.2">
      <c r="A48" t="s">
        <v>1572</v>
      </c>
      <c r="B48">
        <v>32</v>
      </c>
      <c r="C48" t="s">
        <v>894</v>
      </c>
      <c r="D48" t="s">
        <v>2022</v>
      </c>
      <c r="E48" t="s">
        <v>112</v>
      </c>
      <c r="F48" t="s">
        <v>1627</v>
      </c>
      <c r="G48" t="s">
        <v>944</v>
      </c>
      <c r="H48" t="s">
        <v>200</v>
      </c>
      <c r="I48" s="6">
        <v>42645</v>
      </c>
      <c r="J48">
        <v>46.6</v>
      </c>
      <c r="K48" s="6">
        <v>43069</v>
      </c>
      <c r="L48">
        <v>14.13</v>
      </c>
      <c r="M48">
        <v>14</v>
      </c>
      <c r="P48" t="s">
        <v>2023</v>
      </c>
      <c r="V48">
        <v>14.13</v>
      </c>
      <c r="W48" t="s">
        <v>112</v>
      </c>
    </row>
    <row r="49" spans="1:23" x14ac:dyDescent="0.2">
      <c r="A49" t="s">
        <v>1572</v>
      </c>
      <c r="B49">
        <v>33</v>
      </c>
      <c r="C49" t="s">
        <v>894</v>
      </c>
      <c r="D49" t="s">
        <v>2024</v>
      </c>
      <c r="E49" t="s">
        <v>112</v>
      </c>
      <c r="F49" t="s">
        <v>1628</v>
      </c>
      <c r="G49" t="s">
        <v>944</v>
      </c>
      <c r="H49" t="s">
        <v>2025</v>
      </c>
      <c r="I49" s="6">
        <v>42657</v>
      </c>
      <c r="J49">
        <v>42.6</v>
      </c>
      <c r="K49" s="6">
        <v>43069</v>
      </c>
      <c r="L49">
        <v>13.73</v>
      </c>
      <c r="M49">
        <v>14</v>
      </c>
      <c r="P49" t="s">
        <v>2026</v>
      </c>
      <c r="V49">
        <v>13.73</v>
      </c>
      <c r="W49" t="s">
        <v>112</v>
      </c>
    </row>
    <row r="52" spans="1:23" x14ac:dyDescent="0.2">
      <c r="A52" t="s">
        <v>2027</v>
      </c>
    </row>
    <row r="53" spans="1:23" ht="16" x14ac:dyDescent="0.2">
      <c r="A53" s="942" t="s">
        <v>1288</v>
      </c>
      <c r="B53" s="942">
        <v>2</v>
      </c>
      <c r="C53" s="942" t="s">
        <v>894</v>
      </c>
      <c r="D53" s="942" t="s">
        <v>416</v>
      </c>
      <c r="E53" s="942" t="s">
        <v>357</v>
      </c>
      <c r="F53" s="942" t="s">
        <v>417</v>
      </c>
      <c r="G53" s="942" t="s">
        <v>944</v>
      </c>
      <c r="H53" s="942" t="s">
        <v>11</v>
      </c>
      <c r="I53" s="943">
        <v>42370</v>
      </c>
      <c r="J53" s="942">
        <v>34.6</v>
      </c>
      <c r="K53" s="943">
        <v>42894</v>
      </c>
      <c r="L53" s="942">
        <v>17.23</v>
      </c>
      <c r="M53" s="942">
        <v>17</v>
      </c>
      <c r="N53" s="942">
        <v>1.44</v>
      </c>
      <c r="O53" s="942" t="b">
        <v>1</v>
      </c>
      <c r="P53" s="942" t="s">
        <v>2028</v>
      </c>
      <c r="Q53" s="942"/>
      <c r="R53" s="942"/>
      <c r="S53" s="942"/>
      <c r="T53" s="942"/>
      <c r="U53" s="942"/>
      <c r="V53" s="942">
        <v>17.23</v>
      </c>
      <c r="W53" s="942" t="s">
        <v>357</v>
      </c>
    </row>
    <row r="54" spans="1:23" ht="16" x14ac:dyDescent="0.2">
      <c r="A54" s="942" t="s">
        <v>1288</v>
      </c>
      <c r="B54" s="942">
        <v>3</v>
      </c>
      <c r="C54" s="942" t="s">
        <v>894</v>
      </c>
      <c r="D54" s="942" t="s">
        <v>418</v>
      </c>
      <c r="E54" s="942" t="s">
        <v>357</v>
      </c>
      <c r="F54" s="942" t="s">
        <v>419</v>
      </c>
      <c r="G54" s="942" t="s">
        <v>944</v>
      </c>
      <c r="H54" s="942" t="s">
        <v>11</v>
      </c>
      <c r="I54" s="943">
        <v>42370</v>
      </c>
      <c r="J54" s="942">
        <v>33.6</v>
      </c>
      <c r="K54" s="943">
        <v>42894</v>
      </c>
      <c r="L54" s="942">
        <v>17.23</v>
      </c>
      <c r="M54" s="942">
        <v>17</v>
      </c>
      <c r="N54" s="942">
        <v>1.44</v>
      </c>
      <c r="O54" s="942" t="b">
        <v>1</v>
      </c>
      <c r="P54" s="942" t="s">
        <v>2029</v>
      </c>
      <c r="Q54" s="942"/>
      <c r="R54" s="942"/>
      <c r="S54" s="942"/>
      <c r="T54" s="942"/>
      <c r="U54" s="942"/>
      <c r="V54" s="942">
        <v>17.23</v>
      </c>
      <c r="W54" s="942" t="s">
        <v>357</v>
      </c>
    </row>
    <row r="55" spans="1:23" ht="16" x14ac:dyDescent="0.2">
      <c r="A55" s="942" t="s">
        <v>1288</v>
      </c>
      <c r="B55" s="942">
        <v>4</v>
      </c>
      <c r="C55" s="942" t="s">
        <v>894</v>
      </c>
      <c r="D55" s="942" t="s">
        <v>420</v>
      </c>
      <c r="E55" s="942" t="s">
        <v>357</v>
      </c>
      <c r="F55" s="942" t="s">
        <v>421</v>
      </c>
      <c r="G55" s="942" t="s">
        <v>944</v>
      </c>
      <c r="H55" s="942" t="s">
        <v>11</v>
      </c>
      <c r="I55" s="943">
        <v>42370</v>
      </c>
      <c r="J55" s="942">
        <v>28.5</v>
      </c>
      <c r="K55" s="943">
        <v>42894</v>
      </c>
      <c r="L55" s="942">
        <v>17.23</v>
      </c>
      <c r="M55" s="942">
        <v>17</v>
      </c>
      <c r="N55" s="942">
        <v>1.44</v>
      </c>
      <c r="O55" s="942" t="b">
        <v>1</v>
      </c>
      <c r="P55" s="942" t="s">
        <v>2030</v>
      </c>
      <c r="Q55" s="942"/>
      <c r="R55" s="942"/>
      <c r="S55" s="942"/>
      <c r="T55" s="942"/>
      <c r="U55" s="942"/>
      <c r="V55" s="942">
        <v>17.23</v>
      </c>
      <c r="W55" s="942" t="s">
        <v>357</v>
      </c>
    </row>
    <row r="58" spans="1:23" ht="16" x14ac:dyDescent="0.2">
      <c r="A58" s="942" t="s">
        <v>1113</v>
      </c>
      <c r="B58" s="942">
        <v>12</v>
      </c>
      <c r="C58" s="942" t="s">
        <v>894</v>
      </c>
      <c r="D58" s="942" t="s">
        <v>513</v>
      </c>
      <c r="E58" s="942" t="s">
        <v>357</v>
      </c>
      <c r="F58" s="942" t="s">
        <v>514</v>
      </c>
      <c r="G58" s="942" t="s">
        <v>944</v>
      </c>
      <c r="H58" s="942" t="s">
        <v>11</v>
      </c>
      <c r="I58" s="943">
        <v>42315</v>
      </c>
      <c r="J58" s="942">
        <v>30.5</v>
      </c>
      <c r="K58" s="943">
        <v>42909</v>
      </c>
      <c r="L58" s="942">
        <v>19.2</v>
      </c>
      <c r="M58" s="942">
        <v>19</v>
      </c>
      <c r="N58" s="942">
        <v>1.6</v>
      </c>
      <c r="O58" s="942"/>
      <c r="P58" s="942" t="s">
        <v>2031</v>
      </c>
      <c r="Q58" s="942"/>
      <c r="R58" s="942"/>
      <c r="S58" s="942"/>
      <c r="T58" s="942"/>
      <c r="U58" s="942" t="s">
        <v>1132</v>
      </c>
      <c r="V58" s="942" t="e">
        <v>#VALUE!</v>
      </c>
      <c r="W58" s="942" t="s">
        <v>357</v>
      </c>
    </row>
    <row r="59" spans="1:23" ht="16" x14ac:dyDescent="0.2">
      <c r="A59" s="942" t="s">
        <v>1113</v>
      </c>
      <c r="B59" s="942">
        <v>13</v>
      </c>
      <c r="C59" s="942" t="s">
        <v>894</v>
      </c>
      <c r="D59" s="942" t="s">
        <v>515</v>
      </c>
      <c r="E59" s="942" t="s">
        <v>357</v>
      </c>
      <c r="F59" s="942" t="s">
        <v>516</v>
      </c>
      <c r="G59" s="942" t="s">
        <v>944</v>
      </c>
      <c r="H59" s="942" t="s">
        <v>11</v>
      </c>
      <c r="I59" s="943">
        <v>42315</v>
      </c>
      <c r="J59" s="942">
        <v>27.7</v>
      </c>
      <c r="K59" s="943">
        <v>42909</v>
      </c>
      <c r="L59" s="942">
        <v>19.2</v>
      </c>
      <c r="M59" s="942">
        <v>19</v>
      </c>
      <c r="N59" s="942">
        <v>1.6</v>
      </c>
      <c r="O59" s="942"/>
      <c r="P59" s="942" t="s">
        <v>2032</v>
      </c>
      <c r="Q59" s="942"/>
      <c r="R59" s="942"/>
      <c r="S59" s="942"/>
      <c r="T59" s="942"/>
      <c r="U59" s="942" t="s">
        <v>1134</v>
      </c>
      <c r="V59" s="942" t="e">
        <v>#VALUE!</v>
      </c>
      <c r="W59" s="942" t="s">
        <v>357</v>
      </c>
    </row>
    <row r="60" spans="1:23" ht="16" x14ac:dyDescent="0.2">
      <c r="A60" s="942" t="s">
        <v>1113</v>
      </c>
      <c r="B60" s="942">
        <v>15</v>
      </c>
      <c r="C60" s="942" t="s">
        <v>894</v>
      </c>
      <c r="D60" s="942" t="s">
        <v>519</v>
      </c>
      <c r="E60" s="942" t="s">
        <v>357</v>
      </c>
      <c r="F60" s="942" t="s">
        <v>520</v>
      </c>
      <c r="G60" s="942" t="s">
        <v>944</v>
      </c>
      <c r="H60" s="942" t="s">
        <v>11</v>
      </c>
      <c r="I60" s="943">
        <v>42315</v>
      </c>
      <c r="J60" s="942">
        <v>30.1</v>
      </c>
      <c r="K60" s="943">
        <v>42909</v>
      </c>
      <c r="L60" s="942">
        <v>19.2</v>
      </c>
      <c r="M60" s="942">
        <v>19</v>
      </c>
      <c r="N60" s="942">
        <v>1.6</v>
      </c>
      <c r="O60" s="942"/>
      <c r="P60" s="942" t="s">
        <v>2033</v>
      </c>
      <c r="Q60" s="942"/>
      <c r="R60" s="942"/>
      <c r="S60" s="942"/>
      <c r="T60" s="942"/>
      <c r="U60" s="942" t="s">
        <v>1137</v>
      </c>
      <c r="V60" s="942" t="e">
        <v>#VALUE!</v>
      </c>
      <c r="W60" s="942" t="s">
        <v>357</v>
      </c>
    </row>
    <row r="61" spans="1:23" ht="16" x14ac:dyDescent="0.2">
      <c r="A61" s="942" t="s">
        <v>1113</v>
      </c>
      <c r="B61" s="942">
        <v>16</v>
      </c>
      <c r="C61" s="942" t="s">
        <v>894</v>
      </c>
      <c r="D61" s="942" t="s">
        <v>521</v>
      </c>
      <c r="E61" s="942" t="s">
        <v>357</v>
      </c>
      <c r="F61" s="942" t="s">
        <v>522</v>
      </c>
      <c r="G61" s="942" t="s">
        <v>944</v>
      </c>
      <c r="H61" s="942" t="s">
        <v>11</v>
      </c>
      <c r="I61" s="943">
        <v>42192</v>
      </c>
      <c r="J61" s="942">
        <v>35.1</v>
      </c>
      <c r="K61" s="943">
        <v>42909</v>
      </c>
      <c r="L61" s="942">
        <v>19.2</v>
      </c>
      <c r="M61" s="942">
        <v>19</v>
      </c>
      <c r="N61" s="942">
        <v>1.6</v>
      </c>
      <c r="O61" s="942"/>
      <c r="P61" s="942" t="s">
        <v>2034</v>
      </c>
      <c r="Q61" s="942" t="s">
        <v>1139</v>
      </c>
      <c r="R61" s="942"/>
      <c r="S61" s="942"/>
      <c r="T61" s="942"/>
      <c r="U61" s="942" t="s">
        <v>1140</v>
      </c>
      <c r="V61" s="942" t="e">
        <v>#VALUE!</v>
      </c>
      <c r="W61" s="942" t="s">
        <v>357</v>
      </c>
    </row>
    <row r="62" spans="1:23" ht="16" x14ac:dyDescent="0.2">
      <c r="A62" s="942" t="s">
        <v>1113</v>
      </c>
      <c r="B62" s="942">
        <v>11</v>
      </c>
      <c r="C62" s="942" t="s">
        <v>894</v>
      </c>
      <c r="D62" s="942" t="s">
        <v>511</v>
      </c>
      <c r="E62" s="942" t="s">
        <v>357</v>
      </c>
      <c r="F62" s="942" t="s">
        <v>512</v>
      </c>
      <c r="G62" s="942" t="s">
        <v>944</v>
      </c>
      <c r="H62" s="942" t="s">
        <v>11</v>
      </c>
      <c r="I62" s="943">
        <v>42315</v>
      </c>
      <c r="J62" s="942">
        <v>30.7</v>
      </c>
      <c r="K62" s="943">
        <v>42916</v>
      </c>
      <c r="L62" s="942">
        <v>19.77</v>
      </c>
      <c r="M62" s="942">
        <v>20</v>
      </c>
      <c r="N62" s="942">
        <v>1.65</v>
      </c>
      <c r="O62" s="942" t="b">
        <v>1</v>
      </c>
      <c r="P62" s="942" t="s">
        <v>2035</v>
      </c>
      <c r="Q62" s="942"/>
      <c r="R62" s="942"/>
      <c r="S62" s="942"/>
      <c r="T62" s="942"/>
      <c r="U62" s="942"/>
      <c r="V62" s="942">
        <v>19.77</v>
      </c>
      <c r="W62" s="942" t="s">
        <v>357</v>
      </c>
    </row>
    <row r="63" spans="1:23" ht="16" x14ac:dyDescent="0.2">
      <c r="A63" s="942" t="s">
        <v>1113</v>
      </c>
      <c r="B63" s="942">
        <v>14</v>
      </c>
      <c r="C63" s="942" t="s">
        <v>894</v>
      </c>
      <c r="D63" s="942" t="s">
        <v>517</v>
      </c>
      <c r="E63" s="942" t="s">
        <v>357</v>
      </c>
      <c r="F63" s="942" t="s">
        <v>518</v>
      </c>
      <c r="G63" s="942" t="s">
        <v>944</v>
      </c>
      <c r="H63" s="942" t="s">
        <v>11</v>
      </c>
      <c r="I63" s="943">
        <v>42315</v>
      </c>
      <c r="J63" s="942">
        <v>36.5</v>
      </c>
      <c r="K63" s="943">
        <v>42916</v>
      </c>
      <c r="L63" s="942">
        <v>19.77</v>
      </c>
      <c r="M63" s="942">
        <v>20</v>
      </c>
      <c r="N63" s="942">
        <v>1.65</v>
      </c>
      <c r="O63" s="942" t="b">
        <v>1</v>
      </c>
      <c r="P63" s="942" t="s">
        <v>2036</v>
      </c>
      <c r="Q63" s="942"/>
      <c r="R63" s="942"/>
      <c r="S63" s="942"/>
      <c r="T63" s="942"/>
      <c r="U63" s="942"/>
      <c r="V63" s="942">
        <v>19.77</v>
      </c>
      <c r="W63" s="942" t="s">
        <v>357</v>
      </c>
    </row>
    <row r="64" spans="1:23" ht="16" x14ac:dyDescent="0.2">
      <c r="A64" s="942" t="s">
        <v>1113</v>
      </c>
      <c r="B64" s="942">
        <v>7</v>
      </c>
      <c r="C64" s="942" t="s">
        <v>894</v>
      </c>
      <c r="D64" s="942" t="s">
        <v>502</v>
      </c>
      <c r="E64" s="942" t="s">
        <v>357</v>
      </c>
      <c r="F64" s="942" t="s">
        <v>503</v>
      </c>
      <c r="G64" s="942" t="s">
        <v>944</v>
      </c>
      <c r="H64" s="942" t="s">
        <v>11</v>
      </c>
      <c r="I64" s="943">
        <v>42309</v>
      </c>
      <c r="J64" s="942">
        <v>27.5</v>
      </c>
      <c r="K64" s="943">
        <v>42916</v>
      </c>
      <c r="L64" s="942">
        <v>19.97</v>
      </c>
      <c r="M64" s="942">
        <v>20</v>
      </c>
      <c r="N64" s="942">
        <v>1.66</v>
      </c>
      <c r="O64" s="942" t="b">
        <v>1</v>
      </c>
      <c r="P64" s="942" t="s">
        <v>2037</v>
      </c>
      <c r="Q64" s="942"/>
      <c r="R64" s="942"/>
      <c r="S64" s="942"/>
      <c r="T64" s="942"/>
      <c r="U64" s="942"/>
      <c r="V64" s="942">
        <v>19.97</v>
      </c>
      <c r="W64" s="942" t="s">
        <v>357</v>
      </c>
    </row>
    <row r="65" spans="1:29" ht="16" x14ac:dyDescent="0.2">
      <c r="A65" s="942" t="s">
        <v>1113</v>
      </c>
      <c r="B65" s="942">
        <v>8</v>
      </c>
      <c r="C65" s="942" t="s">
        <v>894</v>
      </c>
      <c r="D65" s="942" t="s">
        <v>504</v>
      </c>
      <c r="E65" s="942" t="s">
        <v>357</v>
      </c>
      <c r="F65" s="942" t="s">
        <v>505</v>
      </c>
      <c r="G65" s="942" t="s">
        <v>944</v>
      </c>
      <c r="H65" s="942" t="s">
        <v>11</v>
      </c>
      <c r="I65" s="943">
        <v>42309</v>
      </c>
      <c r="J65" s="942">
        <v>32.1</v>
      </c>
      <c r="K65" s="943">
        <v>42916</v>
      </c>
      <c r="L65" s="942">
        <v>19.97</v>
      </c>
      <c r="M65" s="942">
        <v>20</v>
      </c>
      <c r="N65" s="942">
        <v>1.66</v>
      </c>
      <c r="O65" s="942" t="b">
        <v>1</v>
      </c>
      <c r="P65" s="942" t="s">
        <v>2038</v>
      </c>
      <c r="Q65" s="942"/>
      <c r="R65" s="942"/>
      <c r="S65" s="942"/>
      <c r="T65" s="942"/>
      <c r="U65" s="942"/>
      <c r="V65" s="942">
        <v>19.97</v>
      </c>
      <c r="W65" s="942" t="s">
        <v>357</v>
      </c>
    </row>
    <row r="66" spans="1:29" ht="16" x14ac:dyDescent="0.2">
      <c r="A66" s="942" t="s">
        <v>1113</v>
      </c>
      <c r="B66" s="942">
        <v>9</v>
      </c>
      <c r="C66" s="942" t="s">
        <v>894</v>
      </c>
      <c r="D66" s="942" t="s">
        <v>506</v>
      </c>
      <c r="E66" s="942" t="s">
        <v>357</v>
      </c>
      <c r="F66" s="942" t="s">
        <v>507</v>
      </c>
      <c r="G66" s="942" t="s">
        <v>944</v>
      </c>
      <c r="H66" s="942" t="s">
        <v>11</v>
      </c>
      <c r="I66" s="943">
        <v>42309</v>
      </c>
      <c r="J66" s="942">
        <v>30.3</v>
      </c>
      <c r="K66" s="943">
        <v>42916</v>
      </c>
      <c r="L66" s="942">
        <v>19.97</v>
      </c>
      <c r="M66" s="942">
        <v>20</v>
      </c>
      <c r="N66" s="942">
        <v>1.66</v>
      </c>
      <c r="O66" s="942" t="b">
        <v>1</v>
      </c>
      <c r="P66" s="942" t="s">
        <v>2039</v>
      </c>
      <c r="Q66" s="942"/>
      <c r="R66" s="942"/>
      <c r="S66" s="942"/>
      <c r="T66" s="942"/>
      <c r="U66" s="942"/>
      <c r="V66" s="942">
        <v>19.97</v>
      </c>
      <c r="W66" s="942" t="s">
        <v>357</v>
      </c>
    </row>
    <row r="67" spans="1:29" ht="16" x14ac:dyDescent="0.2">
      <c r="A67" s="942" t="s">
        <v>1113</v>
      </c>
      <c r="B67" s="942">
        <v>10</v>
      </c>
      <c r="C67" s="942" t="s">
        <v>894</v>
      </c>
      <c r="D67" s="942" t="s">
        <v>509</v>
      </c>
      <c r="E67" s="942" t="s">
        <v>357</v>
      </c>
      <c r="F67" s="942" t="s">
        <v>510</v>
      </c>
      <c r="G67" s="942" t="s">
        <v>944</v>
      </c>
      <c r="H67" s="942" t="s">
        <v>11</v>
      </c>
      <c r="I67" s="943">
        <v>42309</v>
      </c>
      <c r="J67" s="942">
        <v>30.6</v>
      </c>
      <c r="K67" s="943">
        <v>42916</v>
      </c>
      <c r="L67" s="942">
        <v>19.97</v>
      </c>
      <c r="M67" s="942">
        <v>20</v>
      </c>
      <c r="N67" s="942">
        <v>1.66</v>
      </c>
      <c r="O67" s="942" t="b">
        <v>1</v>
      </c>
      <c r="P67" s="942" t="s">
        <v>2040</v>
      </c>
      <c r="Q67" s="942"/>
      <c r="R67" s="942"/>
      <c r="S67" s="942"/>
      <c r="T67" s="942"/>
      <c r="U67" s="942"/>
      <c r="V67" s="942">
        <v>19.97</v>
      </c>
      <c r="W67" s="942" t="s">
        <v>357</v>
      </c>
    </row>
    <row r="70" spans="1:29" x14ac:dyDescent="0.2">
      <c r="A70" t="s">
        <v>1113</v>
      </c>
      <c r="B70">
        <v>4</v>
      </c>
      <c r="C70" t="s">
        <v>894</v>
      </c>
      <c r="D70" t="s">
        <v>496</v>
      </c>
      <c r="E70" t="s">
        <v>357</v>
      </c>
      <c r="F70" t="s">
        <v>497</v>
      </c>
      <c r="G70" t="s">
        <v>944</v>
      </c>
      <c r="H70" t="s">
        <v>897</v>
      </c>
      <c r="I70" s="6">
        <v>42309</v>
      </c>
      <c r="J70">
        <v>31.3</v>
      </c>
      <c r="K70" s="6">
        <v>42916</v>
      </c>
      <c r="L70">
        <v>19.97</v>
      </c>
      <c r="M70">
        <v>20</v>
      </c>
      <c r="N70">
        <v>1.66</v>
      </c>
      <c r="O70" t="b">
        <v>1</v>
      </c>
      <c r="P70" t="s">
        <v>2041</v>
      </c>
      <c r="V70">
        <v>19.97</v>
      </c>
      <c r="W70" t="s">
        <v>357</v>
      </c>
    </row>
    <row r="71" spans="1:29" x14ac:dyDescent="0.2">
      <c r="A71" t="s">
        <v>1113</v>
      </c>
      <c r="B71">
        <v>5</v>
      </c>
      <c r="C71" t="s">
        <v>894</v>
      </c>
      <c r="D71" t="s">
        <v>498</v>
      </c>
      <c r="E71" t="s">
        <v>357</v>
      </c>
      <c r="F71" t="s">
        <v>499</v>
      </c>
      <c r="G71" t="s">
        <v>944</v>
      </c>
      <c r="H71" t="s">
        <v>897</v>
      </c>
      <c r="I71" s="6">
        <v>42309</v>
      </c>
      <c r="J71">
        <v>33.299999999999997</v>
      </c>
      <c r="K71" s="6">
        <v>42916</v>
      </c>
      <c r="L71">
        <v>19.97</v>
      </c>
      <c r="M71">
        <v>20</v>
      </c>
      <c r="N71">
        <v>1.66</v>
      </c>
      <c r="O71" t="b">
        <v>1</v>
      </c>
      <c r="P71" t="s">
        <v>2042</v>
      </c>
      <c r="V71">
        <v>19.97</v>
      </c>
      <c r="W71" t="s">
        <v>357</v>
      </c>
    </row>
    <row r="72" spans="1:29" x14ac:dyDescent="0.2">
      <c r="A72" t="s">
        <v>1113</v>
      </c>
      <c r="B72">
        <v>6</v>
      </c>
      <c r="C72" t="s">
        <v>894</v>
      </c>
      <c r="D72" t="s">
        <v>500</v>
      </c>
      <c r="E72" t="s">
        <v>357</v>
      </c>
      <c r="F72" t="s">
        <v>501</v>
      </c>
      <c r="G72" t="s">
        <v>944</v>
      </c>
      <c r="H72" t="s">
        <v>897</v>
      </c>
      <c r="I72" s="6">
        <v>42309</v>
      </c>
      <c r="J72">
        <v>32.9</v>
      </c>
      <c r="K72" s="6">
        <v>42916</v>
      </c>
      <c r="L72">
        <v>19.97</v>
      </c>
      <c r="M72">
        <v>20</v>
      </c>
      <c r="N72">
        <v>1.66</v>
      </c>
      <c r="O72" t="b">
        <v>1</v>
      </c>
      <c r="P72" t="s">
        <v>2043</v>
      </c>
      <c r="V72">
        <v>19.97</v>
      </c>
      <c r="W72" t="s">
        <v>357</v>
      </c>
    </row>
    <row r="73" spans="1:29" x14ac:dyDescent="0.2">
      <c r="A73" t="s">
        <v>1113</v>
      </c>
      <c r="B73">
        <v>1</v>
      </c>
      <c r="C73" t="s">
        <v>894</v>
      </c>
      <c r="D73" t="s">
        <v>490</v>
      </c>
      <c r="E73" t="s">
        <v>357</v>
      </c>
      <c r="F73" t="s">
        <v>1115</v>
      </c>
      <c r="G73" t="s">
        <v>944</v>
      </c>
      <c r="H73" t="s">
        <v>897</v>
      </c>
      <c r="I73" s="6">
        <v>42289</v>
      </c>
      <c r="J73">
        <v>33.5</v>
      </c>
      <c r="K73" s="6">
        <v>42916</v>
      </c>
      <c r="L73">
        <v>20.6</v>
      </c>
      <c r="M73">
        <v>21</v>
      </c>
      <c r="N73">
        <v>1.72</v>
      </c>
      <c r="O73" t="b">
        <v>1</v>
      </c>
      <c r="P73" t="s">
        <v>2044</v>
      </c>
      <c r="V73">
        <v>20.6</v>
      </c>
      <c r="W73" t="s">
        <v>357</v>
      </c>
    </row>
    <row r="74" spans="1:29" x14ac:dyDescent="0.2">
      <c r="A74" t="s">
        <v>1113</v>
      </c>
      <c r="B74">
        <v>2</v>
      </c>
      <c r="C74" t="s">
        <v>894</v>
      </c>
      <c r="D74" t="s">
        <v>492</v>
      </c>
      <c r="E74" t="s">
        <v>357</v>
      </c>
      <c r="F74" t="s">
        <v>1117</v>
      </c>
      <c r="G74" t="s">
        <v>944</v>
      </c>
      <c r="H74" t="s">
        <v>897</v>
      </c>
      <c r="I74" s="6">
        <v>42289</v>
      </c>
      <c r="J74">
        <v>39</v>
      </c>
      <c r="K74" s="6">
        <v>42916</v>
      </c>
      <c r="L74">
        <v>20.6</v>
      </c>
      <c r="M74">
        <v>21</v>
      </c>
      <c r="N74">
        <v>1.72</v>
      </c>
      <c r="O74" t="b">
        <v>1</v>
      </c>
      <c r="P74" t="s">
        <v>2045</v>
      </c>
      <c r="V74">
        <v>20.6</v>
      </c>
      <c r="W74" t="s">
        <v>357</v>
      </c>
    </row>
    <row r="75" spans="1:29" x14ac:dyDescent="0.2">
      <c r="A75" t="s">
        <v>1113</v>
      </c>
      <c r="B75">
        <v>3</v>
      </c>
      <c r="C75" t="s">
        <v>894</v>
      </c>
      <c r="D75" t="s">
        <v>494</v>
      </c>
      <c r="E75" t="s">
        <v>357</v>
      </c>
      <c r="F75" t="s">
        <v>495</v>
      </c>
      <c r="G75" t="s">
        <v>944</v>
      </c>
      <c r="H75" t="s">
        <v>897</v>
      </c>
      <c r="I75" s="6">
        <v>42289</v>
      </c>
      <c r="J75">
        <v>40.299999999999997</v>
      </c>
      <c r="K75" s="6">
        <v>42916</v>
      </c>
      <c r="L75">
        <v>20.6</v>
      </c>
      <c r="M75">
        <v>21</v>
      </c>
      <c r="N75">
        <v>1.72</v>
      </c>
      <c r="O75" t="b">
        <v>1</v>
      </c>
      <c r="P75" t="s">
        <v>2046</v>
      </c>
      <c r="V75">
        <v>20.6</v>
      </c>
      <c r="W75" t="s">
        <v>357</v>
      </c>
    </row>
    <row r="77" spans="1:29" ht="40" x14ac:dyDescent="0.2">
      <c r="A77" t="s">
        <v>2047</v>
      </c>
      <c r="C77" s="1648">
        <v>16</v>
      </c>
      <c r="D77" s="1934">
        <v>216</v>
      </c>
      <c r="E77" s="1935">
        <v>208</v>
      </c>
      <c r="F77" s="1935">
        <v>26</v>
      </c>
      <c r="G77" s="1935" t="s">
        <v>894</v>
      </c>
      <c r="H77" s="1935" t="s">
        <v>1637</v>
      </c>
      <c r="I77" s="1935" t="s">
        <v>1615</v>
      </c>
      <c r="J77" s="1936" t="s">
        <v>2048</v>
      </c>
      <c r="K77" s="1936" t="s">
        <v>2049</v>
      </c>
      <c r="L77" s="1935">
        <v>37.1</v>
      </c>
      <c r="M77" s="1937" t="s">
        <v>2050</v>
      </c>
      <c r="N77" s="1938" t="s">
        <v>1950</v>
      </c>
      <c r="O77" s="1939" t="s">
        <v>1616</v>
      </c>
      <c r="P77" s="1939" t="s">
        <v>1617</v>
      </c>
      <c r="Q77" s="1939">
        <v>103</v>
      </c>
      <c r="R77" s="1939">
        <v>26</v>
      </c>
      <c r="S77" s="1649"/>
      <c r="T77" s="1649"/>
      <c r="U77" s="1649"/>
      <c r="V77" s="1649"/>
      <c r="W77" s="1649"/>
      <c r="X77" s="1649"/>
      <c r="Y77" s="1649"/>
      <c r="Z77" s="1649"/>
      <c r="AA77" s="1649"/>
      <c r="AB77" s="1649"/>
      <c r="AC77" s="1649"/>
    </row>
    <row r="78" spans="1:29" ht="40" x14ac:dyDescent="0.2">
      <c r="C78" s="1648">
        <v>217</v>
      </c>
      <c r="D78" s="1934">
        <v>217</v>
      </c>
      <c r="E78" s="1935">
        <v>209</v>
      </c>
      <c r="F78" s="1935">
        <v>27</v>
      </c>
      <c r="G78" s="1935" t="s">
        <v>894</v>
      </c>
      <c r="H78" s="1935" t="s">
        <v>1951</v>
      </c>
      <c r="I78" s="1935" t="s">
        <v>1618</v>
      </c>
      <c r="J78" s="1936" t="s">
        <v>2048</v>
      </c>
      <c r="K78" s="1936" t="s">
        <v>2049</v>
      </c>
      <c r="L78" s="1935">
        <v>36.299999999999997</v>
      </c>
      <c r="M78" s="1937" t="s">
        <v>2050</v>
      </c>
      <c r="N78" s="1938" t="s">
        <v>1952</v>
      </c>
      <c r="O78" s="1939" t="s">
        <v>1619</v>
      </c>
      <c r="P78" s="1939" t="s">
        <v>1620</v>
      </c>
      <c r="Q78" s="1939">
        <v>97</v>
      </c>
      <c r="R78" s="1939">
        <v>23</v>
      </c>
      <c r="S78" s="1649"/>
      <c r="T78" s="1649"/>
      <c r="U78" s="1649"/>
      <c r="V78" s="1649"/>
      <c r="W78" s="1649"/>
      <c r="X78" s="1649"/>
      <c r="Y78" s="1649"/>
      <c r="Z78" s="1649"/>
      <c r="AA78" s="1649"/>
      <c r="AB78" s="1649"/>
      <c r="AC78" s="1649"/>
    </row>
    <row r="79" spans="1:29" ht="40" x14ac:dyDescent="0.2">
      <c r="C79" s="1648">
        <v>218</v>
      </c>
      <c r="D79" s="1934">
        <v>218</v>
      </c>
      <c r="E79" s="1935">
        <v>210</v>
      </c>
      <c r="F79" s="1935">
        <v>28</v>
      </c>
      <c r="G79" s="1935" t="s">
        <v>894</v>
      </c>
      <c r="H79" s="1935" t="s">
        <v>1945</v>
      </c>
      <c r="I79" s="1935" t="s">
        <v>1621</v>
      </c>
      <c r="J79" s="1936" t="s">
        <v>2048</v>
      </c>
      <c r="K79" s="1936" t="s">
        <v>2051</v>
      </c>
      <c r="L79" s="1935">
        <v>37.200000000000003</v>
      </c>
      <c r="M79" s="1937" t="s">
        <v>2050</v>
      </c>
      <c r="N79" s="1938" t="s">
        <v>1946</v>
      </c>
      <c r="O79" s="1939" t="s">
        <v>1947</v>
      </c>
      <c r="P79" s="1939" t="s">
        <v>1948</v>
      </c>
      <c r="Q79" s="1939">
        <v>83</v>
      </c>
      <c r="R79" s="1939">
        <v>21</v>
      </c>
      <c r="S79" s="1649"/>
      <c r="T79" s="1649"/>
      <c r="U79" s="1649"/>
      <c r="V79" s="1649"/>
      <c r="W79" s="1649"/>
      <c r="X79" s="1649"/>
      <c r="Y79" s="1649"/>
      <c r="Z79" s="1649"/>
      <c r="AA79" s="1649"/>
      <c r="AB79" s="1649"/>
      <c r="AC79" s="1649"/>
    </row>
    <row r="80" spans="1:29" x14ac:dyDescent="0.2">
      <c r="C80" s="16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7ACB-56F6-47CE-A930-C1E31E1B9F68}">
  <dimension ref="A2:W53"/>
  <sheetViews>
    <sheetView topLeftCell="A12" workbookViewId="0">
      <selection activeCell="D1" sqref="D1:D1048576"/>
    </sheetView>
  </sheetViews>
  <sheetFormatPr baseColWidth="10" defaultColWidth="12.5" defaultRowHeight="15" x14ac:dyDescent="0.2"/>
  <sheetData>
    <row r="2" spans="1:23" s="934" customFormat="1" x14ac:dyDescent="0.2">
      <c r="A2" s="934" t="s">
        <v>1288</v>
      </c>
      <c r="B2" s="934">
        <v>9</v>
      </c>
      <c r="C2" s="934" t="s">
        <v>894</v>
      </c>
      <c r="D2" s="934" t="s">
        <v>431</v>
      </c>
      <c r="E2" s="934" t="s">
        <v>357</v>
      </c>
      <c r="F2" s="934" t="s">
        <v>432</v>
      </c>
      <c r="G2" s="934" t="s">
        <v>896</v>
      </c>
      <c r="H2" s="934" t="s">
        <v>11</v>
      </c>
      <c r="I2" s="935">
        <v>42432</v>
      </c>
      <c r="J2" s="934">
        <v>24.9</v>
      </c>
      <c r="K2" s="935">
        <v>42888</v>
      </c>
      <c r="L2" s="934">
        <v>14.97</v>
      </c>
      <c r="M2" s="934">
        <v>15</v>
      </c>
      <c r="N2" s="934">
        <v>1.25</v>
      </c>
      <c r="O2" s="934" t="b">
        <v>0</v>
      </c>
      <c r="P2" s="934" t="s">
        <v>2052</v>
      </c>
      <c r="Q2" s="934" t="s">
        <v>1309</v>
      </c>
      <c r="R2" s="934" t="s">
        <v>1310</v>
      </c>
      <c r="S2" s="934">
        <v>107</v>
      </c>
      <c r="T2" s="934">
        <v>26</v>
      </c>
      <c r="U2" s="934" t="s">
        <v>1250</v>
      </c>
      <c r="V2" s="934">
        <v>14.97</v>
      </c>
      <c r="W2" s="934" t="s">
        <v>357</v>
      </c>
    </row>
    <row r="3" spans="1:23" s="934" customFormat="1" x14ac:dyDescent="0.2">
      <c r="A3" s="934" t="s">
        <v>1288</v>
      </c>
      <c r="B3" s="934">
        <v>8</v>
      </c>
      <c r="C3" s="934" t="s">
        <v>894</v>
      </c>
      <c r="D3" s="934" t="s">
        <v>429</v>
      </c>
      <c r="E3" s="934" t="s">
        <v>357</v>
      </c>
      <c r="F3" s="934" t="s">
        <v>430</v>
      </c>
      <c r="G3" s="934" t="s">
        <v>896</v>
      </c>
      <c r="H3" s="934" t="s">
        <v>11</v>
      </c>
      <c r="I3" s="935">
        <v>42432</v>
      </c>
      <c r="J3" s="934">
        <v>25.6</v>
      </c>
      <c r="K3" s="935">
        <v>42888</v>
      </c>
      <c r="L3" s="934">
        <v>14.97</v>
      </c>
      <c r="M3" s="934">
        <v>15</v>
      </c>
      <c r="N3" s="934">
        <v>1.25</v>
      </c>
      <c r="O3" s="934" t="b">
        <v>0</v>
      </c>
      <c r="P3" s="934" t="s">
        <v>2053</v>
      </c>
      <c r="Q3" s="934" t="s">
        <v>1306</v>
      </c>
      <c r="R3" s="934" t="s">
        <v>1307</v>
      </c>
      <c r="S3" s="934">
        <v>113</v>
      </c>
      <c r="T3" s="934">
        <v>25</v>
      </c>
      <c r="U3" s="934" t="s">
        <v>1304</v>
      </c>
      <c r="V3" s="934">
        <v>14.97</v>
      </c>
      <c r="W3" s="934" t="s">
        <v>357</v>
      </c>
    </row>
    <row r="4" spans="1:23" s="934" customFormat="1" x14ac:dyDescent="0.2">
      <c r="A4" s="934" t="s">
        <v>1288</v>
      </c>
      <c r="B4" s="934">
        <v>7</v>
      </c>
      <c r="C4" s="934" t="s">
        <v>894</v>
      </c>
      <c r="D4" s="934" t="s">
        <v>427</v>
      </c>
      <c r="E4" s="934" t="s">
        <v>357</v>
      </c>
      <c r="F4" s="934" t="s">
        <v>428</v>
      </c>
      <c r="G4" s="934" t="s">
        <v>896</v>
      </c>
      <c r="H4" s="934" t="s">
        <v>11</v>
      </c>
      <c r="I4" s="935">
        <v>42432</v>
      </c>
      <c r="J4" s="934">
        <v>25.2</v>
      </c>
      <c r="K4" s="935">
        <v>42888</v>
      </c>
      <c r="L4" s="934">
        <v>14.97</v>
      </c>
      <c r="M4" s="934">
        <v>15</v>
      </c>
      <c r="N4" s="934">
        <v>1.25</v>
      </c>
      <c r="O4" s="934" t="b">
        <v>0</v>
      </c>
      <c r="P4" s="934" t="s">
        <v>2054</v>
      </c>
      <c r="Q4" s="934" t="s">
        <v>1302</v>
      </c>
      <c r="R4" s="934" t="s">
        <v>1303</v>
      </c>
      <c r="S4" s="934">
        <v>113</v>
      </c>
      <c r="T4" s="934">
        <v>25</v>
      </c>
      <c r="U4" s="934" t="s">
        <v>1304</v>
      </c>
      <c r="V4" s="934">
        <v>14.97</v>
      </c>
      <c r="W4" s="934" t="s">
        <v>357</v>
      </c>
    </row>
    <row r="5" spans="1:23" s="934" customFormat="1" x14ac:dyDescent="0.2">
      <c r="A5" s="934" t="s">
        <v>1288</v>
      </c>
      <c r="B5" s="934">
        <v>5</v>
      </c>
      <c r="C5" s="934" t="s">
        <v>894</v>
      </c>
      <c r="D5" s="934" t="s">
        <v>422</v>
      </c>
      <c r="E5" s="934" t="s">
        <v>357</v>
      </c>
      <c r="F5" s="934" t="s">
        <v>423</v>
      </c>
      <c r="G5" s="934" t="s">
        <v>896</v>
      </c>
      <c r="H5" s="934" t="s">
        <v>11</v>
      </c>
      <c r="I5" s="935">
        <v>42432</v>
      </c>
      <c r="J5" s="934">
        <v>26.3</v>
      </c>
      <c r="K5" s="935">
        <v>42888</v>
      </c>
      <c r="L5" s="934">
        <v>14.97</v>
      </c>
      <c r="M5" s="934">
        <v>15</v>
      </c>
      <c r="N5" s="934">
        <v>1.25</v>
      </c>
      <c r="O5" s="934" t="b">
        <v>0</v>
      </c>
      <c r="P5" s="934" t="s">
        <v>2055</v>
      </c>
      <c r="Q5" s="934" t="s">
        <v>1296</v>
      </c>
      <c r="R5" s="934" t="s">
        <v>1297</v>
      </c>
      <c r="S5" s="934">
        <v>112</v>
      </c>
      <c r="T5" s="934">
        <v>26</v>
      </c>
      <c r="V5" s="934">
        <v>14.97</v>
      </c>
      <c r="W5" s="934" t="s">
        <v>357</v>
      </c>
    </row>
    <row r="6" spans="1:23" s="934" customFormat="1" x14ac:dyDescent="0.2">
      <c r="A6" s="934" t="s">
        <v>1288</v>
      </c>
      <c r="B6" s="934">
        <v>6</v>
      </c>
      <c r="C6" s="934" t="s">
        <v>894</v>
      </c>
      <c r="D6" s="934" t="s">
        <v>425</v>
      </c>
      <c r="E6" s="934" t="s">
        <v>357</v>
      </c>
      <c r="F6" s="934" t="s">
        <v>426</v>
      </c>
      <c r="G6" s="934" t="s">
        <v>896</v>
      </c>
      <c r="H6" s="934" t="s">
        <v>11</v>
      </c>
      <c r="I6" s="935">
        <v>42432</v>
      </c>
      <c r="J6" s="934">
        <v>25.7</v>
      </c>
      <c r="K6" s="935">
        <v>42888</v>
      </c>
      <c r="L6" s="934">
        <v>14.97</v>
      </c>
      <c r="M6" s="934">
        <v>15</v>
      </c>
      <c r="N6" s="934">
        <v>1.25</v>
      </c>
      <c r="O6" s="934" t="b">
        <v>0</v>
      </c>
      <c r="P6" s="934" t="s">
        <v>2056</v>
      </c>
      <c r="Q6" s="934" t="s">
        <v>1299</v>
      </c>
      <c r="R6" s="934" t="s">
        <v>1300</v>
      </c>
      <c r="S6" s="934">
        <v>110</v>
      </c>
      <c r="T6" s="934">
        <v>25</v>
      </c>
      <c r="V6" s="934">
        <v>14.97</v>
      </c>
      <c r="W6" s="934" t="s">
        <v>357</v>
      </c>
    </row>
    <row r="7" spans="1:23" s="934" customFormat="1" x14ac:dyDescent="0.2">
      <c r="A7" s="934">
        <v>2</v>
      </c>
      <c r="B7" s="934" t="s">
        <v>893</v>
      </c>
      <c r="C7" s="934" t="s">
        <v>894</v>
      </c>
      <c r="D7" s="934" t="s">
        <v>2057</v>
      </c>
      <c r="E7" s="934" t="s">
        <v>357</v>
      </c>
      <c r="F7" s="934" t="s">
        <v>900</v>
      </c>
      <c r="G7" s="934" t="s">
        <v>896</v>
      </c>
      <c r="H7" s="934" t="s">
        <v>11</v>
      </c>
      <c r="I7" s="935">
        <v>41731</v>
      </c>
      <c r="J7" s="934">
        <v>25.6</v>
      </c>
      <c r="K7" s="935">
        <v>42224</v>
      </c>
      <c r="L7" s="934">
        <v>16.2</v>
      </c>
      <c r="M7" s="934">
        <v>16</v>
      </c>
      <c r="N7" s="934">
        <v>1.35</v>
      </c>
      <c r="P7" s="934" t="s">
        <v>2057</v>
      </c>
      <c r="Q7" s="934" t="s">
        <v>2058</v>
      </c>
      <c r="R7" s="934" t="s">
        <v>901</v>
      </c>
      <c r="S7" s="934">
        <v>140</v>
      </c>
      <c r="T7" s="934">
        <v>28</v>
      </c>
      <c r="V7" s="934">
        <v>16.2</v>
      </c>
      <c r="W7" s="934" t="s">
        <v>357</v>
      </c>
    </row>
    <row r="8" spans="1:23" s="934" customFormat="1" x14ac:dyDescent="0.2">
      <c r="A8" s="934">
        <v>4</v>
      </c>
      <c r="B8" s="934" t="s">
        <v>893</v>
      </c>
      <c r="C8" s="934" t="s">
        <v>894</v>
      </c>
      <c r="D8" s="934" t="s">
        <v>2059</v>
      </c>
      <c r="E8" s="934" t="s">
        <v>357</v>
      </c>
      <c r="F8" s="934" t="s">
        <v>906</v>
      </c>
      <c r="G8" s="934" t="s">
        <v>896</v>
      </c>
      <c r="H8" s="934" t="s">
        <v>11</v>
      </c>
      <c r="I8" s="935">
        <v>41731</v>
      </c>
      <c r="J8" s="934">
        <v>28.7</v>
      </c>
      <c r="K8" s="935">
        <v>42224</v>
      </c>
      <c r="L8" s="934">
        <v>16.2</v>
      </c>
      <c r="M8" s="934">
        <v>16</v>
      </c>
      <c r="N8" s="934">
        <v>1.35</v>
      </c>
      <c r="P8" s="934" t="s">
        <v>2059</v>
      </c>
      <c r="Q8" s="934" t="s">
        <v>904</v>
      </c>
      <c r="R8" s="934" t="s">
        <v>907</v>
      </c>
      <c r="S8" s="934">
        <v>115</v>
      </c>
      <c r="T8" s="934">
        <v>26</v>
      </c>
      <c r="V8" s="934">
        <v>16.2</v>
      </c>
      <c r="W8" s="934" t="s">
        <v>357</v>
      </c>
    </row>
    <row r="9" spans="1:23" s="934" customFormat="1" x14ac:dyDescent="0.2">
      <c r="A9" s="934">
        <v>6</v>
      </c>
      <c r="B9" s="934" t="s">
        <v>893</v>
      </c>
      <c r="C9" s="934" t="s">
        <v>894</v>
      </c>
      <c r="D9" s="934" t="s">
        <v>2060</v>
      </c>
      <c r="E9" s="934" t="s">
        <v>357</v>
      </c>
      <c r="F9" s="934" t="s">
        <v>912</v>
      </c>
      <c r="G9" s="934" t="s">
        <v>896</v>
      </c>
      <c r="H9" s="934" t="s">
        <v>11</v>
      </c>
      <c r="I9" s="935">
        <v>41731</v>
      </c>
      <c r="J9" s="934">
        <v>25.7</v>
      </c>
      <c r="K9" s="935">
        <v>42224</v>
      </c>
      <c r="L9" s="934">
        <v>16.2</v>
      </c>
      <c r="M9" s="934">
        <v>16</v>
      </c>
      <c r="N9" s="934">
        <v>1.35</v>
      </c>
      <c r="P9" s="934" t="s">
        <v>2060</v>
      </c>
      <c r="Q9" s="934" t="s">
        <v>911</v>
      </c>
      <c r="R9" s="934" t="s">
        <v>913</v>
      </c>
      <c r="S9" s="934">
        <v>117</v>
      </c>
      <c r="T9" s="934">
        <v>28</v>
      </c>
      <c r="V9" s="934">
        <v>16.2</v>
      </c>
      <c r="W9" s="934" t="s">
        <v>357</v>
      </c>
    </row>
    <row r="10" spans="1:23" s="934" customFormat="1" x14ac:dyDescent="0.2">
      <c r="A10" s="934">
        <v>13</v>
      </c>
      <c r="B10" s="934" t="s">
        <v>893</v>
      </c>
      <c r="C10" s="934" t="s">
        <v>894</v>
      </c>
      <c r="D10" s="934" t="s">
        <v>2061</v>
      </c>
      <c r="E10" s="934" t="s">
        <v>357</v>
      </c>
      <c r="F10" s="934" t="s">
        <v>934</v>
      </c>
      <c r="G10" s="934" t="s">
        <v>896</v>
      </c>
      <c r="H10" s="934" t="s">
        <v>11</v>
      </c>
      <c r="I10" s="935">
        <v>41731</v>
      </c>
      <c r="J10" s="934">
        <v>24.6</v>
      </c>
      <c r="K10" s="935">
        <v>42224</v>
      </c>
      <c r="L10" s="934">
        <v>16.2</v>
      </c>
      <c r="M10" s="934">
        <v>16</v>
      </c>
      <c r="N10" s="934">
        <v>1.35</v>
      </c>
      <c r="P10" s="934" t="s">
        <v>2061</v>
      </c>
      <c r="Q10" s="934" t="s">
        <v>2062</v>
      </c>
      <c r="R10" s="934" t="s">
        <v>2063</v>
      </c>
      <c r="S10" s="934">
        <v>114</v>
      </c>
      <c r="T10" s="934">
        <v>28</v>
      </c>
      <c r="V10" s="934">
        <v>16.2</v>
      </c>
      <c r="W10" s="934" t="s">
        <v>357</v>
      </c>
    </row>
    <row r="11" spans="1:23" s="934" customFormat="1" x14ac:dyDescent="0.2">
      <c r="A11" s="934">
        <v>15</v>
      </c>
      <c r="B11" s="934" t="s">
        <v>893</v>
      </c>
      <c r="C11" s="934" t="s">
        <v>894</v>
      </c>
      <c r="D11" s="934" t="s">
        <v>2064</v>
      </c>
      <c r="E11" s="934" t="s">
        <v>357</v>
      </c>
      <c r="F11" s="934" t="s">
        <v>940</v>
      </c>
      <c r="G11" s="934" t="s">
        <v>896</v>
      </c>
      <c r="H11" s="934" t="s">
        <v>11</v>
      </c>
      <c r="I11" s="935">
        <v>41731</v>
      </c>
      <c r="J11" s="934">
        <v>29.6</v>
      </c>
      <c r="K11" s="935">
        <v>42224</v>
      </c>
      <c r="L11" s="934">
        <v>16.2</v>
      </c>
      <c r="M11" s="934">
        <v>16</v>
      </c>
      <c r="N11" s="934">
        <v>1.35</v>
      </c>
      <c r="P11" s="934" t="s">
        <v>2064</v>
      </c>
      <c r="Q11" s="934" t="s">
        <v>2065</v>
      </c>
      <c r="R11" s="934" t="s">
        <v>2066</v>
      </c>
      <c r="S11" s="934">
        <v>111</v>
      </c>
      <c r="T11" s="934">
        <v>26</v>
      </c>
      <c r="V11" s="934">
        <v>16.2</v>
      </c>
      <c r="W11" s="934" t="s">
        <v>357</v>
      </c>
    </row>
    <row r="13" spans="1:23" x14ac:dyDescent="0.2">
      <c r="A13" t="s">
        <v>870</v>
      </c>
      <c r="B13" t="s">
        <v>871</v>
      </c>
      <c r="C13" t="s">
        <v>872</v>
      </c>
      <c r="D13" t="s">
        <v>237</v>
      </c>
      <c r="E13" t="s">
        <v>877</v>
      </c>
      <c r="F13" t="s">
        <v>878</v>
      </c>
      <c r="G13" t="s">
        <v>192</v>
      </c>
      <c r="H13" t="s">
        <v>189</v>
      </c>
      <c r="I13" t="s">
        <v>188</v>
      </c>
      <c r="J13" t="s">
        <v>880</v>
      </c>
      <c r="K13" t="s">
        <v>881</v>
      </c>
      <c r="L13" t="s">
        <v>882</v>
      </c>
      <c r="M13" t="s">
        <v>883</v>
      </c>
      <c r="N13" t="s">
        <v>884</v>
      </c>
      <c r="O13" t="s">
        <v>885</v>
      </c>
      <c r="P13" t="s">
        <v>886</v>
      </c>
      <c r="Q13" t="s">
        <v>7</v>
      </c>
      <c r="R13" t="s">
        <v>887</v>
      </c>
      <c r="S13" t="s">
        <v>888</v>
      </c>
      <c r="T13" t="s">
        <v>889</v>
      </c>
      <c r="U13" t="s">
        <v>890</v>
      </c>
      <c r="V13" t="s">
        <v>891</v>
      </c>
      <c r="W13" t="s">
        <v>191</v>
      </c>
    </row>
    <row r="14" spans="1:23" s="931" customFormat="1" x14ac:dyDescent="0.2">
      <c r="A14" s="931" t="s">
        <v>1288</v>
      </c>
      <c r="B14" s="931">
        <v>11</v>
      </c>
      <c r="C14" s="931" t="s">
        <v>894</v>
      </c>
      <c r="D14" s="931" t="s">
        <v>436</v>
      </c>
      <c r="E14" s="931" t="s">
        <v>357</v>
      </c>
      <c r="F14" s="931" t="s">
        <v>437</v>
      </c>
      <c r="G14" s="931" t="s">
        <v>896</v>
      </c>
      <c r="H14" s="931" t="s">
        <v>897</v>
      </c>
      <c r="I14" s="932">
        <v>42446</v>
      </c>
      <c r="J14" s="931">
        <v>30.9</v>
      </c>
      <c r="K14" s="932">
        <v>42881</v>
      </c>
      <c r="L14" s="931">
        <v>14.3</v>
      </c>
      <c r="M14" s="931">
        <v>14</v>
      </c>
      <c r="N14" s="931">
        <v>1.19</v>
      </c>
      <c r="O14" s="931" t="b">
        <v>0</v>
      </c>
      <c r="P14" s="931" t="s">
        <v>2067</v>
      </c>
      <c r="Q14" s="931" t="s">
        <v>1316</v>
      </c>
      <c r="R14" s="931" t="s">
        <v>1317</v>
      </c>
      <c r="S14" s="931">
        <v>107</v>
      </c>
      <c r="T14" s="931">
        <v>25</v>
      </c>
      <c r="U14" s="931" t="s">
        <v>1314</v>
      </c>
      <c r="V14" s="931">
        <v>14.3</v>
      </c>
      <c r="W14" s="931" t="s">
        <v>357</v>
      </c>
    </row>
    <row r="15" spans="1:23" s="931" customFormat="1" x14ac:dyDescent="0.2">
      <c r="A15" s="931" t="s">
        <v>1288</v>
      </c>
      <c r="B15" s="931">
        <v>10</v>
      </c>
      <c r="C15" s="931" t="s">
        <v>894</v>
      </c>
      <c r="D15" s="931" t="s">
        <v>433</v>
      </c>
      <c r="E15" s="931" t="s">
        <v>357</v>
      </c>
      <c r="F15" s="931" t="s">
        <v>434</v>
      </c>
      <c r="G15" s="931" t="s">
        <v>896</v>
      </c>
      <c r="H15" s="931" t="s">
        <v>897</v>
      </c>
      <c r="I15" s="932">
        <v>42446</v>
      </c>
      <c r="J15" s="931">
        <v>29.2</v>
      </c>
      <c r="K15" s="932">
        <v>42881</v>
      </c>
      <c r="L15" s="931">
        <v>14.3</v>
      </c>
      <c r="M15" s="931">
        <v>14</v>
      </c>
      <c r="N15" s="931">
        <v>1.19</v>
      </c>
      <c r="O15" s="931" t="b">
        <v>0</v>
      </c>
      <c r="P15" s="931" t="s">
        <v>2068</v>
      </c>
      <c r="Q15" s="931" t="s">
        <v>1312</v>
      </c>
      <c r="R15" s="931" t="s">
        <v>1313</v>
      </c>
      <c r="S15" s="931">
        <v>104</v>
      </c>
      <c r="T15" s="931">
        <v>24</v>
      </c>
      <c r="U15" s="931" t="s">
        <v>1314</v>
      </c>
      <c r="V15" s="931">
        <v>14.3</v>
      </c>
      <c r="W15" s="931" t="s">
        <v>357</v>
      </c>
    </row>
    <row r="16" spans="1:23" s="931" customFormat="1" x14ac:dyDescent="0.2">
      <c r="A16" s="931" t="s">
        <v>1288</v>
      </c>
      <c r="B16" s="931">
        <v>12</v>
      </c>
      <c r="C16" s="931" t="s">
        <v>894</v>
      </c>
      <c r="D16" s="931" t="s">
        <v>438</v>
      </c>
      <c r="E16" s="931" t="s">
        <v>357</v>
      </c>
      <c r="F16" s="931" t="s">
        <v>439</v>
      </c>
      <c r="G16" s="931" t="s">
        <v>896</v>
      </c>
      <c r="H16" s="931" t="s">
        <v>897</v>
      </c>
      <c r="I16" s="932">
        <v>42446</v>
      </c>
      <c r="J16" s="931">
        <v>27.9</v>
      </c>
      <c r="K16" s="932">
        <v>42881</v>
      </c>
      <c r="L16" s="931">
        <v>14.3</v>
      </c>
      <c r="M16" s="931">
        <v>14</v>
      </c>
      <c r="N16" s="931">
        <v>1.19</v>
      </c>
      <c r="O16" s="931" t="b">
        <v>0</v>
      </c>
      <c r="P16" s="931" t="s">
        <v>2069</v>
      </c>
      <c r="Q16" s="931" t="s">
        <v>2070</v>
      </c>
      <c r="R16" s="931" t="s">
        <v>1320</v>
      </c>
      <c r="V16" s="931">
        <v>14.3</v>
      </c>
      <c r="W16" s="931" t="s">
        <v>357</v>
      </c>
    </row>
    <row r="17" spans="1:23" s="931" customFormat="1" x14ac:dyDescent="0.2">
      <c r="A17" s="931" t="s">
        <v>1288</v>
      </c>
      <c r="B17" s="931">
        <v>14</v>
      </c>
      <c r="C17" s="931" t="s">
        <v>894</v>
      </c>
      <c r="D17" s="931" t="s">
        <v>443</v>
      </c>
      <c r="E17" s="931" t="s">
        <v>357</v>
      </c>
      <c r="F17" s="931" t="s">
        <v>444</v>
      </c>
      <c r="G17" s="931" t="s">
        <v>896</v>
      </c>
      <c r="H17" s="931" t="s">
        <v>897</v>
      </c>
      <c r="I17" s="932">
        <v>42432</v>
      </c>
      <c r="J17" s="931">
        <v>31.2</v>
      </c>
      <c r="K17" s="932">
        <v>42881</v>
      </c>
      <c r="L17" s="931">
        <v>14.77</v>
      </c>
      <c r="M17" s="931">
        <v>15</v>
      </c>
      <c r="N17" s="931">
        <v>1.23</v>
      </c>
      <c r="O17" s="931" t="b">
        <v>0</v>
      </c>
      <c r="P17" s="931" t="s">
        <v>2071</v>
      </c>
      <c r="Q17" s="931" t="s">
        <v>1323</v>
      </c>
      <c r="R17" s="931" t="s">
        <v>1324</v>
      </c>
      <c r="S17" s="931">
        <v>93</v>
      </c>
      <c r="T17" s="931">
        <v>25</v>
      </c>
      <c r="U17" s="931" t="s">
        <v>1314</v>
      </c>
      <c r="V17" s="931">
        <v>14.77</v>
      </c>
      <c r="W17" s="931" t="s">
        <v>357</v>
      </c>
    </row>
    <row r="18" spans="1:23" s="931" customFormat="1" x14ac:dyDescent="0.2">
      <c r="A18" s="931" t="s">
        <v>1288</v>
      </c>
      <c r="B18" s="931">
        <v>15</v>
      </c>
      <c r="C18" s="931" t="s">
        <v>894</v>
      </c>
      <c r="D18" s="931" t="s">
        <v>445</v>
      </c>
      <c r="E18" s="931" t="s">
        <v>357</v>
      </c>
      <c r="F18" s="931" t="s">
        <v>446</v>
      </c>
      <c r="G18" s="931" t="s">
        <v>896</v>
      </c>
      <c r="H18" s="931" t="s">
        <v>897</v>
      </c>
      <c r="I18" s="932">
        <v>42432</v>
      </c>
      <c r="J18" s="931">
        <v>34.1</v>
      </c>
      <c r="K18" s="932">
        <v>42881</v>
      </c>
      <c r="L18" s="931">
        <v>14.77</v>
      </c>
      <c r="M18" s="931">
        <v>15</v>
      </c>
      <c r="N18" s="931">
        <v>1.23</v>
      </c>
      <c r="O18" s="931" t="b">
        <v>0</v>
      </c>
      <c r="P18" s="931" t="s">
        <v>2072</v>
      </c>
      <c r="Q18" s="931" t="s">
        <v>1326</v>
      </c>
      <c r="R18" s="931" t="s">
        <v>1327</v>
      </c>
      <c r="S18" s="931">
        <v>102</v>
      </c>
      <c r="T18" s="931">
        <v>25</v>
      </c>
      <c r="U18" s="931" t="s">
        <v>1314</v>
      </c>
      <c r="V18" s="931">
        <v>14.77</v>
      </c>
      <c r="W18" s="931" t="s">
        <v>357</v>
      </c>
    </row>
    <row r="19" spans="1:23" x14ac:dyDescent="0.2">
      <c r="A19" t="s">
        <v>1288</v>
      </c>
      <c r="B19">
        <v>13</v>
      </c>
      <c r="C19" t="s">
        <v>894</v>
      </c>
      <c r="D19" t="s">
        <v>440</v>
      </c>
      <c r="E19" t="s">
        <v>357</v>
      </c>
      <c r="F19" t="s">
        <v>441</v>
      </c>
      <c r="G19" t="s">
        <v>896</v>
      </c>
      <c r="H19" t="s">
        <v>897</v>
      </c>
      <c r="I19" s="6">
        <v>42432</v>
      </c>
      <c r="J19">
        <v>30.3</v>
      </c>
      <c r="K19" s="6">
        <v>42881</v>
      </c>
      <c r="L19">
        <v>14.77</v>
      </c>
      <c r="M19">
        <v>15</v>
      </c>
      <c r="N19">
        <v>1.23</v>
      </c>
      <c r="O19" t="b">
        <v>0</v>
      </c>
      <c r="P19" t="s">
        <v>2073</v>
      </c>
      <c r="V19">
        <v>14.77</v>
      </c>
      <c r="W19" t="s">
        <v>357</v>
      </c>
    </row>
    <row r="20" spans="1:23" s="931" customFormat="1" x14ac:dyDescent="0.2">
      <c r="B20" s="931" t="s">
        <v>893</v>
      </c>
      <c r="C20" s="931" t="s">
        <v>894</v>
      </c>
      <c r="D20" s="931" t="s">
        <v>2074</v>
      </c>
      <c r="E20" s="931" t="s">
        <v>357</v>
      </c>
      <c r="F20" s="931" t="s">
        <v>895</v>
      </c>
      <c r="G20" s="931" t="s">
        <v>896</v>
      </c>
      <c r="H20" s="931" t="s">
        <v>897</v>
      </c>
      <c r="I20" s="932">
        <v>41731</v>
      </c>
      <c r="J20" s="931">
        <v>30.7</v>
      </c>
      <c r="K20" s="932">
        <v>42224</v>
      </c>
      <c r="L20" s="931">
        <v>16.2</v>
      </c>
      <c r="M20" s="931">
        <v>16</v>
      </c>
      <c r="N20" s="931">
        <v>1.35</v>
      </c>
      <c r="P20" s="931" t="s">
        <v>2074</v>
      </c>
      <c r="Q20" s="931" t="s">
        <v>898</v>
      </c>
      <c r="R20" s="931" t="s">
        <v>899</v>
      </c>
      <c r="V20" s="931">
        <v>16.2</v>
      </c>
      <c r="W20" s="931" t="s">
        <v>357</v>
      </c>
    </row>
    <row r="21" spans="1:23" s="931" customFormat="1" x14ac:dyDescent="0.2">
      <c r="A21" s="931">
        <v>3</v>
      </c>
      <c r="B21" s="931" t="s">
        <v>893</v>
      </c>
      <c r="C21" s="931" t="s">
        <v>894</v>
      </c>
      <c r="D21" s="931" t="s">
        <v>2075</v>
      </c>
      <c r="E21" s="931" t="s">
        <v>357</v>
      </c>
      <c r="F21" s="931" t="s">
        <v>903</v>
      </c>
      <c r="G21" s="931" t="s">
        <v>896</v>
      </c>
      <c r="H21" s="931" t="s">
        <v>897</v>
      </c>
      <c r="I21" s="932">
        <v>41731</v>
      </c>
      <c r="J21" s="931">
        <v>32.1</v>
      </c>
      <c r="K21" s="932">
        <v>42224</v>
      </c>
      <c r="L21" s="931">
        <v>16.2</v>
      </c>
      <c r="M21" s="931">
        <v>16</v>
      </c>
      <c r="N21" s="931">
        <v>1.35</v>
      </c>
      <c r="P21" s="931" t="s">
        <v>2075</v>
      </c>
      <c r="Q21" s="931" t="s">
        <v>2076</v>
      </c>
      <c r="R21" s="931" t="s">
        <v>905</v>
      </c>
      <c r="S21" s="931">
        <v>140</v>
      </c>
      <c r="T21" s="931">
        <v>25</v>
      </c>
      <c r="V21" s="931">
        <v>16.2</v>
      </c>
      <c r="W21" s="931" t="s">
        <v>357</v>
      </c>
    </row>
    <row r="22" spans="1:23" s="931" customFormat="1" x14ac:dyDescent="0.2">
      <c r="A22" s="931">
        <v>5</v>
      </c>
      <c r="B22" s="931" t="s">
        <v>893</v>
      </c>
      <c r="C22" s="931" t="s">
        <v>894</v>
      </c>
      <c r="D22" s="931" t="s">
        <v>2077</v>
      </c>
      <c r="E22" s="931" t="s">
        <v>357</v>
      </c>
      <c r="F22" s="931" t="s">
        <v>909</v>
      </c>
      <c r="G22" s="931" t="s">
        <v>896</v>
      </c>
      <c r="H22" s="931" t="s">
        <v>897</v>
      </c>
      <c r="I22" s="932">
        <v>41731</v>
      </c>
      <c r="J22" s="931">
        <v>31.6</v>
      </c>
      <c r="K22" s="932">
        <v>42224</v>
      </c>
      <c r="L22" s="931">
        <v>16.2</v>
      </c>
      <c r="M22" s="931">
        <v>16</v>
      </c>
      <c r="N22" s="931">
        <v>1.35</v>
      </c>
      <c r="P22" s="931" t="s">
        <v>2077</v>
      </c>
      <c r="Q22" s="931" t="s">
        <v>908</v>
      </c>
      <c r="R22" s="931" t="s">
        <v>910</v>
      </c>
      <c r="S22" s="931">
        <v>115</v>
      </c>
      <c r="T22" s="931">
        <v>26</v>
      </c>
      <c r="V22" s="931">
        <v>16.2</v>
      </c>
      <c r="W22" s="931" t="s">
        <v>357</v>
      </c>
    </row>
    <row r="23" spans="1:23" s="931" customFormat="1" x14ac:dyDescent="0.2">
      <c r="A23" s="931">
        <v>12</v>
      </c>
      <c r="B23" s="931" t="s">
        <v>893</v>
      </c>
      <c r="C23" s="931" t="s">
        <v>894</v>
      </c>
      <c r="D23" s="931" t="s">
        <v>2078</v>
      </c>
      <c r="E23" s="931" t="s">
        <v>357</v>
      </c>
      <c r="F23" s="931" t="s">
        <v>931</v>
      </c>
      <c r="G23" s="931" t="s">
        <v>896</v>
      </c>
      <c r="H23" s="931" t="s">
        <v>897</v>
      </c>
      <c r="I23" s="932">
        <v>41731</v>
      </c>
      <c r="J23" s="931">
        <v>30.6</v>
      </c>
      <c r="K23" s="932">
        <v>42224</v>
      </c>
      <c r="L23" s="931">
        <v>16.2</v>
      </c>
      <c r="M23" s="931">
        <v>16</v>
      </c>
      <c r="N23" s="931">
        <v>1.35</v>
      </c>
      <c r="P23" s="931" t="s">
        <v>2078</v>
      </c>
      <c r="Q23" s="931" t="s">
        <v>2079</v>
      </c>
      <c r="R23" s="931" t="s">
        <v>2080</v>
      </c>
      <c r="S23" s="931">
        <v>114</v>
      </c>
      <c r="T23" s="931">
        <v>26</v>
      </c>
      <c r="V23" s="931">
        <v>16.2</v>
      </c>
      <c r="W23" s="931" t="s">
        <v>357</v>
      </c>
    </row>
    <row r="24" spans="1:23" s="931" customFormat="1" x14ac:dyDescent="0.2">
      <c r="A24" s="931">
        <v>14</v>
      </c>
      <c r="B24" s="931" t="s">
        <v>893</v>
      </c>
      <c r="C24" s="931" t="s">
        <v>894</v>
      </c>
      <c r="D24" s="931" t="s">
        <v>2081</v>
      </c>
      <c r="E24" s="931" t="s">
        <v>357</v>
      </c>
      <c r="F24" s="931" t="s">
        <v>937</v>
      </c>
      <c r="G24" s="931" t="s">
        <v>896</v>
      </c>
      <c r="H24" s="931" t="s">
        <v>897</v>
      </c>
      <c r="I24" s="932">
        <v>41731</v>
      </c>
      <c r="J24" s="931">
        <v>32.200000000000003</v>
      </c>
      <c r="K24" s="932">
        <v>42224</v>
      </c>
      <c r="L24" s="931">
        <v>16.2</v>
      </c>
      <c r="M24" s="931">
        <v>16</v>
      </c>
      <c r="N24" s="931">
        <v>1.35</v>
      </c>
      <c r="P24" s="931" t="s">
        <v>2081</v>
      </c>
      <c r="Q24" s="931" t="s">
        <v>2082</v>
      </c>
      <c r="R24" s="931" t="s">
        <v>2083</v>
      </c>
      <c r="S24" s="931">
        <v>111</v>
      </c>
      <c r="T24" s="931">
        <v>26</v>
      </c>
      <c r="V24" s="931">
        <v>16.2</v>
      </c>
      <c r="W24" s="931" t="s">
        <v>357</v>
      </c>
    </row>
    <row r="25" spans="1:23" s="931" customFormat="1" x14ac:dyDescent="0.2">
      <c r="I25" s="932"/>
      <c r="K25" s="932"/>
    </row>
    <row r="27" spans="1:23" s="936" customFormat="1" x14ac:dyDescent="0.2">
      <c r="A27" s="936" t="s">
        <v>992</v>
      </c>
      <c r="B27" s="936">
        <v>3</v>
      </c>
      <c r="C27" s="936" t="s">
        <v>894</v>
      </c>
      <c r="D27" s="936" t="s">
        <v>2084</v>
      </c>
      <c r="E27" s="936" t="s">
        <v>357</v>
      </c>
      <c r="F27" s="936">
        <v>26</v>
      </c>
      <c r="G27" s="936" t="s">
        <v>896</v>
      </c>
      <c r="H27" s="936" t="s">
        <v>897</v>
      </c>
      <c r="I27" s="937">
        <v>41948</v>
      </c>
      <c r="J27" s="936">
        <v>33.4</v>
      </c>
      <c r="K27" s="937">
        <v>42483</v>
      </c>
      <c r="L27" s="936">
        <v>17.600000000000001</v>
      </c>
      <c r="M27" s="936">
        <v>18</v>
      </c>
      <c r="N27" s="936">
        <v>1.47</v>
      </c>
      <c r="O27" s="936" t="b">
        <v>1</v>
      </c>
      <c r="P27" s="936" t="s">
        <v>2085</v>
      </c>
      <c r="Q27" s="936" t="s">
        <v>1003</v>
      </c>
      <c r="R27" s="936" t="s">
        <v>1004</v>
      </c>
      <c r="S27" s="936">
        <v>119</v>
      </c>
      <c r="T27" s="936">
        <v>26</v>
      </c>
      <c r="V27" s="936">
        <v>17.600000000000001</v>
      </c>
      <c r="W27" s="936" t="s">
        <v>357</v>
      </c>
    </row>
    <row r="28" spans="1:23" s="936" customFormat="1" x14ac:dyDescent="0.2">
      <c r="A28" s="936" t="s">
        <v>992</v>
      </c>
      <c r="B28" s="936">
        <v>1</v>
      </c>
      <c r="C28" s="936" t="s">
        <v>894</v>
      </c>
      <c r="D28" s="936" t="s">
        <v>2086</v>
      </c>
      <c r="E28" s="936" t="s">
        <v>357</v>
      </c>
      <c r="F28" s="936">
        <v>24</v>
      </c>
      <c r="G28" s="936" t="s">
        <v>896</v>
      </c>
      <c r="H28" s="936" t="s">
        <v>897</v>
      </c>
      <c r="I28" s="937">
        <v>41893</v>
      </c>
      <c r="J28" s="936">
        <v>32.200000000000003</v>
      </c>
      <c r="K28" s="937">
        <v>42483</v>
      </c>
      <c r="L28" s="936">
        <v>19.399999999999999</v>
      </c>
      <c r="M28" s="936">
        <v>19</v>
      </c>
      <c r="N28" s="936">
        <v>1.62</v>
      </c>
      <c r="O28" s="936" t="b">
        <v>1</v>
      </c>
      <c r="P28" s="936" t="s">
        <v>2087</v>
      </c>
      <c r="Q28" s="936" t="s">
        <v>995</v>
      </c>
      <c r="R28" s="936" t="s">
        <v>996</v>
      </c>
      <c r="S28" s="936">
        <v>115</v>
      </c>
      <c r="T28" s="936">
        <v>26</v>
      </c>
      <c r="V28" s="936">
        <v>19.399999999999999</v>
      </c>
      <c r="W28" s="936" t="s">
        <v>357</v>
      </c>
    </row>
    <row r="29" spans="1:23" s="931" customFormat="1" x14ac:dyDescent="0.2">
      <c r="A29" s="931" t="s">
        <v>1288</v>
      </c>
      <c r="B29" s="931">
        <v>16</v>
      </c>
      <c r="C29" s="931" t="s">
        <v>894</v>
      </c>
      <c r="D29" s="931" t="s">
        <v>447</v>
      </c>
      <c r="E29" s="931" t="s">
        <v>357</v>
      </c>
      <c r="F29" s="931" t="s">
        <v>448</v>
      </c>
      <c r="G29" s="931" t="s">
        <v>896</v>
      </c>
      <c r="H29" s="931" t="s">
        <v>897</v>
      </c>
      <c r="I29" s="932">
        <v>42376</v>
      </c>
      <c r="J29" s="931">
        <v>32.799999999999997</v>
      </c>
      <c r="K29" s="932">
        <v>42888</v>
      </c>
      <c r="L29" s="931">
        <v>16.829999999999998</v>
      </c>
      <c r="M29" s="931">
        <v>17</v>
      </c>
      <c r="N29" s="931">
        <v>1.4</v>
      </c>
      <c r="O29" s="931" t="b">
        <v>1</v>
      </c>
      <c r="P29" s="931" t="s">
        <v>2088</v>
      </c>
      <c r="Q29" s="931" t="s">
        <v>1329</v>
      </c>
      <c r="R29" s="931" t="s">
        <v>1330</v>
      </c>
      <c r="S29" s="931">
        <v>109</v>
      </c>
      <c r="T29" s="931">
        <v>27</v>
      </c>
      <c r="U29" s="931" t="s">
        <v>1304</v>
      </c>
      <c r="V29" s="931">
        <v>16.829999999999998</v>
      </c>
      <c r="W29" s="931" t="s">
        <v>357</v>
      </c>
    </row>
    <row r="30" spans="1:23" s="936" customFormat="1" x14ac:dyDescent="0.2">
      <c r="A30" s="936" t="s">
        <v>992</v>
      </c>
      <c r="B30" s="936">
        <v>2</v>
      </c>
      <c r="C30" s="936" t="s">
        <v>894</v>
      </c>
      <c r="D30" s="936" t="s">
        <v>2089</v>
      </c>
      <c r="E30" s="936" t="s">
        <v>357</v>
      </c>
      <c r="F30" s="936">
        <v>25</v>
      </c>
      <c r="G30" s="936" t="s">
        <v>896</v>
      </c>
      <c r="H30" s="936" t="s">
        <v>897</v>
      </c>
      <c r="I30" s="937">
        <v>41893</v>
      </c>
      <c r="J30" s="936">
        <v>34.1</v>
      </c>
      <c r="K30" s="937">
        <v>42483</v>
      </c>
      <c r="L30" s="936">
        <v>19.399999999999999</v>
      </c>
      <c r="M30" s="936">
        <v>19</v>
      </c>
      <c r="N30" s="936">
        <v>1.62</v>
      </c>
      <c r="O30" s="936" t="b">
        <v>1</v>
      </c>
      <c r="P30" s="936" t="s">
        <v>2090</v>
      </c>
      <c r="Q30" s="936" t="s">
        <v>999</v>
      </c>
      <c r="R30" s="936" t="s">
        <v>1000</v>
      </c>
      <c r="S30" s="936">
        <v>126</v>
      </c>
      <c r="T30" s="936">
        <v>25</v>
      </c>
      <c r="V30" s="936">
        <v>19.399999999999999</v>
      </c>
      <c r="W30" s="936" t="s">
        <v>357</v>
      </c>
    </row>
    <row r="31" spans="1:23" s="936" customFormat="1" x14ac:dyDescent="0.2">
      <c r="A31" s="936" t="s">
        <v>992</v>
      </c>
      <c r="B31" s="936">
        <v>5</v>
      </c>
      <c r="C31" s="936" t="s">
        <v>894</v>
      </c>
      <c r="D31" s="936" t="s">
        <v>2091</v>
      </c>
      <c r="E31" s="936" t="s">
        <v>357</v>
      </c>
      <c r="F31" s="936">
        <v>28</v>
      </c>
      <c r="G31" s="936" t="s">
        <v>896</v>
      </c>
      <c r="H31" s="936" t="s">
        <v>897</v>
      </c>
      <c r="I31" s="937">
        <v>41893</v>
      </c>
      <c r="J31" s="936">
        <v>32.200000000000003</v>
      </c>
      <c r="K31" s="937">
        <v>42483</v>
      </c>
      <c r="L31" s="936">
        <v>19.399999999999999</v>
      </c>
      <c r="M31" s="936">
        <v>19</v>
      </c>
      <c r="N31" s="936">
        <v>1.62</v>
      </c>
      <c r="O31" s="936" t="b">
        <v>1</v>
      </c>
      <c r="P31" s="936" t="s">
        <v>2092</v>
      </c>
      <c r="Q31" s="936" t="s">
        <v>1011</v>
      </c>
      <c r="R31" s="936" t="s">
        <v>1012</v>
      </c>
      <c r="S31" s="936">
        <v>110</v>
      </c>
      <c r="T31" s="936">
        <v>26</v>
      </c>
      <c r="V31" s="936">
        <v>19.399999999999999</v>
      </c>
      <c r="W31" s="936" t="s">
        <v>357</v>
      </c>
    </row>
    <row r="32" spans="1:23" s="936" customFormat="1" x14ac:dyDescent="0.2">
      <c r="A32" s="936" t="s">
        <v>992</v>
      </c>
      <c r="B32" s="936">
        <v>6</v>
      </c>
      <c r="C32" s="936" t="s">
        <v>894</v>
      </c>
      <c r="D32" s="936" t="s">
        <v>2093</v>
      </c>
      <c r="E32" s="936" t="s">
        <v>357</v>
      </c>
      <c r="F32" s="936">
        <v>30</v>
      </c>
      <c r="G32" s="936" t="s">
        <v>896</v>
      </c>
      <c r="H32" s="936" t="s">
        <v>897</v>
      </c>
      <c r="I32" s="937">
        <v>41893</v>
      </c>
      <c r="J32" s="936">
        <v>31.9</v>
      </c>
      <c r="K32" s="937">
        <v>42483</v>
      </c>
      <c r="L32" s="936">
        <v>19.399999999999999</v>
      </c>
      <c r="M32" s="936">
        <v>19</v>
      </c>
      <c r="N32" s="936">
        <v>1.62</v>
      </c>
      <c r="O32" s="936" t="b">
        <v>1</v>
      </c>
      <c r="P32" s="936" t="s">
        <v>2094</v>
      </c>
      <c r="Q32" s="936" t="s">
        <v>1015</v>
      </c>
      <c r="R32" s="936" t="s">
        <v>1016</v>
      </c>
      <c r="S32" s="936">
        <v>109</v>
      </c>
      <c r="T32" s="936">
        <v>27</v>
      </c>
      <c r="V32" s="936">
        <v>19.399999999999999</v>
      </c>
      <c r="W32" s="936" t="s">
        <v>357</v>
      </c>
    </row>
    <row r="33" spans="1:23" s="327" customFormat="1" x14ac:dyDescent="0.2">
      <c r="A33" s="327" t="s">
        <v>1572</v>
      </c>
      <c r="B33" s="327">
        <v>30</v>
      </c>
      <c r="C33" s="327" t="s">
        <v>894</v>
      </c>
      <c r="D33" s="327" t="s">
        <v>2095</v>
      </c>
      <c r="E33" s="327" t="s">
        <v>357</v>
      </c>
      <c r="F33" s="327" t="s">
        <v>1625</v>
      </c>
      <c r="G33" s="327" t="s">
        <v>896</v>
      </c>
      <c r="H33" s="327" t="s">
        <v>11</v>
      </c>
      <c r="I33" s="929">
        <v>42465</v>
      </c>
      <c r="J33" s="327">
        <v>29.3</v>
      </c>
      <c r="K33" s="929">
        <v>43055</v>
      </c>
      <c r="L33" s="327">
        <v>19.670000000000002</v>
      </c>
      <c r="M33" s="327">
        <v>20</v>
      </c>
      <c r="P33" s="327" t="s">
        <v>2096</v>
      </c>
      <c r="V33" s="327">
        <v>19.670000000000002</v>
      </c>
      <c r="W33" s="327" t="s">
        <v>357</v>
      </c>
    </row>
    <row r="34" spans="1:23" x14ac:dyDescent="0.2">
      <c r="A34" t="s">
        <v>1572</v>
      </c>
      <c r="B34">
        <v>29</v>
      </c>
      <c r="C34" t="s">
        <v>894</v>
      </c>
      <c r="D34" t="s">
        <v>2097</v>
      </c>
      <c r="E34" t="s">
        <v>357</v>
      </c>
      <c r="F34" t="s">
        <v>1624</v>
      </c>
      <c r="G34" t="s">
        <v>896</v>
      </c>
      <c r="H34" t="s">
        <v>897</v>
      </c>
      <c r="I34" s="6">
        <v>42465</v>
      </c>
      <c r="J34">
        <v>31</v>
      </c>
      <c r="K34" s="6">
        <v>43055</v>
      </c>
      <c r="L34">
        <v>19.670000000000002</v>
      </c>
      <c r="M34">
        <v>20</v>
      </c>
      <c r="P34" t="s">
        <v>2098</v>
      </c>
      <c r="V34">
        <v>19.670000000000002</v>
      </c>
      <c r="W34" t="s">
        <v>357</v>
      </c>
    </row>
    <row r="35" spans="1:23" s="931" customFormat="1" x14ac:dyDescent="0.2">
      <c r="A35" s="931" t="s">
        <v>992</v>
      </c>
      <c r="B35" s="931">
        <v>4</v>
      </c>
      <c r="C35" s="931" t="s">
        <v>894</v>
      </c>
      <c r="D35" s="931" t="s">
        <v>2099</v>
      </c>
      <c r="E35" s="931" t="s">
        <v>357</v>
      </c>
      <c r="F35" s="931">
        <v>27</v>
      </c>
      <c r="G35" s="931" t="s">
        <v>896</v>
      </c>
      <c r="H35" s="931" t="s">
        <v>11</v>
      </c>
      <c r="I35" s="932">
        <v>41893</v>
      </c>
      <c r="J35" s="931">
        <v>25.7</v>
      </c>
      <c r="K35" s="932">
        <v>42483</v>
      </c>
      <c r="L35" s="931">
        <v>19.399999999999999</v>
      </c>
      <c r="M35" s="931">
        <v>19</v>
      </c>
      <c r="N35" s="931">
        <v>1.62</v>
      </c>
      <c r="O35" s="931" t="b">
        <v>1</v>
      </c>
      <c r="P35" s="931" t="s">
        <v>2100</v>
      </c>
      <c r="Q35" s="931" t="s">
        <v>1007</v>
      </c>
      <c r="R35" s="931" t="s">
        <v>1008</v>
      </c>
      <c r="S35" s="931">
        <v>110</v>
      </c>
      <c r="T35" s="931">
        <v>24</v>
      </c>
      <c r="V35" s="931">
        <v>19.399999999999999</v>
      </c>
      <c r="W35" s="931" t="s">
        <v>357</v>
      </c>
    </row>
    <row r="36" spans="1:23" x14ac:dyDescent="0.2">
      <c r="A36" t="s">
        <v>1288</v>
      </c>
      <c r="B36">
        <v>17</v>
      </c>
      <c r="C36" t="s">
        <v>894</v>
      </c>
      <c r="D36" t="s">
        <v>450</v>
      </c>
      <c r="E36" t="s">
        <v>357</v>
      </c>
      <c r="F36" t="s">
        <v>451</v>
      </c>
      <c r="G36" t="s">
        <v>896</v>
      </c>
      <c r="H36" t="s">
        <v>897</v>
      </c>
      <c r="I36" s="6">
        <v>42376</v>
      </c>
      <c r="J36">
        <v>30.6</v>
      </c>
      <c r="K36" s="6">
        <v>42888</v>
      </c>
      <c r="L36">
        <v>16.829999999999998</v>
      </c>
      <c r="M36">
        <v>17</v>
      </c>
      <c r="N36">
        <v>1.4</v>
      </c>
      <c r="O36" t="b">
        <v>1</v>
      </c>
      <c r="P36" t="s">
        <v>2101</v>
      </c>
      <c r="V36">
        <v>16.829999999999998</v>
      </c>
      <c r="W36" t="s">
        <v>357</v>
      </c>
    </row>
    <row r="38" spans="1:23" x14ac:dyDescent="0.2">
      <c r="A38" t="s">
        <v>870</v>
      </c>
      <c r="B38" t="s">
        <v>871</v>
      </c>
      <c r="C38" t="s">
        <v>872</v>
      </c>
      <c r="D38" t="s">
        <v>237</v>
      </c>
      <c r="E38" t="s">
        <v>877</v>
      </c>
      <c r="F38" t="s">
        <v>878</v>
      </c>
      <c r="G38" t="s">
        <v>192</v>
      </c>
      <c r="H38" t="s">
        <v>189</v>
      </c>
      <c r="I38" t="s">
        <v>188</v>
      </c>
      <c r="J38" t="s">
        <v>880</v>
      </c>
      <c r="K38" t="s">
        <v>881</v>
      </c>
      <c r="L38" t="s">
        <v>882</v>
      </c>
      <c r="M38" t="s">
        <v>883</v>
      </c>
      <c r="N38" t="s">
        <v>884</v>
      </c>
      <c r="O38" t="s">
        <v>885</v>
      </c>
      <c r="P38" t="s">
        <v>886</v>
      </c>
      <c r="Q38" t="s">
        <v>7</v>
      </c>
      <c r="R38" t="s">
        <v>887</v>
      </c>
      <c r="S38" t="s">
        <v>888</v>
      </c>
      <c r="T38" t="s">
        <v>889</v>
      </c>
      <c r="U38" t="s">
        <v>890</v>
      </c>
      <c r="V38" t="s">
        <v>891</v>
      </c>
      <c r="W38" t="s">
        <v>191</v>
      </c>
    </row>
    <row r="39" spans="1:23" x14ac:dyDescent="0.2">
      <c r="A39" t="s">
        <v>1384</v>
      </c>
      <c r="B39">
        <v>20</v>
      </c>
      <c r="C39" t="s">
        <v>894</v>
      </c>
      <c r="D39" t="s">
        <v>378</v>
      </c>
      <c r="E39" t="s">
        <v>112</v>
      </c>
      <c r="F39" t="s">
        <v>406</v>
      </c>
      <c r="G39" t="s">
        <v>896</v>
      </c>
      <c r="H39" t="s">
        <v>11</v>
      </c>
      <c r="I39" s="6">
        <v>42465</v>
      </c>
      <c r="J39">
        <v>50.7</v>
      </c>
      <c r="K39" s="6">
        <v>42964</v>
      </c>
      <c r="L39">
        <v>16.399999999999999</v>
      </c>
      <c r="M39">
        <v>16</v>
      </c>
      <c r="N39">
        <v>1.37</v>
      </c>
      <c r="O39" t="b">
        <v>1</v>
      </c>
      <c r="P39" t="s">
        <v>2102</v>
      </c>
      <c r="V39">
        <v>16.399999999999999</v>
      </c>
      <c r="W39" t="s">
        <v>112</v>
      </c>
    </row>
    <row r="40" spans="1:23" x14ac:dyDescent="0.2">
      <c r="A40" t="s">
        <v>1384</v>
      </c>
      <c r="B40">
        <v>21</v>
      </c>
      <c r="C40" t="s">
        <v>894</v>
      </c>
      <c r="D40" t="s">
        <v>408</v>
      </c>
      <c r="E40" t="s">
        <v>112</v>
      </c>
      <c r="F40" t="s">
        <v>409</v>
      </c>
      <c r="G40" t="s">
        <v>896</v>
      </c>
      <c r="H40" t="s">
        <v>11</v>
      </c>
      <c r="I40" s="6">
        <v>42465</v>
      </c>
      <c r="J40">
        <v>45.1</v>
      </c>
      <c r="K40" s="6">
        <v>42964</v>
      </c>
      <c r="L40">
        <v>16.399999999999999</v>
      </c>
      <c r="M40">
        <v>16</v>
      </c>
      <c r="N40">
        <v>1.37</v>
      </c>
      <c r="O40" t="b">
        <v>1</v>
      </c>
      <c r="P40" t="s">
        <v>2103</v>
      </c>
      <c r="V40">
        <v>16.399999999999999</v>
      </c>
      <c r="W40" t="s">
        <v>112</v>
      </c>
    </row>
    <row r="41" spans="1:23" x14ac:dyDescent="0.2">
      <c r="A41" t="s">
        <v>1384</v>
      </c>
      <c r="B41">
        <v>22</v>
      </c>
      <c r="C41" t="s">
        <v>894</v>
      </c>
      <c r="D41" t="s">
        <v>410</v>
      </c>
      <c r="E41" t="s">
        <v>112</v>
      </c>
      <c r="F41" t="s">
        <v>411</v>
      </c>
      <c r="G41" t="s">
        <v>896</v>
      </c>
      <c r="H41" t="s">
        <v>11</v>
      </c>
      <c r="I41" s="6">
        <v>42475</v>
      </c>
      <c r="J41">
        <v>34.6</v>
      </c>
      <c r="K41" s="6">
        <v>42964</v>
      </c>
      <c r="L41">
        <v>16.07</v>
      </c>
      <c r="M41">
        <v>16</v>
      </c>
      <c r="N41">
        <v>1.34</v>
      </c>
      <c r="O41" t="b">
        <v>1</v>
      </c>
      <c r="P41" t="s">
        <v>2104</v>
      </c>
      <c r="V41">
        <v>16.07</v>
      </c>
      <c r="W41" t="s">
        <v>112</v>
      </c>
    </row>
    <row r="42" spans="1:23" x14ac:dyDescent="0.2">
      <c r="A42" t="s">
        <v>1572</v>
      </c>
      <c r="B42">
        <v>19</v>
      </c>
      <c r="C42" t="s">
        <v>894</v>
      </c>
      <c r="D42" t="s">
        <v>2105</v>
      </c>
      <c r="E42" t="s">
        <v>112</v>
      </c>
      <c r="F42" t="s">
        <v>1608</v>
      </c>
      <c r="G42" t="s">
        <v>896</v>
      </c>
      <c r="H42" t="s">
        <v>200</v>
      </c>
      <c r="I42" s="6">
        <v>42620</v>
      </c>
      <c r="J42">
        <v>36.299999999999997</v>
      </c>
      <c r="K42" s="6">
        <v>43055</v>
      </c>
      <c r="L42">
        <v>14.5</v>
      </c>
      <c r="M42">
        <v>15</v>
      </c>
      <c r="P42" t="s">
        <v>2106</v>
      </c>
      <c r="V42">
        <v>14.5</v>
      </c>
      <c r="W42" t="s">
        <v>112</v>
      </c>
    </row>
    <row r="43" spans="1:23" x14ac:dyDescent="0.2">
      <c r="A43" t="s">
        <v>1572</v>
      </c>
      <c r="B43">
        <v>20</v>
      </c>
      <c r="C43" t="s">
        <v>894</v>
      </c>
      <c r="D43" t="s">
        <v>2107</v>
      </c>
      <c r="E43" t="s">
        <v>112</v>
      </c>
      <c r="F43" t="s">
        <v>1609</v>
      </c>
      <c r="G43" t="s">
        <v>896</v>
      </c>
      <c r="H43" t="s">
        <v>200</v>
      </c>
      <c r="I43" s="6">
        <v>42620</v>
      </c>
      <c r="J43">
        <v>33</v>
      </c>
      <c r="K43" s="6">
        <v>43055</v>
      </c>
      <c r="L43">
        <v>14.5</v>
      </c>
      <c r="M43">
        <v>15</v>
      </c>
      <c r="P43" t="s">
        <v>2108</v>
      </c>
      <c r="V43">
        <v>14.5</v>
      </c>
      <c r="W43" t="s">
        <v>112</v>
      </c>
    </row>
    <row r="44" spans="1:23" x14ac:dyDescent="0.2">
      <c r="A44" t="s">
        <v>1572</v>
      </c>
      <c r="B44">
        <v>21</v>
      </c>
      <c r="C44" t="s">
        <v>894</v>
      </c>
      <c r="D44" t="s">
        <v>2109</v>
      </c>
      <c r="E44" t="s">
        <v>112</v>
      </c>
      <c r="F44" t="s">
        <v>1610</v>
      </c>
      <c r="G44" t="s">
        <v>896</v>
      </c>
      <c r="H44" t="s">
        <v>200</v>
      </c>
      <c r="I44" s="6">
        <v>42645</v>
      </c>
      <c r="J44">
        <v>28.2</v>
      </c>
      <c r="K44" s="6">
        <v>43055</v>
      </c>
      <c r="L44">
        <v>13.67</v>
      </c>
      <c r="M44">
        <v>14</v>
      </c>
      <c r="P44" t="s">
        <v>2110</v>
      </c>
      <c r="V44">
        <v>13.67</v>
      </c>
      <c r="W44" t="s">
        <v>112</v>
      </c>
    </row>
    <row r="45" spans="1:23" x14ac:dyDescent="0.2">
      <c r="A45" t="s">
        <v>1572</v>
      </c>
      <c r="B45">
        <v>22</v>
      </c>
      <c r="C45" t="s">
        <v>894</v>
      </c>
      <c r="D45" t="s">
        <v>2111</v>
      </c>
      <c r="E45" t="s">
        <v>112</v>
      </c>
      <c r="F45" t="s">
        <v>1611</v>
      </c>
      <c r="G45" t="s">
        <v>896</v>
      </c>
      <c r="H45" t="s">
        <v>200</v>
      </c>
      <c r="I45" s="6">
        <v>42645</v>
      </c>
      <c r="J45">
        <v>35.200000000000003</v>
      </c>
      <c r="K45" s="6">
        <v>43056</v>
      </c>
      <c r="L45">
        <v>13.7</v>
      </c>
      <c r="M45">
        <v>14</v>
      </c>
      <c r="P45" t="s">
        <v>2112</v>
      </c>
      <c r="V45">
        <v>13.7</v>
      </c>
      <c r="W45" t="s">
        <v>112</v>
      </c>
    </row>
    <row r="46" spans="1:23" x14ac:dyDescent="0.2">
      <c r="A46" t="s">
        <v>1572</v>
      </c>
      <c r="B46">
        <v>24</v>
      </c>
      <c r="C46" t="s">
        <v>894</v>
      </c>
      <c r="D46" t="s">
        <v>2113</v>
      </c>
      <c r="E46" t="s">
        <v>112</v>
      </c>
      <c r="F46" t="s">
        <v>1613</v>
      </c>
      <c r="G46" t="s">
        <v>896</v>
      </c>
      <c r="H46" t="s">
        <v>200</v>
      </c>
      <c r="I46" s="6">
        <v>42645</v>
      </c>
      <c r="J46">
        <v>25.7</v>
      </c>
      <c r="K46" s="6">
        <v>43056</v>
      </c>
      <c r="L46">
        <v>13.7</v>
      </c>
      <c r="M46">
        <v>14</v>
      </c>
      <c r="P46" t="s">
        <v>2114</v>
      </c>
      <c r="V46">
        <v>13.7</v>
      </c>
      <c r="W46" t="s">
        <v>112</v>
      </c>
    </row>
    <row r="47" spans="1:23" x14ac:dyDescent="0.2">
      <c r="A47" t="s">
        <v>1572</v>
      </c>
      <c r="B47">
        <v>16</v>
      </c>
      <c r="C47" t="s">
        <v>894</v>
      </c>
      <c r="D47" t="s">
        <v>2115</v>
      </c>
      <c r="E47" t="s">
        <v>112</v>
      </c>
      <c r="F47" t="s">
        <v>1605</v>
      </c>
      <c r="G47" t="s">
        <v>896</v>
      </c>
      <c r="H47" t="s">
        <v>2025</v>
      </c>
      <c r="I47" s="6">
        <v>42620</v>
      </c>
      <c r="J47">
        <v>37.299999999999997</v>
      </c>
      <c r="K47" s="6">
        <v>43055</v>
      </c>
      <c r="L47">
        <v>14.5</v>
      </c>
      <c r="M47">
        <v>15</v>
      </c>
      <c r="P47" t="s">
        <v>2116</v>
      </c>
      <c r="V47">
        <v>14.5</v>
      </c>
      <c r="W47" t="s">
        <v>112</v>
      </c>
    </row>
    <row r="48" spans="1:23" x14ac:dyDescent="0.2">
      <c r="A48" t="s">
        <v>1572</v>
      </c>
      <c r="B48">
        <v>17</v>
      </c>
      <c r="C48" t="s">
        <v>894</v>
      </c>
      <c r="D48" t="s">
        <v>2117</v>
      </c>
      <c r="E48" t="s">
        <v>112</v>
      </c>
      <c r="F48" t="s">
        <v>1606</v>
      </c>
      <c r="G48" t="s">
        <v>896</v>
      </c>
      <c r="H48" t="s">
        <v>2025</v>
      </c>
      <c r="I48" s="6">
        <v>42620</v>
      </c>
      <c r="J48">
        <v>42.7</v>
      </c>
      <c r="K48" s="6">
        <v>43055</v>
      </c>
      <c r="L48">
        <v>14.5</v>
      </c>
      <c r="M48">
        <v>15</v>
      </c>
      <c r="P48" t="s">
        <v>2118</v>
      </c>
      <c r="V48">
        <v>14.5</v>
      </c>
      <c r="W48" t="s">
        <v>112</v>
      </c>
    </row>
    <row r="49" spans="1:23" x14ac:dyDescent="0.2">
      <c r="A49" t="s">
        <v>1572</v>
      </c>
      <c r="B49">
        <v>18</v>
      </c>
      <c r="C49" t="s">
        <v>894</v>
      </c>
      <c r="D49" t="s">
        <v>2119</v>
      </c>
      <c r="E49" t="s">
        <v>112</v>
      </c>
      <c r="F49" t="s">
        <v>1607</v>
      </c>
      <c r="G49" t="s">
        <v>896</v>
      </c>
      <c r="H49" t="s">
        <v>2025</v>
      </c>
      <c r="I49" s="6">
        <v>42620</v>
      </c>
      <c r="J49">
        <v>29.4</v>
      </c>
      <c r="K49" s="6">
        <v>43055</v>
      </c>
      <c r="L49">
        <v>14.5</v>
      </c>
      <c r="M49">
        <v>15</v>
      </c>
      <c r="P49" t="s">
        <v>2120</v>
      </c>
      <c r="V49">
        <v>14.5</v>
      </c>
      <c r="W49" t="s">
        <v>112</v>
      </c>
    </row>
    <row r="50" spans="1:23" x14ac:dyDescent="0.2">
      <c r="A50" t="s">
        <v>1572</v>
      </c>
      <c r="B50">
        <v>23</v>
      </c>
      <c r="C50" t="s">
        <v>894</v>
      </c>
      <c r="D50" t="s">
        <v>2121</v>
      </c>
      <c r="E50" t="s">
        <v>112</v>
      </c>
      <c r="F50" t="s">
        <v>1612</v>
      </c>
      <c r="G50" t="s">
        <v>896</v>
      </c>
      <c r="H50" t="s">
        <v>2025</v>
      </c>
      <c r="I50" s="6">
        <v>42645</v>
      </c>
      <c r="J50">
        <v>33.5</v>
      </c>
      <c r="K50" s="6">
        <v>43056</v>
      </c>
      <c r="L50">
        <v>13.7</v>
      </c>
      <c r="M50">
        <v>14</v>
      </c>
      <c r="P50" t="s">
        <v>2122</v>
      </c>
      <c r="V50">
        <v>13.7</v>
      </c>
      <c r="W50" t="s">
        <v>112</v>
      </c>
    </row>
    <row r="51" spans="1:23" x14ac:dyDescent="0.2">
      <c r="A51" t="s">
        <v>1572</v>
      </c>
      <c r="B51">
        <v>25</v>
      </c>
      <c r="C51" t="s">
        <v>894</v>
      </c>
      <c r="D51" t="s">
        <v>2123</v>
      </c>
      <c r="E51" t="s">
        <v>112</v>
      </c>
      <c r="F51" t="s">
        <v>1614</v>
      </c>
      <c r="G51" t="s">
        <v>896</v>
      </c>
      <c r="H51" t="s">
        <v>2025</v>
      </c>
      <c r="I51" s="6">
        <v>42645</v>
      </c>
      <c r="J51">
        <v>34.5</v>
      </c>
      <c r="K51" s="6">
        <v>43056</v>
      </c>
      <c r="L51">
        <v>13.7</v>
      </c>
      <c r="M51">
        <v>14</v>
      </c>
      <c r="P51" t="s">
        <v>2124</v>
      </c>
      <c r="V51">
        <v>13.7</v>
      </c>
      <c r="W51" t="s">
        <v>112</v>
      </c>
    </row>
    <row r="52" spans="1:23" x14ac:dyDescent="0.2">
      <c r="A52" t="s">
        <v>1384</v>
      </c>
      <c r="B52">
        <v>18</v>
      </c>
      <c r="C52" t="s">
        <v>894</v>
      </c>
      <c r="D52" t="s">
        <v>401</v>
      </c>
      <c r="E52" t="s">
        <v>112</v>
      </c>
      <c r="F52" t="s">
        <v>402</v>
      </c>
      <c r="G52" t="s">
        <v>896</v>
      </c>
      <c r="H52" t="s">
        <v>897</v>
      </c>
      <c r="I52" s="6">
        <v>42465</v>
      </c>
      <c r="J52">
        <v>51.2</v>
      </c>
      <c r="K52" s="6">
        <v>42964</v>
      </c>
      <c r="L52">
        <v>16.399999999999999</v>
      </c>
      <c r="M52">
        <v>16</v>
      </c>
      <c r="N52">
        <v>1.37</v>
      </c>
      <c r="O52" t="b">
        <v>1</v>
      </c>
      <c r="P52" t="s">
        <v>2125</v>
      </c>
      <c r="V52">
        <v>16.399999999999999</v>
      </c>
      <c r="W52" t="s">
        <v>112</v>
      </c>
    </row>
    <row r="53" spans="1:23" x14ac:dyDescent="0.2">
      <c r="A53" t="s">
        <v>1384</v>
      </c>
      <c r="B53">
        <v>19</v>
      </c>
      <c r="C53" t="s">
        <v>894</v>
      </c>
      <c r="D53" t="s">
        <v>404</v>
      </c>
      <c r="E53" t="s">
        <v>112</v>
      </c>
      <c r="F53" t="s">
        <v>405</v>
      </c>
      <c r="G53" t="s">
        <v>896</v>
      </c>
      <c r="H53" t="s">
        <v>897</v>
      </c>
      <c r="I53" s="6">
        <v>42465</v>
      </c>
      <c r="J53">
        <v>50.3</v>
      </c>
      <c r="K53" s="6">
        <v>42965</v>
      </c>
      <c r="L53">
        <v>16.43</v>
      </c>
      <c r="M53">
        <v>16</v>
      </c>
      <c r="N53">
        <v>1.37</v>
      </c>
      <c r="O53" t="b">
        <v>1</v>
      </c>
      <c r="P53" t="s">
        <v>2126</v>
      </c>
      <c r="V53">
        <v>16.43</v>
      </c>
      <c r="W5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16</vt:i4>
      </vt:variant>
    </vt:vector>
  </HeadingPairs>
  <TitlesOfParts>
    <vt:vector size="62" baseType="lpstr">
      <vt:lpstr>CVN_20abb15</vt:lpstr>
      <vt:lpstr>Master</vt:lpstr>
      <vt:lpstr>All Totals</vt:lpstr>
      <vt:lpstr>CardiacImagingMice</vt:lpstr>
      <vt:lpstr>Concatenated_all_data- weight</vt:lpstr>
      <vt:lpstr>18ABB11_readable02.22.22_BJ_Cor</vt:lpstr>
      <vt:lpstr>APOE22</vt:lpstr>
      <vt:lpstr>APOE33</vt:lpstr>
      <vt:lpstr>APOE44</vt:lpstr>
      <vt:lpstr>APOE2HN</vt:lpstr>
      <vt:lpstr>APOE3HN</vt:lpstr>
      <vt:lpstr>APOE4HN</vt:lpstr>
      <vt:lpstr>All_Cohorts_V2</vt:lpstr>
      <vt:lpstr>QCLAB_AD_mice</vt:lpstr>
      <vt:lpstr>CTRL_18MnthCohort1_10_26_20</vt:lpstr>
      <vt:lpstr>HFD_Cohort1_10_5_20</vt:lpstr>
      <vt:lpstr>January_Mixed_Cohort HFD+HFCTRL</vt:lpstr>
      <vt:lpstr>CTRL_12MnthCohort2_2_1_21</vt:lpstr>
      <vt:lpstr>March_Mixed_Cohort HFD+CTRL</vt:lpstr>
      <vt:lpstr>CTRL_12MnthCohort3_2_22_21</vt:lpstr>
      <vt:lpstr>CTRL_12_18MnthCohort__5_3_21</vt:lpstr>
      <vt:lpstr>August_Mixed_Cohort HFD+CTRL</vt:lpstr>
      <vt:lpstr>September_Mixed_Cohort_HFD_CTRL</vt:lpstr>
      <vt:lpstr>October_Mixed_Cohort_HFD_CTRL</vt:lpstr>
      <vt:lpstr>November_Mixed_Cohort</vt:lpstr>
      <vt:lpstr>MRI_Schedule_Nov_2021</vt:lpstr>
      <vt:lpstr>RNA</vt:lpstr>
      <vt:lpstr>KO </vt:lpstr>
      <vt:lpstr>Jan2022_Mixed</vt:lpstr>
      <vt:lpstr>Feb_2022_18MnthCtrl+HFD</vt:lpstr>
      <vt:lpstr>cardiac_study</vt:lpstr>
      <vt:lpstr>March2022_18moCTRL</vt:lpstr>
      <vt:lpstr>April2022_Mixed</vt:lpstr>
      <vt:lpstr>May22_Mixed</vt:lpstr>
      <vt:lpstr>June2022_Mixed</vt:lpstr>
      <vt:lpstr>July2022_18moHFD</vt:lpstr>
      <vt:lpstr>August2022_Mixed</vt:lpstr>
      <vt:lpstr>Sept22_6moCtrl_18moHFD</vt:lpstr>
      <vt:lpstr>Oct2022-SpookySzn</vt:lpstr>
      <vt:lpstr>Nov2022</vt:lpstr>
      <vt:lpstr>Dec2022-SantaSzn</vt:lpstr>
      <vt:lpstr>Jan23</vt:lpstr>
      <vt:lpstr>Feb23</vt:lpstr>
      <vt:lpstr>March23</vt:lpstr>
      <vt:lpstr>April23</vt:lpstr>
      <vt:lpstr>MASTER_AB</vt:lpstr>
      <vt:lpstr>April2022_Mixed!Print_Area</vt:lpstr>
      <vt:lpstr>August2022_Mixed!Print_Area</vt:lpstr>
      <vt:lpstr>CVN_20abb15!Print_Area</vt:lpstr>
      <vt:lpstr>'Feb_2022_18MnthCtrl+HFD'!Print_Area</vt:lpstr>
      <vt:lpstr>Jan2022_Mixed!Print_Area</vt:lpstr>
      <vt:lpstr>July2022_18moHFD!Print_Area</vt:lpstr>
      <vt:lpstr>June2022_Mixed!Print_Area</vt:lpstr>
      <vt:lpstr>'March_Mixed_Cohort HFD+CTRL'!Print_Area</vt:lpstr>
      <vt:lpstr>March2022_18moCTRL!Print_Area</vt:lpstr>
      <vt:lpstr>Master!Print_Area</vt:lpstr>
      <vt:lpstr>May22_Mixed!Print_Area</vt:lpstr>
      <vt:lpstr>MRI_Schedule_Nov_2021!Print_Area</vt:lpstr>
      <vt:lpstr>November_Mixed_Cohort!Print_Area</vt:lpstr>
      <vt:lpstr>'Oct2022-SpookySzn'!Print_Area</vt:lpstr>
      <vt:lpstr>RNA!Print_Area</vt:lpstr>
      <vt:lpstr>Sept22_6moCtrl_18moHFD!Print_Area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 Mahzarnia, Ph.D.</cp:lastModifiedBy>
  <cp:revision/>
  <dcterms:created xsi:type="dcterms:W3CDTF">2021-01-04T15:59:41Z</dcterms:created>
  <dcterms:modified xsi:type="dcterms:W3CDTF">2023-03-16T19:45:43Z</dcterms:modified>
  <cp:category/>
  <cp:contentStatus/>
</cp:coreProperties>
</file>