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23/Desktop/CMU/Capstone/CRS-Detection/Datasets/"/>
    </mc:Choice>
  </mc:AlternateContent>
  <xr:revisionPtr revIDLastSave="0" documentId="13_ncr:1_{CBF1E52D-6FD8-5F47-BEB7-C12108F33901}" xr6:coauthVersionLast="47" xr6:coauthVersionMax="47" xr10:uidLastSave="{00000000-0000-0000-0000-000000000000}"/>
  <bookViews>
    <workbookView xWindow="220" yWindow="580" windowWidth="35620" windowHeight="20580" xr2:uid="{AEBAC917-E927-ED44-8E57-5D13717B6E8C}"/>
  </bookViews>
  <sheets>
    <sheet name="Sheet1" sheetId="1" r:id="rId1"/>
    <sheet name="Sheet2" sheetId="2" r:id="rId2"/>
  </sheets>
  <definedNames>
    <definedName name="_xlnm._FilterDatabase" localSheetId="0" hidden="1">Sheet1!$B$8:$DU$232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8" i="1" l="1"/>
  <c r="M218" i="1"/>
  <c r="O217" i="1"/>
  <c r="M217" i="1"/>
  <c r="M216" i="1"/>
  <c r="O216" i="1"/>
  <c r="M215" i="1"/>
  <c r="O215" i="1"/>
  <c r="M214" i="1"/>
  <c r="O214" i="1"/>
  <c r="M213" i="1"/>
  <c r="O213" i="1"/>
  <c r="O212" i="1"/>
  <c r="M212" i="1"/>
  <c r="O210" i="1"/>
  <c r="M210" i="1"/>
  <c r="O209" i="1"/>
  <c r="M209" i="1"/>
  <c r="O208" i="1"/>
  <c r="M208" i="1"/>
  <c r="O207" i="1"/>
  <c r="M207" i="1"/>
  <c r="M206" i="1"/>
  <c r="O206" i="1"/>
  <c r="M205" i="1"/>
  <c r="O205" i="1"/>
  <c r="O204" i="1"/>
  <c r="O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03" i="1"/>
  <c r="O202" i="1"/>
  <c r="M202" i="1"/>
  <c r="M201" i="1"/>
  <c r="O201" i="1"/>
  <c r="O200" i="1"/>
  <c r="M200" i="1"/>
  <c r="O199" i="1"/>
  <c r="M199" i="1"/>
  <c r="O198" i="1"/>
  <c r="M198" i="1"/>
  <c r="O197" i="1"/>
  <c r="M197" i="1"/>
  <c r="O196" i="1"/>
  <c r="M196" i="1"/>
  <c r="O195" i="1"/>
  <c r="M195" i="1"/>
  <c r="O193" i="1"/>
  <c r="M193" i="1"/>
  <c r="O192" i="1"/>
  <c r="O191" i="1"/>
  <c r="M191" i="1"/>
  <c r="M189" i="1"/>
  <c r="M190" i="1"/>
  <c r="F184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70" i="1"/>
  <c r="Y169" i="1"/>
  <c r="O183" i="1"/>
  <c r="M183" i="1"/>
  <c r="O181" i="1"/>
  <c r="M181" i="1"/>
  <c r="O182" i="1"/>
  <c r="M182" i="1"/>
  <c r="O180" i="1"/>
  <c r="M180" i="1"/>
  <c r="O179" i="1"/>
  <c r="M179" i="1"/>
  <c r="O178" i="1"/>
  <c r="M178" i="1"/>
  <c r="O177" i="1"/>
  <c r="M177" i="1"/>
  <c r="O176" i="1"/>
  <c r="M176" i="1"/>
  <c r="O175" i="1"/>
  <c r="M175" i="1"/>
  <c r="O174" i="1"/>
  <c r="M174" i="1"/>
  <c r="O173" i="1"/>
  <c r="M173" i="1"/>
  <c r="O172" i="1"/>
  <c r="M172" i="1"/>
  <c r="O171" i="1"/>
  <c r="M171" i="1"/>
  <c r="O170" i="1"/>
  <c r="M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70" i="1"/>
  <c r="Y158" i="1"/>
  <c r="Y159" i="1"/>
  <c r="Y160" i="1"/>
  <c r="Y161" i="1"/>
  <c r="Y162" i="1"/>
  <c r="Y163" i="1"/>
  <c r="Y164" i="1"/>
  <c r="Y165" i="1"/>
  <c r="Y166" i="1"/>
  <c r="Y167" i="1"/>
  <c r="Y168" i="1"/>
  <c r="Y157" i="1"/>
  <c r="O169" i="1"/>
  <c r="M169" i="1"/>
  <c r="O167" i="1"/>
  <c r="M167" i="1"/>
  <c r="O166" i="1"/>
  <c r="M166" i="1"/>
  <c r="M165" i="1"/>
  <c r="O165" i="1"/>
  <c r="O164" i="1"/>
  <c r="M164" i="1"/>
  <c r="M163" i="1"/>
  <c r="O163" i="1"/>
  <c r="O162" i="1"/>
  <c r="M162" i="1"/>
  <c r="O161" i="1"/>
  <c r="M161" i="1"/>
  <c r="O160" i="1"/>
  <c r="M160" i="1"/>
  <c r="O159" i="1"/>
  <c r="M159" i="1"/>
  <c r="O158" i="1"/>
  <c r="O157" i="1"/>
  <c r="M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57" i="1"/>
  <c r="O156" i="1"/>
  <c r="M156" i="1"/>
  <c r="O155" i="1"/>
  <c r="M155" i="1"/>
  <c r="O154" i="1"/>
  <c r="M154" i="1"/>
  <c r="Y154" i="1"/>
  <c r="Y155" i="1"/>
  <c r="Y156" i="1"/>
  <c r="Y153" i="1"/>
  <c r="F154" i="1"/>
  <c r="F153" i="1"/>
  <c r="F155" i="1"/>
  <c r="F156" i="1"/>
  <c r="O152" i="1"/>
  <c r="M152" i="1"/>
  <c r="O147" i="1"/>
  <c r="M147" i="1"/>
  <c r="O146" i="1"/>
  <c r="M146" i="1"/>
  <c r="M145" i="1"/>
  <c r="O145" i="1"/>
  <c r="O142" i="1"/>
  <c r="M142" i="1"/>
  <c r="O141" i="1"/>
  <c r="M141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O131" i="1"/>
  <c r="M131" i="1"/>
  <c r="O130" i="1"/>
  <c r="M130" i="1"/>
  <c r="O129" i="1"/>
  <c r="M129" i="1"/>
  <c r="O128" i="1"/>
  <c r="M128" i="1"/>
  <c r="O127" i="1"/>
  <c r="M127" i="1"/>
  <c r="O126" i="1"/>
  <c r="M126" i="1"/>
  <c r="O125" i="1"/>
  <c r="M125" i="1"/>
  <c r="O124" i="1"/>
  <c r="M124" i="1"/>
  <c r="O123" i="1"/>
  <c r="M123" i="1"/>
  <c r="O122" i="1"/>
  <c r="M122" i="1"/>
  <c r="O121" i="1"/>
  <c r="M121" i="1"/>
  <c r="O120" i="1"/>
  <c r="M120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18" i="1"/>
  <c r="Y132" i="1"/>
  <c r="Y131" i="1"/>
  <c r="Y130" i="1"/>
  <c r="Y129" i="1"/>
  <c r="Y128" i="1"/>
  <c r="Y127" i="1"/>
  <c r="Y125" i="1"/>
  <c r="Y124" i="1"/>
  <c r="Y123" i="1"/>
  <c r="Y122" i="1"/>
  <c r="Y121" i="1"/>
  <c r="Y120" i="1"/>
  <c r="Y119" i="1"/>
  <c r="Y118" i="1"/>
  <c r="Y126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03" i="1"/>
  <c r="O117" i="1"/>
  <c r="M117" i="1"/>
  <c r="O116" i="1"/>
  <c r="M116" i="1"/>
  <c r="O115" i="1"/>
  <c r="M115" i="1"/>
  <c r="O114" i="1"/>
  <c r="M114" i="1"/>
  <c r="O113" i="1"/>
  <c r="M113" i="1"/>
  <c r="O112" i="1"/>
  <c r="M112" i="1"/>
  <c r="O111" i="1"/>
  <c r="M111" i="1"/>
  <c r="O110" i="1"/>
  <c r="M110" i="1"/>
  <c r="O109" i="1"/>
  <c r="M109" i="1"/>
  <c r="O108" i="1"/>
  <c r="M108" i="1"/>
  <c r="M107" i="1"/>
  <c r="O106" i="1"/>
  <c r="M106" i="1"/>
  <c r="O105" i="1"/>
  <c r="M105" i="1"/>
  <c r="M104" i="1"/>
  <c r="O103" i="1"/>
  <c r="M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03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89" i="1"/>
  <c r="O102" i="1"/>
  <c r="M102" i="1"/>
  <c r="O101" i="1"/>
  <c r="M101" i="1"/>
  <c r="O100" i="1"/>
  <c r="M100" i="1"/>
  <c r="O99" i="1"/>
  <c r="M99" i="1"/>
  <c r="O98" i="1"/>
  <c r="M98" i="1"/>
  <c r="O97" i="1"/>
  <c r="M97" i="1"/>
  <c r="O95" i="1"/>
  <c r="M95" i="1"/>
  <c r="O94" i="1"/>
  <c r="M94" i="1"/>
  <c r="O91" i="1"/>
  <c r="M91" i="1"/>
  <c r="F89" i="1"/>
  <c r="F98" i="1"/>
  <c r="F99" i="1"/>
  <c r="F100" i="1"/>
  <c r="F101" i="1"/>
  <c r="F102" i="1"/>
  <c r="F90" i="1"/>
  <c r="F91" i="1"/>
  <c r="F92" i="1"/>
  <c r="F93" i="1"/>
  <c r="F94" i="1"/>
  <c r="F96" i="1"/>
  <c r="F97" i="1"/>
  <c r="F95" i="1"/>
  <c r="F88" i="1"/>
  <c r="F76" i="1"/>
  <c r="F77" i="1"/>
  <c r="F78" i="1"/>
  <c r="F79" i="1"/>
  <c r="F80" i="1"/>
  <c r="F81" i="1"/>
  <c r="F82" i="1"/>
  <c r="F83" i="1"/>
  <c r="F84" i="1"/>
  <c r="F85" i="1"/>
  <c r="F86" i="1"/>
  <c r="F87" i="1"/>
  <c r="F75" i="1"/>
  <c r="O67" i="1"/>
  <c r="M67" i="1"/>
  <c r="M66" i="1"/>
  <c r="O66" i="1"/>
  <c r="O65" i="1"/>
  <c r="O64" i="1"/>
  <c r="M64" i="1"/>
  <c r="O71" i="1"/>
  <c r="M71" i="1"/>
  <c r="O70" i="1"/>
  <c r="M70" i="1"/>
  <c r="O69" i="1"/>
  <c r="M68" i="1"/>
  <c r="O63" i="1"/>
  <c r="M63" i="1"/>
  <c r="F64" i="1"/>
  <c r="F65" i="1"/>
  <c r="F66" i="1"/>
  <c r="F67" i="1"/>
  <c r="F68" i="1"/>
  <c r="F69" i="1"/>
  <c r="F70" i="1"/>
  <c r="F71" i="1"/>
  <c r="F72" i="1"/>
  <c r="F73" i="1"/>
  <c r="F74" i="1"/>
  <c r="F63" i="1"/>
  <c r="O53" i="1"/>
  <c r="M53" i="1"/>
  <c r="O62" i="1"/>
  <c r="M62" i="1"/>
  <c r="O61" i="1"/>
  <c r="M61" i="1"/>
  <c r="O60" i="1"/>
  <c r="M60" i="1"/>
  <c r="O59" i="1"/>
  <c r="M59" i="1"/>
  <c r="O58" i="1"/>
  <c r="M58" i="1"/>
  <c r="O57" i="1"/>
  <c r="M57" i="1"/>
  <c r="M56" i="1"/>
  <c r="O55" i="1"/>
  <c r="M55" i="1"/>
  <c r="M52" i="1"/>
  <c r="F52" i="1"/>
  <c r="F53" i="1"/>
  <c r="F54" i="1"/>
  <c r="F55" i="1"/>
  <c r="F56" i="1"/>
  <c r="F57" i="1"/>
  <c r="F58" i="1"/>
  <c r="F59" i="1"/>
  <c r="F60" i="1"/>
  <c r="F61" i="1"/>
  <c r="F62" i="1"/>
  <c r="F51" i="1"/>
  <c r="F36" i="1"/>
  <c r="F37" i="1"/>
  <c r="F38" i="1"/>
  <c r="F39" i="1"/>
  <c r="F40" i="1"/>
  <c r="F41" i="1"/>
  <c r="F42" i="1"/>
  <c r="F47" i="1"/>
  <c r="F48" i="1"/>
  <c r="F49" i="1"/>
  <c r="F50" i="1"/>
  <c r="M28" i="1"/>
  <c r="M30" i="1"/>
  <c r="M26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M20" i="1"/>
  <c r="F10" i="1"/>
  <c r="F11" i="1"/>
  <c r="F12" i="1"/>
  <c r="F13" i="1"/>
  <c r="F14" i="1"/>
  <c r="F15" i="1"/>
  <c r="F16" i="1"/>
  <c r="F17" i="1"/>
  <c r="F18" i="1"/>
  <c r="F19" i="1"/>
  <c r="F20" i="1"/>
  <c r="F9" i="1"/>
</calcChain>
</file>

<file path=xl/sharedStrings.xml><?xml version="1.0" encoding="utf-8"?>
<sst xmlns="http://schemas.openxmlformats.org/spreadsheetml/2006/main" count="4816" uniqueCount="1044">
  <si>
    <t>ADRO04_IO_All_Plates_01082024</t>
  </si>
  <si>
    <t>Olink NPX Signature 1.11.0</t>
  </si>
  <si>
    <t>NPX data</t>
  </si>
  <si>
    <t>Panel</t>
  </si>
  <si>
    <t>Olink Target 96 Immuno-Oncology(v.3113)</t>
  </si>
  <si>
    <t>Assay</t>
  </si>
  <si>
    <t>IL8</t>
  </si>
  <si>
    <t>TNFRSF9</t>
  </si>
  <si>
    <t>TIE2</t>
  </si>
  <si>
    <t>MCP-3</t>
  </si>
  <si>
    <t>CD40-L</t>
  </si>
  <si>
    <t>IL-1 alpha</t>
  </si>
  <si>
    <t>CD244</t>
  </si>
  <si>
    <t>EGF</t>
  </si>
  <si>
    <t>ANGPT1</t>
  </si>
  <si>
    <t>IL7</t>
  </si>
  <si>
    <t>PGF</t>
  </si>
  <si>
    <t>IL6</t>
  </si>
  <si>
    <t>ADGRG1</t>
  </si>
  <si>
    <t>MCP-1</t>
  </si>
  <si>
    <t>CRTAM</t>
  </si>
  <si>
    <t>CXCL11</t>
  </si>
  <si>
    <t>MCP-4</t>
  </si>
  <si>
    <t>TRAIL</t>
  </si>
  <si>
    <t>FGF2</t>
  </si>
  <si>
    <t>CXCL9</t>
  </si>
  <si>
    <t>CD8A</t>
  </si>
  <si>
    <t>CAIX</t>
  </si>
  <si>
    <t>MUC-16</t>
  </si>
  <si>
    <t>ADA</t>
  </si>
  <si>
    <t>CD4</t>
  </si>
  <si>
    <t>NOS3</t>
  </si>
  <si>
    <t>IL2</t>
  </si>
  <si>
    <t>Gal-9</t>
  </si>
  <si>
    <t>VEGFR-2</t>
  </si>
  <si>
    <t>CD40</t>
  </si>
  <si>
    <t>IL18</t>
  </si>
  <si>
    <t>GZMH</t>
  </si>
  <si>
    <t>KIR3DL1</t>
  </si>
  <si>
    <t>LAP TGF-beta-1</t>
  </si>
  <si>
    <t>CXCL1</t>
  </si>
  <si>
    <t>TNFSF14</t>
  </si>
  <si>
    <t>IL33</t>
  </si>
  <si>
    <t>TWEAK</t>
  </si>
  <si>
    <t>PDGF subunit B</t>
  </si>
  <si>
    <t>PDCD1</t>
  </si>
  <si>
    <t>FASLG</t>
  </si>
  <si>
    <t>CD28</t>
  </si>
  <si>
    <t>CCL19</t>
  </si>
  <si>
    <t>MCP-2</t>
  </si>
  <si>
    <t>CCL4</t>
  </si>
  <si>
    <t>IL15</t>
  </si>
  <si>
    <t>Gal-1</t>
  </si>
  <si>
    <t>PD-L1</t>
  </si>
  <si>
    <t>CD27</t>
  </si>
  <si>
    <t>CXCL5</t>
  </si>
  <si>
    <t>IL5</t>
  </si>
  <si>
    <t>HGF</t>
  </si>
  <si>
    <t>GZMA</t>
  </si>
  <si>
    <t>HO-1</t>
  </si>
  <si>
    <t>CX3CL1</t>
  </si>
  <si>
    <t>CXCL10</t>
  </si>
  <si>
    <t>CD70</t>
  </si>
  <si>
    <t>IL10</t>
  </si>
  <si>
    <t>TNFRSF12A</t>
  </si>
  <si>
    <t>CCL23</t>
  </si>
  <si>
    <t>CD5</t>
  </si>
  <si>
    <t>CCL3</t>
  </si>
  <si>
    <t>MMP7</t>
  </si>
  <si>
    <t>ARG1</t>
  </si>
  <si>
    <t>NCR1</t>
  </si>
  <si>
    <t>DCN</t>
  </si>
  <si>
    <t>TNFRSF21</t>
  </si>
  <si>
    <t>TNFRSF4</t>
  </si>
  <si>
    <t>MIC-A/B</t>
  </si>
  <si>
    <t>CCL17</t>
  </si>
  <si>
    <t>ANGPT2</t>
  </si>
  <si>
    <t>PTN</t>
  </si>
  <si>
    <t>CXCL12</t>
  </si>
  <si>
    <t>IFN-gamma</t>
  </si>
  <si>
    <t>LAMP3</t>
  </si>
  <si>
    <t>CASP-8</t>
  </si>
  <si>
    <t>ICOSLG</t>
  </si>
  <si>
    <t>MMP12</t>
  </si>
  <si>
    <t>CXCL13</t>
  </si>
  <si>
    <t>PD-L2</t>
  </si>
  <si>
    <t>VEGFA</t>
  </si>
  <si>
    <t>IL4</t>
  </si>
  <si>
    <t>LAG3</t>
  </si>
  <si>
    <t>IL12RB1</t>
  </si>
  <si>
    <t>IL13</t>
  </si>
  <si>
    <t>CCL20</t>
  </si>
  <si>
    <t>TNF</t>
  </si>
  <si>
    <t>KLRD1</t>
  </si>
  <si>
    <t>GZMB</t>
  </si>
  <si>
    <t>CD83</t>
  </si>
  <si>
    <t>IL12</t>
  </si>
  <si>
    <t>CSF-1</t>
  </si>
  <si>
    <t>Plate ID</t>
  </si>
  <si>
    <t>QC Warning</t>
  </si>
  <si>
    <t>QC Deviation from median</t>
  </si>
  <si>
    <t>Uniprot ID</t>
  </si>
  <si>
    <t>P10145</t>
  </si>
  <si>
    <t>Q07011</t>
  </si>
  <si>
    <t>Q02763</t>
  </si>
  <si>
    <t>P80098</t>
  </si>
  <si>
    <t>P29965</t>
  </si>
  <si>
    <t>P01583</t>
  </si>
  <si>
    <t>Q9BZW8</t>
  </si>
  <si>
    <t>P01133</t>
  </si>
  <si>
    <t>Q15389</t>
  </si>
  <si>
    <t>P13232</t>
  </si>
  <si>
    <t>P49763</t>
  </si>
  <si>
    <t>P05231</t>
  </si>
  <si>
    <t>Q9Y653</t>
  </si>
  <si>
    <t>P13500</t>
  </si>
  <si>
    <t>O95727</t>
  </si>
  <si>
    <t>O14625</t>
  </si>
  <si>
    <t>Q99616</t>
  </si>
  <si>
    <t>P50591</t>
  </si>
  <si>
    <t>P09038</t>
  </si>
  <si>
    <t>Q07325</t>
  </si>
  <si>
    <t>P01732</t>
  </si>
  <si>
    <t>Q16790</t>
  </si>
  <si>
    <t>Q8WXI7</t>
  </si>
  <si>
    <t>P00813</t>
  </si>
  <si>
    <t>P01730</t>
  </si>
  <si>
    <t>P29474</t>
  </si>
  <si>
    <t>P60568</t>
  </si>
  <si>
    <t>O00182</t>
  </si>
  <si>
    <t>P35968</t>
  </si>
  <si>
    <t>P25942</t>
  </si>
  <si>
    <t>Q14116</t>
  </si>
  <si>
    <t>P20718</t>
  </si>
  <si>
    <t>P43629</t>
  </si>
  <si>
    <t>P01137</t>
  </si>
  <si>
    <t>P09341</t>
  </si>
  <si>
    <t>O43557</t>
  </si>
  <si>
    <t>O95760</t>
  </si>
  <si>
    <t>O43508</t>
  </si>
  <si>
    <t>P01127</t>
  </si>
  <si>
    <t>Q15116</t>
  </si>
  <si>
    <t>P48023</t>
  </si>
  <si>
    <t>P10747</t>
  </si>
  <si>
    <t>Q99731</t>
  </si>
  <si>
    <t>P80075</t>
  </si>
  <si>
    <t>P13236</t>
  </si>
  <si>
    <t>P40933</t>
  </si>
  <si>
    <t>P09382</t>
  </si>
  <si>
    <t>Q9NZQ7</t>
  </si>
  <si>
    <t>P26842</t>
  </si>
  <si>
    <t>P42830</t>
  </si>
  <si>
    <t>P05113</t>
  </si>
  <si>
    <t>P14210</t>
  </si>
  <si>
    <t>P12544</t>
  </si>
  <si>
    <t>P09601</t>
  </si>
  <si>
    <t>P78423</t>
  </si>
  <si>
    <t>P02778</t>
  </si>
  <si>
    <t>P32970</t>
  </si>
  <si>
    <t>P22301</t>
  </si>
  <si>
    <t>Q9NP84</t>
  </si>
  <si>
    <t>P55773</t>
  </si>
  <si>
    <t>P06127</t>
  </si>
  <si>
    <t>P10147</t>
  </si>
  <si>
    <t>P09237</t>
  </si>
  <si>
    <t>P05089</t>
  </si>
  <si>
    <t>O76036</t>
  </si>
  <si>
    <t>P07585</t>
  </si>
  <si>
    <t>O75509</t>
  </si>
  <si>
    <t>P43489</t>
  </si>
  <si>
    <t>Q29983,Q29980</t>
  </si>
  <si>
    <t>Q92583</t>
  </si>
  <si>
    <t>O15123</t>
  </si>
  <si>
    <t>P21246</t>
  </si>
  <si>
    <t>P48061</t>
  </si>
  <si>
    <t>P01579</t>
  </si>
  <si>
    <t>Q9UQV4</t>
  </si>
  <si>
    <t>Q14790</t>
  </si>
  <si>
    <t>O75144</t>
  </si>
  <si>
    <t>P39900</t>
  </si>
  <si>
    <t>O43927</t>
  </si>
  <si>
    <t>Q9BQ51</t>
  </si>
  <si>
    <t>P15692</t>
  </si>
  <si>
    <t>P05112</t>
  </si>
  <si>
    <t>P18627</t>
  </si>
  <si>
    <t>P42701</t>
  </si>
  <si>
    <t>P35225</t>
  </si>
  <si>
    <t>P78556</t>
  </si>
  <si>
    <t>P01375</t>
  </si>
  <si>
    <t>Q13241</t>
  </si>
  <si>
    <t>P10144</t>
  </si>
  <si>
    <t>Q01151</t>
  </si>
  <si>
    <t>P29459,P29460</t>
  </si>
  <si>
    <t>P09603</t>
  </si>
  <si>
    <t>Inc Ctrl 2</t>
  </si>
  <si>
    <t>Det Ctrl</t>
  </si>
  <si>
    <t>OlinkID</t>
  </si>
  <si>
    <t>OID00752</t>
  </si>
  <si>
    <t>OID00753</t>
  </si>
  <si>
    <t>OID00754</t>
  </si>
  <si>
    <t>OID00755</t>
  </si>
  <si>
    <t>OID00756</t>
  </si>
  <si>
    <t>OID00757</t>
  </si>
  <si>
    <t>OID00758</t>
  </si>
  <si>
    <t>OID00759</t>
  </si>
  <si>
    <t>OID00760</t>
  </si>
  <si>
    <t>OID00761</t>
  </si>
  <si>
    <t>OID00762</t>
  </si>
  <si>
    <t>OID00763</t>
  </si>
  <si>
    <t>OID00764</t>
  </si>
  <si>
    <t>OID00765</t>
  </si>
  <si>
    <t>OID00766</t>
  </si>
  <si>
    <t>OID00767</t>
  </si>
  <si>
    <t>OID00768</t>
  </si>
  <si>
    <t>OID00769</t>
  </si>
  <si>
    <t>OID00770</t>
  </si>
  <si>
    <t>OID00771</t>
  </si>
  <si>
    <t>OID00772</t>
  </si>
  <si>
    <t>OID00773</t>
  </si>
  <si>
    <t>OID05549</t>
  </si>
  <si>
    <t>OID00775</t>
  </si>
  <si>
    <t>OID00776</t>
  </si>
  <si>
    <t>OID00777</t>
  </si>
  <si>
    <t>OID00778</t>
  </si>
  <si>
    <t>OID00779</t>
  </si>
  <si>
    <t>OID00780</t>
  </si>
  <si>
    <t>OID00781</t>
  </si>
  <si>
    <t>OID00782</t>
  </si>
  <si>
    <t>OID00783</t>
  </si>
  <si>
    <t>OID05550</t>
  </si>
  <si>
    <t>OID00785</t>
  </si>
  <si>
    <t>OID00786</t>
  </si>
  <si>
    <t>OID00787</t>
  </si>
  <si>
    <t>OID00788</t>
  </si>
  <si>
    <t>OID00789</t>
  </si>
  <si>
    <t>OID00790</t>
  </si>
  <si>
    <t>OID00791</t>
  </si>
  <si>
    <t>OID00792</t>
  </si>
  <si>
    <t>OID00793</t>
  </si>
  <si>
    <t>OID00794</t>
  </si>
  <si>
    <t>OID00795</t>
  </si>
  <si>
    <t>OID00796</t>
  </si>
  <si>
    <t>OID05551</t>
  </si>
  <si>
    <t>OID00798</t>
  </si>
  <si>
    <t>OID00799</t>
  </si>
  <si>
    <t>OID00800</t>
  </si>
  <si>
    <t>OID00801</t>
  </si>
  <si>
    <t>OID00802</t>
  </si>
  <si>
    <t>OID00803</t>
  </si>
  <si>
    <t>OID00804</t>
  </si>
  <si>
    <t>OID00805</t>
  </si>
  <si>
    <t>OID00806</t>
  </si>
  <si>
    <t>OID00807</t>
  </si>
  <si>
    <t>OID00808</t>
  </si>
  <si>
    <t>OID00809</t>
  </si>
  <si>
    <t>OID00810</t>
  </si>
  <si>
    <t>OID00811</t>
  </si>
  <si>
    <t>OID00812</t>
  </si>
  <si>
    <t>OID00813</t>
  </si>
  <si>
    <t>OID00814</t>
  </si>
  <si>
    <t>OID00815</t>
  </si>
  <si>
    <t>OID00816</t>
  </si>
  <si>
    <t>OID00817</t>
  </si>
  <si>
    <t>OID00818</t>
  </si>
  <si>
    <t>OID00819</t>
  </si>
  <si>
    <t>OID00820</t>
  </si>
  <si>
    <t>OID00821</t>
  </si>
  <si>
    <t>OID00822</t>
  </si>
  <si>
    <t>OID00823</t>
  </si>
  <si>
    <t>OID00824</t>
  </si>
  <si>
    <t>OID05552</t>
  </si>
  <si>
    <t>OID00826</t>
  </si>
  <si>
    <t>OID00827</t>
  </si>
  <si>
    <t>OID00828</t>
  </si>
  <si>
    <t>OID00829</t>
  </si>
  <si>
    <t>OID00830</t>
  </si>
  <si>
    <t>OID00831</t>
  </si>
  <si>
    <t>OID00832</t>
  </si>
  <si>
    <t>OID00833</t>
  </si>
  <si>
    <t>OID05553</t>
  </si>
  <si>
    <t>OID00835</t>
  </si>
  <si>
    <t>OID00836</t>
  </si>
  <si>
    <t>OID00837</t>
  </si>
  <si>
    <t>OID05554</t>
  </si>
  <si>
    <t>OID00839</t>
  </si>
  <si>
    <t>OID00840</t>
  </si>
  <si>
    <t>OID00841</t>
  </si>
  <si>
    <t>OID00842</t>
  </si>
  <si>
    <t>OID00843</t>
  </si>
  <si>
    <t>Wearable Device ID</t>
  </si>
  <si>
    <t>Sample ID</t>
  </si>
  <si>
    <t>PT_ID</t>
  </si>
  <si>
    <t>Date of CAR-T infusion</t>
  </si>
  <si>
    <t>Date of Sample</t>
  </si>
  <si>
    <t>Days in relation to CAR-T  infusion</t>
  </si>
  <si>
    <t>Patient experienced CRS at any point (Yes/No)</t>
  </si>
  <si>
    <t>Patient experienced ICANS at any point (Yes/No)</t>
  </si>
  <si>
    <t>ICANs on date (0 -no, 1 yes)</t>
  </si>
  <si>
    <t>CRS on date (0 No, 1 Yes)</t>
  </si>
  <si>
    <t xml:space="preserve">CRS Grade </t>
  </si>
  <si>
    <t>WBC</t>
  </si>
  <si>
    <t>Abs Monocyte</t>
  </si>
  <si>
    <t>Abs Neutrophil</t>
  </si>
  <si>
    <t>Abs Lymphocyte</t>
  </si>
  <si>
    <t>Highest Temp</t>
  </si>
  <si>
    <t>Highest Ferritin</t>
  </si>
  <si>
    <t>Highest CRP</t>
  </si>
  <si>
    <t>TOCI given on day (0 no, 1 yes)</t>
  </si>
  <si>
    <t>Anakinra given on day (0 no, 1 yes)</t>
  </si>
  <si>
    <t>Steroids given</t>
  </si>
  <si>
    <t>Agent (JNJ/BMS/Caribou)</t>
  </si>
  <si>
    <t>Dose</t>
  </si>
  <si>
    <t>Weight at time of infusion</t>
  </si>
  <si>
    <t>Total Cells infused (x10^6)</t>
  </si>
  <si>
    <t>Bridging Chemo Therapy</t>
  </si>
  <si>
    <t>Best Response as of 1_24_2024</t>
  </si>
  <si>
    <t>DOP</t>
  </si>
  <si>
    <t>Date of last response assesment</t>
  </si>
  <si>
    <t>WEAR_7016_CRS</t>
  </si>
  <si>
    <t>7016</t>
  </si>
  <si>
    <t>No</t>
  </si>
  <si>
    <t>97.9</t>
  </si>
  <si>
    <t>178</t>
  </si>
  <si>
    <t>2.2</t>
  </si>
  <si>
    <t>0</t>
  </si>
  <si>
    <t>JNJ</t>
  </si>
  <si>
    <t>64.4</t>
  </si>
  <si>
    <t>45.08</t>
  </si>
  <si>
    <t>N/A</t>
  </si>
  <si>
    <t>sCR</t>
  </si>
  <si>
    <t>1/30/2024</t>
  </si>
  <si>
    <t>ADRO04_IO_Plate04_11152023</t>
  </si>
  <si>
    <t>Pass</t>
  </si>
  <si>
    <t>WEAR_7016_V1</t>
  </si>
  <si>
    <t>2.8</t>
  </si>
  <si>
    <t>0.031</t>
  </si>
  <si>
    <t>98.1</t>
  </si>
  <si>
    <t>171</t>
  </si>
  <si>
    <t>2.1</t>
  </si>
  <si>
    <t>WEAR_7016_V10</t>
  </si>
  <si>
    <t>2.26</t>
  </si>
  <si>
    <t>3.05</t>
  </si>
  <si>
    <t>98.4</t>
  </si>
  <si>
    <t>126</t>
  </si>
  <si>
    <t>5</t>
  </si>
  <si>
    <t>WEAR_7016_V11</t>
  </si>
  <si>
    <t>1</t>
  </si>
  <si>
    <t>2.6</t>
  </si>
  <si>
    <t>106</t>
  </si>
  <si>
    <t>WEAR_7016_V2</t>
  </si>
  <si>
    <t>2.08</t>
  </si>
  <si>
    <t>0.02</t>
  </si>
  <si>
    <t>189</t>
  </si>
  <si>
    <t>2</t>
  </si>
  <si>
    <t>WEAR_7016_V3</t>
  </si>
  <si>
    <t>1.65</t>
  </si>
  <si>
    <t>187</t>
  </si>
  <si>
    <t>3.3</t>
  </si>
  <si>
    <t>WEAR_7016_V4</t>
  </si>
  <si>
    <t>WEAR_7016_V5</t>
  </si>
  <si>
    <t>1.17</t>
  </si>
  <si>
    <t>97.4</t>
  </si>
  <si>
    <t>159</t>
  </si>
  <si>
    <t>29.1</t>
  </si>
  <si>
    <t>WEAR_7016_V6</t>
  </si>
  <si>
    <t>0.075</t>
  </si>
  <si>
    <t>98.8</t>
  </si>
  <si>
    <t>154</t>
  </si>
  <si>
    <t>54.4</t>
  </si>
  <si>
    <t>WEAR_7016_V7</t>
  </si>
  <si>
    <t>2.02</t>
  </si>
  <si>
    <t>0.05</t>
  </si>
  <si>
    <t>98.9</t>
  </si>
  <si>
    <t>137</t>
  </si>
  <si>
    <t>41.7</t>
  </si>
  <si>
    <t>WEAR_7016_V8</t>
  </si>
  <si>
    <t>2.38</t>
  </si>
  <si>
    <t>99.5</t>
  </si>
  <si>
    <t>152</t>
  </si>
  <si>
    <t>17.2</t>
  </si>
  <si>
    <t>WEAR_7016_V9</t>
  </si>
  <si>
    <t>1.88</t>
  </si>
  <si>
    <t>0.07</t>
  </si>
  <si>
    <t>100</t>
  </si>
  <si>
    <t>247</t>
  </si>
  <si>
    <t>15.1</t>
  </si>
  <si>
    <t>WEAR_7017_CRS</t>
  </si>
  <si>
    <t>7017</t>
  </si>
  <si>
    <t>Yes</t>
  </si>
  <si>
    <t>0.8</t>
  </si>
  <si>
    <t>0.4</t>
  </si>
  <si>
    <t>100.9</t>
  </si>
  <si>
    <t>302</t>
  </si>
  <si>
    <t>50.5</t>
  </si>
  <si>
    <t>92.3</t>
  </si>
  <si>
    <t>55</t>
  </si>
  <si>
    <t>Cytoxan/Pomalyst</t>
  </si>
  <si>
    <t>ADRO04_IO_Plate02_11082023</t>
  </si>
  <si>
    <t>WEAR_7017_V1</t>
  </si>
  <si>
    <t>0.1</t>
  </si>
  <si>
    <t>98.6</t>
  </si>
  <si>
    <t>334</t>
  </si>
  <si>
    <t>WEAR_7017_V10</t>
  </si>
  <si>
    <t>0.92</t>
  </si>
  <si>
    <t>3.99</t>
  </si>
  <si>
    <t>239</t>
  </si>
  <si>
    <t>46.5</t>
  </si>
  <si>
    <t>WEAR_7017_V11</t>
  </si>
  <si>
    <t>0.69</t>
  </si>
  <si>
    <t>3.626</t>
  </si>
  <si>
    <t>97.3</t>
  </si>
  <si>
    <t>219</t>
  </si>
  <si>
    <t>25</t>
  </si>
  <si>
    <t>WEAR_7017_V12</t>
  </si>
  <si>
    <t>0.67</t>
  </si>
  <si>
    <t>1.48</t>
  </si>
  <si>
    <t>224</t>
  </si>
  <si>
    <t>14</t>
  </si>
  <si>
    <t>WEAR_7017_V13</t>
  </si>
  <si>
    <t>0.55</t>
  </si>
  <si>
    <t>1.15</t>
  </si>
  <si>
    <t>98.2</t>
  </si>
  <si>
    <t>212</t>
  </si>
  <si>
    <t>8.6</t>
  </si>
  <si>
    <t>WEAR_7017_V2</t>
  </si>
  <si>
    <t>254</t>
  </si>
  <si>
    <t>2.4</t>
  </si>
  <si>
    <t>WEAR_7017_V3</t>
  </si>
  <si>
    <t>259</t>
  </si>
  <si>
    <t>2.5</t>
  </si>
  <si>
    <t>WEAR_7017_V4</t>
  </si>
  <si>
    <t>97.5</t>
  </si>
  <si>
    <t>263</t>
  </si>
  <si>
    <t>WEAR_7017_V5</t>
  </si>
  <si>
    <t>0.072</t>
  </si>
  <si>
    <t>257</t>
  </si>
  <si>
    <t>5.9</t>
  </si>
  <si>
    <t>WEAR_7017_V6</t>
  </si>
  <si>
    <t>0.06</t>
  </si>
  <si>
    <t>270</t>
  </si>
  <si>
    <t>1.5</t>
  </si>
  <si>
    <t>WEAR_7017_V7</t>
  </si>
  <si>
    <t>0.052</t>
  </si>
  <si>
    <t>209</t>
  </si>
  <si>
    <t>4.1</t>
  </si>
  <si>
    <t>WEAR_7017_V8</t>
  </si>
  <si>
    <t>0.94</t>
  </si>
  <si>
    <t>100.6</t>
  </si>
  <si>
    <t>231</t>
  </si>
  <si>
    <t>12.9</t>
  </si>
  <si>
    <t>WEAR_7017_V9</t>
  </si>
  <si>
    <t>0.85</t>
  </si>
  <si>
    <t>99.3</t>
  </si>
  <si>
    <t>304</t>
  </si>
  <si>
    <t>63.6</t>
  </si>
  <si>
    <t>WEAR_7018_CRS</t>
  </si>
  <si>
    <t>7018</t>
  </si>
  <si>
    <t>23 hrs Post (CRS)</t>
  </si>
  <si>
    <t>1.83</t>
  </si>
  <si>
    <t>101.3</t>
  </si>
  <si>
    <t>101</t>
  </si>
  <si>
    <t>3.2</t>
  </si>
  <si>
    <t>BMS</t>
  </si>
  <si>
    <t>403</t>
  </si>
  <si>
    <t>BVd</t>
  </si>
  <si>
    <t>WEAR_7018_V1</t>
  </si>
  <si>
    <t>1.2</t>
  </si>
  <si>
    <t>100.8</t>
  </si>
  <si>
    <t>38</t>
  </si>
  <si>
    <t>WEAR_7018_V10</t>
  </si>
  <si>
    <t>0.53</t>
  </si>
  <si>
    <t>0.143</t>
  </si>
  <si>
    <t>99</t>
  </si>
  <si>
    <t>264</t>
  </si>
  <si>
    <t>2.9</t>
  </si>
  <si>
    <t>ADRO04_IO_Plate07_12012023</t>
  </si>
  <si>
    <t>WEAR_7018_V11</t>
  </si>
  <si>
    <t>0.62</t>
  </si>
  <si>
    <t>0.24</t>
  </si>
  <si>
    <t>188</t>
  </si>
  <si>
    <t>WEAR_7018_V12</t>
  </si>
  <si>
    <t>0.61</t>
  </si>
  <si>
    <t>1.4</t>
  </si>
  <si>
    <t>WEAR_7018_V13</t>
  </si>
  <si>
    <t>0.70</t>
  </si>
  <si>
    <t>0.627</t>
  </si>
  <si>
    <t>131</t>
  </si>
  <si>
    <t>1.1</t>
  </si>
  <si>
    <t>WEAR_7018_V14</t>
  </si>
  <si>
    <t>0.66</t>
  </si>
  <si>
    <t>0.425</t>
  </si>
  <si>
    <t>108</t>
  </si>
  <si>
    <t>WEAR_7018_V15</t>
  </si>
  <si>
    <t>111</t>
  </si>
  <si>
    <t>0.6</t>
  </si>
  <si>
    <t>WEAR_7018_V2</t>
  </si>
  <si>
    <t>2hr  Post</t>
  </si>
  <si>
    <t>WEAR_7018_V3</t>
  </si>
  <si>
    <t>4hr  Post</t>
  </si>
  <si>
    <t>WEAR_7018_V4</t>
  </si>
  <si>
    <t>6hr Post</t>
  </si>
  <si>
    <t>WEAR_7018_V5</t>
  </si>
  <si>
    <t>8hr Post</t>
  </si>
  <si>
    <t>WEAR_7018_V6</t>
  </si>
  <si>
    <t>WEAR_7018_V7</t>
  </si>
  <si>
    <t>2.05</t>
  </si>
  <si>
    <t>99.1</t>
  </si>
  <si>
    <t>160</t>
  </si>
  <si>
    <t>19.5</t>
  </si>
  <si>
    <t>WEAR_7018_V8</t>
  </si>
  <si>
    <t>1.75</t>
  </si>
  <si>
    <t>176</t>
  </si>
  <si>
    <t>9.3</t>
  </si>
  <si>
    <t>WEAR_7018_V9</t>
  </si>
  <si>
    <t>238</t>
  </si>
  <si>
    <t>4.7</t>
  </si>
  <si>
    <t>WEAR_7019_CRS</t>
  </si>
  <si>
    <t>7019</t>
  </si>
  <si>
    <t>1.47</t>
  </si>
  <si>
    <t>101.7</t>
  </si>
  <si>
    <t>413</t>
  </si>
  <si>
    <t>4.3</t>
  </si>
  <si>
    <t>51.7</t>
  </si>
  <si>
    <t>41.36</t>
  </si>
  <si>
    <t>DRd</t>
  </si>
  <si>
    <t>VGPR</t>
  </si>
  <si>
    <t>ADRO04_IO_Plate01_11082023</t>
  </si>
  <si>
    <t>WEAR_7019_V1</t>
  </si>
  <si>
    <t>2.18</t>
  </si>
  <si>
    <t>0.025</t>
  </si>
  <si>
    <t>132</t>
  </si>
  <si>
    <t>0.7</t>
  </si>
  <si>
    <t>WEAR_7019_V10</t>
  </si>
  <si>
    <t>1.07</t>
  </si>
  <si>
    <t>1101</t>
  </si>
  <si>
    <t>WEAR_7019_V11</t>
  </si>
  <si>
    <t>0.45</t>
  </si>
  <si>
    <t>141</t>
  </si>
  <si>
    <t>WEAR_7019_V2</t>
  </si>
  <si>
    <t>0.9</t>
  </si>
  <si>
    <t>WEAR_7019_V3</t>
  </si>
  <si>
    <t>2.13</t>
  </si>
  <si>
    <t>104</t>
  </si>
  <si>
    <t>WEAR_7019_V4</t>
  </si>
  <si>
    <t>1.3</t>
  </si>
  <si>
    <t>8</t>
  </si>
  <si>
    <t>WEAR_7019_V5</t>
  </si>
  <si>
    <t>0.68</t>
  </si>
  <si>
    <t>80</t>
  </si>
  <si>
    <t>1.8</t>
  </si>
  <si>
    <t>WEAR_7019_V6</t>
  </si>
  <si>
    <t>0.79</t>
  </si>
  <si>
    <t>97.7</t>
  </si>
  <si>
    <t>68</t>
  </si>
  <si>
    <t>WEAR_7019_V7</t>
  </si>
  <si>
    <t>1.21</t>
  </si>
  <si>
    <t>92</t>
  </si>
  <si>
    <t>Warning</t>
  </si>
  <si>
    <t>WEAR_7019_V8</t>
  </si>
  <si>
    <t>WEAR_7019_V9</t>
  </si>
  <si>
    <t>1.37</t>
  </si>
  <si>
    <t>102.9</t>
  </si>
  <si>
    <t>1571</t>
  </si>
  <si>
    <t>6.6</t>
  </si>
  <si>
    <t>WEAR_7020_V1</t>
  </si>
  <si>
    <t>7020</t>
  </si>
  <si>
    <t>0.44</t>
  </si>
  <si>
    <t>1329</t>
  </si>
  <si>
    <t>4.2</t>
  </si>
  <si>
    <t>62.2</t>
  </si>
  <si>
    <t>37.32</t>
  </si>
  <si>
    <t>Benda/vel/dex -&gt; DVd</t>
  </si>
  <si>
    <t>No Data</t>
  </si>
  <si>
    <t>WEAR_7020_V10</t>
  </si>
  <si>
    <t>101.5</t>
  </si>
  <si>
    <t>&gt;33500</t>
  </si>
  <si>
    <t>9.2</t>
  </si>
  <si>
    <t>WEAR_7020_V11</t>
  </si>
  <si>
    <t>0.38</t>
  </si>
  <si>
    <t>118783</t>
  </si>
  <si>
    <t>5.8</t>
  </si>
  <si>
    <t>WEAR_7020_V12</t>
  </si>
  <si>
    <t>0.82</t>
  </si>
  <si>
    <t>98.5</t>
  </si>
  <si>
    <t>99732</t>
  </si>
  <si>
    <t>7.1</t>
  </si>
  <si>
    <t>WEAR_7020_V13</t>
  </si>
  <si>
    <t>40570</t>
  </si>
  <si>
    <t>3.4</t>
  </si>
  <si>
    <t>WEAR_7020_V2</t>
  </si>
  <si>
    <t>0.20</t>
  </si>
  <si>
    <t>0.0474</t>
  </si>
  <si>
    <t>1374</t>
  </si>
  <si>
    <t>3.6</t>
  </si>
  <si>
    <t>WEAR_7020_V3</t>
  </si>
  <si>
    <t>0.25</t>
  </si>
  <si>
    <t>2099</t>
  </si>
  <si>
    <t>7.8</t>
  </si>
  <si>
    <t>WEAR_7020_V4</t>
  </si>
  <si>
    <t>0.18</t>
  </si>
  <si>
    <t>2377</t>
  </si>
  <si>
    <t>17.8</t>
  </si>
  <si>
    <t>WEAR_7020_V6</t>
  </si>
  <si>
    <t>WEAR_7020_V7</t>
  </si>
  <si>
    <t>0.098</t>
  </si>
  <si>
    <t>3907</t>
  </si>
  <si>
    <t>9.1</t>
  </si>
  <si>
    <t>WEAR_7020_V8</t>
  </si>
  <si>
    <t>0.2</t>
  </si>
  <si>
    <t>101.1</t>
  </si>
  <si>
    <t>7531</t>
  </si>
  <si>
    <t>WEAR_7020_V9</t>
  </si>
  <si>
    <t>0.147</t>
  </si>
  <si>
    <t>9</t>
  </si>
  <si>
    <t>WEAR_7021_V1</t>
  </si>
  <si>
    <t>7021</t>
  </si>
  <si>
    <t>0.04</t>
  </si>
  <si>
    <t>1894</t>
  </si>
  <si>
    <t>11.2</t>
  </si>
  <si>
    <t>57</t>
  </si>
  <si>
    <t>34.3</t>
  </si>
  <si>
    <t>DCEP/ BCNU/MEL SCT</t>
  </si>
  <si>
    <t>WEAR_7021_V10</t>
  </si>
  <si>
    <t>0.49</t>
  </si>
  <si>
    <t>4633</t>
  </si>
  <si>
    <t>13.3</t>
  </si>
  <si>
    <t>WEAR_7021_V11</t>
  </si>
  <si>
    <t>0.01</t>
  </si>
  <si>
    <t>0.6984</t>
  </si>
  <si>
    <t>5421</t>
  </si>
  <si>
    <t>WEAR_7021_V12</t>
  </si>
  <si>
    <t>0.15</t>
  </si>
  <si>
    <t>0.5562</t>
  </si>
  <si>
    <t>6239</t>
  </si>
  <si>
    <t>4.5</t>
  </si>
  <si>
    <t>WEAR_7021_V13</t>
  </si>
  <si>
    <t>0.84</t>
  </si>
  <si>
    <t>6661</t>
  </si>
  <si>
    <t>3.5</t>
  </si>
  <si>
    <t>WEAR_7021_V14</t>
  </si>
  <si>
    <t>7033</t>
  </si>
  <si>
    <t>WEAR_7021_V2</t>
  </si>
  <si>
    <t>99.7</t>
  </si>
  <si>
    <t>2017</t>
  </si>
  <si>
    <t>10</t>
  </si>
  <si>
    <t>WEAR_7021_V3</t>
  </si>
  <si>
    <t>0.084</t>
  </si>
  <si>
    <t>2209</t>
  </si>
  <si>
    <t>10.7</t>
  </si>
  <si>
    <t>WEAR_7021_V4</t>
  </si>
  <si>
    <t>2244</t>
  </si>
  <si>
    <t>WEAR_7021_V5</t>
  </si>
  <si>
    <t>2238</t>
  </si>
  <si>
    <t>8.9</t>
  </si>
  <si>
    <t>WEAR_7021_V6</t>
  </si>
  <si>
    <t>2446</t>
  </si>
  <si>
    <t>16</t>
  </si>
  <si>
    <t>WEAR_7021_V7</t>
  </si>
  <si>
    <t>102.2</t>
  </si>
  <si>
    <t>2652</t>
  </si>
  <si>
    <t>16.1</t>
  </si>
  <si>
    <t>WEAR_7021_V8</t>
  </si>
  <si>
    <t>2958</t>
  </si>
  <si>
    <t>35.2</t>
  </si>
  <si>
    <t>WEAR_7021_V9</t>
  </si>
  <si>
    <t>99.9</t>
  </si>
  <si>
    <t>3612</t>
  </si>
  <si>
    <t>28.6</t>
  </si>
  <si>
    <t>WEAR_7022_V1</t>
  </si>
  <si>
    <t>7022</t>
  </si>
  <si>
    <t>1122</t>
  </si>
  <si>
    <t>2.3</t>
  </si>
  <si>
    <t>DKd</t>
  </si>
  <si>
    <t>WEAR_7022_V2</t>
  </si>
  <si>
    <t>1312</t>
  </si>
  <si>
    <t>2.7</t>
  </si>
  <si>
    <t>WEAR_7022_V4</t>
  </si>
  <si>
    <t>882</t>
  </si>
  <si>
    <t>3.8</t>
  </si>
  <si>
    <t>WEAR_7022_V5</t>
  </si>
  <si>
    <t>709</t>
  </si>
  <si>
    <t>WEAR_7022_V6</t>
  </si>
  <si>
    <t>786</t>
  </si>
  <si>
    <t>WEAR_7022_V7</t>
  </si>
  <si>
    <t>WEAR_7022_CRS</t>
  </si>
  <si>
    <t>1019</t>
  </si>
  <si>
    <t>WEAR_7022_V8</t>
  </si>
  <si>
    <t>2576</t>
  </si>
  <si>
    <t>WEAR_7022_V9</t>
  </si>
  <si>
    <t>3235</t>
  </si>
  <si>
    <t>WEAR_7022_V10</t>
  </si>
  <si>
    <t>3126</t>
  </si>
  <si>
    <t>1.7</t>
  </si>
  <si>
    <t>WEAR_7022_V11</t>
  </si>
  <si>
    <t>0.27</t>
  </si>
  <si>
    <t>2342</t>
  </si>
  <si>
    <t>WEAR_7022_V12</t>
  </si>
  <si>
    <t>1942</t>
  </si>
  <si>
    <t>0.5</t>
  </si>
  <si>
    <t>WEAR_7022_V13</t>
  </si>
  <si>
    <t>1661</t>
  </si>
  <si>
    <t>0.3</t>
  </si>
  <si>
    <t>WEAR_7022_V14</t>
  </si>
  <si>
    <t>3.01</t>
  </si>
  <si>
    <t>1310</t>
  </si>
  <si>
    <t>WEAR_7023_V2</t>
  </si>
  <si>
    <t>7023</t>
  </si>
  <si>
    <t>17</t>
  </si>
  <si>
    <t>81.9</t>
  </si>
  <si>
    <t>BCNU/MEL SCT</t>
  </si>
  <si>
    <t>ADRO04_IO_Plate03_11152023</t>
  </si>
  <si>
    <t>WEAR_7023_V3</t>
  </si>
  <si>
    <t>2.41</t>
  </si>
  <si>
    <t>15</t>
  </si>
  <si>
    <t>WEAR_7023_V4</t>
  </si>
  <si>
    <t>1.38</t>
  </si>
  <si>
    <t>13</t>
  </si>
  <si>
    <t>WEAR_7023_V5</t>
  </si>
  <si>
    <t>0.98</t>
  </si>
  <si>
    <t>11</t>
  </si>
  <si>
    <t>WEAR_7023_V6</t>
  </si>
  <si>
    <t>WEAR_7023_V7</t>
  </si>
  <si>
    <t>0.64</t>
  </si>
  <si>
    <t>WEAR_7023_V8</t>
  </si>
  <si>
    <t>100.4</t>
  </si>
  <si>
    <t>3.7</t>
  </si>
  <si>
    <t>WEAR_7023_CRS</t>
  </si>
  <si>
    <t>WEAR_7023_V9</t>
  </si>
  <si>
    <t>103.8</t>
  </si>
  <si>
    <t>WEAR_7023_V10</t>
  </si>
  <si>
    <t>33</t>
  </si>
  <si>
    <t>35.1</t>
  </si>
  <si>
    <t>WEAR_7023_V11</t>
  </si>
  <si>
    <t>0.37</t>
  </si>
  <si>
    <t>104.2</t>
  </si>
  <si>
    <t>47</t>
  </si>
  <si>
    <t>22</t>
  </si>
  <si>
    <t>WEAR_7023_V12</t>
  </si>
  <si>
    <t>65</t>
  </si>
  <si>
    <t>7.9</t>
  </si>
  <si>
    <t>WEAR_7023_V13</t>
  </si>
  <si>
    <t>1.01</t>
  </si>
  <si>
    <t>54</t>
  </si>
  <si>
    <t>3.9</t>
  </si>
  <si>
    <t>WEAR_7023_V14</t>
  </si>
  <si>
    <t>1.51</t>
  </si>
  <si>
    <t>31</t>
  </si>
  <si>
    <t>WEAR_7023_V15</t>
  </si>
  <si>
    <t>0.93</t>
  </si>
  <si>
    <t>29</t>
  </si>
  <si>
    <t>WEAR_7024_V2</t>
  </si>
  <si>
    <t>7024</t>
  </si>
  <si>
    <t>222</t>
  </si>
  <si>
    <t>61.5</t>
  </si>
  <si>
    <t>ADRO04_IO_Plate05_11162023</t>
  </si>
  <si>
    <t>WEAR_7024_V3</t>
  </si>
  <si>
    <t>0.78</t>
  </si>
  <si>
    <t>237</t>
  </si>
  <si>
    <t>7.7</t>
  </si>
  <si>
    <t>WEAR_7024_V4</t>
  </si>
  <si>
    <t>289</t>
  </si>
  <si>
    <t>7.4</t>
  </si>
  <si>
    <t>WEAR_7024_V5</t>
  </si>
  <si>
    <t>331</t>
  </si>
  <si>
    <t>6.2</t>
  </si>
  <si>
    <t>WEAR_7024_V6</t>
  </si>
  <si>
    <t>0.16</t>
  </si>
  <si>
    <t>243</t>
  </si>
  <si>
    <t>WEAR_7024_V7</t>
  </si>
  <si>
    <t>0.30</t>
  </si>
  <si>
    <t>204</t>
  </si>
  <si>
    <t>4.8</t>
  </si>
  <si>
    <t>WEAR_7024_V8</t>
  </si>
  <si>
    <t>0.33</t>
  </si>
  <si>
    <t>164</t>
  </si>
  <si>
    <t>WEAR_7024_V9</t>
  </si>
  <si>
    <t>0.48</t>
  </si>
  <si>
    <t>148</t>
  </si>
  <si>
    <t>WEAR_7024_CRS</t>
  </si>
  <si>
    <t>WEAR_7024_V10</t>
  </si>
  <si>
    <t>WEAR_7024_V11</t>
  </si>
  <si>
    <t>686</t>
  </si>
  <si>
    <t>WEAR_7024_V12</t>
  </si>
  <si>
    <t>0.22</t>
  </si>
  <si>
    <t>758</t>
  </si>
  <si>
    <t>5.4</t>
  </si>
  <si>
    <t>WEAR_7024_V13</t>
  </si>
  <si>
    <t>1.28</t>
  </si>
  <si>
    <t>491</t>
  </si>
  <si>
    <t>WEAR_7024_V14</t>
  </si>
  <si>
    <t>2.61</t>
  </si>
  <si>
    <t>358</t>
  </si>
  <si>
    <t>WEAR_7024_V15</t>
  </si>
  <si>
    <t>279</t>
  </si>
  <si>
    <t>WEAR_7025_V1</t>
  </si>
  <si>
    <t>7025</t>
  </si>
  <si>
    <t>1.08</t>
  </si>
  <si>
    <t>1195</t>
  </si>
  <si>
    <t>19.9</t>
  </si>
  <si>
    <t>77.6</t>
  </si>
  <si>
    <t>Dara/Cytoxan</t>
  </si>
  <si>
    <t>WEAR_7025_V2</t>
  </si>
  <si>
    <t>WEAR_7025_V3</t>
  </si>
  <si>
    <t>WEAR_7025_V4</t>
  </si>
  <si>
    <t>WEAR_7025_V5</t>
  </si>
  <si>
    <t>WEAR_7025_CRS</t>
  </si>
  <si>
    <t>WEAR_7025_V6</t>
  </si>
  <si>
    <t>0.73</t>
  </si>
  <si>
    <t>WEAR_7025_V7</t>
  </si>
  <si>
    <t>2253</t>
  </si>
  <si>
    <t>149.6</t>
  </si>
  <si>
    <t>WEAR_7025_V8</t>
  </si>
  <si>
    <t>1588</t>
  </si>
  <si>
    <t>128</t>
  </si>
  <si>
    <t>WEAR_7025_V9</t>
  </si>
  <si>
    <t>0.17</t>
  </si>
  <si>
    <t>660</t>
  </si>
  <si>
    <t>65.9</t>
  </si>
  <si>
    <t>WEAR_7025_V10</t>
  </si>
  <si>
    <t>675</t>
  </si>
  <si>
    <t>38.3</t>
  </si>
  <si>
    <t>WEAR_7025_V11</t>
  </si>
  <si>
    <t>687</t>
  </si>
  <si>
    <t>27.3</t>
  </si>
  <si>
    <t>WEAR_7025_V12</t>
  </si>
  <si>
    <t>0.65</t>
  </si>
  <si>
    <t>1090</t>
  </si>
  <si>
    <t>17.3</t>
  </si>
  <si>
    <t>WEAR_7025_V13</t>
  </si>
  <si>
    <t>1424</t>
  </si>
  <si>
    <t>11.4</t>
  </si>
  <si>
    <t>WEAR_7025_V14</t>
  </si>
  <si>
    <t>2.87</t>
  </si>
  <si>
    <t>1501</t>
  </si>
  <si>
    <t>8.5</t>
  </si>
  <si>
    <t>WEAR_7025_V15</t>
  </si>
  <si>
    <t>1633</t>
  </si>
  <si>
    <t>6.3</t>
  </si>
  <si>
    <t>WEAR_7025_V16</t>
  </si>
  <si>
    <t>2048</t>
  </si>
  <si>
    <t>WEAR_7025_V17</t>
  </si>
  <si>
    <t>3.1</t>
  </si>
  <si>
    <t>2317</t>
  </si>
  <si>
    <t>WEAR_7025_V18</t>
  </si>
  <si>
    <t>1675</t>
  </si>
  <si>
    <t>WEAR_7025_V19</t>
  </si>
  <si>
    <t>1.73</t>
  </si>
  <si>
    <t>1399</t>
  </si>
  <si>
    <t>WEAR_7026_V1</t>
  </si>
  <si>
    <t>7026</t>
  </si>
  <si>
    <t>90.5</t>
  </si>
  <si>
    <t>Dara/Vel/Pom/Dex</t>
  </si>
  <si>
    <t>ADRO04_IO_Plate06_11072023</t>
  </si>
  <si>
    <t>WEAR_7026_V2</t>
  </si>
  <si>
    <t>2.21</t>
  </si>
  <si>
    <t>WEAR_7026_V3</t>
  </si>
  <si>
    <t>WEAR_7026_V4</t>
  </si>
  <si>
    <t>0.96</t>
  </si>
  <si>
    <t>146</t>
  </si>
  <si>
    <t>WEAR_7027_V1</t>
  </si>
  <si>
    <t>7027</t>
  </si>
  <si>
    <t>1.81</t>
  </si>
  <si>
    <t>144</t>
  </si>
  <si>
    <t>VDCEP</t>
  </si>
  <si>
    <t>WEAR_7027_V2</t>
  </si>
  <si>
    <t>1.53</t>
  </si>
  <si>
    <t>139</t>
  </si>
  <si>
    <t>WEAR_7027_V4</t>
  </si>
  <si>
    <t>WEAR_7027_V6</t>
  </si>
  <si>
    <t>96</t>
  </si>
  <si>
    <t>8.1</t>
  </si>
  <si>
    <t>WEAR_7027_V7</t>
  </si>
  <si>
    <t>109</t>
  </si>
  <si>
    <t>21.6</t>
  </si>
  <si>
    <t>WEAR_7027_V8</t>
  </si>
  <si>
    <t>120</t>
  </si>
  <si>
    <t>WEAR_7027_V9</t>
  </si>
  <si>
    <t>158</t>
  </si>
  <si>
    <t>WEAR_7027_V10</t>
  </si>
  <si>
    <t>167</t>
  </si>
  <si>
    <t>WEAR_7027_V11</t>
  </si>
  <si>
    <t>0.14</t>
  </si>
  <si>
    <t>175</t>
  </si>
  <si>
    <t>WEAR_7027_V12</t>
  </si>
  <si>
    <t>0.08</t>
  </si>
  <si>
    <t>145</t>
  </si>
  <si>
    <t>WEAR_7027_V13</t>
  </si>
  <si>
    <t>121</t>
  </si>
  <si>
    <t>1.9</t>
  </si>
  <si>
    <t>WEAR_7027_V14</t>
  </si>
  <si>
    <t>WEAR_7027_V15</t>
  </si>
  <si>
    <t>3.48</t>
  </si>
  <si>
    <t>86</t>
  </si>
  <si>
    <t>WEAR_7028_V1</t>
  </si>
  <si>
    <t>7028</t>
  </si>
  <si>
    <t>173</t>
  </si>
  <si>
    <t>91.1</t>
  </si>
  <si>
    <t>XRT To Mandible</t>
  </si>
  <si>
    <t>WEAR_7028_V2</t>
  </si>
  <si>
    <t>1.18</t>
  </si>
  <si>
    <t>194</t>
  </si>
  <si>
    <t>WEAR_7028_V3</t>
  </si>
  <si>
    <t>180</t>
  </si>
  <si>
    <t>WEAR_7028_V4</t>
  </si>
  <si>
    <t>0.63</t>
  </si>
  <si>
    <t>150</t>
  </si>
  <si>
    <t>WEAR_7028_V5</t>
  </si>
  <si>
    <t>0.56</t>
  </si>
  <si>
    <t>WEAR_7028_V6</t>
  </si>
  <si>
    <t>0.54</t>
  </si>
  <si>
    <t>WEAR_7028_V7</t>
  </si>
  <si>
    <t>WEAR_7028_CRS</t>
  </si>
  <si>
    <t>WEAR_7028_V8</t>
  </si>
  <si>
    <t>319</t>
  </si>
  <si>
    <t>WEAR_7028_V9</t>
  </si>
  <si>
    <t>438</t>
  </si>
  <si>
    <t>WEAR_7028_V10</t>
  </si>
  <si>
    <t>0.52</t>
  </si>
  <si>
    <t>WEAR_7028_V11</t>
  </si>
  <si>
    <t>0.46</t>
  </si>
  <si>
    <t>162</t>
  </si>
  <si>
    <t>WEAR_7028_V13</t>
  </si>
  <si>
    <t>5.93</t>
  </si>
  <si>
    <t>114</t>
  </si>
  <si>
    <t>WEAR_7028_V14</t>
  </si>
  <si>
    <t>8.18</t>
  </si>
  <si>
    <t>94</t>
  </si>
  <si>
    <t>WEAR_7029_V1</t>
  </si>
  <si>
    <t>7029</t>
  </si>
  <si>
    <t>1203</t>
  </si>
  <si>
    <t>65.6</t>
  </si>
  <si>
    <t>55.4</t>
  </si>
  <si>
    <t>437</t>
  </si>
  <si>
    <t>SD</t>
  </si>
  <si>
    <t>1/6/2024</t>
  </si>
  <si>
    <t>WEAR_7029_V2</t>
  </si>
  <si>
    <t>WEAR_7029_V3</t>
  </si>
  <si>
    <t>WEAR_7029_V4</t>
  </si>
  <si>
    <t>WEAR_7029_V5</t>
  </si>
  <si>
    <t>WEAR_7029_CRS</t>
  </si>
  <si>
    <t>1425</t>
  </si>
  <si>
    <t>107.8</t>
  </si>
  <si>
    <t>WEAR_7029_V6</t>
  </si>
  <si>
    <t>WEAR_7029_V7</t>
  </si>
  <si>
    <t>1.96</t>
  </si>
  <si>
    <t>1412</t>
  </si>
  <si>
    <t>108.1</t>
  </si>
  <si>
    <t>WEAR_7029_V8</t>
  </si>
  <si>
    <t>44</t>
  </si>
  <si>
    <t>WEAR_7029_V9</t>
  </si>
  <si>
    <t>0.29</t>
  </si>
  <si>
    <t>934</t>
  </si>
  <si>
    <t>19.3</t>
  </si>
  <si>
    <t>WEAR_7029_V10</t>
  </si>
  <si>
    <t>97</t>
  </si>
  <si>
    <t>952</t>
  </si>
  <si>
    <t>14.8</t>
  </si>
  <si>
    <t>WEAR_7029_V11</t>
  </si>
  <si>
    <t>1170</t>
  </si>
  <si>
    <t>11.6</t>
  </si>
  <si>
    <t>WEAR_7029_V12</t>
  </si>
  <si>
    <t>1270</t>
  </si>
  <si>
    <t>12.3</t>
  </si>
  <si>
    <t>WEAR_7029_V13</t>
  </si>
  <si>
    <t>1235</t>
  </si>
  <si>
    <t>6.8</t>
  </si>
  <si>
    <t>WEAR_7029_V14</t>
  </si>
  <si>
    <t>2.06</t>
  </si>
  <si>
    <t>966</t>
  </si>
  <si>
    <t>4.6</t>
  </si>
  <si>
    <t>WEAR_7029_V15</t>
  </si>
  <si>
    <t>4.22</t>
  </si>
  <si>
    <t>96.8</t>
  </si>
  <si>
    <t>863</t>
  </si>
  <si>
    <t>WEAR_7029_V16</t>
  </si>
  <si>
    <t>4.9</t>
  </si>
  <si>
    <t>877</t>
  </si>
  <si>
    <t>WEAR_7029_V17</t>
  </si>
  <si>
    <t>2.98</t>
  </si>
  <si>
    <t>945</t>
  </si>
  <si>
    <t>WEAR_7029_V18</t>
  </si>
  <si>
    <t>1.56</t>
  </si>
  <si>
    <t>799</t>
  </si>
  <si>
    <t>WEAR_7030_V1</t>
  </si>
  <si>
    <t>7030</t>
  </si>
  <si>
    <t>76.6</t>
  </si>
  <si>
    <t>ADRO04_IO_Plate08_01032024</t>
  </si>
  <si>
    <t>WEAR_7030_V2</t>
  </si>
  <si>
    <t>WEAR_7030_V3</t>
  </si>
  <si>
    <t>1.71</t>
  </si>
  <si>
    <t>WEAR_7030_V4</t>
  </si>
  <si>
    <t>82</t>
  </si>
  <si>
    <t>4.4</t>
  </si>
  <si>
    <t>WEAR_7030_V5</t>
  </si>
  <si>
    <t>69</t>
  </si>
  <si>
    <t>WEAR_7030_V6</t>
  </si>
  <si>
    <t>1.68</t>
  </si>
  <si>
    <t>WEAR_7030_V7</t>
  </si>
  <si>
    <t>1.66</t>
  </si>
  <si>
    <t>101.8</t>
  </si>
  <si>
    <t>10.5</t>
  </si>
  <si>
    <t>WEAR_7030_CRS</t>
  </si>
  <si>
    <t>WEAR_7030_V8</t>
  </si>
  <si>
    <t>116</t>
  </si>
  <si>
    <t>15.5</t>
  </si>
  <si>
    <t>WEAR_7030_V9</t>
  </si>
  <si>
    <t>0.41</t>
  </si>
  <si>
    <t>123</t>
  </si>
  <si>
    <t>WEAR_7030_V10</t>
  </si>
  <si>
    <t>102</t>
  </si>
  <si>
    <t>WEAR_7030_V11</t>
  </si>
  <si>
    <t>64</t>
  </si>
  <si>
    <t>WEAR_7030_V12</t>
  </si>
  <si>
    <t>0.12</t>
  </si>
  <si>
    <t>49</t>
  </si>
  <si>
    <t>WEAR_7030_V13</t>
  </si>
  <si>
    <t>0.19</t>
  </si>
  <si>
    <t>53</t>
  </si>
  <si>
    <t>WEAR_7030_V14</t>
  </si>
  <si>
    <t>0.36</t>
  </si>
  <si>
    <t>39</t>
  </si>
  <si>
    <t>WEAR_7030_V15</t>
  </si>
  <si>
    <t>34</t>
  </si>
  <si>
    <t>P01_HDPlasma_1017_1</t>
  </si>
  <si>
    <t>P01_HDPlasma_1017_2</t>
  </si>
  <si>
    <t>P2_HDPlasma_1017_1</t>
  </si>
  <si>
    <t>P2_HDPlasma_1017_2</t>
  </si>
  <si>
    <t>P3_HDPlasma_1017_1</t>
  </si>
  <si>
    <t>P3_HDPlasma_1017_2</t>
  </si>
  <si>
    <t>P4_HDPlasma_1017_1</t>
  </si>
  <si>
    <t>P4_HDPlasma_1017_2</t>
  </si>
  <si>
    <t>P5_HDPlasma_1017_1</t>
  </si>
  <si>
    <t>P5_HDPlasma_1017_2</t>
  </si>
  <si>
    <t>P7_HDPlasma_1017_1</t>
  </si>
  <si>
    <t>P7_HDPlasma_1017_2</t>
  </si>
  <si>
    <t>P8_HDPlasma_1017_1</t>
  </si>
  <si>
    <t>REDCAP_ID</t>
  </si>
  <si>
    <t>MRN</t>
  </si>
  <si>
    <t>First Name</t>
  </si>
  <si>
    <t>Last Name</t>
  </si>
  <si>
    <t>DOB</t>
  </si>
  <si>
    <t>Age</t>
  </si>
  <si>
    <t>Dose (10^6 cells/kg)</t>
  </si>
  <si>
    <t>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</si>
</sst>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2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5AA9C"/>
      </patternFill>
    </fill>
    <fill>
      <patternFill patternType="solid">
        <fgColor rgb="FFA5A0A0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2" borderId="0" xfId="0" applyNumberFormat="1" applyFill="1" applyAlignment="1">
      <alignment horizontal="left"/>
    </xf>
    <xf numFmtId="164" fontId="1" fillId="0" borderId="0" xfId="0" applyNumberFormat="1" applyFont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0" fillId="3" borderId="0" xfId="0" applyFill="1" applyAlignment="1">
      <alignment horizontal="left"/>
    </xf>
    <xf numFmtId="2" fontId="0" fillId="0" borderId="0" xfId="0" applyNumberFormat="1" applyAlignment="1">
      <alignment horizontal="left"/>
    </xf>
    <xf numFmtId="49" fontId="0" fillId="4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14" fontId="0" fillId="4" borderId="0" xfId="0" applyNumberFormat="1" applyFill="1" applyAlignment="1">
      <alignment horizontal="left"/>
    </xf>
    <xf numFmtId="164" fontId="0" fillId="4" borderId="0" xfId="0" applyNumberFormat="1" applyFill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8A7F4-B81D-2047-A6EE-0D8B7458E42E}">
  <dimension ref="A1:DU232"/>
  <sheetViews>
    <sheetView tabSelected="1" topLeftCell="N172" workbookViewId="0">
      <selection activeCell="W203" sqref="W203:W218"/>
    </sheetView>
  </sheetViews>
  <sheetFormatPr baseColWidth="10" defaultColWidth="10.83203125" defaultRowHeight="16" x14ac:dyDescent="0.2"/>
  <cols>
    <col min="1" max="1" width="25.33203125" style="1" customWidth="1"/>
    <col min="2" max="2" width="28.5" style="1" customWidth="1"/>
    <col min="3" max="3" width="15.1640625" style="1" customWidth="1"/>
    <col min="4" max="4" width="17.83203125" style="1" customWidth="1"/>
    <col min="5" max="5" width="13.1640625" style="1" customWidth="1"/>
    <col min="6" max="6" width="28" style="1" customWidth="1"/>
    <col min="7" max="7" width="33.1640625" style="1" customWidth="1"/>
    <col min="8" max="8" width="36.1640625" style="1" customWidth="1"/>
    <col min="9" max="9" width="22.5" style="1" customWidth="1"/>
    <col min="10" max="10" width="14.33203125" style="1" customWidth="1"/>
    <col min="11" max="11" width="12.6640625" style="1" customWidth="1"/>
    <col min="12" max="12" width="7" style="1" customWidth="1"/>
    <col min="13" max="13" width="13.6640625" style="1" customWidth="1"/>
    <col min="14" max="14" width="15.33203125" style="1" customWidth="1"/>
    <col min="15" max="15" width="14.83203125" style="1" customWidth="1"/>
    <col min="16" max="16" width="14.33203125" style="1" customWidth="1"/>
    <col min="17" max="17" width="14" style="1" customWidth="1"/>
    <col min="18" max="18" width="13.1640625" style="1" customWidth="1"/>
    <col min="19" max="19" width="10.83203125" style="1"/>
    <col min="20" max="20" width="13.83203125" style="1" customWidth="1"/>
    <col min="21" max="22" width="10.83203125" style="1"/>
    <col min="23" max="24" width="18" style="1" customWidth="1"/>
    <col min="25" max="25" width="29.6640625" style="1" customWidth="1"/>
    <col min="26" max="26" width="18.1640625" style="1" customWidth="1"/>
    <col min="27" max="28" width="10.83203125" style="1"/>
    <col min="29" max="29" width="14.5" style="1" customWidth="1"/>
    <col min="30" max="16384" width="10.83203125" style="1"/>
  </cols>
  <sheetData>
    <row r="1" spans="1:125" customFormat="1" x14ac:dyDescent="0.2">
      <c r="A1" t="s">
        <v>0</v>
      </c>
      <c r="B1" s="1"/>
      <c r="E1" s="1"/>
      <c r="F1" s="1"/>
      <c r="G1" s="1"/>
      <c r="I1" s="17"/>
      <c r="U1" s="1"/>
      <c r="V1" s="1"/>
      <c r="W1" s="1"/>
      <c r="X1" s="1"/>
      <c r="Y1" s="1"/>
      <c r="Z1" s="1"/>
      <c r="AA1" s="1"/>
      <c r="AB1" s="1"/>
      <c r="AC1" s="1"/>
      <c r="AD1" t="s">
        <v>1</v>
      </c>
    </row>
    <row r="2" spans="1:125" customFormat="1" x14ac:dyDescent="0.2">
      <c r="A2" t="s">
        <v>2</v>
      </c>
      <c r="B2" s="1"/>
      <c r="E2" s="1"/>
      <c r="F2" s="1"/>
      <c r="G2" s="1"/>
      <c r="I2" s="17"/>
      <c r="U2" s="1"/>
      <c r="V2" s="1"/>
      <c r="W2" s="1"/>
      <c r="X2" s="1"/>
      <c r="Y2" s="1"/>
      <c r="Z2" s="1"/>
      <c r="AA2" s="1"/>
      <c r="AB2" s="1"/>
      <c r="AC2" s="1"/>
    </row>
    <row r="3" spans="1:125" customFormat="1" x14ac:dyDescent="0.2">
      <c r="A3" t="s">
        <v>3</v>
      </c>
      <c r="B3" s="1"/>
      <c r="E3" s="1"/>
      <c r="F3" s="1"/>
      <c r="G3" s="1"/>
      <c r="I3" s="17"/>
      <c r="U3" s="1"/>
      <c r="V3" s="1"/>
      <c r="W3" s="1"/>
      <c r="X3" s="1"/>
      <c r="Y3" s="1"/>
      <c r="Z3" s="1"/>
      <c r="AA3" s="1"/>
      <c r="AB3" s="1"/>
      <c r="AC3" s="1"/>
      <c r="AD3" t="s">
        <v>4</v>
      </c>
      <c r="AE3" t="s">
        <v>4</v>
      </c>
      <c r="AF3" t="s">
        <v>4</v>
      </c>
      <c r="AG3" t="s">
        <v>4</v>
      </c>
      <c r="AH3" t="s">
        <v>4</v>
      </c>
      <c r="AI3" t="s">
        <v>4</v>
      </c>
      <c r="AJ3" t="s">
        <v>4</v>
      </c>
      <c r="AK3" t="s">
        <v>4</v>
      </c>
      <c r="AL3" t="s">
        <v>4</v>
      </c>
      <c r="AM3" t="s">
        <v>4</v>
      </c>
      <c r="AN3" t="s">
        <v>4</v>
      </c>
      <c r="AO3" t="s">
        <v>4</v>
      </c>
      <c r="AP3" t="s">
        <v>4</v>
      </c>
      <c r="AQ3" t="s">
        <v>4</v>
      </c>
      <c r="AR3" t="s">
        <v>4</v>
      </c>
      <c r="AS3" t="s">
        <v>4</v>
      </c>
      <c r="AT3" t="s">
        <v>4</v>
      </c>
      <c r="AU3" t="s">
        <v>4</v>
      </c>
      <c r="AV3" t="s">
        <v>4</v>
      </c>
      <c r="AW3" t="s">
        <v>4</v>
      </c>
      <c r="AX3" t="s">
        <v>4</v>
      </c>
      <c r="AY3" t="s">
        <v>4</v>
      </c>
      <c r="AZ3" t="s">
        <v>4</v>
      </c>
      <c r="BA3" t="s">
        <v>4</v>
      </c>
      <c r="BB3" t="s">
        <v>4</v>
      </c>
      <c r="BC3" t="s">
        <v>4</v>
      </c>
      <c r="BD3" t="s">
        <v>4</v>
      </c>
      <c r="BE3" t="s">
        <v>4</v>
      </c>
      <c r="BF3" t="s">
        <v>4</v>
      </c>
      <c r="BG3" t="s">
        <v>4</v>
      </c>
      <c r="BH3" t="s">
        <v>4</v>
      </c>
      <c r="BI3" t="s">
        <v>4</v>
      </c>
      <c r="BJ3" t="s">
        <v>4</v>
      </c>
      <c r="BK3" t="s">
        <v>4</v>
      </c>
      <c r="BL3" t="s">
        <v>4</v>
      </c>
      <c r="BM3" t="s">
        <v>4</v>
      </c>
      <c r="BN3" t="s">
        <v>4</v>
      </c>
      <c r="BO3" t="s">
        <v>4</v>
      </c>
      <c r="BP3" t="s">
        <v>4</v>
      </c>
      <c r="BQ3" t="s">
        <v>4</v>
      </c>
      <c r="BR3" t="s">
        <v>4</v>
      </c>
      <c r="BS3" t="s">
        <v>4</v>
      </c>
      <c r="BT3" t="s">
        <v>4</v>
      </c>
      <c r="BU3" t="s">
        <v>4</v>
      </c>
      <c r="BV3" t="s">
        <v>4</v>
      </c>
      <c r="BW3" t="s">
        <v>4</v>
      </c>
      <c r="BX3" t="s">
        <v>4</v>
      </c>
      <c r="BY3" t="s">
        <v>4</v>
      </c>
      <c r="BZ3" t="s">
        <v>4</v>
      </c>
      <c r="CA3" t="s">
        <v>4</v>
      </c>
      <c r="CB3" t="s">
        <v>4</v>
      </c>
      <c r="CC3" t="s">
        <v>4</v>
      </c>
      <c r="CD3" t="s">
        <v>4</v>
      </c>
      <c r="CE3" t="s">
        <v>4</v>
      </c>
      <c r="CF3" t="s">
        <v>4</v>
      </c>
      <c r="CG3" t="s">
        <v>4</v>
      </c>
      <c r="CH3" t="s">
        <v>4</v>
      </c>
      <c r="CI3" t="s">
        <v>4</v>
      </c>
      <c r="CJ3" t="s">
        <v>4</v>
      </c>
      <c r="CK3" t="s">
        <v>4</v>
      </c>
      <c r="CL3" t="s">
        <v>4</v>
      </c>
      <c r="CM3" t="s">
        <v>4</v>
      </c>
      <c r="CN3" t="s">
        <v>4</v>
      </c>
      <c r="CO3" t="s">
        <v>4</v>
      </c>
      <c r="CP3" t="s">
        <v>4</v>
      </c>
      <c r="CQ3" t="s">
        <v>4</v>
      </c>
      <c r="CR3" t="s">
        <v>4</v>
      </c>
      <c r="CS3" t="s">
        <v>4</v>
      </c>
      <c r="CT3" t="s">
        <v>4</v>
      </c>
      <c r="CU3" t="s">
        <v>4</v>
      </c>
      <c r="CV3" t="s">
        <v>4</v>
      </c>
      <c r="CW3" t="s">
        <v>4</v>
      </c>
      <c r="CX3" t="s">
        <v>4</v>
      </c>
      <c r="CY3" t="s">
        <v>4</v>
      </c>
      <c r="CZ3" t="s">
        <v>4</v>
      </c>
      <c r="DA3" t="s">
        <v>4</v>
      </c>
      <c r="DB3" t="s">
        <v>4</v>
      </c>
      <c r="DC3" t="s">
        <v>4</v>
      </c>
      <c r="DD3" t="s">
        <v>4</v>
      </c>
      <c r="DE3" t="s">
        <v>4</v>
      </c>
      <c r="DF3" t="s">
        <v>4</v>
      </c>
      <c r="DG3" t="s">
        <v>4</v>
      </c>
      <c r="DH3" t="s">
        <v>4</v>
      </c>
      <c r="DI3" t="s">
        <v>4</v>
      </c>
      <c r="DJ3" t="s">
        <v>4</v>
      </c>
      <c r="DK3" t="s">
        <v>4</v>
      </c>
      <c r="DL3" t="s">
        <v>4</v>
      </c>
      <c r="DM3" t="s">
        <v>4</v>
      </c>
      <c r="DN3" t="s">
        <v>4</v>
      </c>
      <c r="DO3" t="s">
        <v>4</v>
      </c>
      <c r="DP3" t="s">
        <v>4</v>
      </c>
      <c r="DQ3" t="s">
        <v>4</v>
      </c>
      <c r="DR3" t="s">
        <v>4</v>
      </c>
      <c r="DS3" t="s">
        <v>4</v>
      </c>
      <c r="DT3" t="s">
        <v>4</v>
      </c>
      <c r="DU3" t="s">
        <v>4</v>
      </c>
    </row>
    <row r="4" spans="1:125" customFormat="1" x14ac:dyDescent="0.2">
      <c r="A4" t="s">
        <v>5</v>
      </c>
      <c r="B4" s="1"/>
      <c r="E4" s="1"/>
      <c r="F4" s="1"/>
      <c r="G4" s="1"/>
      <c r="I4" s="17"/>
      <c r="U4" s="1"/>
      <c r="V4" s="1"/>
      <c r="W4" s="1"/>
      <c r="X4" s="1"/>
      <c r="Y4" s="1"/>
      <c r="Z4" s="1"/>
      <c r="AA4" s="1"/>
      <c r="AB4" s="1"/>
      <c r="AC4" s="1"/>
      <c r="AD4" t="s">
        <v>6</v>
      </c>
      <c r="AE4" t="s">
        <v>7</v>
      </c>
      <c r="AF4" t="s">
        <v>8</v>
      </c>
      <c r="AG4" t="s">
        <v>9</v>
      </c>
      <c r="AH4" t="s">
        <v>10</v>
      </c>
      <c r="AI4" t="s">
        <v>11</v>
      </c>
      <c r="AJ4" t="s">
        <v>12</v>
      </c>
      <c r="AK4" t="s">
        <v>13</v>
      </c>
      <c r="AL4" t="s">
        <v>14</v>
      </c>
      <c r="AM4" t="s">
        <v>15</v>
      </c>
      <c r="AN4" t="s">
        <v>16</v>
      </c>
      <c r="AO4" t="s">
        <v>17</v>
      </c>
      <c r="AP4" t="s">
        <v>18</v>
      </c>
      <c r="AQ4" t="s">
        <v>19</v>
      </c>
      <c r="AR4" t="s">
        <v>20</v>
      </c>
      <c r="AS4" t="s">
        <v>21</v>
      </c>
      <c r="AT4" t="s">
        <v>22</v>
      </c>
      <c r="AU4" t="s">
        <v>23</v>
      </c>
      <c r="AV4" t="s">
        <v>24</v>
      </c>
      <c r="AW4" t="s">
        <v>25</v>
      </c>
      <c r="AX4" t="s">
        <v>26</v>
      </c>
      <c r="AY4" t="s">
        <v>27</v>
      </c>
      <c r="AZ4" t="s">
        <v>28</v>
      </c>
      <c r="BA4" t="s">
        <v>29</v>
      </c>
      <c r="BB4" t="s">
        <v>30</v>
      </c>
      <c r="BC4" t="s">
        <v>31</v>
      </c>
      <c r="BD4" t="s">
        <v>32</v>
      </c>
      <c r="BE4" t="s">
        <v>33</v>
      </c>
      <c r="BF4" t="s">
        <v>34</v>
      </c>
      <c r="BG4" t="s">
        <v>35</v>
      </c>
      <c r="BH4" t="s">
        <v>36</v>
      </c>
      <c r="BI4" t="s">
        <v>37</v>
      </c>
      <c r="BJ4" t="s">
        <v>38</v>
      </c>
      <c r="BK4" t="s">
        <v>39</v>
      </c>
      <c r="BL4" t="s">
        <v>40</v>
      </c>
      <c r="BM4" t="s">
        <v>41</v>
      </c>
      <c r="BN4" t="s">
        <v>42</v>
      </c>
      <c r="BO4" t="s">
        <v>43</v>
      </c>
      <c r="BP4" t="s">
        <v>44</v>
      </c>
      <c r="BQ4" t="s">
        <v>45</v>
      </c>
      <c r="BR4" t="s">
        <v>46</v>
      </c>
      <c r="BS4" t="s">
        <v>47</v>
      </c>
      <c r="BT4" t="s">
        <v>48</v>
      </c>
      <c r="BU4" t="s">
        <v>49</v>
      </c>
      <c r="BV4" t="s">
        <v>50</v>
      </c>
      <c r="BW4" t="s">
        <v>51</v>
      </c>
      <c r="BX4" t="s">
        <v>52</v>
      </c>
      <c r="BY4" t="s">
        <v>53</v>
      </c>
      <c r="BZ4" t="s">
        <v>54</v>
      </c>
      <c r="CA4" t="s">
        <v>55</v>
      </c>
      <c r="CB4" t="s">
        <v>56</v>
      </c>
      <c r="CC4" t="s">
        <v>57</v>
      </c>
      <c r="CD4" t="s">
        <v>58</v>
      </c>
      <c r="CE4" t="s">
        <v>59</v>
      </c>
      <c r="CF4" t="s">
        <v>60</v>
      </c>
      <c r="CG4" t="s">
        <v>61</v>
      </c>
      <c r="CH4" t="s">
        <v>62</v>
      </c>
      <c r="CI4" t="s">
        <v>63</v>
      </c>
      <c r="CJ4" t="s">
        <v>64</v>
      </c>
      <c r="CK4" t="s">
        <v>65</v>
      </c>
      <c r="CL4" t="s">
        <v>66</v>
      </c>
      <c r="CM4" t="s">
        <v>67</v>
      </c>
      <c r="CN4" t="s">
        <v>68</v>
      </c>
      <c r="CO4" t="s">
        <v>69</v>
      </c>
      <c r="CP4" t="s">
        <v>70</v>
      </c>
      <c r="CQ4" t="s">
        <v>71</v>
      </c>
      <c r="CR4" t="s">
        <v>72</v>
      </c>
      <c r="CS4" t="s">
        <v>73</v>
      </c>
      <c r="CT4" t="s">
        <v>74</v>
      </c>
      <c r="CU4" t="s">
        <v>75</v>
      </c>
      <c r="CV4" t="s">
        <v>76</v>
      </c>
      <c r="CW4" t="s">
        <v>77</v>
      </c>
      <c r="CX4" t="s">
        <v>78</v>
      </c>
      <c r="CY4" t="s">
        <v>79</v>
      </c>
      <c r="CZ4" t="s">
        <v>80</v>
      </c>
      <c r="DA4" t="s">
        <v>81</v>
      </c>
      <c r="DB4" t="s">
        <v>82</v>
      </c>
      <c r="DC4" t="s">
        <v>83</v>
      </c>
      <c r="DD4" t="s">
        <v>84</v>
      </c>
      <c r="DE4" t="s">
        <v>85</v>
      </c>
      <c r="DF4" t="s">
        <v>86</v>
      </c>
      <c r="DG4" t="s">
        <v>87</v>
      </c>
      <c r="DH4" t="s">
        <v>88</v>
      </c>
      <c r="DI4" t="s">
        <v>89</v>
      </c>
      <c r="DJ4" t="s">
        <v>90</v>
      </c>
      <c r="DK4" t="s">
        <v>91</v>
      </c>
      <c r="DL4" t="s">
        <v>92</v>
      </c>
      <c r="DM4" t="s">
        <v>93</v>
      </c>
      <c r="DN4" t="s">
        <v>94</v>
      </c>
      <c r="DO4" t="s">
        <v>95</v>
      </c>
      <c r="DP4" t="s">
        <v>96</v>
      </c>
      <c r="DQ4" t="s">
        <v>97</v>
      </c>
      <c r="DR4" t="s">
        <v>98</v>
      </c>
      <c r="DS4" t="s">
        <v>99</v>
      </c>
      <c r="DT4" t="s">
        <v>100</v>
      </c>
      <c r="DU4" t="s">
        <v>100</v>
      </c>
    </row>
    <row r="5" spans="1:125" customFormat="1" x14ac:dyDescent="0.2">
      <c r="A5" t="s">
        <v>101</v>
      </c>
      <c r="B5" s="1"/>
      <c r="E5" s="1"/>
      <c r="F5" s="1"/>
      <c r="G5" s="1"/>
      <c r="I5" s="17"/>
      <c r="U5" s="1"/>
      <c r="V5" s="1"/>
      <c r="W5" s="1"/>
      <c r="X5" s="1"/>
      <c r="Y5" s="1"/>
      <c r="Z5" s="1"/>
      <c r="AA5" s="1"/>
      <c r="AB5" s="1"/>
      <c r="AC5" s="1"/>
      <c r="AD5" t="s">
        <v>102</v>
      </c>
      <c r="AE5" t="s">
        <v>103</v>
      </c>
      <c r="AF5" t="s">
        <v>104</v>
      </c>
      <c r="AG5" t="s">
        <v>105</v>
      </c>
      <c r="AH5" t="s">
        <v>106</v>
      </c>
      <c r="AI5" t="s">
        <v>107</v>
      </c>
      <c r="AJ5" t="s">
        <v>108</v>
      </c>
      <c r="AK5" t="s">
        <v>109</v>
      </c>
      <c r="AL5" t="s">
        <v>110</v>
      </c>
      <c r="AM5" t="s">
        <v>111</v>
      </c>
      <c r="AN5" t="s">
        <v>112</v>
      </c>
      <c r="AO5" t="s">
        <v>113</v>
      </c>
      <c r="AP5" t="s">
        <v>114</v>
      </c>
      <c r="AQ5" t="s">
        <v>115</v>
      </c>
      <c r="AR5" t="s">
        <v>116</v>
      </c>
      <c r="AS5" t="s">
        <v>117</v>
      </c>
      <c r="AT5" t="s">
        <v>118</v>
      </c>
      <c r="AU5" t="s">
        <v>119</v>
      </c>
      <c r="AV5" t="s">
        <v>120</v>
      </c>
      <c r="AW5" t="s">
        <v>121</v>
      </c>
      <c r="AX5" t="s">
        <v>122</v>
      </c>
      <c r="AY5" t="s">
        <v>123</v>
      </c>
      <c r="AZ5" t="s">
        <v>124</v>
      </c>
      <c r="BA5" t="s">
        <v>125</v>
      </c>
      <c r="BB5" t="s">
        <v>126</v>
      </c>
      <c r="BC5" t="s">
        <v>127</v>
      </c>
      <c r="BD5" t="s">
        <v>128</v>
      </c>
      <c r="BE5" t="s">
        <v>129</v>
      </c>
      <c r="BF5" t="s">
        <v>130</v>
      </c>
      <c r="BG5" t="s">
        <v>131</v>
      </c>
      <c r="BH5" t="s">
        <v>132</v>
      </c>
      <c r="BI5" t="s">
        <v>133</v>
      </c>
      <c r="BJ5" t="s">
        <v>134</v>
      </c>
      <c r="BK5" t="s">
        <v>135</v>
      </c>
      <c r="BL5" t="s">
        <v>136</v>
      </c>
      <c r="BM5" t="s">
        <v>137</v>
      </c>
      <c r="BN5" t="s">
        <v>138</v>
      </c>
      <c r="BO5" t="s">
        <v>139</v>
      </c>
      <c r="BP5" t="s">
        <v>140</v>
      </c>
      <c r="BQ5" t="s">
        <v>141</v>
      </c>
      <c r="BR5" t="s">
        <v>142</v>
      </c>
      <c r="BS5" t="s">
        <v>143</v>
      </c>
      <c r="BT5" t="s">
        <v>144</v>
      </c>
      <c r="BU5" t="s">
        <v>145</v>
      </c>
      <c r="BV5" t="s">
        <v>146</v>
      </c>
      <c r="BW5" t="s">
        <v>147</v>
      </c>
      <c r="BX5" t="s">
        <v>148</v>
      </c>
      <c r="BY5" t="s">
        <v>149</v>
      </c>
      <c r="BZ5" t="s">
        <v>150</v>
      </c>
      <c r="CA5" t="s">
        <v>151</v>
      </c>
      <c r="CB5" t="s">
        <v>152</v>
      </c>
      <c r="CC5" t="s">
        <v>153</v>
      </c>
      <c r="CD5" t="s">
        <v>154</v>
      </c>
      <c r="CE5" t="s">
        <v>155</v>
      </c>
      <c r="CF5" t="s">
        <v>156</v>
      </c>
      <c r="CG5" t="s">
        <v>157</v>
      </c>
      <c r="CH5" t="s">
        <v>158</v>
      </c>
      <c r="CI5" t="s">
        <v>159</v>
      </c>
      <c r="CJ5" t="s">
        <v>160</v>
      </c>
      <c r="CK5" t="s">
        <v>161</v>
      </c>
      <c r="CL5" t="s">
        <v>162</v>
      </c>
      <c r="CM5" t="s">
        <v>163</v>
      </c>
      <c r="CN5" t="s">
        <v>164</v>
      </c>
      <c r="CO5" t="s">
        <v>165</v>
      </c>
      <c r="CP5" t="s">
        <v>166</v>
      </c>
      <c r="CQ5" t="s">
        <v>167</v>
      </c>
      <c r="CR5" t="s">
        <v>168</v>
      </c>
      <c r="CS5" t="s">
        <v>169</v>
      </c>
      <c r="CT5" t="s">
        <v>170</v>
      </c>
      <c r="CU5" t="s">
        <v>171</v>
      </c>
      <c r="CV5" t="s">
        <v>172</v>
      </c>
      <c r="CW5" t="s">
        <v>173</v>
      </c>
      <c r="CX5" t="s">
        <v>174</v>
      </c>
      <c r="CY5" t="s">
        <v>175</v>
      </c>
      <c r="CZ5" t="s">
        <v>176</v>
      </c>
      <c r="DA5" t="s">
        <v>177</v>
      </c>
      <c r="DB5" t="s">
        <v>178</v>
      </c>
      <c r="DC5" t="s">
        <v>179</v>
      </c>
      <c r="DD5" t="s">
        <v>180</v>
      </c>
      <c r="DE5" t="s">
        <v>181</v>
      </c>
      <c r="DF5" t="s">
        <v>182</v>
      </c>
      <c r="DG5" t="s">
        <v>183</v>
      </c>
      <c r="DH5" t="s">
        <v>184</v>
      </c>
      <c r="DI5" t="s">
        <v>185</v>
      </c>
      <c r="DJ5" t="s">
        <v>186</v>
      </c>
      <c r="DK5" t="s">
        <v>187</v>
      </c>
      <c r="DL5" t="s">
        <v>188</v>
      </c>
      <c r="DM5" t="s">
        <v>189</v>
      </c>
      <c r="DN5" t="s">
        <v>190</v>
      </c>
      <c r="DO5" t="s">
        <v>191</v>
      </c>
      <c r="DP5" t="s">
        <v>192</v>
      </c>
      <c r="DQ5" t="s">
        <v>193</v>
      </c>
      <c r="DT5" t="s">
        <v>194</v>
      </c>
      <c r="DU5" t="s">
        <v>195</v>
      </c>
    </row>
    <row r="6" spans="1:125" customFormat="1" x14ac:dyDescent="0.2">
      <c r="A6" t="s">
        <v>196</v>
      </c>
      <c r="B6" s="1"/>
      <c r="E6" s="1"/>
      <c r="F6" s="1"/>
      <c r="G6" s="1"/>
      <c r="I6" s="17"/>
      <c r="U6" s="1"/>
      <c r="V6" s="1"/>
      <c r="W6" s="1"/>
      <c r="X6" s="1"/>
      <c r="Y6" s="1"/>
      <c r="Z6" s="1"/>
      <c r="AA6" s="1"/>
      <c r="AB6" s="1"/>
      <c r="AC6" s="1"/>
      <c r="AD6" t="s">
        <v>197</v>
      </c>
      <c r="AE6" t="s">
        <v>198</v>
      </c>
      <c r="AF6" t="s">
        <v>199</v>
      </c>
      <c r="AG6" t="s">
        <v>200</v>
      </c>
      <c r="AH6" t="s">
        <v>201</v>
      </c>
      <c r="AI6" t="s">
        <v>202</v>
      </c>
      <c r="AJ6" t="s">
        <v>203</v>
      </c>
      <c r="AK6" t="s">
        <v>204</v>
      </c>
      <c r="AL6" t="s">
        <v>205</v>
      </c>
      <c r="AM6" t="s">
        <v>206</v>
      </c>
      <c r="AN6" t="s">
        <v>207</v>
      </c>
      <c r="AO6" t="s">
        <v>208</v>
      </c>
      <c r="AP6" t="s">
        <v>209</v>
      </c>
      <c r="AQ6" t="s">
        <v>210</v>
      </c>
      <c r="AR6" t="s">
        <v>211</v>
      </c>
      <c r="AS6" t="s">
        <v>212</v>
      </c>
      <c r="AT6" t="s">
        <v>213</v>
      </c>
      <c r="AU6" t="s">
        <v>214</v>
      </c>
      <c r="AV6" t="s">
        <v>215</v>
      </c>
      <c r="AW6" t="s">
        <v>216</v>
      </c>
      <c r="AX6" t="s">
        <v>217</v>
      </c>
      <c r="AY6" t="s">
        <v>218</v>
      </c>
      <c r="AZ6" t="s">
        <v>219</v>
      </c>
      <c r="BA6" t="s">
        <v>220</v>
      </c>
      <c r="BB6" t="s">
        <v>221</v>
      </c>
      <c r="BC6" t="s">
        <v>222</v>
      </c>
      <c r="BD6" t="s">
        <v>223</v>
      </c>
      <c r="BE6" t="s">
        <v>224</v>
      </c>
      <c r="BF6" t="s">
        <v>225</v>
      </c>
      <c r="BG6" t="s">
        <v>226</v>
      </c>
      <c r="BH6" t="s">
        <v>227</v>
      </c>
      <c r="BI6" t="s">
        <v>228</v>
      </c>
      <c r="BJ6" t="s">
        <v>229</v>
      </c>
      <c r="BK6" t="s">
        <v>230</v>
      </c>
      <c r="BL6" t="s">
        <v>231</v>
      </c>
      <c r="BM6" t="s">
        <v>232</v>
      </c>
      <c r="BN6" t="s">
        <v>233</v>
      </c>
      <c r="BO6" t="s">
        <v>234</v>
      </c>
      <c r="BP6" t="s">
        <v>235</v>
      </c>
      <c r="BQ6" t="s">
        <v>236</v>
      </c>
      <c r="BR6" t="s">
        <v>237</v>
      </c>
      <c r="BS6" t="s">
        <v>238</v>
      </c>
      <c r="BT6" t="s">
        <v>239</v>
      </c>
      <c r="BU6" t="s">
        <v>240</v>
      </c>
      <c r="BV6" t="s">
        <v>241</v>
      </c>
      <c r="BW6" t="s">
        <v>242</v>
      </c>
      <c r="BX6" t="s">
        <v>243</v>
      </c>
      <c r="BY6" t="s">
        <v>244</v>
      </c>
      <c r="BZ6" t="s">
        <v>245</v>
      </c>
      <c r="CA6" t="s">
        <v>246</v>
      </c>
      <c r="CB6" t="s">
        <v>247</v>
      </c>
      <c r="CC6" t="s">
        <v>248</v>
      </c>
      <c r="CD6" t="s">
        <v>249</v>
      </c>
      <c r="CE6" t="s">
        <v>250</v>
      </c>
      <c r="CF6" t="s">
        <v>251</v>
      </c>
      <c r="CG6" t="s">
        <v>252</v>
      </c>
      <c r="CH6" t="s">
        <v>253</v>
      </c>
      <c r="CI6" t="s">
        <v>254</v>
      </c>
      <c r="CJ6" t="s">
        <v>255</v>
      </c>
      <c r="CK6" t="s">
        <v>256</v>
      </c>
      <c r="CL6" t="s">
        <v>257</v>
      </c>
      <c r="CM6" t="s">
        <v>258</v>
      </c>
      <c r="CN6" t="s">
        <v>259</v>
      </c>
      <c r="CO6" t="s">
        <v>260</v>
      </c>
      <c r="CP6" t="s">
        <v>261</v>
      </c>
      <c r="CQ6" t="s">
        <v>262</v>
      </c>
      <c r="CR6" t="s">
        <v>263</v>
      </c>
      <c r="CS6" t="s">
        <v>264</v>
      </c>
      <c r="CT6" t="s">
        <v>265</v>
      </c>
      <c r="CU6" t="s">
        <v>266</v>
      </c>
      <c r="CV6" t="s">
        <v>267</v>
      </c>
      <c r="CW6" t="s">
        <v>268</v>
      </c>
      <c r="CX6" t="s">
        <v>269</v>
      </c>
      <c r="CY6" t="s">
        <v>270</v>
      </c>
      <c r="CZ6" t="s">
        <v>271</v>
      </c>
      <c r="DA6" t="s">
        <v>272</v>
      </c>
      <c r="DB6" t="s">
        <v>273</v>
      </c>
      <c r="DC6" t="s">
        <v>274</v>
      </c>
      <c r="DD6" t="s">
        <v>275</v>
      </c>
      <c r="DE6" t="s">
        <v>276</v>
      </c>
      <c r="DF6" t="s">
        <v>277</v>
      </c>
      <c r="DG6" t="s">
        <v>278</v>
      </c>
      <c r="DH6" t="s">
        <v>279</v>
      </c>
      <c r="DI6" t="s">
        <v>280</v>
      </c>
      <c r="DJ6" t="s">
        <v>281</v>
      </c>
      <c r="DK6" t="s">
        <v>282</v>
      </c>
      <c r="DL6" t="s">
        <v>283</v>
      </c>
      <c r="DM6" t="s">
        <v>284</v>
      </c>
      <c r="DN6" t="s">
        <v>285</v>
      </c>
      <c r="DO6" t="s">
        <v>286</v>
      </c>
      <c r="DP6" t="s">
        <v>287</v>
      </c>
      <c r="DQ6" t="s">
        <v>288</v>
      </c>
    </row>
    <row r="7" spans="1:125" customFormat="1" x14ac:dyDescent="0.2">
      <c r="A7" s="1"/>
      <c r="B7" s="1"/>
      <c r="E7" s="1"/>
      <c r="F7" s="1"/>
      <c r="G7" s="1"/>
      <c r="I7" s="17"/>
    </row>
    <row r="8" spans="1:125" x14ac:dyDescent="0.2">
      <c r="A8" s="1" t="s">
        <v>289</v>
      </c>
      <c r="B8" s="1" t="s">
        <v>290</v>
      </c>
      <c r="C8" s="1" t="s">
        <v>291</v>
      </c>
      <c r="D8" s="2" t="s">
        <v>292</v>
      </c>
      <c r="E8" s="2" t="s">
        <v>293</v>
      </c>
      <c r="F8" s="2" t="s">
        <v>294</v>
      </c>
      <c r="G8" s="2" t="s">
        <v>295</v>
      </c>
      <c r="H8" s="2" t="s">
        <v>296</v>
      </c>
      <c r="I8" s="2" t="s">
        <v>297</v>
      </c>
      <c r="J8" s="2" t="s">
        <v>298</v>
      </c>
      <c r="K8" s="2" t="s">
        <v>299</v>
      </c>
      <c r="L8" s="2" t="s">
        <v>300</v>
      </c>
      <c r="M8" s="2" t="s">
        <v>301</v>
      </c>
      <c r="N8" s="2" t="s">
        <v>302</v>
      </c>
      <c r="O8" s="2" t="s">
        <v>303</v>
      </c>
      <c r="P8" s="2" t="s">
        <v>304</v>
      </c>
      <c r="Q8" s="2" t="s">
        <v>305</v>
      </c>
      <c r="R8" s="2" t="s">
        <v>306</v>
      </c>
      <c r="S8" s="2" t="s">
        <v>307</v>
      </c>
      <c r="T8" s="2" t="s">
        <v>308</v>
      </c>
      <c r="U8" s="2" t="s">
        <v>309</v>
      </c>
      <c r="V8" s="2" t="s">
        <v>310</v>
      </c>
      <c r="W8" s="2" t="s">
        <v>1042</v>
      </c>
      <c r="X8" s="2" t="s">
        <v>312</v>
      </c>
      <c r="Y8" s="2" t="s">
        <v>313</v>
      </c>
      <c r="Z8" s="2" t="s">
        <v>314</v>
      </c>
      <c r="AA8" s="2" t="s">
        <v>315</v>
      </c>
      <c r="AB8" s="2" t="s">
        <v>316</v>
      </c>
      <c r="AC8" s="2" t="s">
        <v>317</v>
      </c>
      <c r="AD8" s="3" t="s">
        <v>6</v>
      </c>
      <c r="AE8" s="3" t="s">
        <v>7</v>
      </c>
      <c r="AF8" s="3" t="s">
        <v>8</v>
      </c>
      <c r="AG8" s="3" t="s">
        <v>9</v>
      </c>
      <c r="AH8" s="3" t="s">
        <v>10</v>
      </c>
      <c r="AI8" s="3" t="s">
        <v>11</v>
      </c>
      <c r="AJ8" s="3" t="s">
        <v>12</v>
      </c>
      <c r="AK8" s="3" t="s">
        <v>13</v>
      </c>
      <c r="AL8" s="3" t="s">
        <v>14</v>
      </c>
      <c r="AM8" s="3" t="s">
        <v>15</v>
      </c>
      <c r="AN8" s="3" t="s">
        <v>16</v>
      </c>
      <c r="AO8" s="3" t="s">
        <v>17</v>
      </c>
      <c r="AP8" s="3" t="s">
        <v>18</v>
      </c>
      <c r="AQ8" s="3" t="s">
        <v>19</v>
      </c>
      <c r="AR8" s="3" t="s">
        <v>20</v>
      </c>
      <c r="AS8" s="3" t="s">
        <v>21</v>
      </c>
      <c r="AT8" s="3" t="s">
        <v>22</v>
      </c>
      <c r="AU8" s="3" t="s">
        <v>23</v>
      </c>
      <c r="AV8" s="3" t="s">
        <v>24</v>
      </c>
      <c r="AW8" s="3" t="s">
        <v>25</v>
      </c>
      <c r="AX8" s="3" t="s">
        <v>26</v>
      </c>
      <c r="AY8" s="3" t="s">
        <v>27</v>
      </c>
      <c r="AZ8" s="3" t="s">
        <v>28</v>
      </c>
      <c r="BA8" s="3" t="s">
        <v>29</v>
      </c>
      <c r="BB8" s="3" t="s">
        <v>30</v>
      </c>
      <c r="BC8" s="3" t="s">
        <v>31</v>
      </c>
      <c r="BD8" s="3" t="s">
        <v>32</v>
      </c>
      <c r="BE8" s="3" t="s">
        <v>33</v>
      </c>
      <c r="BF8" s="3" t="s">
        <v>34</v>
      </c>
      <c r="BG8" s="3" t="s">
        <v>35</v>
      </c>
      <c r="BH8" s="3" t="s">
        <v>36</v>
      </c>
      <c r="BI8" s="3" t="s">
        <v>37</v>
      </c>
      <c r="BJ8" s="3" t="s">
        <v>38</v>
      </c>
      <c r="BK8" s="3" t="s">
        <v>39</v>
      </c>
      <c r="BL8" s="3" t="s">
        <v>40</v>
      </c>
      <c r="BM8" s="3" t="s">
        <v>41</v>
      </c>
      <c r="BN8" s="3" t="s">
        <v>42</v>
      </c>
      <c r="BO8" s="3" t="s">
        <v>43</v>
      </c>
      <c r="BP8" s="3" t="s">
        <v>44</v>
      </c>
      <c r="BQ8" s="3" t="s">
        <v>45</v>
      </c>
      <c r="BR8" s="3" t="s">
        <v>46</v>
      </c>
      <c r="BS8" s="3" t="s">
        <v>47</v>
      </c>
      <c r="BT8" s="3" t="s">
        <v>48</v>
      </c>
      <c r="BU8" s="3" t="s">
        <v>49</v>
      </c>
      <c r="BV8" s="3" t="s">
        <v>50</v>
      </c>
      <c r="BW8" s="3" t="s">
        <v>51</v>
      </c>
      <c r="BX8" s="3" t="s">
        <v>52</v>
      </c>
      <c r="BY8" s="3" t="s">
        <v>53</v>
      </c>
      <c r="BZ8" s="3" t="s">
        <v>54</v>
      </c>
      <c r="CA8" s="3" t="s">
        <v>55</v>
      </c>
      <c r="CB8" s="3" t="s">
        <v>56</v>
      </c>
      <c r="CC8" s="3" t="s">
        <v>57</v>
      </c>
      <c r="CD8" s="3" t="s">
        <v>58</v>
      </c>
      <c r="CE8" s="3" t="s">
        <v>59</v>
      </c>
      <c r="CF8" s="3" t="s">
        <v>60</v>
      </c>
      <c r="CG8" s="3" t="s">
        <v>61</v>
      </c>
      <c r="CH8" s="3" t="s">
        <v>62</v>
      </c>
      <c r="CI8" s="3" t="s">
        <v>63</v>
      </c>
      <c r="CJ8" s="3" t="s">
        <v>64</v>
      </c>
      <c r="CK8" s="3" t="s">
        <v>65</v>
      </c>
      <c r="CL8" s="3" t="s">
        <v>66</v>
      </c>
      <c r="CM8" s="3" t="s">
        <v>67</v>
      </c>
      <c r="CN8" s="3" t="s">
        <v>68</v>
      </c>
      <c r="CO8" s="3" t="s">
        <v>69</v>
      </c>
      <c r="CP8" s="3" t="s">
        <v>70</v>
      </c>
      <c r="CQ8" s="3" t="s">
        <v>71</v>
      </c>
      <c r="CR8" s="3" t="s">
        <v>72</v>
      </c>
      <c r="CS8" s="3" t="s">
        <v>73</v>
      </c>
      <c r="CT8" s="3" t="s">
        <v>74</v>
      </c>
      <c r="CU8" s="3" t="s">
        <v>75</v>
      </c>
      <c r="CV8" s="3" t="s">
        <v>76</v>
      </c>
      <c r="CW8" s="3" t="s">
        <v>77</v>
      </c>
      <c r="CX8" s="3" t="s">
        <v>78</v>
      </c>
      <c r="CY8" s="3" t="s">
        <v>79</v>
      </c>
      <c r="CZ8" s="3" t="s">
        <v>80</v>
      </c>
      <c r="DA8" s="3" t="s">
        <v>81</v>
      </c>
      <c r="DB8" s="3" t="s">
        <v>82</v>
      </c>
      <c r="DC8" s="3" t="s">
        <v>83</v>
      </c>
      <c r="DD8" s="3" t="s">
        <v>84</v>
      </c>
      <c r="DE8" s="3" t="s">
        <v>85</v>
      </c>
      <c r="DF8" s="3" t="s">
        <v>86</v>
      </c>
      <c r="DG8" s="3" t="s">
        <v>87</v>
      </c>
      <c r="DH8" s="3" t="s">
        <v>88</v>
      </c>
      <c r="DI8" s="3" t="s">
        <v>89</v>
      </c>
      <c r="DJ8" s="3" t="s">
        <v>90</v>
      </c>
      <c r="DK8" s="3" t="s">
        <v>91</v>
      </c>
      <c r="DL8" s="3" t="s">
        <v>92</v>
      </c>
      <c r="DM8" s="3" t="s">
        <v>93</v>
      </c>
      <c r="DN8" s="3" t="s">
        <v>94</v>
      </c>
      <c r="DO8" s="3" t="s">
        <v>95</v>
      </c>
      <c r="DP8" s="3" t="s">
        <v>96</v>
      </c>
      <c r="DQ8" s="3" t="s">
        <v>97</v>
      </c>
      <c r="DR8" s="3" t="s">
        <v>98</v>
      </c>
      <c r="DS8" s="3" t="s">
        <v>99</v>
      </c>
      <c r="DT8" s="3" t="s">
        <v>100</v>
      </c>
      <c r="DU8" s="3" t="s">
        <v>100</v>
      </c>
    </row>
    <row r="9" spans="1:125" x14ac:dyDescent="0.2">
      <c r="B9" s="3" t="s">
        <v>318</v>
      </c>
      <c r="C9" s="3" t="s">
        <v>319</v>
      </c>
      <c r="D9" s="4">
        <v>45043</v>
      </c>
      <c r="E9" s="4">
        <v>45046</v>
      </c>
      <c r="F9" s="1">
        <f>E9-D9</f>
        <v>3</v>
      </c>
      <c r="G9" s="1" t="s">
        <v>320</v>
      </c>
      <c r="H9" s="1" t="s">
        <v>320</v>
      </c>
      <c r="I9" s="1">
        <v>0</v>
      </c>
      <c r="J9" s="1">
        <v>0</v>
      </c>
      <c r="K9" s="1">
        <v>0</v>
      </c>
      <c r="L9" s="1">
        <v>1.7</v>
      </c>
      <c r="M9" s="1">
        <v>0.85</v>
      </c>
      <c r="N9" s="1">
        <v>1.24</v>
      </c>
      <c r="O9" s="1">
        <v>0.13600000000000001</v>
      </c>
      <c r="P9" s="3" t="s">
        <v>321</v>
      </c>
      <c r="Q9" s="3" t="s">
        <v>322</v>
      </c>
      <c r="R9" s="3" t="s">
        <v>323</v>
      </c>
      <c r="S9" s="3" t="s">
        <v>324</v>
      </c>
      <c r="T9" s="3" t="s">
        <v>324</v>
      </c>
      <c r="U9" s="3" t="s">
        <v>324</v>
      </c>
      <c r="V9" s="3" t="s">
        <v>325</v>
      </c>
      <c r="W9" s="3" t="s">
        <v>531</v>
      </c>
      <c r="X9" s="3" t="s">
        <v>326</v>
      </c>
      <c r="Y9" s="3" t="s">
        <v>327</v>
      </c>
      <c r="Z9" s="3" t="s">
        <v>328</v>
      </c>
      <c r="AA9" s="3" t="s">
        <v>329</v>
      </c>
      <c r="AB9" s="3"/>
      <c r="AC9" s="3" t="s">
        <v>330</v>
      </c>
      <c r="AD9" s="5">
        <v>6.2394999999999996</v>
      </c>
      <c r="AE9" s="5">
        <v>5.9949000000000003</v>
      </c>
      <c r="AF9" s="5">
        <v>7.28674</v>
      </c>
      <c r="AG9" s="5">
        <v>1.44415</v>
      </c>
      <c r="AH9" s="5">
        <v>3.2503199999999999</v>
      </c>
      <c r="AI9" s="6">
        <v>-0.48221000000000003</v>
      </c>
      <c r="AJ9" s="5">
        <v>4.9007899999999998</v>
      </c>
      <c r="AK9" s="5">
        <v>7.2383100000000002</v>
      </c>
      <c r="AL9" s="5">
        <v>7.0663299999999998</v>
      </c>
      <c r="AM9" s="5">
        <v>5.1585299999999998</v>
      </c>
      <c r="AN9" s="5">
        <v>9.5532199999999996</v>
      </c>
      <c r="AO9" s="5">
        <v>5.4407399999999999</v>
      </c>
      <c r="AP9" s="5">
        <v>1.4756100000000001</v>
      </c>
      <c r="AQ9" s="5">
        <v>12.06207</v>
      </c>
      <c r="AR9" s="5">
        <v>3.6972800000000001</v>
      </c>
      <c r="AS9" s="5">
        <v>7.8916500000000003</v>
      </c>
      <c r="AT9" s="5">
        <v>11.368919999999999</v>
      </c>
      <c r="AU9" s="5">
        <v>7.7649499999999998</v>
      </c>
      <c r="AV9" s="6">
        <v>0.84519</v>
      </c>
      <c r="AW9" s="5">
        <v>9.0467700000000004</v>
      </c>
      <c r="AX9" s="5">
        <v>7.03925</v>
      </c>
      <c r="AY9" s="5">
        <v>5.0859500000000004</v>
      </c>
      <c r="AZ9" s="5">
        <v>2.60466</v>
      </c>
      <c r="BA9" s="5">
        <v>4.9205899999999998</v>
      </c>
      <c r="BB9" s="5">
        <v>3.2345600000000001</v>
      </c>
      <c r="BC9" s="6">
        <v>1.7771300000000001</v>
      </c>
      <c r="BD9" s="6">
        <v>1.4008</v>
      </c>
      <c r="BE9" s="5">
        <v>8.3966700000000003</v>
      </c>
      <c r="BF9" s="5">
        <v>7.4177499999999998</v>
      </c>
      <c r="BG9" s="5">
        <v>10.25207</v>
      </c>
      <c r="BH9" s="5">
        <v>11.099220000000001</v>
      </c>
      <c r="BI9" s="5">
        <v>3.8723100000000001</v>
      </c>
      <c r="BJ9" s="6">
        <v>1.37435</v>
      </c>
      <c r="BK9" s="5">
        <v>8.0794599999999992</v>
      </c>
      <c r="BL9" s="5">
        <v>7.2320000000000002</v>
      </c>
      <c r="BM9" s="5">
        <v>4.5628900000000003</v>
      </c>
      <c r="BN9" s="6">
        <v>-0.69630000000000003</v>
      </c>
      <c r="BO9" s="5">
        <v>8.23672</v>
      </c>
      <c r="BP9" s="5">
        <v>8.7812199999999994</v>
      </c>
      <c r="BQ9" s="5">
        <v>6.3354499999999998</v>
      </c>
      <c r="BR9" s="5">
        <v>5.85236</v>
      </c>
      <c r="BS9" s="6">
        <v>0.15945999999999999</v>
      </c>
      <c r="BT9" s="5">
        <v>10.80039</v>
      </c>
      <c r="BU9" s="5">
        <v>8.2969299999999997</v>
      </c>
      <c r="BV9" s="5">
        <v>7.6616600000000004</v>
      </c>
      <c r="BW9" s="5">
        <v>7.5098099999999999</v>
      </c>
      <c r="BX9" s="5">
        <v>6.1989599999999996</v>
      </c>
      <c r="BY9" s="5">
        <v>5.5304700000000002</v>
      </c>
      <c r="BZ9" s="5">
        <v>7.6963999999999997</v>
      </c>
      <c r="CA9" s="5">
        <v>9.0777300000000007</v>
      </c>
      <c r="CB9" s="6">
        <v>0.35053000000000001</v>
      </c>
      <c r="CC9" s="5">
        <v>8.6945999999999994</v>
      </c>
      <c r="CD9" s="5">
        <v>5.4238200000000001</v>
      </c>
      <c r="CE9" s="5">
        <v>12.461729999999999</v>
      </c>
      <c r="CF9" s="5">
        <v>4.3054699999999997</v>
      </c>
      <c r="CG9" s="5">
        <v>9.6692900000000002</v>
      </c>
      <c r="CH9" s="5">
        <v>4.3866800000000001</v>
      </c>
      <c r="CI9" s="5">
        <v>5.8096899999999998</v>
      </c>
      <c r="CJ9" s="5">
        <v>5.9353499999999997</v>
      </c>
      <c r="CK9" s="5">
        <v>10.81254</v>
      </c>
      <c r="CL9" s="5">
        <v>4.4137599999999999</v>
      </c>
      <c r="CM9" s="5">
        <v>6.3101799999999999</v>
      </c>
      <c r="CN9" s="5">
        <v>9.2960700000000003</v>
      </c>
      <c r="CO9" s="5">
        <v>4.3555000000000001</v>
      </c>
      <c r="CP9" s="5">
        <v>1.7428699999999999</v>
      </c>
      <c r="CQ9" s="5">
        <v>2.08589</v>
      </c>
      <c r="CR9" s="5">
        <v>8.91751</v>
      </c>
      <c r="CS9" s="5">
        <v>6.3365</v>
      </c>
      <c r="CT9" s="5">
        <v>3.6462699999999999</v>
      </c>
      <c r="CU9" s="5">
        <v>10.94932</v>
      </c>
      <c r="CV9" s="5">
        <v>5.0607499999999996</v>
      </c>
      <c r="CW9" s="6">
        <v>2.0526800000000001</v>
      </c>
      <c r="CX9" s="6">
        <v>1.65987</v>
      </c>
      <c r="CY9" s="5">
        <v>8.3934700000000007</v>
      </c>
      <c r="CZ9" s="5">
        <v>5.3652499999999996</v>
      </c>
      <c r="DA9" s="5">
        <v>5.6841100000000004</v>
      </c>
      <c r="DB9" s="5">
        <v>4.86252</v>
      </c>
      <c r="DC9" s="5">
        <v>6.3572899999999999</v>
      </c>
      <c r="DD9" s="5">
        <v>7.2750399999999997</v>
      </c>
      <c r="DE9" s="5">
        <v>1.6758900000000001</v>
      </c>
      <c r="DF9" s="5">
        <v>9.5464900000000004</v>
      </c>
      <c r="DG9" s="6">
        <v>1.82003</v>
      </c>
      <c r="DH9" s="5">
        <v>3.2332700000000001</v>
      </c>
      <c r="DI9" s="6">
        <v>2.3899400000000002</v>
      </c>
      <c r="DJ9" s="6">
        <v>1.41177</v>
      </c>
      <c r="DK9" s="5">
        <v>7.2467199999999998</v>
      </c>
      <c r="DL9" s="5">
        <v>3.5405799999999998</v>
      </c>
      <c r="DM9" s="5">
        <v>4.6798799999999998</v>
      </c>
      <c r="DN9" s="5">
        <v>3.5336799999999999</v>
      </c>
      <c r="DO9" s="5">
        <v>2.8091699999999999</v>
      </c>
      <c r="DP9" s="5">
        <v>6.5789</v>
      </c>
      <c r="DQ9" s="5">
        <v>9.5494500000000002</v>
      </c>
      <c r="DR9" s="1" t="s">
        <v>331</v>
      </c>
      <c r="DS9" s="1" t="s">
        <v>332</v>
      </c>
      <c r="DT9" s="5">
        <v>-5.3454875946044922E-2</v>
      </c>
      <c r="DU9" s="5">
        <v>0.11618518829345703</v>
      </c>
    </row>
    <row r="10" spans="1:125" x14ac:dyDescent="0.2">
      <c r="B10" s="3" t="s">
        <v>333</v>
      </c>
      <c r="C10" s="3" t="s">
        <v>319</v>
      </c>
      <c r="D10" s="4">
        <v>45043</v>
      </c>
      <c r="E10" s="4">
        <v>45043</v>
      </c>
      <c r="F10" s="1">
        <f t="shared" ref="F10:F73" si="0">E10-D10</f>
        <v>0</v>
      </c>
      <c r="G10" s="1" t="s">
        <v>320</v>
      </c>
      <c r="H10" s="1" t="s">
        <v>320</v>
      </c>
      <c r="I10" s="1">
        <v>0</v>
      </c>
      <c r="J10" s="1">
        <v>0</v>
      </c>
      <c r="K10" s="1">
        <v>0</v>
      </c>
      <c r="L10" s="1">
        <v>3.1</v>
      </c>
      <c r="M10" s="1">
        <v>0.13500000000000001</v>
      </c>
      <c r="N10" s="1" t="s">
        <v>334</v>
      </c>
      <c r="O10" s="1" t="s">
        <v>335</v>
      </c>
      <c r="P10" s="3" t="s">
        <v>336</v>
      </c>
      <c r="Q10" s="3" t="s">
        <v>337</v>
      </c>
      <c r="R10" s="3" t="s">
        <v>338</v>
      </c>
      <c r="S10" s="3" t="s">
        <v>324</v>
      </c>
      <c r="T10" s="3" t="s">
        <v>324</v>
      </c>
      <c r="U10" s="3" t="s">
        <v>324</v>
      </c>
      <c r="V10" s="3" t="s">
        <v>325</v>
      </c>
      <c r="W10" s="3" t="s">
        <v>531</v>
      </c>
      <c r="X10" s="3" t="s">
        <v>326</v>
      </c>
      <c r="Y10" s="3" t="s">
        <v>327</v>
      </c>
      <c r="Z10" s="3" t="s">
        <v>328</v>
      </c>
      <c r="AA10" s="3" t="s">
        <v>329</v>
      </c>
      <c r="AB10" s="3"/>
      <c r="AC10" s="3" t="s">
        <v>330</v>
      </c>
      <c r="AD10" s="5">
        <v>5.0200800000000001</v>
      </c>
      <c r="AE10" s="5">
        <v>5.4798400000000003</v>
      </c>
      <c r="AF10" s="5">
        <v>7.3430499999999999</v>
      </c>
      <c r="AG10" s="5">
        <v>1.8426100000000001</v>
      </c>
      <c r="AH10" s="5">
        <v>3.0304700000000002</v>
      </c>
      <c r="AI10" s="6">
        <v>-1.5288900000000001</v>
      </c>
      <c r="AJ10" s="5">
        <v>4.7391500000000004</v>
      </c>
      <c r="AK10" s="5">
        <v>7.0377000000000001</v>
      </c>
      <c r="AL10" s="5">
        <v>7.5923400000000001</v>
      </c>
      <c r="AM10" s="5">
        <v>5.5884099999999997</v>
      </c>
      <c r="AN10" s="5">
        <v>9.3093900000000005</v>
      </c>
      <c r="AO10" s="5">
        <v>4.39825</v>
      </c>
      <c r="AP10" s="5">
        <v>1.88568</v>
      </c>
      <c r="AQ10" s="5">
        <v>12.421580000000001</v>
      </c>
      <c r="AR10" s="5">
        <v>3.1840999999999999</v>
      </c>
      <c r="AS10" s="5">
        <v>7.57986</v>
      </c>
      <c r="AT10" s="5">
        <v>11.32131</v>
      </c>
      <c r="AU10" s="5">
        <v>8.1742399999999993</v>
      </c>
      <c r="AV10" s="6">
        <v>-0.11822000000000001</v>
      </c>
      <c r="AW10" s="5">
        <v>9.0358999999999998</v>
      </c>
      <c r="AX10" s="5">
        <v>7.7054299999999998</v>
      </c>
      <c r="AY10" s="5">
        <v>4.6996200000000004</v>
      </c>
      <c r="AZ10" s="5">
        <v>2.8125200000000001</v>
      </c>
      <c r="BA10" s="5">
        <v>4.7369000000000003</v>
      </c>
      <c r="BB10" s="5">
        <v>3.1847500000000002</v>
      </c>
      <c r="BC10" s="6">
        <v>1.0852200000000001</v>
      </c>
      <c r="BD10" s="6">
        <v>0.91003000000000001</v>
      </c>
      <c r="BE10" s="5">
        <v>8.5891199999999994</v>
      </c>
      <c r="BF10" s="5">
        <v>7.6052200000000001</v>
      </c>
      <c r="BG10" s="5">
        <v>9.7634500000000006</v>
      </c>
      <c r="BH10" s="5">
        <v>9.2816100000000006</v>
      </c>
      <c r="BI10" s="5">
        <v>2.58839</v>
      </c>
      <c r="BJ10" s="6">
        <v>0.54566999999999999</v>
      </c>
      <c r="BK10" s="5">
        <v>7.6202100000000002</v>
      </c>
      <c r="BL10" s="5">
        <v>6.1720499999999996</v>
      </c>
      <c r="BM10" s="5">
        <v>3.7680600000000002</v>
      </c>
      <c r="BN10" s="6">
        <v>-1.06237</v>
      </c>
      <c r="BO10" s="5">
        <v>8.3038600000000002</v>
      </c>
      <c r="BP10" s="5">
        <v>9.0251199999999994</v>
      </c>
      <c r="BQ10" s="5">
        <v>6.4814100000000003</v>
      </c>
      <c r="BR10" s="5">
        <v>6.0043100000000003</v>
      </c>
      <c r="BS10" s="6">
        <v>5.944E-2</v>
      </c>
      <c r="BT10" s="5">
        <v>10.02084</v>
      </c>
      <c r="BU10" s="5">
        <v>8.4376300000000004</v>
      </c>
      <c r="BV10" s="5">
        <v>7.7484400000000004</v>
      </c>
      <c r="BW10" s="5">
        <v>7.4806900000000001</v>
      </c>
      <c r="BX10" s="5">
        <v>6.1040099999999997</v>
      </c>
      <c r="BY10" s="5">
        <v>5.3420699999999997</v>
      </c>
      <c r="BZ10" s="5">
        <v>7.20838</v>
      </c>
      <c r="CA10" s="5">
        <v>8.1359600000000007</v>
      </c>
      <c r="CB10" s="6">
        <v>1.0019999999999999E-2</v>
      </c>
      <c r="CC10" s="5">
        <v>8.3420199999999998</v>
      </c>
      <c r="CD10" s="5">
        <v>5.0423499999999999</v>
      </c>
      <c r="CE10" s="5">
        <v>12.730309999999999</v>
      </c>
      <c r="CF10" s="5">
        <v>4.8871200000000004</v>
      </c>
      <c r="CG10" s="5">
        <v>10.406739999999999</v>
      </c>
      <c r="CH10" s="5">
        <v>4.5352399999999999</v>
      </c>
      <c r="CI10" s="5">
        <v>3.1711200000000002</v>
      </c>
      <c r="CJ10" s="5">
        <v>5.6840099999999998</v>
      </c>
      <c r="CK10" s="5">
        <v>10.91653</v>
      </c>
      <c r="CL10" s="5">
        <v>4.2748600000000003</v>
      </c>
      <c r="CM10" s="5">
        <v>6.1266800000000003</v>
      </c>
      <c r="CN10" s="5">
        <v>11.074769999999999</v>
      </c>
      <c r="CO10" s="5">
        <v>2.63524</v>
      </c>
      <c r="CP10" s="6">
        <v>1.4835799999999999</v>
      </c>
      <c r="CQ10" s="5">
        <v>1.9368300000000001</v>
      </c>
      <c r="CR10" s="5">
        <v>8.7784300000000002</v>
      </c>
      <c r="CS10" s="5">
        <v>6.1677200000000001</v>
      </c>
      <c r="CT10" s="5">
        <v>3.7288100000000002</v>
      </c>
      <c r="CU10" s="5">
        <v>9.1859999999999999</v>
      </c>
      <c r="CV10" s="5">
        <v>4.6265499999999999</v>
      </c>
      <c r="CW10" s="5">
        <v>2.4530699999999999</v>
      </c>
      <c r="CX10" s="5">
        <v>2.0729099999999998</v>
      </c>
      <c r="CY10" s="5">
        <v>6.0872099999999998</v>
      </c>
      <c r="CZ10" s="5">
        <v>5.4012500000000001</v>
      </c>
      <c r="DA10" s="5">
        <v>3.8528899999999999</v>
      </c>
      <c r="DB10" s="5">
        <v>4.7545099999999998</v>
      </c>
      <c r="DC10" s="5">
        <v>6.0792900000000003</v>
      </c>
      <c r="DD10" s="5">
        <v>6.9822100000000002</v>
      </c>
      <c r="DE10" s="5">
        <v>1.5496099999999999</v>
      </c>
      <c r="DF10" s="5">
        <v>9.36646</v>
      </c>
      <c r="DG10" s="6">
        <v>1.12073</v>
      </c>
      <c r="DH10" s="5">
        <v>3.55687</v>
      </c>
      <c r="DI10" s="6">
        <v>2.3002899999999999</v>
      </c>
      <c r="DJ10" s="6">
        <v>0.3327</v>
      </c>
      <c r="DK10" s="5">
        <v>7.6233899999999997</v>
      </c>
      <c r="DL10" s="5">
        <v>3.3481800000000002</v>
      </c>
      <c r="DM10" s="5">
        <v>4.3015299999999996</v>
      </c>
      <c r="DN10" s="6">
        <v>1.4987299999999999</v>
      </c>
      <c r="DO10" s="5">
        <v>2.55464</v>
      </c>
      <c r="DP10" s="5">
        <v>5.1353400000000002</v>
      </c>
      <c r="DQ10" s="5">
        <v>9.5735700000000001</v>
      </c>
      <c r="DR10" s="1" t="s">
        <v>331</v>
      </c>
      <c r="DS10" s="1" t="s">
        <v>332</v>
      </c>
      <c r="DT10" s="5">
        <v>-2.3285388946533203E-2</v>
      </c>
      <c r="DU10" s="5">
        <v>2.1823883056640625E-2</v>
      </c>
    </row>
    <row r="11" spans="1:125" x14ac:dyDescent="0.2">
      <c r="B11" s="3" t="s">
        <v>339</v>
      </c>
      <c r="C11" s="3" t="s">
        <v>319</v>
      </c>
      <c r="D11" s="4">
        <v>45043</v>
      </c>
      <c r="E11" s="4">
        <v>45055</v>
      </c>
      <c r="F11" s="1">
        <f t="shared" si="0"/>
        <v>12</v>
      </c>
      <c r="G11" s="1" t="s">
        <v>320</v>
      </c>
      <c r="H11" s="1" t="s">
        <v>320</v>
      </c>
      <c r="I11" s="1">
        <v>0</v>
      </c>
      <c r="J11" s="1">
        <v>0</v>
      </c>
      <c r="K11" s="1">
        <v>0</v>
      </c>
      <c r="L11" s="1">
        <v>6.1</v>
      </c>
      <c r="M11" s="1">
        <v>0.5</v>
      </c>
      <c r="N11" s="1" t="s">
        <v>340</v>
      </c>
      <c r="O11" s="1" t="s">
        <v>341</v>
      </c>
      <c r="P11" s="3" t="s">
        <v>342</v>
      </c>
      <c r="Q11" s="3" t="s">
        <v>343</v>
      </c>
      <c r="R11" s="3" t="s">
        <v>344</v>
      </c>
      <c r="S11" s="3" t="s">
        <v>324</v>
      </c>
      <c r="T11" s="3" t="s">
        <v>324</v>
      </c>
      <c r="U11" s="3" t="s">
        <v>324</v>
      </c>
      <c r="V11" s="3" t="s">
        <v>325</v>
      </c>
      <c r="W11" s="3" t="s">
        <v>531</v>
      </c>
      <c r="X11" s="3" t="s">
        <v>326</v>
      </c>
      <c r="Y11" s="3" t="s">
        <v>327</v>
      </c>
      <c r="Z11" s="3" t="s">
        <v>328</v>
      </c>
      <c r="AA11" s="3" t="s">
        <v>329</v>
      </c>
      <c r="AB11" s="3"/>
      <c r="AC11" s="3" t="s">
        <v>330</v>
      </c>
      <c r="AD11" s="5">
        <v>5.2161400000000002</v>
      </c>
      <c r="AE11" s="5">
        <v>7.5500999999999996</v>
      </c>
      <c r="AF11" s="5">
        <v>7.1474399999999996</v>
      </c>
      <c r="AG11" s="5">
        <v>1.7365900000000001</v>
      </c>
      <c r="AH11" s="5">
        <v>4.3755300000000004</v>
      </c>
      <c r="AI11" s="6">
        <v>-1.5467299999999999</v>
      </c>
      <c r="AJ11" s="5">
        <v>4.9425299999999996</v>
      </c>
      <c r="AK11" s="5">
        <v>7.7127800000000004</v>
      </c>
      <c r="AL11" s="5">
        <v>7.6170499999999999</v>
      </c>
      <c r="AM11" s="5">
        <v>3.8916499999999998</v>
      </c>
      <c r="AN11" s="5">
        <v>8.9465000000000003</v>
      </c>
      <c r="AO11" s="5">
        <v>3.8884699999999999</v>
      </c>
      <c r="AP11" s="5">
        <v>1.55549</v>
      </c>
      <c r="AQ11" s="5">
        <v>10.96766</v>
      </c>
      <c r="AR11" s="5">
        <v>6.5618499999999997</v>
      </c>
      <c r="AS11" s="5">
        <v>10.00905</v>
      </c>
      <c r="AT11" s="5">
        <v>11.117419999999999</v>
      </c>
      <c r="AU11" s="5">
        <v>8.1142199999999995</v>
      </c>
      <c r="AV11" s="5">
        <v>1.6435900000000001</v>
      </c>
      <c r="AW11" s="5">
        <v>10.147180000000001</v>
      </c>
      <c r="AX11" s="5">
        <v>9.2993500000000004</v>
      </c>
      <c r="AY11" s="5">
        <v>4.0068299999999999</v>
      </c>
      <c r="AZ11" s="5">
        <v>2.3769</v>
      </c>
      <c r="BA11" s="5">
        <v>5.1969500000000002</v>
      </c>
      <c r="BB11" s="5">
        <v>4.4288600000000002</v>
      </c>
      <c r="BC11" s="6">
        <v>2.0198499999999999</v>
      </c>
      <c r="BD11" s="6">
        <v>1.2313499999999999</v>
      </c>
      <c r="BE11" s="5">
        <v>8.7275299999999998</v>
      </c>
      <c r="BF11" s="5">
        <v>7.1967400000000001</v>
      </c>
      <c r="BG11" s="5">
        <v>10.443860000000001</v>
      </c>
      <c r="BH11" s="5">
        <v>10.301819999999999</v>
      </c>
      <c r="BI11" s="5">
        <v>8.3453099999999996</v>
      </c>
      <c r="BJ11" s="6">
        <v>1.18228</v>
      </c>
      <c r="BK11" s="5">
        <v>8.1569800000000008</v>
      </c>
      <c r="BL11" s="5">
        <v>8.2599900000000002</v>
      </c>
      <c r="BM11" s="5">
        <v>4.1535200000000003</v>
      </c>
      <c r="BN11" s="6">
        <v>-0.89964999999999995</v>
      </c>
      <c r="BO11" s="5">
        <v>8.0049600000000005</v>
      </c>
      <c r="BP11" s="5">
        <v>9.4197500000000005</v>
      </c>
      <c r="BQ11" s="5">
        <v>8.92408</v>
      </c>
      <c r="BR11" s="5">
        <v>7.7188800000000004</v>
      </c>
      <c r="BS11" s="5">
        <v>1.7300899999999999</v>
      </c>
      <c r="BT11" s="5">
        <v>9.9023000000000003</v>
      </c>
      <c r="BU11" s="5">
        <v>8.6172900000000006</v>
      </c>
      <c r="BV11" s="5">
        <v>6.8199699999999996</v>
      </c>
      <c r="BW11" s="5">
        <v>4.79413</v>
      </c>
      <c r="BX11" s="5">
        <v>6.3555400000000004</v>
      </c>
      <c r="BY11" s="5">
        <v>6.2873400000000004</v>
      </c>
      <c r="BZ11" s="5">
        <v>10.59947</v>
      </c>
      <c r="CA11" s="5">
        <v>9.7248199999999994</v>
      </c>
      <c r="CB11" s="6">
        <v>0.24326</v>
      </c>
      <c r="CC11" s="5">
        <v>8.1954799999999999</v>
      </c>
      <c r="CD11" s="5">
        <v>10.31373</v>
      </c>
      <c r="CE11" s="5">
        <v>12.83677</v>
      </c>
      <c r="CF11" s="5">
        <v>3.7364899999999999</v>
      </c>
      <c r="CG11" s="5">
        <v>10.67808</v>
      </c>
      <c r="CH11" s="5">
        <v>5.2903900000000004</v>
      </c>
      <c r="CI11" s="5">
        <v>6.9207099999999997</v>
      </c>
      <c r="CJ11" s="5">
        <v>5.4500900000000003</v>
      </c>
      <c r="CK11" s="5">
        <v>10.89992</v>
      </c>
      <c r="CL11" s="5">
        <v>6.7240599999999997</v>
      </c>
      <c r="CM11" s="5">
        <v>7.1763300000000001</v>
      </c>
      <c r="CN11" s="5">
        <v>9.0781600000000005</v>
      </c>
      <c r="CO11" s="5">
        <v>2.48705</v>
      </c>
      <c r="CP11" s="5">
        <v>2.68161</v>
      </c>
      <c r="CQ11" s="5">
        <v>1.95966</v>
      </c>
      <c r="CR11" s="5">
        <v>8.6918500000000005</v>
      </c>
      <c r="CS11" s="5">
        <v>6.3662400000000003</v>
      </c>
      <c r="CT11" s="5">
        <v>4.0402100000000001</v>
      </c>
      <c r="CU11" s="5">
        <v>9.10745</v>
      </c>
      <c r="CV11" s="5">
        <v>4.6847599999999998</v>
      </c>
      <c r="CW11" s="6">
        <v>2.0533100000000002</v>
      </c>
      <c r="CX11" s="6">
        <v>1.3203400000000001</v>
      </c>
      <c r="CY11" s="5">
        <v>10.273569999999999</v>
      </c>
      <c r="CZ11" s="5">
        <v>5.3260399999999999</v>
      </c>
      <c r="DA11" s="5">
        <v>5.3051599999999999</v>
      </c>
      <c r="DB11" s="5">
        <v>4.5840800000000002</v>
      </c>
      <c r="DC11" s="5">
        <v>5.3284500000000001</v>
      </c>
      <c r="DD11" s="5">
        <v>6.0780500000000002</v>
      </c>
      <c r="DE11" s="5">
        <v>1.7363500000000001</v>
      </c>
      <c r="DF11" s="5">
        <v>9.4790299999999998</v>
      </c>
      <c r="DG11" s="6">
        <v>1.5477099999999999</v>
      </c>
      <c r="DH11" s="5">
        <v>5.7777099999999999</v>
      </c>
      <c r="DI11" s="5">
        <v>4.0547399999999998</v>
      </c>
      <c r="DJ11" s="6">
        <v>0.70609999999999995</v>
      </c>
      <c r="DK11" s="5">
        <v>6.7537000000000003</v>
      </c>
      <c r="DL11" s="5">
        <v>5.2214600000000004</v>
      </c>
      <c r="DM11" s="5">
        <v>6.1643600000000003</v>
      </c>
      <c r="DN11" s="5">
        <v>6.1712800000000003</v>
      </c>
      <c r="DO11" s="5">
        <v>2.8436300000000001</v>
      </c>
      <c r="DP11" s="5">
        <v>5.4386099999999997</v>
      </c>
      <c r="DQ11" s="5">
        <v>9.6281499999999998</v>
      </c>
      <c r="DR11" s="1" t="s">
        <v>331</v>
      </c>
      <c r="DS11" s="1" t="s">
        <v>332</v>
      </c>
      <c r="DT11" s="5">
        <v>-4.9794673919677734E-2</v>
      </c>
      <c r="DU11" s="5">
        <v>-5.5355072021484375E-2</v>
      </c>
    </row>
    <row r="12" spans="1:125" x14ac:dyDescent="0.2">
      <c r="B12" s="3" t="s">
        <v>345</v>
      </c>
      <c r="C12" s="3" t="s">
        <v>319</v>
      </c>
      <c r="D12" s="4">
        <v>45043</v>
      </c>
      <c r="E12" s="4">
        <v>45056</v>
      </c>
      <c r="F12" s="1">
        <f t="shared" si="0"/>
        <v>13</v>
      </c>
      <c r="G12" s="1" t="s">
        <v>320</v>
      </c>
      <c r="H12" s="1" t="s">
        <v>320</v>
      </c>
      <c r="I12" s="1">
        <v>0</v>
      </c>
      <c r="J12" s="1">
        <v>0</v>
      </c>
      <c r="K12" s="1">
        <v>0</v>
      </c>
      <c r="L12" s="1">
        <v>4.5</v>
      </c>
      <c r="M12" s="1">
        <v>0.8</v>
      </c>
      <c r="N12" s="1" t="s">
        <v>346</v>
      </c>
      <c r="O12" s="1" t="s">
        <v>347</v>
      </c>
      <c r="P12" s="3" t="s">
        <v>336</v>
      </c>
      <c r="Q12" s="3" t="s">
        <v>348</v>
      </c>
      <c r="R12" s="3" t="s">
        <v>334</v>
      </c>
      <c r="S12" s="3" t="s">
        <v>324</v>
      </c>
      <c r="T12" s="3" t="s">
        <v>324</v>
      </c>
      <c r="U12" s="3" t="s">
        <v>324</v>
      </c>
      <c r="V12" s="3" t="s">
        <v>325</v>
      </c>
      <c r="W12" s="3" t="s">
        <v>531</v>
      </c>
      <c r="X12" s="3" t="s">
        <v>326</v>
      </c>
      <c r="Y12" s="3" t="s">
        <v>327</v>
      </c>
      <c r="Z12" s="3" t="s">
        <v>328</v>
      </c>
      <c r="AA12" s="3" t="s">
        <v>329</v>
      </c>
      <c r="AB12" s="3"/>
      <c r="AC12" s="3" t="s">
        <v>330</v>
      </c>
      <c r="AD12" s="5">
        <v>5.4591099999999999</v>
      </c>
      <c r="AE12" s="5">
        <v>7.3956499999999998</v>
      </c>
      <c r="AF12" s="5">
        <v>7.2286299999999999</v>
      </c>
      <c r="AG12" s="5">
        <v>1.42584</v>
      </c>
      <c r="AH12" s="5">
        <v>3.3531499999999999</v>
      </c>
      <c r="AI12" s="6">
        <v>-0.52014000000000005</v>
      </c>
      <c r="AJ12" s="5">
        <v>5.0653199999999998</v>
      </c>
      <c r="AK12" s="5">
        <v>7.1002200000000002</v>
      </c>
      <c r="AL12" s="5">
        <v>6.9993299999999996</v>
      </c>
      <c r="AM12" s="5">
        <v>3.8482500000000002</v>
      </c>
      <c r="AN12" s="5">
        <v>9.2741600000000002</v>
      </c>
      <c r="AO12" s="5">
        <v>4.3098599999999996</v>
      </c>
      <c r="AP12" s="5">
        <v>1.68879</v>
      </c>
      <c r="AQ12" s="5">
        <v>11.41248</v>
      </c>
      <c r="AR12" s="5">
        <v>6.6079100000000004</v>
      </c>
      <c r="AS12" s="5">
        <v>9.4893400000000003</v>
      </c>
      <c r="AT12" s="5">
        <v>11.264699999999999</v>
      </c>
      <c r="AU12" s="5">
        <v>8.46462</v>
      </c>
      <c r="AV12" s="5">
        <v>1.0246599999999999</v>
      </c>
      <c r="AW12" s="5">
        <v>10.4011</v>
      </c>
      <c r="AX12" s="5">
        <v>9.7980599999999995</v>
      </c>
      <c r="AY12" s="5">
        <v>4.5531899999999998</v>
      </c>
      <c r="AZ12" s="5">
        <v>2.59537</v>
      </c>
      <c r="BA12" s="5">
        <v>5.15313</v>
      </c>
      <c r="BB12" s="5">
        <v>4.1962099999999998</v>
      </c>
      <c r="BC12" s="6">
        <v>1.0083</v>
      </c>
      <c r="BD12" s="6">
        <v>0.89953000000000005</v>
      </c>
      <c r="BE12" s="5">
        <v>8.7227700000000006</v>
      </c>
      <c r="BF12" s="5">
        <v>7.3593700000000002</v>
      </c>
      <c r="BG12" s="5">
        <v>10.327260000000001</v>
      </c>
      <c r="BH12" s="5">
        <v>10.56073</v>
      </c>
      <c r="BI12" s="5">
        <v>7.0007200000000003</v>
      </c>
      <c r="BJ12" s="6">
        <v>1.16475</v>
      </c>
      <c r="BK12" s="5">
        <v>8.49953</v>
      </c>
      <c r="BL12" s="5">
        <v>7.6152499999999996</v>
      </c>
      <c r="BM12" s="5">
        <v>3.8180999999999998</v>
      </c>
      <c r="BN12" s="6">
        <v>-1.0270999999999999</v>
      </c>
      <c r="BO12" s="5">
        <v>8.3421900000000004</v>
      </c>
      <c r="BP12" s="5">
        <v>8.6026799999999994</v>
      </c>
      <c r="BQ12" s="5">
        <v>9.1545900000000007</v>
      </c>
      <c r="BR12" s="5">
        <v>7.8190799999999996</v>
      </c>
      <c r="BS12" s="5">
        <v>1.7460899999999999</v>
      </c>
      <c r="BT12" s="5">
        <v>10.43225</v>
      </c>
      <c r="BU12" s="5">
        <v>8.9462100000000007</v>
      </c>
      <c r="BV12" s="5">
        <v>7.32226</v>
      </c>
      <c r="BW12" s="5">
        <v>5.5737399999999999</v>
      </c>
      <c r="BX12" s="5">
        <v>6.1797199999999997</v>
      </c>
      <c r="BY12" s="5">
        <v>6.3190799999999996</v>
      </c>
      <c r="BZ12" s="5">
        <v>10.304550000000001</v>
      </c>
      <c r="CA12" s="5">
        <v>8.7072299999999991</v>
      </c>
      <c r="CB12" s="6">
        <v>-0.47949999999999998</v>
      </c>
      <c r="CC12" s="5">
        <v>8.4079300000000003</v>
      </c>
      <c r="CD12" s="5">
        <v>9.3139199999999995</v>
      </c>
      <c r="CE12" s="5">
        <v>12.792289999999999</v>
      </c>
      <c r="CF12" s="5">
        <v>3.9453900000000002</v>
      </c>
      <c r="CG12" s="5">
        <v>11.03787</v>
      </c>
      <c r="CH12" s="5">
        <v>5.1464600000000003</v>
      </c>
      <c r="CI12" s="5">
        <v>8.2988900000000001</v>
      </c>
      <c r="CJ12" s="5">
        <v>5.8675699999999997</v>
      </c>
      <c r="CK12" s="5">
        <v>11.29095</v>
      </c>
      <c r="CL12" s="5">
        <v>6.3071400000000004</v>
      </c>
      <c r="CM12" s="5">
        <v>7.7463100000000003</v>
      </c>
      <c r="CN12" s="5">
        <v>8.9829399999999993</v>
      </c>
      <c r="CO12" s="5">
        <v>2.7560500000000001</v>
      </c>
      <c r="CP12" s="5">
        <v>2.7410600000000001</v>
      </c>
      <c r="CQ12" s="5">
        <v>2.2527699999999999</v>
      </c>
      <c r="CR12" s="5">
        <v>8.8976100000000002</v>
      </c>
      <c r="CS12" s="5">
        <v>6.59917</v>
      </c>
      <c r="CT12" s="5">
        <v>4.1397300000000001</v>
      </c>
      <c r="CU12" s="5">
        <v>7.7714600000000003</v>
      </c>
      <c r="CV12" s="5">
        <v>4.9222599999999996</v>
      </c>
      <c r="CW12" s="5">
        <v>2.2258</v>
      </c>
      <c r="CX12" s="6">
        <v>1.40991</v>
      </c>
      <c r="CY12" s="5">
        <v>10.25958</v>
      </c>
      <c r="CZ12" s="5">
        <v>5.4360400000000002</v>
      </c>
      <c r="DA12" s="5">
        <v>4.8711000000000002</v>
      </c>
      <c r="DB12" s="5">
        <v>4.7644099999999998</v>
      </c>
      <c r="DC12" s="5">
        <v>5.5699300000000003</v>
      </c>
      <c r="DD12" s="5">
        <v>6.2026599999999998</v>
      </c>
      <c r="DE12" s="5">
        <v>1.98153</v>
      </c>
      <c r="DF12" s="5">
        <v>9.5619499999999995</v>
      </c>
      <c r="DG12" s="6">
        <v>0.73019999999999996</v>
      </c>
      <c r="DH12" s="5">
        <v>5.8689299999999998</v>
      </c>
      <c r="DI12" s="5">
        <v>3.9390700000000001</v>
      </c>
      <c r="DJ12" s="6">
        <v>0.56572999999999996</v>
      </c>
      <c r="DK12" s="5">
        <v>7.7579900000000004</v>
      </c>
      <c r="DL12" s="5">
        <v>5.3259499999999997</v>
      </c>
      <c r="DM12" s="5">
        <v>6.3064600000000004</v>
      </c>
      <c r="DN12" s="5">
        <v>5.1197999999999997</v>
      </c>
      <c r="DO12" s="5">
        <v>3.0537999999999998</v>
      </c>
      <c r="DP12" s="5">
        <v>6.0805199999999999</v>
      </c>
      <c r="DQ12" s="5">
        <v>9.6810700000000001</v>
      </c>
      <c r="DR12" s="1" t="s">
        <v>331</v>
      </c>
      <c r="DS12" s="1" t="s">
        <v>332</v>
      </c>
      <c r="DT12" s="5">
        <v>-0.14226484298706055</v>
      </c>
      <c r="DU12" s="5">
        <v>-4.938507080078125E-2</v>
      </c>
    </row>
    <row r="13" spans="1:125" x14ac:dyDescent="0.2">
      <c r="B13" s="3" t="s">
        <v>349</v>
      </c>
      <c r="C13" s="3" t="s">
        <v>319</v>
      </c>
      <c r="D13" s="4">
        <v>45043</v>
      </c>
      <c r="E13" s="4">
        <v>45044</v>
      </c>
      <c r="F13" s="1">
        <f t="shared" si="0"/>
        <v>1</v>
      </c>
      <c r="G13" s="1" t="s">
        <v>320</v>
      </c>
      <c r="H13" s="1" t="s">
        <v>320</v>
      </c>
      <c r="I13" s="1">
        <v>0</v>
      </c>
      <c r="J13" s="1">
        <v>0</v>
      </c>
      <c r="K13" s="1">
        <v>0</v>
      </c>
      <c r="L13" s="1">
        <v>2.4</v>
      </c>
      <c r="M13" s="1">
        <v>0.12</v>
      </c>
      <c r="N13" s="1" t="s">
        <v>350</v>
      </c>
      <c r="O13" s="1" t="s">
        <v>351</v>
      </c>
      <c r="P13" s="3" t="s">
        <v>342</v>
      </c>
      <c r="Q13" s="3" t="s">
        <v>352</v>
      </c>
      <c r="R13" s="3" t="s">
        <v>353</v>
      </c>
      <c r="S13" s="3" t="s">
        <v>324</v>
      </c>
      <c r="T13" s="3" t="s">
        <v>324</v>
      </c>
      <c r="U13" s="3" t="s">
        <v>324</v>
      </c>
      <c r="V13" s="3" t="s">
        <v>325</v>
      </c>
      <c r="W13" s="3" t="s">
        <v>531</v>
      </c>
      <c r="X13" s="3" t="s">
        <v>326</v>
      </c>
      <c r="Y13" s="3" t="s">
        <v>327</v>
      </c>
      <c r="Z13" s="3" t="s">
        <v>328</v>
      </c>
      <c r="AA13" s="3" t="s">
        <v>329</v>
      </c>
      <c r="AB13" s="3"/>
      <c r="AC13" s="3" t="s">
        <v>330</v>
      </c>
      <c r="AD13" s="5">
        <v>5.4557900000000004</v>
      </c>
      <c r="AE13" s="5">
        <v>5.8686499999999997</v>
      </c>
      <c r="AF13" s="5">
        <v>7.4164700000000003</v>
      </c>
      <c r="AG13" s="6">
        <v>1.11097</v>
      </c>
      <c r="AH13" s="5">
        <v>2.4133100000000001</v>
      </c>
      <c r="AI13" s="6">
        <v>-1.34788</v>
      </c>
      <c r="AJ13" s="5">
        <v>4.6767799999999999</v>
      </c>
      <c r="AK13" s="5">
        <v>6.3972499999999997</v>
      </c>
      <c r="AL13" s="5">
        <v>6.9604100000000004</v>
      </c>
      <c r="AM13" s="5">
        <v>5.3978000000000002</v>
      </c>
      <c r="AN13" s="5">
        <v>9.3996700000000004</v>
      </c>
      <c r="AO13" s="5">
        <v>4.9892200000000004</v>
      </c>
      <c r="AP13" s="5">
        <v>1.79121</v>
      </c>
      <c r="AQ13" s="5">
        <v>12.727930000000001</v>
      </c>
      <c r="AR13" s="5">
        <v>3.4129100000000001</v>
      </c>
      <c r="AS13" s="5">
        <v>7.5491700000000002</v>
      </c>
      <c r="AT13" s="5">
        <v>11.63287</v>
      </c>
      <c r="AU13" s="5">
        <v>8.17835</v>
      </c>
      <c r="AV13" s="6">
        <v>0.1714</v>
      </c>
      <c r="AW13" s="5">
        <v>8.97119</v>
      </c>
      <c r="AX13" s="5">
        <v>7.6482099999999997</v>
      </c>
      <c r="AY13" s="5">
        <v>4.8113400000000004</v>
      </c>
      <c r="AZ13" s="5">
        <v>2.85223</v>
      </c>
      <c r="BA13" s="5">
        <v>4.83073</v>
      </c>
      <c r="BB13" s="5">
        <v>3.4451800000000001</v>
      </c>
      <c r="BC13" s="6">
        <v>0.91337999999999997</v>
      </c>
      <c r="BD13" s="6">
        <v>0.71389000000000002</v>
      </c>
      <c r="BE13" s="5">
        <v>8.4643700000000006</v>
      </c>
      <c r="BF13" s="5">
        <v>7.6701600000000001</v>
      </c>
      <c r="BG13" s="5">
        <v>9.8575700000000008</v>
      </c>
      <c r="BH13" s="5">
        <v>9.5096600000000002</v>
      </c>
      <c r="BI13" s="5">
        <v>3.2765</v>
      </c>
      <c r="BJ13" s="6">
        <v>0.67159000000000002</v>
      </c>
      <c r="BK13" s="5">
        <v>7.8148499999999999</v>
      </c>
      <c r="BL13" s="5">
        <v>6.5536799999999999</v>
      </c>
      <c r="BM13" s="5">
        <v>3.88313</v>
      </c>
      <c r="BN13" s="6">
        <v>-0.96211999999999998</v>
      </c>
      <c r="BO13" s="5">
        <v>8.4413400000000003</v>
      </c>
      <c r="BP13" s="5">
        <v>8.4273600000000002</v>
      </c>
      <c r="BQ13" s="5">
        <v>6.4794099999999997</v>
      </c>
      <c r="BR13" s="5">
        <v>6.0768700000000004</v>
      </c>
      <c r="BS13" s="6">
        <v>0.22155</v>
      </c>
      <c r="BT13" s="5">
        <v>10.126860000000001</v>
      </c>
      <c r="BU13" s="5">
        <v>8.4440500000000007</v>
      </c>
      <c r="BV13" s="5">
        <v>7.7390600000000003</v>
      </c>
      <c r="BW13" s="5">
        <v>7.51112</v>
      </c>
      <c r="BX13" s="5">
        <v>6.0730700000000004</v>
      </c>
      <c r="BY13" s="5">
        <v>5.3520399999999997</v>
      </c>
      <c r="BZ13" s="5">
        <v>7.28925</v>
      </c>
      <c r="CA13" s="5">
        <v>8.3115900000000007</v>
      </c>
      <c r="CB13" s="6">
        <v>0.37480999999999998</v>
      </c>
      <c r="CC13" s="5">
        <v>8.7674000000000003</v>
      </c>
      <c r="CD13" s="5">
        <v>5.3391000000000002</v>
      </c>
      <c r="CE13" s="5">
        <v>12.81607</v>
      </c>
      <c r="CF13" s="5">
        <v>4.7649400000000002</v>
      </c>
      <c r="CG13" s="5">
        <v>10.39387</v>
      </c>
      <c r="CH13" s="5">
        <v>4.6498900000000001</v>
      </c>
      <c r="CI13" s="5">
        <v>2.9017200000000001</v>
      </c>
      <c r="CJ13" s="5">
        <v>5.8023800000000003</v>
      </c>
      <c r="CK13" s="5">
        <v>10.909509999999999</v>
      </c>
      <c r="CL13" s="5">
        <v>4.3582400000000003</v>
      </c>
      <c r="CM13" s="5">
        <v>6.2758099999999999</v>
      </c>
      <c r="CN13" s="5">
        <v>11.093640000000001</v>
      </c>
      <c r="CO13" s="5">
        <v>2.8251499999999998</v>
      </c>
      <c r="CP13" s="6">
        <v>1.3628899999999999</v>
      </c>
      <c r="CQ13" s="5">
        <v>1.9911799999999999</v>
      </c>
      <c r="CR13" s="5">
        <v>8.9232200000000006</v>
      </c>
      <c r="CS13" s="5">
        <v>6.1833999999999998</v>
      </c>
      <c r="CT13" s="5">
        <v>3.8407100000000001</v>
      </c>
      <c r="CU13" s="5">
        <v>9.1051400000000005</v>
      </c>
      <c r="CV13" s="5">
        <v>4.8870800000000001</v>
      </c>
      <c r="CW13" s="6">
        <v>1.84833</v>
      </c>
      <c r="CX13" s="5">
        <v>1.98305</v>
      </c>
      <c r="CY13" s="5">
        <v>8.3012999999999995</v>
      </c>
      <c r="CZ13" s="5">
        <v>5.3251600000000003</v>
      </c>
      <c r="DA13" s="5">
        <v>3.9908700000000001</v>
      </c>
      <c r="DB13" s="5">
        <v>4.8528599999999997</v>
      </c>
      <c r="DC13" s="5">
        <v>6.2136199999999997</v>
      </c>
      <c r="DD13" s="5">
        <v>6.9234299999999998</v>
      </c>
      <c r="DE13" s="5">
        <v>1.74498</v>
      </c>
      <c r="DF13" s="5">
        <v>9.2925799999999992</v>
      </c>
      <c r="DG13" s="6">
        <v>0.38312000000000002</v>
      </c>
      <c r="DH13" s="5">
        <v>3.7964699999999998</v>
      </c>
      <c r="DI13" s="6">
        <v>2.26762</v>
      </c>
      <c r="DJ13" s="6">
        <v>1.1460900000000001</v>
      </c>
      <c r="DK13" s="5">
        <v>7.9216300000000004</v>
      </c>
      <c r="DL13" s="5">
        <v>3.2875899999999998</v>
      </c>
      <c r="DM13" s="5">
        <v>4.3443899999999998</v>
      </c>
      <c r="DN13" s="5">
        <v>3.6116000000000001</v>
      </c>
      <c r="DO13" s="5">
        <v>2.6376200000000001</v>
      </c>
      <c r="DP13" s="5">
        <v>5.3197999999999999</v>
      </c>
      <c r="DQ13" s="5">
        <v>9.5368099999999991</v>
      </c>
      <c r="DR13" s="1" t="s">
        <v>331</v>
      </c>
      <c r="DS13" s="1" t="s">
        <v>332</v>
      </c>
      <c r="DT13" s="5">
        <v>-4.5594692230224609E-2</v>
      </c>
      <c r="DU13" s="5">
        <v>-4.4714927673339844E-2</v>
      </c>
    </row>
    <row r="14" spans="1:125" x14ac:dyDescent="0.2">
      <c r="B14" s="3" t="s">
        <v>354</v>
      </c>
      <c r="C14" s="3" t="s">
        <v>319</v>
      </c>
      <c r="D14" s="4">
        <v>45043</v>
      </c>
      <c r="E14" s="4">
        <v>45045</v>
      </c>
      <c r="F14" s="1">
        <f t="shared" si="0"/>
        <v>2</v>
      </c>
      <c r="G14" s="1" t="s">
        <v>320</v>
      </c>
      <c r="H14" s="1" t="s">
        <v>320</v>
      </c>
      <c r="I14" s="1">
        <v>0</v>
      </c>
      <c r="J14" s="1">
        <v>0</v>
      </c>
      <c r="K14" s="1">
        <v>0</v>
      </c>
      <c r="L14" s="1">
        <v>2.1</v>
      </c>
      <c r="M14" s="1">
        <v>0.35</v>
      </c>
      <c r="N14" s="1" t="s">
        <v>355</v>
      </c>
      <c r="O14" s="1" t="s">
        <v>324</v>
      </c>
      <c r="P14" s="3" t="s">
        <v>342</v>
      </c>
      <c r="Q14" s="3" t="s">
        <v>356</v>
      </c>
      <c r="R14" s="3" t="s">
        <v>357</v>
      </c>
      <c r="S14" s="3" t="s">
        <v>324</v>
      </c>
      <c r="T14" s="3" t="s">
        <v>324</v>
      </c>
      <c r="U14" s="3" t="s">
        <v>324</v>
      </c>
      <c r="V14" s="3" t="s">
        <v>325</v>
      </c>
      <c r="W14" s="3" t="s">
        <v>531</v>
      </c>
      <c r="X14" s="3" t="s">
        <v>326</v>
      </c>
      <c r="Y14" s="3" t="s">
        <v>327</v>
      </c>
      <c r="Z14" s="3" t="s">
        <v>328</v>
      </c>
      <c r="AA14" s="3" t="s">
        <v>329</v>
      </c>
      <c r="AB14" s="3"/>
      <c r="AC14" s="3" t="s">
        <v>330</v>
      </c>
      <c r="AD14" s="5">
        <v>5.9946099999999998</v>
      </c>
      <c r="AE14" s="5">
        <v>5.7731899999999996</v>
      </c>
      <c r="AF14" s="5">
        <v>7.4598500000000003</v>
      </c>
      <c r="AG14" s="5">
        <v>1.73197</v>
      </c>
      <c r="AH14" s="5">
        <v>4.0916600000000001</v>
      </c>
      <c r="AI14" s="6">
        <v>-1.41092</v>
      </c>
      <c r="AJ14" s="5">
        <v>5.4228699999999996</v>
      </c>
      <c r="AK14" s="5">
        <v>7.9907500000000002</v>
      </c>
      <c r="AL14" s="5">
        <v>8.4740900000000003</v>
      </c>
      <c r="AM14" s="5">
        <v>5.6186800000000003</v>
      </c>
      <c r="AN14" s="5">
        <v>9.3820800000000002</v>
      </c>
      <c r="AO14" s="5">
        <v>4.4125399999999999</v>
      </c>
      <c r="AP14" s="5">
        <v>1.5873600000000001</v>
      </c>
      <c r="AQ14" s="5">
        <v>12.53871</v>
      </c>
      <c r="AR14" s="5">
        <v>2.9588399999999999</v>
      </c>
      <c r="AS14" s="5">
        <v>8.5409699999999997</v>
      </c>
      <c r="AT14" s="5">
        <v>12.360620000000001</v>
      </c>
      <c r="AU14" s="5">
        <v>8.0510599999999997</v>
      </c>
      <c r="AV14" s="5">
        <v>1.1225799999999999</v>
      </c>
      <c r="AW14" s="5">
        <v>8.8420100000000001</v>
      </c>
      <c r="AX14" s="5">
        <v>7.3757200000000003</v>
      </c>
      <c r="AY14" s="5">
        <v>4.3503499999999997</v>
      </c>
      <c r="AZ14" s="5">
        <v>2.4546600000000001</v>
      </c>
      <c r="BA14" s="5">
        <v>4.8457800000000004</v>
      </c>
      <c r="BB14" s="5">
        <v>3.4085299999999998</v>
      </c>
      <c r="BC14" s="6">
        <v>1.1378900000000001</v>
      </c>
      <c r="BD14" s="6">
        <v>1.0436799999999999</v>
      </c>
      <c r="BE14" s="5">
        <v>8.4794900000000002</v>
      </c>
      <c r="BF14" s="5">
        <v>7.47837</v>
      </c>
      <c r="BG14" s="5">
        <v>10.6372</v>
      </c>
      <c r="BH14" s="5">
        <v>9.3203999999999994</v>
      </c>
      <c r="BI14" s="5">
        <v>3.3165300000000002</v>
      </c>
      <c r="BJ14" s="6">
        <v>0.53986000000000001</v>
      </c>
      <c r="BK14" s="5">
        <v>8.1380599999999994</v>
      </c>
      <c r="BL14" s="5">
        <v>7.9581499999999998</v>
      </c>
      <c r="BM14" s="5">
        <v>4.5585899999999997</v>
      </c>
      <c r="BN14" s="6">
        <v>-0.97472999999999999</v>
      </c>
      <c r="BO14" s="5">
        <v>8.4782799999999998</v>
      </c>
      <c r="BP14" s="5">
        <v>9.8780900000000003</v>
      </c>
      <c r="BQ14" s="5">
        <v>6.3786800000000001</v>
      </c>
      <c r="BR14" s="5">
        <v>5.8970700000000003</v>
      </c>
      <c r="BS14" s="6">
        <v>0.12665999999999999</v>
      </c>
      <c r="BT14" s="5">
        <v>10.567270000000001</v>
      </c>
      <c r="BU14" s="5">
        <v>8.6846800000000002</v>
      </c>
      <c r="BV14" s="5">
        <v>7.7768800000000002</v>
      </c>
      <c r="BW14" s="5">
        <v>7.5335200000000002</v>
      </c>
      <c r="BX14" s="5">
        <v>6.1499499999999996</v>
      </c>
      <c r="BY14" s="5">
        <v>5.8357200000000002</v>
      </c>
      <c r="BZ14" s="5">
        <v>7.2863499999999997</v>
      </c>
      <c r="CA14" s="5">
        <v>10.29608</v>
      </c>
      <c r="CB14" s="6">
        <v>0.36575999999999997</v>
      </c>
      <c r="CC14" s="5">
        <v>8.67666</v>
      </c>
      <c r="CD14" s="5">
        <v>6.1918899999999999</v>
      </c>
      <c r="CE14" s="5">
        <v>12.69083</v>
      </c>
      <c r="CF14" s="5">
        <v>4.5652200000000001</v>
      </c>
      <c r="CG14" s="5">
        <v>9.8638300000000001</v>
      </c>
      <c r="CH14" s="5">
        <v>4.4611400000000003</v>
      </c>
      <c r="CI14" s="5">
        <v>2.8457300000000001</v>
      </c>
      <c r="CJ14" s="5">
        <v>5.89642</v>
      </c>
      <c r="CK14" s="5">
        <v>10.874129999999999</v>
      </c>
      <c r="CL14" s="5">
        <v>4.3011400000000002</v>
      </c>
      <c r="CM14" s="5">
        <v>6.4297700000000004</v>
      </c>
      <c r="CN14" s="5">
        <v>11.093780000000001</v>
      </c>
      <c r="CO14" s="5">
        <v>3.4441000000000002</v>
      </c>
      <c r="CP14" s="6">
        <v>1.28864</v>
      </c>
      <c r="CQ14" s="5">
        <v>1.7764500000000001</v>
      </c>
      <c r="CR14" s="5">
        <v>9.0331100000000006</v>
      </c>
      <c r="CS14" s="5">
        <v>6.3018400000000003</v>
      </c>
      <c r="CT14" s="5">
        <v>3.8534600000000001</v>
      </c>
      <c r="CU14" s="5">
        <v>11.142609999999999</v>
      </c>
      <c r="CV14" s="5">
        <v>4.72004</v>
      </c>
      <c r="CW14" s="6">
        <v>1.88243</v>
      </c>
      <c r="CX14" s="5">
        <v>2.2908599999999999</v>
      </c>
      <c r="CY14" s="5">
        <v>7.9931799999999997</v>
      </c>
      <c r="CZ14" s="5">
        <v>5.3526999999999996</v>
      </c>
      <c r="DA14" s="5">
        <v>4.8760500000000002</v>
      </c>
      <c r="DB14" s="5">
        <v>4.9349600000000002</v>
      </c>
      <c r="DC14" s="5">
        <v>6.2185899999999998</v>
      </c>
      <c r="DD14" s="5">
        <v>7.2966300000000004</v>
      </c>
      <c r="DE14" s="5">
        <v>1.89245</v>
      </c>
      <c r="DF14" s="5">
        <v>9.7606400000000004</v>
      </c>
      <c r="DG14" s="6">
        <v>0.80671999999999999</v>
      </c>
      <c r="DH14" s="5">
        <v>3.4491000000000001</v>
      </c>
      <c r="DI14" s="6">
        <v>2.1393499999999999</v>
      </c>
      <c r="DJ14" s="6">
        <v>1.0926400000000001</v>
      </c>
      <c r="DK14" s="5">
        <v>7.7881999999999998</v>
      </c>
      <c r="DL14" s="5">
        <v>3.2585199999999999</v>
      </c>
      <c r="DM14" s="5">
        <v>4.4344799999999998</v>
      </c>
      <c r="DN14" s="5">
        <v>4.0530200000000001</v>
      </c>
      <c r="DO14" s="5">
        <v>2.8237800000000002</v>
      </c>
      <c r="DP14" s="5">
        <v>5.5358799999999997</v>
      </c>
      <c r="DQ14" s="5">
        <v>9.5622500000000006</v>
      </c>
      <c r="DR14" s="1" t="s">
        <v>331</v>
      </c>
      <c r="DS14" s="1" t="s">
        <v>332</v>
      </c>
      <c r="DT14" s="5">
        <v>-0.10511445999145508</v>
      </c>
      <c r="DU14" s="5">
        <v>0.11681556701660156</v>
      </c>
    </row>
    <row r="15" spans="1:125" x14ac:dyDescent="0.2">
      <c r="B15" s="3" t="s">
        <v>358</v>
      </c>
      <c r="C15" s="3" t="s">
        <v>319</v>
      </c>
      <c r="D15" s="4">
        <v>45043</v>
      </c>
      <c r="E15" s="4">
        <v>45046</v>
      </c>
      <c r="F15" s="1">
        <f t="shared" si="0"/>
        <v>3</v>
      </c>
      <c r="G15" s="1" t="s">
        <v>320</v>
      </c>
      <c r="H15" s="1" t="s">
        <v>320</v>
      </c>
      <c r="I15" s="1">
        <v>0</v>
      </c>
      <c r="J15" s="1">
        <v>0</v>
      </c>
      <c r="K15" s="1">
        <v>0</v>
      </c>
      <c r="L15" s="1">
        <v>1.7</v>
      </c>
      <c r="M15" s="1">
        <v>0.85</v>
      </c>
      <c r="N15" s="1">
        <v>1.24</v>
      </c>
      <c r="O15" s="1">
        <v>0.13600000000000001</v>
      </c>
      <c r="P15" s="3" t="s">
        <v>321</v>
      </c>
      <c r="Q15" s="3" t="s">
        <v>322</v>
      </c>
      <c r="R15" s="3" t="s">
        <v>323</v>
      </c>
      <c r="S15" s="3" t="s">
        <v>324</v>
      </c>
      <c r="T15" s="3" t="s">
        <v>324</v>
      </c>
      <c r="U15" s="3" t="s">
        <v>324</v>
      </c>
      <c r="V15" s="3" t="s">
        <v>325</v>
      </c>
      <c r="W15" s="3" t="s">
        <v>531</v>
      </c>
      <c r="X15" s="3" t="s">
        <v>326</v>
      </c>
      <c r="Y15" s="3" t="s">
        <v>327</v>
      </c>
      <c r="Z15" s="3" t="s">
        <v>328</v>
      </c>
      <c r="AA15" s="3" t="s">
        <v>329</v>
      </c>
      <c r="AB15" s="3"/>
      <c r="AC15" s="3" t="s">
        <v>330</v>
      </c>
      <c r="AD15" s="5">
        <v>5.5289200000000003</v>
      </c>
      <c r="AE15" s="5">
        <v>5.9778000000000002</v>
      </c>
      <c r="AF15" s="5">
        <v>7.4005599999999996</v>
      </c>
      <c r="AG15" s="5">
        <v>1.4879800000000001</v>
      </c>
      <c r="AH15" s="5">
        <v>3.7198699999999998</v>
      </c>
      <c r="AI15" s="6">
        <v>-1.5820700000000001</v>
      </c>
      <c r="AJ15" s="5">
        <v>5.0111699999999999</v>
      </c>
      <c r="AK15" s="5">
        <v>7.3184300000000002</v>
      </c>
      <c r="AL15" s="5">
        <v>7.7865099999999998</v>
      </c>
      <c r="AM15" s="5">
        <v>5.3504699999999996</v>
      </c>
      <c r="AN15" s="5">
        <v>9.3414599999999997</v>
      </c>
      <c r="AO15" s="5">
        <v>4.9725099999999998</v>
      </c>
      <c r="AP15" s="5">
        <v>1.5267500000000001</v>
      </c>
      <c r="AQ15" s="5">
        <v>12.01441</v>
      </c>
      <c r="AR15" s="5">
        <v>3.2657799999999999</v>
      </c>
      <c r="AS15" s="5">
        <v>8.0320999999999998</v>
      </c>
      <c r="AT15" s="5">
        <v>11.666869999999999</v>
      </c>
      <c r="AU15" s="5">
        <v>7.7803100000000001</v>
      </c>
      <c r="AV15" s="6">
        <v>0.85424</v>
      </c>
      <c r="AW15" s="5">
        <v>8.82944</v>
      </c>
      <c r="AX15" s="5">
        <v>7.27677</v>
      </c>
      <c r="AY15" s="5">
        <v>4.5309499999999998</v>
      </c>
      <c r="AZ15" s="5">
        <v>2.6844100000000002</v>
      </c>
      <c r="BA15" s="5">
        <v>4.7545000000000002</v>
      </c>
      <c r="BB15" s="5">
        <v>3.3141799999999999</v>
      </c>
      <c r="BC15" s="6">
        <v>1.3570899999999999</v>
      </c>
      <c r="BD15" s="6">
        <v>0.96708000000000005</v>
      </c>
      <c r="BE15" s="5">
        <v>8.3665800000000008</v>
      </c>
      <c r="BF15" s="5">
        <v>7.5741300000000003</v>
      </c>
      <c r="BG15" s="5">
        <v>10.43952</v>
      </c>
      <c r="BH15" s="5">
        <v>9.2670600000000007</v>
      </c>
      <c r="BI15" s="5">
        <v>3.4214600000000002</v>
      </c>
      <c r="BJ15" s="6">
        <v>0.76636000000000004</v>
      </c>
      <c r="BK15" s="5">
        <v>8.0463100000000001</v>
      </c>
      <c r="BL15" s="5">
        <v>7.3930800000000003</v>
      </c>
      <c r="BM15" s="5">
        <v>4.1721700000000004</v>
      </c>
      <c r="BN15" s="6">
        <v>-0.71548999999999996</v>
      </c>
      <c r="BO15" s="5">
        <v>8.2741900000000008</v>
      </c>
      <c r="BP15" s="5">
        <v>9.3267100000000003</v>
      </c>
      <c r="BQ15" s="5">
        <v>6.3569599999999999</v>
      </c>
      <c r="BR15" s="5">
        <v>5.7342599999999999</v>
      </c>
      <c r="BS15" s="6">
        <v>6.9750000000000006E-2</v>
      </c>
      <c r="BT15" s="5">
        <v>10.492699999999999</v>
      </c>
      <c r="BU15" s="5">
        <v>8.5313300000000005</v>
      </c>
      <c r="BV15" s="5">
        <v>7.6729099999999999</v>
      </c>
      <c r="BW15" s="5">
        <v>7.4528499999999998</v>
      </c>
      <c r="BX15" s="5">
        <v>6.3660800000000002</v>
      </c>
      <c r="BY15" s="5">
        <v>5.5604899999999997</v>
      </c>
      <c r="BZ15" s="5">
        <v>7.44116</v>
      </c>
      <c r="CA15" s="5">
        <v>9.7303200000000007</v>
      </c>
      <c r="CB15" s="6">
        <v>5.3690000000000002E-2</v>
      </c>
      <c r="CC15" s="5">
        <v>8.6024700000000003</v>
      </c>
      <c r="CD15" s="5">
        <v>5.5424499999999997</v>
      </c>
      <c r="CE15" s="5">
        <v>12.57793</v>
      </c>
      <c r="CF15" s="5">
        <v>4.4095399999999998</v>
      </c>
      <c r="CG15" s="5">
        <v>9.6702499999999993</v>
      </c>
      <c r="CH15" s="5">
        <v>4.4768100000000004</v>
      </c>
      <c r="CI15" s="5">
        <v>3.2275900000000002</v>
      </c>
      <c r="CJ15" s="5">
        <v>5.70662</v>
      </c>
      <c r="CK15" s="5">
        <v>10.869669999999999</v>
      </c>
      <c r="CL15" s="5">
        <v>4.3655099999999996</v>
      </c>
      <c r="CM15" s="5">
        <v>6.3319900000000002</v>
      </c>
      <c r="CN15" s="5">
        <v>11.317019999999999</v>
      </c>
      <c r="CO15" s="5">
        <v>2.78261</v>
      </c>
      <c r="CP15" s="6">
        <v>1.41265</v>
      </c>
      <c r="CQ15" s="5">
        <v>2.0188899999999999</v>
      </c>
      <c r="CR15" s="5">
        <v>8.8802400000000006</v>
      </c>
      <c r="CS15" s="5">
        <v>6.33141</v>
      </c>
      <c r="CT15" s="5">
        <v>3.5680100000000001</v>
      </c>
      <c r="CU15" s="5">
        <v>11.038690000000001</v>
      </c>
      <c r="CV15" s="5">
        <v>4.7214200000000002</v>
      </c>
      <c r="CW15" s="5">
        <v>2.1406299999999998</v>
      </c>
      <c r="CX15" s="5">
        <v>2.0514399999999999</v>
      </c>
      <c r="CY15" s="5">
        <v>7.9931999999999999</v>
      </c>
      <c r="CZ15" s="5">
        <v>5.3197200000000002</v>
      </c>
      <c r="DA15" s="5">
        <v>4.1646000000000001</v>
      </c>
      <c r="DB15" s="5">
        <v>4.8688399999999996</v>
      </c>
      <c r="DC15" s="5">
        <v>6.2043200000000001</v>
      </c>
      <c r="DD15" s="5">
        <v>7.2331300000000001</v>
      </c>
      <c r="DE15" s="5">
        <v>1.76475</v>
      </c>
      <c r="DF15" s="5">
        <v>9.5268599999999992</v>
      </c>
      <c r="DG15" s="6">
        <v>0.71035000000000004</v>
      </c>
      <c r="DH15" s="5">
        <v>3.23909</v>
      </c>
      <c r="DI15" s="6">
        <v>2.22438</v>
      </c>
      <c r="DJ15" s="6">
        <v>1.0902099999999999</v>
      </c>
      <c r="DK15" s="5">
        <v>7.3278299999999996</v>
      </c>
      <c r="DL15" s="5">
        <v>3.3997799999999998</v>
      </c>
      <c r="DM15" s="5">
        <v>4.4622599999999997</v>
      </c>
      <c r="DN15" s="5">
        <v>2.5681699999999998</v>
      </c>
      <c r="DO15" s="5">
        <v>2.5596299999999998</v>
      </c>
      <c r="DP15" s="5">
        <v>6.0049700000000001</v>
      </c>
      <c r="DQ15" s="5">
        <v>9.4901800000000005</v>
      </c>
      <c r="DR15" s="1" t="s">
        <v>331</v>
      </c>
      <c r="DS15" s="1" t="s">
        <v>332</v>
      </c>
      <c r="DT15" s="5">
        <v>0.11603498458862305</v>
      </c>
      <c r="DU15" s="5">
        <v>0.10127449035644531</v>
      </c>
    </row>
    <row r="16" spans="1:125" x14ac:dyDescent="0.2">
      <c r="B16" s="3" t="s">
        <v>359</v>
      </c>
      <c r="C16" s="3" t="s">
        <v>319</v>
      </c>
      <c r="D16" s="4">
        <v>45043</v>
      </c>
      <c r="E16" s="4">
        <v>45047</v>
      </c>
      <c r="F16" s="1">
        <f t="shared" si="0"/>
        <v>4</v>
      </c>
      <c r="G16" s="1" t="s">
        <v>320</v>
      </c>
      <c r="H16" s="1" t="s">
        <v>320</v>
      </c>
      <c r="I16" s="1">
        <v>0</v>
      </c>
      <c r="J16" s="1">
        <v>0</v>
      </c>
      <c r="K16" s="1">
        <v>0</v>
      </c>
      <c r="L16" s="1">
        <v>1.8</v>
      </c>
      <c r="M16" s="1">
        <v>0.378</v>
      </c>
      <c r="N16" s="1" t="s">
        <v>360</v>
      </c>
      <c r="O16" s="1" t="s">
        <v>351</v>
      </c>
      <c r="P16" s="3" t="s">
        <v>361</v>
      </c>
      <c r="Q16" s="3" t="s">
        <v>362</v>
      </c>
      <c r="R16" s="3" t="s">
        <v>363</v>
      </c>
      <c r="S16" s="3" t="s">
        <v>324</v>
      </c>
      <c r="T16" s="3" t="s">
        <v>324</v>
      </c>
      <c r="U16" s="3" t="s">
        <v>324</v>
      </c>
      <c r="V16" s="3" t="s">
        <v>325</v>
      </c>
      <c r="W16" s="3" t="s">
        <v>531</v>
      </c>
      <c r="X16" s="3" t="s">
        <v>326</v>
      </c>
      <c r="Y16" s="3" t="s">
        <v>327</v>
      </c>
      <c r="Z16" s="3" t="s">
        <v>328</v>
      </c>
      <c r="AA16" s="3" t="s">
        <v>329</v>
      </c>
      <c r="AB16" s="3"/>
      <c r="AC16" s="3" t="s">
        <v>330</v>
      </c>
      <c r="AD16" s="5">
        <v>7.7231500000000004</v>
      </c>
      <c r="AE16" s="5">
        <v>6.24709</v>
      </c>
      <c r="AF16" s="5">
        <v>7.6396199999999999</v>
      </c>
      <c r="AG16" s="5">
        <v>1.30816</v>
      </c>
      <c r="AH16" s="5">
        <v>4.7498500000000003</v>
      </c>
      <c r="AI16" s="6">
        <v>-2.4140600000000001</v>
      </c>
      <c r="AJ16" s="5">
        <v>5.3623200000000004</v>
      </c>
      <c r="AK16" s="5">
        <v>8.1389999999999993</v>
      </c>
      <c r="AL16" s="5">
        <v>7.9561000000000002</v>
      </c>
      <c r="AM16" s="5">
        <v>5.6213100000000003</v>
      </c>
      <c r="AN16" s="5">
        <v>9.2830300000000001</v>
      </c>
      <c r="AO16" s="5">
        <v>6.72614</v>
      </c>
      <c r="AP16" s="6">
        <v>1.17319</v>
      </c>
      <c r="AQ16" s="5">
        <v>11.882250000000001</v>
      </c>
      <c r="AR16" s="5">
        <v>3.6305100000000001</v>
      </c>
      <c r="AS16" s="5">
        <v>9.5405200000000008</v>
      </c>
      <c r="AT16" s="5">
        <v>11.61388</v>
      </c>
      <c r="AU16" s="5">
        <v>7.8356899999999996</v>
      </c>
      <c r="AV16" s="5">
        <v>1.7688699999999999</v>
      </c>
      <c r="AW16" s="5">
        <v>8.6324100000000001</v>
      </c>
      <c r="AX16" s="5">
        <v>7.4003899999999998</v>
      </c>
      <c r="AY16" s="5">
        <v>4.40693</v>
      </c>
      <c r="AZ16" s="5">
        <v>2.6629700000000001</v>
      </c>
      <c r="BA16" s="5">
        <v>5.0788099999999998</v>
      </c>
      <c r="BB16" s="5">
        <v>3.2350400000000001</v>
      </c>
      <c r="BC16" s="6">
        <v>1.08721</v>
      </c>
      <c r="BD16" s="6">
        <v>0.37462000000000001</v>
      </c>
      <c r="BE16" s="5">
        <v>8.4880499999999994</v>
      </c>
      <c r="BF16" s="5">
        <v>7.5795399999999997</v>
      </c>
      <c r="BG16" s="5">
        <v>10.95478</v>
      </c>
      <c r="BH16" s="5">
        <v>9.8166899999999995</v>
      </c>
      <c r="BI16" s="5">
        <v>3.9058299999999999</v>
      </c>
      <c r="BJ16" s="6">
        <v>0.40695999999999999</v>
      </c>
      <c r="BK16" s="5">
        <v>8.5325500000000005</v>
      </c>
      <c r="BL16" s="5">
        <v>8.6573100000000007</v>
      </c>
      <c r="BM16" s="5">
        <v>4.7268299999999996</v>
      </c>
      <c r="BN16" s="6">
        <v>-0.95140000000000002</v>
      </c>
      <c r="BO16" s="5">
        <v>8.2957599999999996</v>
      </c>
      <c r="BP16" s="5">
        <v>9.8147099999999998</v>
      </c>
      <c r="BQ16" s="5">
        <v>6.3305100000000003</v>
      </c>
      <c r="BR16" s="5">
        <v>5.6962599999999997</v>
      </c>
      <c r="BS16" s="6">
        <v>-4.5379999999999997E-2</v>
      </c>
      <c r="BT16" s="5">
        <v>10.30791</v>
      </c>
      <c r="BU16" s="5">
        <v>8.5931700000000006</v>
      </c>
      <c r="BV16" s="5">
        <v>7.3259800000000004</v>
      </c>
      <c r="BW16" s="5">
        <v>7.5655900000000003</v>
      </c>
      <c r="BX16" s="5">
        <v>6.4620100000000003</v>
      </c>
      <c r="BY16" s="5">
        <v>6.2143300000000004</v>
      </c>
      <c r="BZ16" s="5">
        <v>7.5517799999999999</v>
      </c>
      <c r="CA16" s="5">
        <v>11.084530000000001</v>
      </c>
      <c r="CB16" s="6">
        <v>-0.65432999999999997</v>
      </c>
      <c r="CC16" s="5">
        <v>8.9507200000000005</v>
      </c>
      <c r="CD16" s="5">
        <v>5.7060500000000003</v>
      </c>
      <c r="CE16" s="5">
        <v>12.47462</v>
      </c>
      <c r="CF16" s="5">
        <v>4.3225199999999999</v>
      </c>
      <c r="CG16" s="5">
        <v>9.39832</v>
      </c>
      <c r="CH16" s="5">
        <v>4.4433299999999996</v>
      </c>
      <c r="CI16" s="5">
        <v>4.2587299999999999</v>
      </c>
      <c r="CJ16" s="5">
        <v>5.9369699999999996</v>
      </c>
      <c r="CK16" s="5">
        <v>10.667490000000001</v>
      </c>
      <c r="CL16" s="5">
        <v>4.27766</v>
      </c>
      <c r="CM16" s="5">
        <v>6.35154</v>
      </c>
      <c r="CN16" s="5">
        <v>10.01643</v>
      </c>
      <c r="CO16" s="5">
        <v>3.7768099999999998</v>
      </c>
      <c r="CP16" s="6">
        <v>1.2369699999999999</v>
      </c>
      <c r="CQ16" s="5">
        <v>2.0824799999999999</v>
      </c>
      <c r="CR16" s="5">
        <v>8.9631500000000006</v>
      </c>
      <c r="CS16" s="5">
        <v>6.2513899999999998</v>
      </c>
      <c r="CT16" s="5">
        <v>3.5466000000000002</v>
      </c>
      <c r="CU16" s="5">
        <v>11.90231</v>
      </c>
      <c r="CV16" s="5">
        <v>4.8220999999999998</v>
      </c>
      <c r="CW16" s="6">
        <v>1.98136</v>
      </c>
      <c r="CX16" s="6">
        <v>1.65978</v>
      </c>
      <c r="CY16" s="5">
        <v>8.3756500000000003</v>
      </c>
      <c r="CZ16" s="5">
        <v>5.4045199999999998</v>
      </c>
      <c r="DA16" s="5">
        <v>5.2841699999999996</v>
      </c>
      <c r="DB16" s="5">
        <v>4.87704</v>
      </c>
      <c r="DC16" s="5">
        <v>6.5087200000000003</v>
      </c>
      <c r="DD16" s="5">
        <v>6.6004500000000004</v>
      </c>
      <c r="DE16" s="5">
        <v>1.70424</v>
      </c>
      <c r="DF16" s="5">
        <v>9.7227499999999996</v>
      </c>
      <c r="DG16" s="6">
        <v>0.53888999999999998</v>
      </c>
      <c r="DH16" s="5">
        <v>3.1597400000000002</v>
      </c>
      <c r="DI16" s="6">
        <v>1.9374</v>
      </c>
      <c r="DJ16" s="6">
        <v>0.85931000000000002</v>
      </c>
      <c r="DK16" s="5">
        <v>6.7289899999999996</v>
      </c>
      <c r="DL16" s="5">
        <v>3.3938899999999999</v>
      </c>
      <c r="DM16" s="5">
        <v>4.83988</v>
      </c>
      <c r="DN16" s="5">
        <v>3.3769100000000001</v>
      </c>
      <c r="DO16" s="5">
        <v>2.6900200000000001</v>
      </c>
      <c r="DP16" s="5">
        <v>6.3808600000000002</v>
      </c>
      <c r="DQ16" s="5">
        <v>9.8774499999999996</v>
      </c>
      <c r="DR16" s="1" t="s">
        <v>331</v>
      </c>
      <c r="DS16" s="1" t="s">
        <v>332</v>
      </c>
      <c r="DT16" s="5">
        <v>-7.4594974517822266E-2</v>
      </c>
      <c r="DU16" s="5">
        <v>-2.1185874938964844E-2</v>
      </c>
    </row>
    <row r="17" spans="2:125" x14ac:dyDescent="0.2">
      <c r="B17" s="3" t="s">
        <v>364</v>
      </c>
      <c r="C17" s="3" t="s">
        <v>319</v>
      </c>
      <c r="D17" s="4">
        <v>45043</v>
      </c>
      <c r="E17" s="4">
        <v>45048</v>
      </c>
      <c r="F17" s="1">
        <f t="shared" si="0"/>
        <v>5</v>
      </c>
      <c r="G17" s="1" t="s">
        <v>320</v>
      </c>
      <c r="H17" s="1" t="s">
        <v>320</v>
      </c>
      <c r="I17" s="1">
        <v>0</v>
      </c>
      <c r="J17" s="1">
        <v>0</v>
      </c>
      <c r="K17" s="1">
        <v>0</v>
      </c>
      <c r="L17" s="1">
        <v>2.5</v>
      </c>
      <c r="M17" s="1">
        <v>0.25</v>
      </c>
      <c r="N17" s="1" t="s">
        <v>338</v>
      </c>
      <c r="O17" s="1" t="s">
        <v>365</v>
      </c>
      <c r="P17" s="3" t="s">
        <v>366</v>
      </c>
      <c r="Q17" s="3" t="s">
        <v>367</v>
      </c>
      <c r="R17" s="3" t="s">
        <v>368</v>
      </c>
      <c r="S17" s="3" t="s">
        <v>324</v>
      </c>
      <c r="T17" s="3" t="s">
        <v>324</v>
      </c>
      <c r="U17" s="3" t="s">
        <v>324</v>
      </c>
      <c r="V17" s="3" t="s">
        <v>325</v>
      </c>
      <c r="W17" s="3" t="s">
        <v>531</v>
      </c>
      <c r="X17" s="3" t="s">
        <v>326</v>
      </c>
      <c r="Y17" s="3" t="s">
        <v>327</v>
      </c>
      <c r="Z17" s="3" t="s">
        <v>328</v>
      </c>
      <c r="AA17" s="3" t="s">
        <v>329</v>
      </c>
      <c r="AB17" s="3"/>
      <c r="AC17" s="3" t="s">
        <v>330</v>
      </c>
      <c r="AD17" s="5">
        <v>6.0713400000000002</v>
      </c>
      <c r="AE17" s="5">
        <v>6.3522499999999997</v>
      </c>
      <c r="AF17" s="5">
        <v>7.2807000000000004</v>
      </c>
      <c r="AG17" s="5">
        <v>1.8553599999999999</v>
      </c>
      <c r="AH17" s="5">
        <v>3.9776899999999999</v>
      </c>
      <c r="AI17" s="6">
        <v>-1.1011899999999999</v>
      </c>
      <c r="AJ17" s="5">
        <v>5.0067199999999996</v>
      </c>
      <c r="AK17" s="5">
        <v>7.1029400000000003</v>
      </c>
      <c r="AL17" s="5">
        <v>7.2721999999999998</v>
      </c>
      <c r="AM17" s="5">
        <v>5.5428199999999999</v>
      </c>
      <c r="AN17" s="5">
        <v>9.2109299999999994</v>
      </c>
      <c r="AO17" s="5">
        <v>5.2658500000000004</v>
      </c>
      <c r="AP17" s="5">
        <v>1.6138999999999999</v>
      </c>
      <c r="AQ17" s="5">
        <v>11.40962</v>
      </c>
      <c r="AR17" s="5">
        <v>4.6488199999999997</v>
      </c>
      <c r="AS17" s="5">
        <v>8.7040299999999995</v>
      </c>
      <c r="AT17" s="5">
        <v>11.415649999999999</v>
      </c>
      <c r="AU17" s="5">
        <v>7.6982600000000003</v>
      </c>
      <c r="AV17" s="5">
        <v>0.98453999999999997</v>
      </c>
      <c r="AW17" s="5">
        <v>8.3318499999999993</v>
      </c>
      <c r="AX17" s="5">
        <v>8.4389199999999995</v>
      </c>
      <c r="AY17" s="5">
        <v>4.6718900000000003</v>
      </c>
      <c r="AZ17" s="5">
        <v>2.78817</v>
      </c>
      <c r="BA17" s="5">
        <v>4.6656599999999999</v>
      </c>
      <c r="BB17" s="5">
        <v>3.11463</v>
      </c>
      <c r="BC17" s="6">
        <v>1.5450200000000001</v>
      </c>
      <c r="BD17" s="6">
        <v>1.0182899999999999</v>
      </c>
      <c r="BE17" s="5">
        <v>7.9822899999999999</v>
      </c>
      <c r="BF17" s="5">
        <v>7.3410299999999999</v>
      </c>
      <c r="BG17" s="5">
        <v>10.31085</v>
      </c>
      <c r="BH17" s="5">
        <v>9.1034299999999995</v>
      </c>
      <c r="BI17" s="5">
        <v>3.8414799999999998</v>
      </c>
      <c r="BJ17" s="6">
        <v>0.48552000000000001</v>
      </c>
      <c r="BK17" s="5">
        <v>8.0229700000000008</v>
      </c>
      <c r="BL17" s="5">
        <v>7.4692400000000001</v>
      </c>
      <c r="BM17" s="5">
        <v>4.5661500000000004</v>
      </c>
      <c r="BN17" s="6">
        <v>-0.93347000000000002</v>
      </c>
      <c r="BO17" s="5">
        <v>8.0653299999999994</v>
      </c>
      <c r="BP17" s="5">
        <v>8.8939699999999995</v>
      </c>
      <c r="BQ17" s="5">
        <v>5.9706900000000003</v>
      </c>
      <c r="BR17" s="5">
        <v>5.6315400000000002</v>
      </c>
      <c r="BS17" s="6">
        <v>-3.8030000000000001E-2</v>
      </c>
      <c r="BT17" s="5">
        <v>10.47109</v>
      </c>
      <c r="BU17" s="5">
        <v>8.1492599999999999</v>
      </c>
      <c r="BV17" s="5">
        <v>7.2263500000000001</v>
      </c>
      <c r="BW17" s="5">
        <v>7.2154999999999996</v>
      </c>
      <c r="BX17" s="5">
        <v>5.9739100000000001</v>
      </c>
      <c r="BY17" s="5">
        <v>5.6623700000000001</v>
      </c>
      <c r="BZ17" s="5">
        <v>7.3785400000000001</v>
      </c>
      <c r="CA17" s="5">
        <v>9.4715799999999994</v>
      </c>
      <c r="CB17" s="6">
        <v>-0.14266999999999999</v>
      </c>
      <c r="CC17" s="5">
        <v>9.3151700000000002</v>
      </c>
      <c r="CD17" s="5">
        <v>5.6520700000000001</v>
      </c>
      <c r="CE17" s="5">
        <v>12.098750000000001</v>
      </c>
      <c r="CF17" s="5">
        <v>3.8738800000000002</v>
      </c>
      <c r="CG17" s="5">
        <v>9.3605999999999998</v>
      </c>
      <c r="CH17" s="5">
        <v>4.1108700000000002</v>
      </c>
      <c r="CI17" s="5">
        <v>5.5451100000000002</v>
      </c>
      <c r="CJ17" s="5">
        <v>5.4420200000000003</v>
      </c>
      <c r="CK17" s="5">
        <v>11.102449999999999</v>
      </c>
      <c r="CL17" s="5">
        <v>4.4130599999999998</v>
      </c>
      <c r="CM17" s="5">
        <v>6.0885899999999999</v>
      </c>
      <c r="CN17" s="5">
        <v>9.0663800000000005</v>
      </c>
      <c r="CO17" s="6">
        <v>2.1019899999999998</v>
      </c>
      <c r="CP17" s="6">
        <v>1.38642</v>
      </c>
      <c r="CQ17" s="5">
        <v>2.1912600000000002</v>
      </c>
      <c r="CR17" s="5">
        <v>8.5867599999999999</v>
      </c>
      <c r="CS17" s="5">
        <v>6.0836100000000002</v>
      </c>
      <c r="CT17" s="5">
        <v>3.5408499999999998</v>
      </c>
      <c r="CU17" s="5">
        <v>11.22274</v>
      </c>
      <c r="CV17" s="5">
        <v>4.5608399999999998</v>
      </c>
      <c r="CW17" s="5">
        <v>3.9902600000000001</v>
      </c>
      <c r="CX17" s="5">
        <v>1.78986</v>
      </c>
      <c r="CY17" s="5">
        <v>8.8432200000000005</v>
      </c>
      <c r="CZ17" s="5">
        <v>5.0640200000000002</v>
      </c>
      <c r="DA17" s="5">
        <v>3.8407100000000001</v>
      </c>
      <c r="DB17" s="5">
        <v>4.5561299999999996</v>
      </c>
      <c r="DC17" s="5">
        <v>6.3886700000000003</v>
      </c>
      <c r="DD17" s="5">
        <v>6.6924400000000004</v>
      </c>
      <c r="DE17" s="5">
        <v>1.2868200000000001</v>
      </c>
      <c r="DF17" s="5">
        <v>9.4364799999999995</v>
      </c>
      <c r="DG17" s="6">
        <v>0.92513999999999996</v>
      </c>
      <c r="DH17" s="5">
        <v>3.01254</v>
      </c>
      <c r="DI17" s="6">
        <v>2.0888100000000001</v>
      </c>
      <c r="DJ17" s="6">
        <v>0.64322999999999997</v>
      </c>
      <c r="DK17" s="5">
        <v>6.5010300000000001</v>
      </c>
      <c r="DL17" s="5">
        <v>3.74146</v>
      </c>
      <c r="DM17" s="5">
        <v>4.8279100000000001</v>
      </c>
      <c r="DN17" s="5">
        <v>3.74485</v>
      </c>
      <c r="DO17" s="5">
        <v>2.59293</v>
      </c>
      <c r="DP17" s="5">
        <v>6.16404</v>
      </c>
      <c r="DQ17" s="5">
        <v>9.8460400000000003</v>
      </c>
      <c r="DR17" s="1" t="s">
        <v>331</v>
      </c>
      <c r="DS17" s="1" t="s">
        <v>332</v>
      </c>
      <c r="DT17" s="5">
        <v>-0.18178510665893555</v>
      </c>
      <c r="DU17" s="5">
        <v>-0.23960494995117188</v>
      </c>
    </row>
    <row r="18" spans="2:125" x14ac:dyDescent="0.2">
      <c r="B18" s="3" t="s">
        <v>369</v>
      </c>
      <c r="C18" s="3" t="s">
        <v>319</v>
      </c>
      <c r="D18" s="4">
        <v>45043</v>
      </c>
      <c r="E18" s="4">
        <v>45049</v>
      </c>
      <c r="F18" s="1">
        <f t="shared" si="0"/>
        <v>6</v>
      </c>
      <c r="G18" s="1" t="s">
        <v>320</v>
      </c>
      <c r="H18" s="1" t="s">
        <v>320</v>
      </c>
      <c r="I18" s="1">
        <v>0</v>
      </c>
      <c r="J18" s="1">
        <v>0</v>
      </c>
      <c r="K18" s="1">
        <v>0</v>
      </c>
      <c r="L18" s="1">
        <v>2.7</v>
      </c>
      <c r="M18" s="1">
        <v>0.51300000000000001</v>
      </c>
      <c r="N18" s="1" t="s">
        <v>370</v>
      </c>
      <c r="O18" s="1" t="s">
        <v>371</v>
      </c>
      <c r="P18" s="3" t="s">
        <v>372</v>
      </c>
      <c r="Q18" s="3" t="s">
        <v>373</v>
      </c>
      <c r="R18" s="3" t="s">
        <v>374</v>
      </c>
      <c r="S18" s="3" t="s">
        <v>324</v>
      </c>
      <c r="T18" s="3" t="s">
        <v>324</v>
      </c>
      <c r="U18" s="3" t="s">
        <v>324</v>
      </c>
      <c r="V18" s="3" t="s">
        <v>325</v>
      </c>
      <c r="W18" s="3" t="s">
        <v>531</v>
      </c>
      <c r="X18" s="3" t="s">
        <v>326</v>
      </c>
      <c r="Y18" s="3" t="s">
        <v>327</v>
      </c>
      <c r="Z18" s="3" t="s">
        <v>328</v>
      </c>
      <c r="AA18" s="3" t="s">
        <v>329</v>
      </c>
      <c r="AB18" s="3"/>
      <c r="AC18" s="3" t="s">
        <v>330</v>
      </c>
      <c r="AD18" s="5">
        <v>5.4853300000000003</v>
      </c>
      <c r="AE18" s="5">
        <v>6.75082</v>
      </c>
      <c r="AF18" s="5">
        <v>7.3502400000000003</v>
      </c>
      <c r="AG18" s="6">
        <v>1.19177</v>
      </c>
      <c r="AH18" s="5">
        <v>2.1304400000000001</v>
      </c>
      <c r="AI18" s="6">
        <v>-1.52851</v>
      </c>
      <c r="AJ18" s="5">
        <v>4.4497200000000001</v>
      </c>
      <c r="AK18" s="5">
        <v>6.0824800000000003</v>
      </c>
      <c r="AL18" s="5">
        <v>6.0061499999999999</v>
      </c>
      <c r="AM18" s="5">
        <v>5.3220999999999998</v>
      </c>
      <c r="AN18" s="5">
        <v>9.1963899999999992</v>
      </c>
      <c r="AO18" s="5">
        <v>4.4669600000000003</v>
      </c>
      <c r="AP18" s="5">
        <v>1.29664</v>
      </c>
      <c r="AQ18" s="5">
        <v>11.619009999999999</v>
      </c>
      <c r="AR18" s="5">
        <v>5.3247400000000003</v>
      </c>
      <c r="AS18" s="5">
        <v>8.3602699999999999</v>
      </c>
      <c r="AT18" s="5">
        <v>11.577780000000001</v>
      </c>
      <c r="AU18" s="5">
        <v>8.3397000000000006</v>
      </c>
      <c r="AV18" s="6">
        <v>-2.282E-2</v>
      </c>
      <c r="AW18" s="5">
        <v>8.9918600000000009</v>
      </c>
      <c r="AX18" s="5">
        <v>8.8526799999999994</v>
      </c>
      <c r="AY18" s="5">
        <v>4.7961999999999998</v>
      </c>
      <c r="AZ18" s="5">
        <v>2.86022</v>
      </c>
      <c r="BA18" s="5">
        <v>4.4668000000000001</v>
      </c>
      <c r="BB18" s="5">
        <v>3.21861</v>
      </c>
      <c r="BC18" s="6">
        <v>1.5724800000000001</v>
      </c>
      <c r="BD18" s="6">
        <v>0.92932999999999999</v>
      </c>
      <c r="BE18" s="5">
        <v>8.1801499999999994</v>
      </c>
      <c r="BF18" s="5">
        <v>7.4111099999999999</v>
      </c>
      <c r="BG18" s="5">
        <v>9.8641000000000005</v>
      </c>
      <c r="BH18" s="5">
        <v>9.20716</v>
      </c>
      <c r="BI18" s="5">
        <v>3.8773599999999999</v>
      </c>
      <c r="BJ18" s="6">
        <v>0.67044999999999999</v>
      </c>
      <c r="BK18" s="5">
        <v>7.3663499999999997</v>
      </c>
      <c r="BL18" s="5">
        <v>6.9695799999999997</v>
      </c>
      <c r="BM18" s="5">
        <v>3.9337599999999999</v>
      </c>
      <c r="BN18" s="6">
        <v>-0.91186999999999996</v>
      </c>
      <c r="BO18" s="5">
        <v>8.1035699999999995</v>
      </c>
      <c r="BP18" s="5">
        <v>7.4170400000000001</v>
      </c>
      <c r="BQ18" s="5">
        <v>6.10954</v>
      </c>
      <c r="BR18" s="5">
        <v>5.9474799999999997</v>
      </c>
      <c r="BS18" s="6">
        <v>9.8790000000000003E-2</v>
      </c>
      <c r="BT18" s="5">
        <v>10.652900000000001</v>
      </c>
      <c r="BU18" s="5">
        <v>8.5481300000000005</v>
      </c>
      <c r="BV18" s="5">
        <v>7.5020899999999999</v>
      </c>
      <c r="BW18" s="5">
        <v>7.1763500000000002</v>
      </c>
      <c r="BX18" s="5">
        <v>6.1111199999999997</v>
      </c>
      <c r="BY18" s="5">
        <v>5.5943800000000001</v>
      </c>
      <c r="BZ18" s="5">
        <v>7.6865100000000002</v>
      </c>
      <c r="CA18" s="5">
        <v>8.4454100000000007</v>
      </c>
      <c r="CB18" s="6">
        <v>0.21640999999999999</v>
      </c>
      <c r="CC18" s="5">
        <v>9.2209299999999992</v>
      </c>
      <c r="CD18" s="5">
        <v>5.8712900000000001</v>
      </c>
      <c r="CE18" s="5">
        <v>12.30654</v>
      </c>
      <c r="CF18" s="5">
        <v>4.0694499999999998</v>
      </c>
      <c r="CG18" s="5">
        <v>10.63228</v>
      </c>
      <c r="CH18" s="5">
        <v>4.4780600000000002</v>
      </c>
      <c r="CI18" s="5">
        <v>7.4609100000000002</v>
      </c>
      <c r="CJ18" s="5">
        <v>5.4788500000000004</v>
      </c>
      <c r="CK18" s="5">
        <v>10.925840000000001</v>
      </c>
      <c r="CL18" s="5">
        <v>4.4928699999999999</v>
      </c>
      <c r="CM18" s="5">
        <v>6.4763900000000003</v>
      </c>
      <c r="CN18" s="5">
        <v>11.104620000000001</v>
      </c>
      <c r="CO18" s="6">
        <v>1.54976</v>
      </c>
      <c r="CP18" s="6">
        <v>1.61063</v>
      </c>
      <c r="CQ18" s="5">
        <v>2.5771999999999999</v>
      </c>
      <c r="CR18" s="5">
        <v>8.7321500000000007</v>
      </c>
      <c r="CS18" s="5">
        <v>6.3929900000000002</v>
      </c>
      <c r="CT18" s="5">
        <v>3.5274000000000001</v>
      </c>
      <c r="CU18" s="5">
        <v>10.3177</v>
      </c>
      <c r="CV18" s="5">
        <v>4.6985599999999996</v>
      </c>
      <c r="CW18" s="5">
        <v>4.2380000000000004</v>
      </c>
      <c r="CX18" s="6">
        <v>1.4920599999999999</v>
      </c>
      <c r="CY18" s="5">
        <v>11.437670000000001</v>
      </c>
      <c r="CZ18" s="5">
        <v>5.1698399999999998</v>
      </c>
      <c r="DA18" s="5">
        <v>3.4030200000000002</v>
      </c>
      <c r="DB18" s="5">
        <v>4.58894</v>
      </c>
      <c r="DC18" s="5">
        <v>6.89541</v>
      </c>
      <c r="DD18" s="5">
        <v>6.85114</v>
      </c>
      <c r="DE18" s="5">
        <v>1.46268</v>
      </c>
      <c r="DF18" s="5">
        <v>9.2056900000000006</v>
      </c>
      <c r="DG18" s="6">
        <v>-0.1014</v>
      </c>
      <c r="DH18" s="5">
        <v>3.5106099999999998</v>
      </c>
      <c r="DI18" s="5">
        <v>2.4547099999999999</v>
      </c>
      <c r="DJ18" s="6">
        <v>-0.15559000000000001</v>
      </c>
      <c r="DK18" s="5">
        <v>6.5335999999999999</v>
      </c>
      <c r="DL18" s="5">
        <v>4.27949</v>
      </c>
      <c r="DM18" s="5">
        <v>5.1189</v>
      </c>
      <c r="DN18" s="5">
        <v>4.6516400000000004</v>
      </c>
      <c r="DO18" s="5">
        <v>2.6501899999999998</v>
      </c>
      <c r="DP18" s="5">
        <v>6.2844899999999999</v>
      </c>
      <c r="DQ18" s="5">
        <v>9.8471299999999999</v>
      </c>
      <c r="DR18" s="1" t="s">
        <v>331</v>
      </c>
      <c r="DS18" s="1" t="s">
        <v>332</v>
      </c>
      <c r="DT18" s="5">
        <v>-0.22846555709838867</v>
      </c>
      <c r="DU18" s="5">
        <v>-4.2725563049316406E-2</v>
      </c>
    </row>
    <row r="19" spans="2:125" x14ac:dyDescent="0.2">
      <c r="B19" s="3" t="s">
        <v>375</v>
      </c>
      <c r="C19" s="3" t="s">
        <v>319</v>
      </c>
      <c r="D19" s="4">
        <v>45043</v>
      </c>
      <c r="E19" s="4">
        <v>45050</v>
      </c>
      <c r="F19" s="1">
        <f t="shared" si="0"/>
        <v>7</v>
      </c>
      <c r="G19" s="1" t="s">
        <v>320</v>
      </c>
      <c r="H19" s="1" t="s">
        <v>320</v>
      </c>
      <c r="I19" s="1">
        <v>0</v>
      </c>
      <c r="J19" s="1">
        <v>0</v>
      </c>
      <c r="K19" s="1">
        <v>0</v>
      </c>
      <c r="L19" s="1">
        <v>2.4</v>
      </c>
      <c r="M19" s="1">
        <v>0.28799999999999998</v>
      </c>
      <c r="N19" s="1" t="s">
        <v>376</v>
      </c>
      <c r="O19" s="1" t="s">
        <v>351</v>
      </c>
      <c r="P19" s="3" t="s">
        <v>377</v>
      </c>
      <c r="Q19" s="3" t="s">
        <v>378</v>
      </c>
      <c r="R19" s="3" t="s">
        <v>379</v>
      </c>
      <c r="S19" s="3" t="s">
        <v>324</v>
      </c>
      <c r="T19" s="3" t="s">
        <v>324</v>
      </c>
      <c r="U19" s="3" t="s">
        <v>324</v>
      </c>
      <c r="V19" s="3" t="s">
        <v>325</v>
      </c>
      <c r="W19" s="3" t="s">
        <v>531</v>
      </c>
      <c r="X19" s="3" t="s">
        <v>326</v>
      </c>
      <c r="Y19" s="3" t="s">
        <v>327</v>
      </c>
      <c r="Z19" s="3" t="s">
        <v>328</v>
      </c>
      <c r="AA19" s="3" t="s">
        <v>329</v>
      </c>
      <c r="AB19" s="3"/>
      <c r="AC19" s="3" t="s">
        <v>330</v>
      </c>
      <c r="AD19" s="5">
        <v>5.4343700000000004</v>
      </c>
      <c r="AE19" s="5">
        <v>7.1636499999999996</v>
      </c>
      <c r="AF19" s="5">
        <v>7.41981</v>
      </c>
      <c r="AG19" s="5">
        <v>1.28424</v>
      </c>
      <c r="AH19" s="5">
        <v>3.2210399999999999</v>
      </c>
      <c r="AI19" s="6">
        <v>-2.4003999999999999</v>
      </c>
      <c r="AJ19" s="5">
        <v>4.7257899999999999</v>
      </c>
      <c r="AK19" s="5">
        <v>7.5131899999999998</v>
      </c>
      <c r="AL19" s="5">
        <v>6.9841800000000003</v>
      </c>
      <c r="AM19" s="5">
        <v>5.7495000000000003</v>
      </c>
      <c r="AN19" s="5">
        <v>9.4225300000000001</v>
      </c>
      <c r="AO19" s="5">
        <v>5.1894600000000004</v>
      </c>
      <c r="AP19" s="5">
        <v>1.50075</v>
      </c>
      <c r="AQ19" s="5">
        <v>11.517620000000001</v>
      </c>
      <c r="AR19" s="5">
        <v>6.4380899999999999</v>
      </c>
      <c r="AS19" s="5">
        <v>9.4203899999999994</v>
      </c>
      <c r="AT19" s="5">
        <v>11.26038</v>
      </c>
      <c r="AU19" s="5">
        <v>8.7133800000000008</v>
      </c>
      <c r="AV19" s="6">
        <v>0.42573</v>
      </c>
      <c r="AW19" s="5">
        <v>9.8596599999999999</v>
      </c>
      <c r="AX19" s="5">
        <v>9.3442399999999992</v>
      </c>
      <c r="AY19" s="5">
        <v>4.7485999999999997</v>
      </c>
      <c r="AZ19" s="5">
        <v>3.1149100000000001</v>
      </c>
      <c r="BA19" s="5">
        <v>4.7473700000000001</v>
      </c>
      <c r="BB19" s="5">
        <v>3.7875000000000001</v>
      </c>
      <c r="BC19" s="6">
        <v>1.49291</v>
      </c>
      <c r="BD19" s="6">
        <v>0.97789000000000004</v>
      </c>
      <c r="BE19" s="5">
        <v>8.55471</v>
      </c>
      <c r="BF19" s="5">
        <v>7.6009700000000002</v>
      </c>
      <c r="BG19" s="5">
        <v>10.28595</v>
      </c>
      <c r="BH19" s="5">
        <v>9.6915300000000002</v>
      </c>
      <c r="BI19" s="5">
        <v>5.0975200000000003</v>
      </c>
      <c r="BJ19" s="6">
        <v>1.0607</v>
      </c>
      <c r="BK19" s="5">
        <v>8.04087</v>
      </c>
      <c r="BL19" s="5">
        <v>8.2763200000000001</v>
      </c>
      <c r="BM19" s="5">
        <v>4.2424200000000001</v>
      </c>
      <c r="BN19" s="6">
        <v>-0.90803999999999996</v>
      </c>
      <c r="BO19" s="5">
        <v>8.1525099999999995</v>
      </c>
      <c r="BP19" s="5">
        <v>8.5931200000000008</v>
      </c>
      <c r="BQ19" s="5">
        <v>6.7504299999999997</v>
      </c>
      <c r="BR19" s="5">
        <v>6.7855999999999996</v>
      </c>
      <c r="BS19" s="6">
        <v>0.34139999999999998</v>
      </c>
      <c r="BT19" s="5">
        <v>11.442270000000001</v>
      </c>
      <c r="BU19" s="5">
        <v>9.6527399999999997</v>
      </c>
      <c r="BV19" s="5">
        <v>8.1958000000000002</v>
      </c>
      <c r="BW19" s="5">
        <v>7.4226000000000001</v>
      </c>
      <c r="BX19" s="5">
        <v>6.2467300000000003</v>
      </c>
      <c r="BY19" s="5">
        <v>6.4892300000000001</v>
      </c>
      <c r="BZ19" s="5">
        <v>8.4826599999999992</v>
      </c>
      <c r="CA19" s="5">
        <v>10.12102</v>
      </c>
      <c r="CB19" s="6">
        <v>-0.16119</v>
      </c>
      <c r="CC19" s="5">
        <v>9.2988800000000005</v>
      </c>
      <c r="CD19" s="5">
        <v>7.3134499999999996</v>
      </c>
      <c r="CE19" s="5">
        <v>12.648059999999999</v>
      </c>
      <c r="CF19" s="5">
        <v>4.5645499999999997</v>
      </c>
      <c r="CG19" s="5">
        <v>11.52087</v>
      </c>
      <c r="CH19" s="5">
        <v>5.1584599999999998</v>
      </c>
      <c r="CI19" s="5">
        <v>10.04359</v>
      </c>
      <c r="CJ19" s="5">
        <v>5.7276300000000004</v>
      </c>
      <c r="CK19" s="5">
        <v>11.516170000000001</v>
      </c>
      <c r="CL19" s="5">
        <v>4.9384699999999997</v>
      </c>
      <c r="CM19" s="5">
        <v>7.1758199999999999</v>
      </c>
      <c r="CN19" s="5">
        <v>11.04918</v>
      </c>
      <c r="CO19" s="6">
        <v>1.0886800000000001</v>
      </c>
      <c r="CP19" s="5">
        <v>2.2521900000000001</v>
      </c>
      <c r="CQ19" s="5">
        <v>2.7769200000000001</v>
      </c>
      <c r="CR19" s="5">
        <v>8.8724699999999999</v>
      </c>
      <c r="CS19" s="5">
        <v>6.7925599999999999</v>
      </c>
      <c r="CT19" s="5">
        <v>3.84076</v>
      </c>
      <c r="CU19" s="5">
        <v>11.05866</v>
      </c>
      <c r="CV19" s="5">
        <v>4.9713799999999999</v>
      </c>
      <c r="CW19" s="5">
        <v>4.2514500000000002</v>
      </c>
      <c r="CX19" s="6">
        <v>1.55135</v>
      </c>
      <c r="CY19" s="5">
        <v>13.269299999999999</v>
      </c>
      <c r="CZ19" s="5">
        <v>5.6116299999999999</v>
      </c>
      <c r="DA19" s="5">
        <v>3.8037700000000001</v>
      </c>
      <c r="DB19" s="5">
        <v>4.7816700000000001</v>
      </c>
      <c r="DC19" s="5">
        <v>7.1691000000000003</v>
      </c>
      <c r="DD19" s="5">
        <v>7.5470699999999997</v>
      </c>
      <c r="DE19" s="5">
        <v>1.8161400000000001</v>
      </c>
      <c r="DF19" s="5">
        <v>9.5294399999999992</v>
      </c>
      <c r="DG19" s="6">
        <v>1.1662600000000001</v>
      </c>
      <c r="DH19" s="5">
        <v>4.4151300000000004</v>
      </c>
      <c r="DI19" s="5">
        <v>2.9394</v>
      </c>
      <c r="DJ19" s="6">
        <v>1.11521</v>
      </c>
      <c r="DK19" s="5">
        <v>7.26952</v>
      </c>
      <c r="DL19" s="5">
        <v>5.1630399999999996</v>
      </c>
      <c r="DM19" s="5">
        <v>5.3344199999999997</v>
      </c>
      <c r="DN19" s="5">
        <v>6.46502</v>
      </c>
      <c r="DO19" s="5">
        <v>2.8548499999999999</v>
      </c>
      <c r="DP19" s="5">
        <v>6.3228900000000001</v>
      </c>
      <c r="DQ19" s="5">
        <v>10.061210000000001</v>
      </c>
      <c r="DR19" s="1" t="s">
        <v>331</v>
      </c>
      <c r="DS19" s="1" t="s">
        <v>332</v>
      </c>
      <c r="DT19" s="5">
        <v>-1.1954784393310547E-2</v>
      </c>
      <c r="DU19" s="5">
        <v>3.8214683532714844E-2</v>
      </c>
    </row>
    <row r="20" spans="2:125" x14ac:dyDescent="0.2">
      <c r="B20" s="3" t="s">
        <v>380</v>
      </c>
      <c r="C20" s="3" t="s">
        <v>319</v>
      </c>
      <c r="D20" s="4">
        <v>45043</v>
      </c>
      <c r="E20" s="4">
        <v>45051</v>
      </c>
      <c r="F20" s="1">
        <f t="shared" si="0"/>
        <v>8</v>
      </c>
      <c r="G20" s="1" t="s">
        <v>320</v>
      </c>
      <c r="H20" s="1" t="s">
        <v>320</v>
      </c>
      <c r="I20" s="1">
        <v>0</v>
      </c>
      <c r="J20" s="1">
        <v>0</v>
      </c>
      <c r="K20" s="1">
        <v>0</v>
      </c>
      <c r="L20" s="1">
        <v>2.5</v>
      </c>
      <c r="M20" s="1">
        <f>0.15*L20</f>
        <v>0.375</v>
      </c>
      <c r="N20" s="1" t="s">
        <v>381</v>
      </c>
      <c r="O20" s="1" t="s">
        <v>382</v>
      </c>
      <c r="P20" s="3" t="s">
        <v>383</v>
      </c>
      <c r="Q20" s="3" t="s">
        <v>384</v>
      </c>
      <c r="R20" s="3" t="s">
        <v>385</v>
      </c>
      <c r="S20" s="3" t="s">
        <v>324</v>
      </c>
      <c r="T20" s="3" t="s">
        <v>324</v>
      </c>
      <c r="U20" s="3" t="s">
        <v>324</v>
      </c>
      <c r="V20" s="3" t="s">
        <v>325</v>
      </c>
      <c r="W20" s="3" t="s">
        <v>531</v>
      </c>
      <c r="X20" s="3" t="s">
        <v>326</v>
      </c>
      <c r="Y20" s="3" t="s">
        <v>327</v>
      </c>
      <c r="Z20" s="3" t="s">
        <v>328</v>
      </c>
      <c r="AA20" s="3" t="s">
        <v>329</v>
      </c>
      <c r="AB20" s="3"/>
      <c r="AC20" s="3" t="s">
        <v>330</v>
      </c>
      <c r="AD20" s="5">
        <v>6.1127000000000002</v>
      </c>
      <c r="AE20" s="5">
        <v>7.7943699999999998</v>
      </c>
      <c r="AF20" s="5">
        <v>7.42178</v>
      </c>
      <c r="AG20" s="5">
        <v>2.8365900000000002</v>
      </c>
      <c r="AH20" s="5">
        <v>4.6001599999999998</v>
      </c>
      <c r="AI20" s="6">
        <v>-1.65055</v>
      </c>
      <c r="AJ20" s="5">
        <v>5.3475999999999999</v>
      </c>
      <c r="AK20" s="5">
        <v>7.7667599999999997</v>
      </c>
      <c r="AL20" s="5">
        <v>7.5791199999999996</v>
      </c>
      <c r="AM20" s="5">
        <v>5.9486699999999999</v>
      </c>
      <c r="AN20" s="5">
        <v>9.5206300000000006</v>
      </c>
      <c r="AO20" s="5">
        <v>6.1695599999999997</v>
      </c>
      <c r="AP20" s="5">
        <v>1.46096</v>
      </c>
      <c r="AQ20" s="5">
        <v>12.271129999999999</v>
      </c>
      <c r="AR20" s="5">
        <v>6.7264799999999996</v>
      </c>
      <c r="AS20" s="5">
        <v>10.478680000000001</v>
      </c>
      <c r="AT20" s="5">
        <v>11.342610000000001</v>
      </c>
      <c r="AU20" s="5">
        <v>8.5917999999999992</v>
      </c>
      <c r="AV20" s="6">
        <v>0.43786999999999998</v>
      </c>
      <c r="AW20" s="5">
        <v>10.931190000000001</v>
      </c>
      <c r="AX20" s="5">
        <v>9.5131800000000002</v>
      </c>
      <c r="AY20" s="5">
        <v>4.3617299999999997</v>
      </c>
      <c r="AZ20" s="5">
        <v>2.77799</v>
      </c>
      <c r="BA20" s="5">
        <v>4.88924</v>
      </c>
      <c r="BB20" s="5">
        <v>3.99871</v>
      </c>
      <c r="BC20" s="6">
        <v>1.1267</v>
      </c>
      <c r="BD20" s="6">
        <v>0.83518999999999999</v>
      </c>
      <c r="BE20" s="5">
        <v>8.8498800000000006</v>
      </c>
      <c r="BF20" s="5">
        <v>7.4815100000000001</v>
      </c>
      <c r="BG20" s="5">
        <v>10.91511</v>
      </c>
      <c r="BH20" s="5">
        <v>10.0639</v>
      </c>
      <c r="BI20" s="5">
        <v>7.4753699999999998</v>
      </c>
      <c r="BJ20" s="6">
        <v>0.91107000000000005</v>
      </c>
      <c r="BK20" s="5">
        <v>8.3885699999999996</v>
      </c>
      <c r="BL20" s="5">
        <v>8.9410900000000009</v>
      </c>
      <c r="BM20" s="5">
        <v>4.5725699999999998</v>
      </c>
      <c r="BN20" s="6">
        <v>-0.94981000000000004</v>
      </c>
      <c r="BO20" s="5">
        <v>9.2660300000000007</v>
      </c>
      <c r="BP20" s="5">
        <v>9.5618300000000005</v>
      </c>
      <c r="BQ20" s="5">
        <v>7.2107000000000001</v>
      </c>
      <c r="BR20" s="5">
        <v>7.6939900000000003</v>
      </c>
      <c r="BS20" s="6">
        <v>0.69565999999999995</v>
      </c>
      <c r="BT20" s="5">
        <v>12.15071</v>
      </c>
      <c r="BU20" s="5">
        <v>10.800610000000001</v>
      </c>
      <c r="BV20" s="5">
        <v>9.6287699999999994</v>
      </c>
      <c r="BW20" s="5">
        <v>7.0702600000000002</v>
      </c>
      <c r="BX20" s="5">
        <v>6.3955200000000003</v>
      </c>
      <c r="BY20" s="5">
        <v>7.21082</v>
      </c>
      <c r="BZ20" s="5">
        <v>9.5945699999999992</v>
      </c>
      <c r="CA20" s="5">
        <v>10.79716</v>
      </c>
      <c r="CB20" s="6">
        <v>-0.33379999999999999</v>
      </c>
      <c r="CC20" s="5">
        <v>11.311249999999999</v>
      </c>
      <c r="CD20" s="5">
        <v>8.8534600000000001</v>
      </c>
      <c r="CE20" s="5">
        <v>13.02833</v>
      </c>
      <c r="CF20" s="5">
        <v>4.4824599999999997</v>
      </c>
      <c r="CG20" s="5">
        <v>13.21059</v>
      </c>
      <c r="CH20" s="5">
        <v>5.5632200000000003</v>
      </c>
      <c r="CI20" s="5">
        <v>11.599</v>
      </c>
      <c r="CJ20" s="5">
        <v>5.5955500000000002</v>
      </c>
      <c r="CK20" s="5">
        <v>11.88517</v>
      </c>
      <c r="CL20" s="5">
        <v>4.9700800000000003</v>
      </c>
      <c r="CM20" s="5">
        <v>8.3869000000000007</v>
      </c>
      <c r="CN20" s="5">
        <v>11.24654</v>
      </c>
      <c r="CO20" s="6">
        <v>2.0192000000000001</v>
      </c>
      <c r="CP20" s="5">
        <v>2.7083699999999999</v>
      </c>
      <c r="CQ20" s="5">
        <v>3.0407000000000002</v>
      </c>
      <c r="CR20" s="5">
        <v>8.8722899999999996</v>
      </c>
      <c r="CS20" s="5">
        <v>7.1035500000000003</v>
      </c>
      <c r="CT20" s="5">
        <v>3.9264899999999998</v>
      </c>
      <c r="CU20" s="5">
        <v>11.35163</v>
      </c>
      <c r="CV20" s="5">
        <v>5.0049900000000003</v>
      </c>
      <c r="CW20" s="5">
        <v>5.2096799999999996</v>
      </c>
      <c r="CX20" s="5">
        <v>1.92824</v>
      </c>
      <c r="CY20" s="5">
        <v>13.49353</v>
      </c>
      <c r="CZ20" s="5">
        <v>5.8047899999999997</v>
      </c>
      <c r="DA20" s="5">
        <v>4.4840400000000002</v>
      </c>
      <c r="DB20" s="5">
        <v>4.7650199999999998</v>
      </c>
      <c r="DC20" s="5">
        <v>6.4672299999999998</v>
      </c>
      <c r="DD20" s="5">
        <v>8.5602099999999997</v>
      </c>
      <c r="DE20" s="5">
        <v>1.9623900000000001</v>
      </c>
      <c r="DF20" s="5">
        <v>9.6583299999999994</v>
      </c>
      <c r="DG20" s="6">
        <v>0.21174000000000001</v>
      </c>
      <c r="DH20" s="5">
        <v>5.2072700000000003</v>
      </c>
      <c r="DI20" s="5">
        <v>3.4656500000000001</v>
      </c>
      <c r="DJ20" s="6">
        <v>0.89698</v>
      </c>
      <c r="DK20" s="5">
        <v>7.3568499999999997</v>
      </c>
      <c r="DL20" s="5">
        <v>6.1722099999999998</v>
      </c>
      <c r="DM20" s="5">
        <v>5.5750900000000003</v>
      </c>
      <c r="DN20" s="5">
        <v>7.7370999999999999</v>
      </c>
      <c r="DO20" s="5">
        <v>2.77719</v>
      </c>
      <c r="DP20" s="5">
        <v>6.7274399999999996</v>
      </c>
      <c r="DQ20" s="5">
        <v>10.073180000000001</v>
      </c>
      <c r="DR20" s="1" t="s">
        <v>331</v>
      </c>
      <c r="DS20" s="1" t="s">
        <v>332</v>
      </c>
      <c r="DT20" s="5">
        <v>2.2695064544677734E-2</v>
      </c>
      <c r="DU20" s="5">
        <v>0.12771511077880859</v>
      </c>
    </row>
    <row r="21" spans="2:125" x14ac:dyDescent="0.2">
      <c r="B21" s="3" t="s">
        <v>386</v>
      </c>
      <c r="C21" s="3" t="s">
        <v>387</v>
      </c>
      <c r="D21" s="4">
        <v>45043</v>
      </c>
      <c r="E21" s="4">
        <v>45051</v>
      </c>
      <c r="F21" s="1">
        <f t="shared" si="0"/>
        <v>8</v>
      </c>
      <c r="G21" s="1" t="s">
        <v>388</v>
      </c>
      <c r="H21" s="1" t="s">
        <v>320</v>
      </c>
      <c r="I21" s="1">
        <v>0</v>
      </c>
      <c r="J21" s="1">
        <v>1</v>
      </c>
      <c r="K21" s="1">
        <v>1</v>
      </c>
      <c r="L21" s="1">
        <v>1.6</v>
      </c>
      <c r="M21" s="1">
        <v>0.2</v>
      </c>
      <c r="N21" s="1" t="s">
        <v>389</v>
      </c>
      <c r="O21" s="1" t="s">
        <v>390</v>
      </c>
      <c r="P21" s="3" t="s">
        <v>391</v>
      </c>
      <c r="Q21" s="3" t="s">
        <v>392</v>
      </c>
      <c r="R21" s="3" t="s">
        <v>393</v>
      </c>
      <c r="S21" s="3" t="s">
        <v>324</v>
      </c>
      <c r="T21" s="3" t="s">
        <v>324</v>
      </c>
      <c r="U21" s="3" t="s">
        <v>324</v>
      </c>
      <c r="V21" s="3" t="s">
        <v>325</v>
      </c>
      <c r="W21" s="3" t="s">
        <v>494</v>
      </c>
      <c r="X21" s="3" t="s">
        <v>394</v>
      </c>
      <c r="Y21" s="3" t="s">
        <v>395</v>
      </c>
      <c r="Z21" s="15" t="s">
        <v>396</v>
      </c>
      <c r="AA21" s="3" t="s">
        <v>329</v>
      </c>
      <c r="AB21" s="3"/>
      <c r="AC21" s="3" t="s">
        <v>330</v>
      </c>
      <c r="AD21" s="5">
        <v>6.6269200000000001</v>
      </c>
      <c r="AE21" s="5">
        <v>7.2015200000000004</v>
      </c>
      <c r="AF21" s="5">
        <v>7.39419</v>
      </c>
      <c r="AG21" s="5">
        <v>2.8897300000000001</v>
      </c>
      <c r="AH21" s="5">
        <v>2.84144</v>
      </c>
      <c r="AI21" s="6">
        <v>-1.6206700000000001</v>
      </c>
      <c r="AJ21" s="5">
        <v>3.8986499999999999</v>
      </c>
      <c r="AK21" s="5">
        <v>6.2465099999999998</v>
      </c>
      <c r="AL21" s="5">
        <v>6.9377300000000002</v>
      </c>
      <c r="AM21" s="5">
        <v>5.2224000000000004</v>
      </c>
      <c r="AN21" s="5">
        <v>8.8098299999999998</v>
      </c>
      <c r="AO21" s="5">
        <v>5.9254499999999997</v>
      </c>
      <c r="AP21" s="6">
        <v>0.47383999999999998</v>
      </c>
      <c r="AQ21" s="5">
        <v>13.800079999999999</v>
      </c>
      <c r="AR21" s="5">
        <v>6.4795100000000003</v>
      </c>
      <c r="AS21" s="5">
        <v>10.54035</v>
      </c>
      <c r="AT21" s="5">
        <v>11.525880000000001</v>
      </c>
      <c r="AU21" s="5">
        <v>7.0438999999999998</v>
      </c>
      <c r="AV21" s="5">
        <v>1.43631</v>
      </c>
      <c r="AW21" s="5">
        <v>9.9725800000000007</v>
      </c>
      <c r="AX21" s="5">
        <v>9.6677800000000005</v>
      </c>
      <c r="AY21" s="5">
        <v>5.04603</v>
      </c>
      <c r="AZ21" s="6">
        <v>1.9840599999999999</v>
      </c>
      <c r="BA21" s="5">
        <v>4.0277799999999999</v>
      </c>
      <c r="BB21" s="5">
        <v>3.5924999999999998</v>
      </c>
      <c r="BC21" s="6">
        <v>1.8706100000000001</v>
      </c>
      <c r="BD21" s="6">
        <v>1.01024</v>
      </c>
      <c r="BE21" s="5">
        <v>8.36402</v>
      </c>
      <c r="BF21" s="5">
        <v>7.1986600000000003</v>
      </c>
      <c r="BG21" s="5">
        <v>9.6156900000000007</v>
      </c>
      <c r="BH21" s="5">
        <v>9.4923599999999997</v>
      </c>
      <c r="BI21" s="5">
        <v>5.0269500000000003</v>
      </c>
      <c r="BJ21" s="6">
        <v>0.51900000000000002</v>
      </c>
      <c r="BK21" s="5">
        <v>7.9474</v>
      </c>
      <c r="BL21" s="5">
        <v>8.2729300000000006</v>
      </c>
      <c r="BM21" s="5">
        <v>3.9110299999999998</v>
      </c>
      <c r="BN21" s="6">
        <v>-0.79298000000000002</v>
      </c>
      <c r="BO21" s="5">
        <v>7.8172899999999998</v>
      </c>
      <c r="BP21" s="5">
        <v>8.9406099999999995</v>
      </c>
      <c r="BQ21" s="5">
        <v>6.1633500000000003</v>
      </c>
      <c r="BR21" s="5">
        <v>7.23529</v>
      </c>
      <c r="BS21" s="6">
        <v>0.58413000000000004</v>
      </c>
      <c r="BT21" s="5">
        <v>12.985530000000001</v>
      </c>
      <c r="BU21" s="5">
        <v>11.31926</v>
      </c>
      <c r="BV21" s="5">
        <v>9.0125100000000007</v>
      </c>
      <c r="BW21" s="5">
        <v>7.6038800000000002</v>
      </c>
      <c r="BX21" s="5">
        <v>6.0752499999999996</v>
      </c>
      <c r="BY21" s="5">
        <v>6.6362399999999999</v>
      </c>
      <c r="BZ21" s="5">
        <v>9.0274599999999996</v>
      </c>
      <c r="CA21" s="5">
        <v>7.92828</v>
      </c>
      <c r="CB21" s="6">
        <v>0.60275000000000001</v>
      </c>
      <c r="CC21" s="5">
        <v>8.7464099999999991</v>
      </c>
      <c r="CD21" s="5">
        <v>7.8647</v>
      </c>
      <c r="CE21" s="5">
        <v>12.75055</v>
      </c>
      <c r="CF21" s="5">
        <v>4.4231299999999996</v>
      </c>
      <c r="CG21" s="5">
        <v>12.837199999999999</v>
      </c>
      <c r="CH21" s="5">
        <v>3.6551</v>
      </c>
      <c r="CI21" s="5">
        <v>9.6340900000000005</v>
      </c>
      <c r="CJ21" s="5">
        <v>5.3746700000000001</v>
      </c>
      <c r="CK21" s="5">
        <v>12.01342</v>
      </c>
      <c r="CL21" s="5">
        <v>4.1349</v>
      </c>
      <c r="CM21" s="5">
        <v>7.6314399999999996</v>
      </c>
      <c r="CN21" s="5">
        <v>9.3366500000000006</v>
      </c>
      <c r="CO21" s="5">
        <v>3.0977399999999999</v>
      </c>
      <c r="CP21" s="5">
        <v>2.0300199999999999</v>
      </c>
      <c r="CQ21" s="5">
        <v>2.4131100000000001</v>
      </c>
      <c r="CR21" s="5">
        <v>8.3840500000000002</v>
      </c>
      <c r="CS21" s="5">
        <v>5.6473500000000003</v>
      </c>
      <c r="CT21" s="5">
        <v>4.1958500000000001</v>
      </c>
      <c r="CU21" s="5">
        <v>8.4674200000000006</v>
      </c>
      <c r="CV21" s="5">
        <v>5.0517399999999997</v>
      </c>
      <c r="CW21" s="5">
        <v>2.1814200000000001</v>
      </c>
      <c r="CX21" s="5">
        <v>2.0501499999999999</v>
      </c>
      <c r="CY21" s="5">
        <v>11.795030000000001</v>
      </c>
      <c r="CZ21" s="5">
        <v>4.5580100000000003</v>
      </c>
      <c r="DA21" s="5">
        <v>4.0817100000000002</v>
      </c>
      <c r="DB21" s="5">
        <v>4.4988200000000003</v>
      </c>
      <c r="DC21" s="5">
        <v>6.2064000000000004</v>
      </c>
      <c r="DD21" s="5">
        <v>8.3592300000000002</v>
      </c>
      <c r="DE21" s="5">
        <v>0.95126999999999995</v>
      </c>
      <c r="DF21" s="5">
        <v>9.8327399999999994</v>
      </c>
      <c r="DG21" s="6">
        <v>1.0142599999999999</v>
      </c>
      <c r="DH21" s="5">
        <v>3.83249</v>
      </c>
      <c r="DI21" s="5">
        <v>2.59693</v>
      </c>
      <c r="DJ21" s="6">
        <v>0.90158000000000005</v>
      </c>
      <c r="DK21" s="5">
        <v>6.8613999999999997</v>
      </c>
      <c r="DL21" s="5">
        <v>5.57294</v>
      </c>
      <c r="DM21" s="5">
        <v>2.75136</v>
      </c>
      <c r="DN21" s="5">
        <v>7.0949999999999998</v>
      </c>
      <c r="DO21" s="5">
        <v>2.1694200000000001</v>
      </c>
      <c r="DP21" s="5">
        <v>5.4366399999999997</v>
      </c>
      <c r="DQ21" s="5">
        <v>10.23578</v>
      </c>
      <c r="DR21" s="1" t="s">
        <v>397</v>
      </c>
      <c r="DS21" s="1" t="s">
        <v>332</v>
      </c>
      <c r="DT21" s="5">
        <v>-6.8511009216308594E-2</v>
      </c>
      <c r="DU21" s="5">
        <v>-0.19142532348632812</v>
      </c>
    </row>
    <row r="22" spans="2:125" x14ac:dyDescent="0.2">
      <c r="B22" s="3" t="s">
        <v>398</v>
      </c>
      <c r="C22" s="3" t="s">
        <v>387</v>
      </c>
      <c r="D22" s="4">
        <v>45043</v>
      </c>
      <c r="E22" s="4">
        <v>45043</v>
      </c>
      <c r="F22" s="1">
        <f t="shared" si="0"/>
        <v>0</v>
      </c>
      <c r="G22" s="1" t="s">
        <v>388</v>
      </c>
      <c r="H22" s="1" t="s">
        <v>320</v>
      </c>
      <c r="I22" s="1">
        <v>0</v>
      </c>
      <c r="J22" s="1">
        <v>0</v>
      </c>
      <c r="K22" s="1">
        <v>0</v>
      </c>
      <c r="L22" s="1">
        <v>4</v>
      </c>
      <c r="M22" s="1">
        <v>0.1</v>
      </c>
      <c r="N22" s="1">
        <v>3.7</v>
      </c>
      <c r="O22" s="1" t="s">
        <v>399</v>
      </c>
      <c r="P22" s="3" t="s">
        <v>400</v>
      </c>
      <c r="Q22" s="3" t="s">
        <v>401</v>
      </c>
      <c r="R22" s="3" t="s">
        <v>323</v>
      </c>
      <c r="S22" s="3" t="s">
        <v>324</v>
      </c>
      <c r="T22" s="3" t="s">
        <v>324</v>
      </c>
      <c r="U22" s="3" t="s">
        <v>324</v>
      </c>
      <c r="V22" s="3" t="s">
        <v>325</v>
      </c>
      <c r="W22" s="3" t="s">
        <v>494</v>
      </c>
      <c r="X22" s="3" t="s">
        <v>394</v>
      </c>
      <c r="Y22" s="3" t="s">
        <v>395</v>
      </c>
      <c r="Z22" s="15" t="s">
        <v>396</v>
      </c>
      <c r="AA22" s="3" t="s">
        <v>329</v>
      </c>
      <c r="AB22" s="3"/>
      <c r="AC22" s="3" t="s">
        <v>330</v>
      </c>
      <c r="AD22" s="5">
        <v>6.7216500000000003</v>
      </c>
      <c r="AE22" s="5">
        <v>5.2460500000000003</v>
      </c>
      <c r="AF22" s="5">
        <v>7.54948</v>
      </c>
      <c r="AG22" s="5">
        <v>1.8307100000000001</v>
      </c>
      <c r="AH22" s="5">
        <v>3.2646999999999999</v>
      </c>
      <c r="AI22" s="6">
        <v>-1.56159</v>
      </c>
      <c r="AJ22" s="5">
        <v>4.4236000000000004</v>
      </c>
      <c r="AK22" s="5">
        <v>6.3534800000000002</v>
      </c>
      <c r="AL22" s="5">
        <v>8.1077899999999996</v>
      </c>
      <c r="AM22" s="5">
        <v>5.4487500000000004</v>
      </c>
      <c r="AN22" s="5">
        <v>8.9013200000000001</v>
      </c>
      <c r="AO22" s="5">
        <v>4.1536200000000001</v>
      </c>
      <c r="AP22" s="6">
        <v>0.61304000000000003</v>
      </c>
      <c r="AQ22" s="5">
        <v>13.23157</v>
      </c>
      <c r="AR22" s="5">
        <v>2.65368</v>
      </c>
      <c r="AS22" s="5">
        <v>7.1393899999999997</v>
      </c>
      <c r="AT22" s="5">
        <v>11.494350000000001</v>
      </c>
      <c r="AU22" s="5">
        <v>7.91228</v>
      </c>
      <c r="AV22" s="5">
        <v>1.0807</v>
      </c>
      <c r="AW22" s="5">
        <v>8.0072700000000001</v>
      </c>
      <c r="AX22" s="5">
        <v>8.4127100000000006</v>
      </c>
      <c r="AY22" s="5">
        <v>4.9048299999999996</v>
      </c>
      <c r="AZ22" s="6">
        <v>1.9843299999999999</v>
      </c>
      <c r="BA22" s="5">
        <v>4.2199600000000004</v>
      </c>
      <c r="BB22" s="5">
        <v>3.2544400000000002</v>
      </c>
      <c r="BC22" s="6">
        <v>1.6227499999999999</v>
      </c>
      <c r="BD22" s="6">
        <v>1.61565</v>
      </c>
      <c r="BE22" s="5">
        <v>8.7628199999999996</v>
      </c>
      <c r="BF22" s="5">
        <v>7.6261000000000001</v>
      </c>
      <c r="BG22" s="5">
        <v>9.8926800000000004</v>
      </c>
      <c r="BH22" s="5">
        <v>9.2218699999999991</v>
      </c>
      <c r="BI22" s="6">
        <v>0.68647999999999998</v>
      </c>
      <c r="BJ22" s="6">
        <v>0.28122000000000003</v>
      </c>
      <c r="BK22" s="5">
        <v>7.7694799999999997</v>
      </c>
      <c r="BL22" s="5">
        <v>7.4032799999999996</v>
      </c>
      <c r="BM22" s="5">
        <v>3.8824100000000001</v>
      </c>
      <c r="BN22" s="6">
        <v>-0.96667999999999998</v>
      </c>
      <c r="BO22" s="5">
        <v>8.4072999999999993</v>
      </c>
      <c r="BP22" s="5">
        <v>9.8851800000000001</v>
      </c>
      <c r="BQ22" s="5">
        <v>5.9592200000000002</v>
      </c>
      <c r="BR22" s="5">
        <v>4.9954799999999997</v>
      </c>
      <c r="BS22" s="6">
        <v>-3.2390000000000002E-2</v>
      </c>
      <c r="BT22" s="5">
        <v>10.39066</v>
      </c>
      <c r="BU22" s="5">
        <v>8.7352799999999995</v>
      </c>
      <c r="BV22" s="5">
        <v>7.6471499999999999</v>
      </c>
      <c r="BW22" s="5">
        <v>8.0928000000000004</v>
      </c>
      <c r="BX22" s="5">
        <v>5.94285</v>
      </c>
      <c r="BY22" s="5">
        <v>5.8027899999999999</v>
      </c>
      <c r="BZ22" s="5">
        <v>7.1837099999999996</v>
      </c>
      <c r="CA22" s="5">
        <v>7.8029400000000004</v>
      </c>
      <c r="CB22" s="6">
        <v>0.32146999999999998</v>
      </c>
      <c r="CC22" s="5">
        <v>8.7889900000000001</v>
      </c>
      <c r="CD22" s="5">
        <v>4.24139</v>
      </c>
      <c r="CE22" s="5">
        <v>12.821199999999999</v>
      </c>
      <c r="CF22" s="5">
        <v>5.5367899999999999</v>
      </c>
      <c r="CG22" s="5">
        <v>8.4659399999999998</v>
      </c>
      <c r="CH22" s="5">
        <v>3.5300400000000001</v>
      </c>
      <c r="CI22" s="5">
        <v>4.16425</v>
      </c>
      <c r="CJ22" s="5">
        <v>5.2678700000000003</v>
      </c>
      <c r="CK22" s="5">
        <v>11.15063</v>
      </c>
      <c r="CL22" s="5">
        <v>4.0953600000000003</v>
      </c>
      <c r="CM22" s="5">
        <v>6.0578200000000004</v>
      </c>
      <c r="CN22" s="5">
        <v>9.6560500000000005</v>
      </c>
      <c r="CO22" s="5">
        <v>3.5752299999999999</v>
      </c>
      <c r="CP22" s="6">
        <v>1.5488200000000001</v>
      </c>
      <c r="CQ22" s="5">
        <v>2.1602700000000001</v>
      </c>
      <c r="CR22" s="5">
        <v>8.6793499999999995</v>
      </c>
      <c r="CS22" s="5">
        <v>5.5180699999999998</v>
      </c>
      <c r="CT22" s="5">
        <v>4.3494700000000002</v>
      </c>
      <c r="CU22" s="5">
        <v>8.9911700000000003</v>
      </c>
      <c r="CV22" s="5">
        <v>4.5835100000000004</v>
      </c>
      <c r="CW22" s="6">
        <v>1.63134</v>
      </c>
      <c r="CX22" s="6">
        <v>1.5614600000000001</v>
      </c>
      <c r="CY22" s="5">
        <v>5.8092199999999998</v>
      </c>
      <c r="CZ22" s="5">
        <v>4.7443799999999996</v>
      </c>
      <c r="DA22" s="5">
        <v>4.2103200000000003</v>
      </c>
      <c r="DB22" s="5">
        <v>5.0216799999999999</v>
      </c>
      <c r="DC22" s="5">
        <v>7.2457099999999999</v>
      </c>
      <c r="DD22" s="5">
        <v>6.9112200000000001</v>
      </c>
      <c r="DE22" s="5">
        <v>0.92279999999999995</v>
      </c>
      <c r="DF22" s="5">
        <v>9.5986600000000006</v>
      </c>
      <c r="DG22" s="6">
        <v>1.23177</v>
      </c>
      <c r="DH22" s="5">
        <v>3.1716799999999998</v>
      </c>
      <c r="DI22" s="6">
        <v>1.94092</v>
      </c>
      <c r="DJ22" s="6">
        <v>0.94532000000000005</v>
      </c>
      <c r="DK22" s="5">
        <v>12.371639999999999</v>
      </c>
      <c r="DL22" s="5">
        <v>3.9321899999999999</v>
      </c>
      <c r="DM22" s="5">
        <v>2.25942</v>
      </c>
      <c r="DN22" s="6">
        <v>0.91998999999999997</v>
      </c>
      <c r="DO22" s="5">
        <v>1.9333899999999999</v>
      </c>
      <c r="DP22" s="5">
        <v>4.9197300000000004</v>
      </c>
      <c r="DQ22" s="5">
        <v>9.8030000000000008</v>
      </c>
      <c r="DR22" s="1" t="s">
        <v>397</v>
      </c>
      <c r="DS22" s="1" t="s">
        <v>332</v>
      </c>
      <c r="DT22" s="5">
        <v>4.7469139099121094E-2</v>
      </c>
      <c r="DU22" s="5">
        <v>-9.1645240783691406E-2</v>
      </c>
    </row>
    <row r="23" spans="2:125" x14ac:dyDescent="0.2">
      <c r="B23" s="3" t="s">
        <v>402</v>
      </c>
      <c r="C23" s="3" t="s">
        <v>387</v>
      </c>
      <c r="D23" s="4">
        <v>45043</v>
      </c>
      <c r="E23" s="4">
        <v>45053</v>
      </c>
      <c r="F23" s="1">
        <f t="shared" si="0"/>
        <v>10</v>
      </c>
      <c r="G23" s="1" t="s">
        <v>388</v>
      </c>
      <c r="H23" s="1" t="s">
        <v>320</v>
      </c>
      <c r="I23" s="1">
        <v>0</v>
      </c>
      <c r="J23" s="1">
        <v>0</v>
      </c>
      <c r="K23" s="1">
        <v>0</v>
      </c>
      <c r="L23" s="1">
        <v>5.4</v>
      </c>
      <c r="M23" s="1">
        <v>0.216</v>
      </c>
      <c r="N23" s="1" t="s">
        <v>403</v>
      </c>
      <c r="O23" s="1" t="s">
        <v>404</v>
      </c>
      <c r="P23" s="3" t="s">
        <v>342</v>
      </c>
      <c r="Q23" s="3" t="s">
        <v>405</v>
      </c>
      <c r="R23" s="3" t="s">
        <v>406</v>
      </c>
      <c r="S23" s="3" t="s">
        <v>324</v>
      </c>
      <c r="T23" s="3" t="s">
        <v>324</v>
      </c>
      <c r="U23" s="3" t="s">
        <v>324</v>
      </c>
      <c r="V23" s="3" t="s">
        <v>325</v>
      </c>
      <c r="W23" s="3" t="s">
        <v>494</v>
      </c>
      <c r="X23" s="3" t="s">
        <v>394</v>
      </c>
      <c r="Y23" s="3" t="s">
        <v>395</v>
      </c>
      <c r="Z23" s="15" t="s">
        <v>396</v>
      </c>
      <c r="AA23" s="3" t="s">
        <v>329</v>
      </c>
      <c r="AB23" s="3"/>
      <c r="AC23" s="3" t="s">
        <v>330</v>
      </c>
      <c r="AD23" s="5">
        <v>5.6703799999999998</v>
      </c>
      <c r="AE23" s="5">
        <v>7.9439299999999999</v>
      </c>
      <c r="AF23" s="5">
        <v>7.47959</v>
      </c>
      <c r="AG23" s="5">
        <v>1.6237600000000001</v>
      </c>
      <c r="AH23" s="5">
        <v>3.08779</v>
      </c>
      <c r="AI23" s="6">
        <v>-0.66002000000000005</v>
      </c>
      <c r="AJ23" s="5">
        <v>4.39473</v>
      </c>
      <c r="AK23" s="5">
        <v>6.5582700000000003</v>
      </c>
      <c r="AL23" s="5">
        <v>7.0522400000000003</v>
      </c>
      <c r="AM23" s="5">
        <v>4.0392900000000003</v>
      </c>
      <c r="AN23" s="5">
        <v>8.9288600000000002</v>
      </c>
      <c r="AO23" s="5">
        <v>3.6277599999999999</v>
      </c>
      <c r="AP23" s="6">
        <v>0.88431000000000004</v>
      </c>
      <c r="AQ23" s="5">
        <v>12.163779999999999</v>
      </c>
      <c r="AR23" s="5">
        <v>6.7892900000000003</v>
      </c>
      <c r="AS23" s="5">
        <v>9.1440099999999997</v>
      </c>
      <c r="AT23" s="5">
        <v>11.201449999999999</v>
      </c>
      <c r="AU23" s="5">
        <v>8.0301200000000001</v>
      </c>
      <c r="AV23" s="5">
        <v>1.2903800000000001</v>
      </c>
      <c r="AW23" s="5">
        <v>10.783379999999999</v>
      </c>
      <c r="AX23" s="5">
        <v>10.3285</v>
      </c>
      <c r="AY23" s="5">
        <v>5.2339599999999997</v>
      </c>
      <c r="AZ23" s="6">
        <v>1.5939099999999999</v>
      </c>
      <c r="BA23" s="5">
        <v>4.2990700000000004</v>
      </c>
      <c r="BB23" s="5">
        <v>4.0736999999999997</v>
      </c>
      <c r="BC23" s="6">
        <v>1.2597499999999999</v>
      </c>
      <c r="BD23" s="6">
        <v>0.68149999999999999</v>
      </c>
      <c r="BE23" s="5">
        <v>9.0163499999999992</v>
      </c>
      <c r="BF23" s="5">
        <v>7.4185100000000004</v>
      </c>
      <c r="BG23" s="5">
        <v>9.9936000000000007</v>
      </c>
      <c r="BH23" s="5">
        <v>10.099830000000001</v>
      </c>
      <c r="BI23" s="5">
        <v>6.8521000000000001</v>
      </c>
      <c r="BJ23" s="6">
        <v>1.0613699999999999</v>
      </c>
      <c r="BK23" s="5">
        <v>8.1301000000000005</v>
      </c>
      <c r="BL23" s="5">
        <v>7.8519399999999999</v>
      </c>
      <c r="BM23" s="5">
        <v>4.2693599999999998</v>
      </c>
      <c r="BN23" s="6">
        <v>-0.87033000000000005</v>
      </c>
      <c r="BO23" s="5">
        <v>8.1673299999999998</v>
      </c>
      <c r="BP23" s="5">
        <v>8.9683499999999992</v>
      </c>
      <c r="BQ23" s="5">
        <v>7.4079800000000002</v>
      </c>
      <c r="BR23" s="5">
        <v>8.0781899999999993</v>
      </c>
      <c r="BS23" s="5">
        <v>1.6240000000000001</v>
      </c>
      <c r="BT23" s="5">
        <v>10.83643</v>
      </c>
      <c r="BU23" s="5">
        <v>8.9501399999999993</v>
      </c>
      <c r="BV23" s="5">
        <v>6.3988699999999996</v>
      </c>
      <c r="BW23" s="5">
        <v>6.45221</v>
      </c>
      <c r="BX23" s="5">
        <v>6.1131700000000002</v>
      </c>
      <c r="BY23" s="5">
        <v>6.5327599999999997</v>
      </c>
      <c r="BZ23" s="5">
        <v>10.57206</v>
      </c>
      <c r="CA23" s="5">
        <v>8.5639500000000002</v>
      </c>
      <c r="CB23" s="6">
        <v>0.69228999999999996</v>
      </c>
      <c r="CC23" s="5">
        <v>8.8201900000000002</v>
      </c>
      <c r="CD23" s="5">
        <v>9.5890900000000006</v>
      </c>
      <c r="CE23" s="5">
        <v>13.201140000000001</v>
      </c>
      <c r="CF23" s="5">
        <v>4.3417399999999997</v>
      </c>
      <c r="CG23" s="5">
        <v>11.109540000000001</v>
      </c>
      <c r="CH23" s="5">
        <v>4.2368199999999998</v>
      </c>
      <c r="CI23" s="5">
        <v>5.5813199999999998</v>
      </c>
      <c r="CJ23" s="5">
        <v>5.3214300000000003</v>
      </c>
      <c r="CK23" s="5">
        <v>11.45523</v>
      </c>
      <c r="CL23" s="5">
        <v>5.7066299999999996</v>
      </c>
      <c r="CM23" s="5">
        <v>6.4063400000000001</v>
      </c>
      <c r="CN23" s="5">
        <v>9.6499600000000001</v>
      </c>
      <c r="CO23" s="5">
        <v>2.9807800000000002</v>
      </c>
      <c r="CP23" s="5">
        <v>2.7642199999999999</v>
      </c>
      <c r="CQ23" s="5">
        <v>2.1084200000000002</v>
      </c>
      <c r="CR23" s="5">
        <v>8.6211500000000001</v>
      </c>
      <c r="CS23" s="5">
        <v>5.83</v>
      </c>
      <c r="CT23" s="5">
        <v>4.5103400000000002</v>
      </c>
      <c r="CU23" s="5">
        <v>7.6377499999999996</v>
      </c>
      <c r="CV23" s="5">
        <v>4.8100699999999996</v>
      </c>
      <c r="CW23" s="6">
        <v>1.4811000000000001</v>
      </c>
      <c r="CX23" s="6">
        <v>1.59284</v>
      </c>
      <c r="CY23" s="5">
        <v>7.9832000000000001</v>
      </c>
      <c r="CZ23" s="5">
        <v>4.6957800000000001</v>
      </c>
      <c r="DA23" s="5">
        <v>4.8562000000000003</v>
      </c>
      <c r="DB23" s="5">
        <v>4.5086300000000001</v>
      </c>
      <c r="DC23" s="5">
        <v>5.77766</v>
      </c>
      <c r="DD23" s="5">
        <v>7.0068799999999998</v>
      </c>
      <c r="DE23" s="5">
        <v>0.95791999999999999</v>
      </c>
      <c r="DF23" s="5">
        <v>9.4362999999999992</v>
      </c>
      <c r="DG23" s="6">
        <v>1.4239200000000001</v>
      </c>
      <c r="DH23" s="5">
        <v>5.0252800000000004</v>
      </c>
      <c r="DI23" s="5">
        <v>3.18513</v>
      </c>
      <c r="DJ23" s="6">
        <v>0.63278999999999996</v>
      </c>
      <c r="DK23" s="5">
        <v>6.3166200000000003</v>
      </c>
      <c r="DL23" s="5">
        <v>4.7340900000000001</v>
      </c>
      <c r="DM23" s="5">
        <v>3.9223400000000002</v>
      </c>
      <c r="DN23" s="5">
        <v>5.4792100000000001</v>
      </c>
      <c r="DO23" s="5">
        <v>2.2107199999999998</v>
      </c>
      <c r="DP23" s="5">
        <v>5.1137899999999998</v>
      </c>
      <c r="DQ23" s="5">
        <v>9.9972799999999999</v>
      </c>
      <c r="DR23" s="1" t="s">
        <v>397</v>
      </c>
      <c r="DS23" s="1" t="s">
        <v>332</v>
      </c>
      <c r="DT23" s="5">
        <v>-0.13406944274902344</v>
      </c>
      <c r="DU23" s="5">
        <v>7.2895050048828125E-2</v>
      </c>
    </row>
    <row r="24" spans="2:125" x14ac:dyDescent="0.2">
      <c r="B24" s="3" t="s">
        <v>407</v>
      </c>
      <c r="C24" s="3" t="s">
        <v>387</v>
      </c>
      <c r="D24" s="4">
        <v>45043</v>
      </c>
      <c r="E24" s="4">
        <v>45054</v>
      </c>
      <c r="F24" s="1">
        <f t="shared" si="0"/>
        <v>11</v>
      </c>
      <c r="G24" s="1" t="s">
        <v>388</v>
      </c>
      <c r="H24" s="1" t="s">
        <v>320</v>
      </c>
      <c r="I24" s="1">
        <v>0</v>
      </c>
      <c r="J24" s="1">
        <v>0</v>
      </c>
      <c r="K24" s="1">
        <v>0</v>
      </c>
      <c r="L24" s="1">
        <v>4.9000000000000004</v>
      </c>
      <c r="M24" s="1">
        <v>0.39200000000000002</v>
      </c>
      <c r="N24" s="1" t="s">
        <v>408</v>
      </c>
      <c r="O24" s="1" t="s">
        <v>409</v>
      </c>
      <c r="P24" s="3" t="s">
        <v>410</v>
      </c>
      <c r="Q24" s="3" t="s">
        <v>411</v>
      </c>
      <c r="R24" s="3" t="s">
        <v>412</v>
      </c>
      <c r="S24" s="3" t="s">
        <v>324</v>
      </c>
      <c r="T24" s="3" t="s">
        <v>324</v>
      </c>
      <c r="U24" s="3" t="s">
        <v>324</v>
      </c>
      <c r="V24" s="3" t="s">
        <v>325</v>
      </c>
      <c r="W24" s="3" t="s">
        <v>494</v>
      </c>
      <c r="X24" s="3" t="s">
        <v>394</v>
      </c>
      <c r="Y24" s="3" t="s">
        <v>395</v>
      </c>
      <c r="Z24" s="15" t="s">
        <v>396</v>
      </c>
      <c r="AA24" s="3" t="s">
        <v>329</v>
      </c>
      <c r="AB24" s="3"/>
      <c r="AC24" s="3" t="s">
        <v>330</v>
      </c>
      <c r="AD24" s="5">
        <v>6.0032300000000003</v>
      </c>
      <c r="AE24" s="5">
        <v>7.5955199999999996</v>
      </c>
      <c r="AF24" s="5">
        <v>7.43797</v>
      </c>
      <c r="AG24" s="5">
        <v>1.64357</v>
      </c>
      <c r="AH24" s="5">
        <v>3.4607999999999999</v>
      </c>
      <c r="AI24" s="6">
        <v>0.44173000000000001</v>
      </c>
      <c r="AJ24" s="5">
        <v>4.4707499999999998</v>
      </c>
      <c r="AK24" s="5">
        <v>7.1836099999999998</v>
      </c>
      <c r="AL24" s="5">
        <v>7.1249500000000001</v>
      </c>
      <c r="AM24" s="5">
        <v>4.2587299999999999</v>
      </c>
      <c r="AN24" s="5">
        <v>8.8131699999999995</v>
      </c>
      <c r="AO24" s="5">
        <v>3.3312499999999998</v>
      </c>
      <c r="AP24" s="6">
        <v>0.49933</v>
      </c>
      <c r="AQ24" s="5">
        <v>11.784380000000001</v>
      </c>
      <c r="AR24" s="5">
        <v>6.5274599999999996</v>
      </c>
      <c r="AS24" s="5">
        <v>9.0807400000000005</v>
      </c>
      <c r="AT24" s="5">
        <v>11.159979999999999</v>
      </c>
      <c r="AU24" s="5">
        <v>8.3055500000000002</v>
      </c>
      <c r="AV24" s="5">
        <v>2.5011700000000001</v>
      </c>
      <c r="AW24" s="5">
        <v>9.8571600000000004</v>
      </c>
      <c r="AX24" s="5">
        <v>10.05242</v>
      </c>
      <c r="AY24" s="5">
        <v>4.8852799999999998</v>
      </c>
      <c r="AZ24" s="6">
        <v>1.4967299999999999</v>
      </c>
      <c r="BA24" s="5">
        <v>4.2571099999999999</v>
      </c>
      <c r="BB24" s="5">
        <v>4.0848699999999996</v>
      </c>
      <c r="BC24" s="6">
        <v>1.5879700000000001</v>
      </c>
      <c r="BD24" s="6">
        <v>1.20164</v>
      </c>
      <c r="BE24" s="5">
        <v>9.0401399999999992</v>
      </c>
      <c r="BF24" s="5">
        <v>7.4053699999999996</v>
      </c>
      <c r="BG24" s="5">
        <v>9.8848000000000003</v>
      </c>
      <c r="BH24" s="5">
        <v>10.002789999999999</v>
      </c>
      <c r="BI24" s="5">
        <v>5.7785200000000003</v>
      </c>
      <c r="BJ24" s="6">
        <v>1.1142300000000001</v>
      </c>
      <c r="BK24" s="5">
        <v>7.9112299999999998</v>
      </c>
      <c r="BL24" s="5">
        <v>8.1658100000000005</v>
      </c>
      <c r="BM24" s="5">
        <v>3.6598999999999999</v>
      </c>
      <c r="BN24" s="6">
        <v>-0.80464999999999998</v>
      </c>
      <c r="BO24" s="5">
        <v>8.1484299999999994</v>
      </c>
      <c r="BP24" s="5">
        <v>9.0968900000000001</v>
      </c>
      <c r="BQ24" s="5">
        <v>7.8667999999999996</v>
      </c>
      <c r="BR24" s="5">
        <v>7.5652799999999996</v>
      </c>
      <c r="BS24" s="5">
        <v>1.73922</v>
      </c>
      <c r="BT24" s="5">
        <v>10.02643</v>
      </c>
      <c r="BU24" s="5">
        <v>8.7292100000000001</v>
      </c>
      <c r="BV24" s="5">
        <v>6.4912900000000002</v>
      </c>
      <c r="BW24" s="5">
        <v>5.9987399999999997</v>
      </c>
      <c r="BX24" s="5">
        <v>6.2656499999999999</v>
      </c>
      <c r="BY24" s="5">
        <v>6.5136799999999999</v>
      </c>
      <c r="BZ24" s="5">
        <v>10.58212</v>
      </c>
      <c r="CA24" s="5">
        <v>9.0146099999999993</v>
      </c>
      <c r="CB24" s="6">
        <v>0.54044999999999999</v>
      </c>
      <c r="CC24" s="5">
        <v>8.5947899999999997</v>
      </c>
      <c r="CD24" s="5">
        <v>9.05532</v>
      </c>
      <c r="CE24" s="5">
        <v>13.07658</v>
      </c>
      <c r="CF24" s="5">
        <v>4.06595</v>
      </c>
      <c r="CG24" s="5">
        <v>10.189109999999999</v>
      </c>
      <c r="CH24" s="5">
        <v>4.0348899999999999</v>
      </c>
      <c r="CI24" s="5">
        <v>5.6101299999999998</v>
      </c>
      <c r="CJ24" s="5">
        <v>5.0969300000000004</v>
      </c>
      <c r="CK24" s="5">
        <v>11.107239999999999</v>
      </c>
      <c r="CL24" s="5">
        <v>5.6511699999999996</v>
      </c>
      <c r="CM24" s="5">
        <v>6.5703800000000001</v>
      </c>
      <c r="CN24" s="5">
        <v>9.8447999999999993</v>
      </c>
      <c r="CO24" s="5">
        <v>2.4173499999999999</v>
      </c>
      <c r="CP24" s="5">
        <v>2.8507199999999999</v>
      </c>
      <c r="CQ24" s="5">
        <v>2.0486900000000001</v>
      </c>
      <c r="CR24" s="5">
        <v>8.6245399999999997</v>
      </c>
      <c r="CS24" s="5">
        <v>5.4874000000000001</v>
      </c>
      <c r="CT24" s="5">
        <v>4.47851</v>
      </c>
      <c r="CU24" s="5">
        <v>7.6298700000000004</v>
      </c>
      <c r="CV24" s="5">
        <v>4.6780200000000001</v>
      </c>
      <c r="CW24" s="6">
        <v>1.5589900000000001</v>
      </c>
      <c r="CX24" s="6">
        <v>1.45549</v>
      </c>
      <c r="CY24" s="5">
        <v>7.5025599999999999</v>
      </c>
      <c r="CZ24" s="5">
        <v>4.7450000000000001</v>
      </c>
      <c r="DA24" s="5">
        <v>5.0099299999999998</v>
      </c>
      <c r="DB24" s="5">
        <v>4.4820000000000002</v>
      </c>
      <c r="DC24" s="5">
        <v>5.4860800000000003</v>
      </c>
      <c r="DD24" s="5">
        <v>6.4806100000000004</v>
      </c>
      <c r="DE24" s="5">
        <v>1.0199499999999999</v>
      </c>
      <c r="DF24" s="5">
        <v>9.3423400000000001</v>
      </c>
      <c r="DG24" s="6">
        <v>1.4049</v>
      </c>
      <c r="DH24" s="5">
        <v>4.8641399999999999</v>
      </c>
      <c r="DI24" s="5">
        <v>2.9628100000000002</v>
      </c>
      <c r="DJ24" s="6">
        <v>0.18518999999999999</v>
      </c>
      <c r="DK24" s="5">
        <v>10.74024</v>
      </c>
      <c r="DL24" s="5">
        <v>4.3723299999999998</v>
      </c>
      <c r="DM24" s="5">
        <v>4.0803200000000004</v>
      </c>
      <c r="DN24" s="5">
        <v>4.4332700000000003</v>
      </c>
      <c r="DO24" s="5">
        <v>2.2524299999999999</v>
      </c>
      <c r="DP24" s="5">
        <v>4.95946</v>
      </c>
      <c r="DQ24" s="5">
        <v>9.8473400000000009</v>
      </c>
      <c r="DR24" s="1" t="s">
        <v>397</v>
      </c>
      <c r="DS24" s="1" t="s">
        <v>332</v>
      </c>
      <c r="DT24" s="5">
        <v>0.13655948638916016</v>
      </c>
      <c r="DU24" s="5">
        <v>7.9995155334472656E-2</v>
      </c>
    </row>
    <row r="25" spans="2:125" x14ac:dyDescent="0.2">
      <c r="B25" s="3" t="s">
        <v>413</v>
      </c>
      <c r="C25" s="3" t="s">
        <v>387</v>
      </c>
      <c r="D25" s="4">
        <v>45043</v>
      </c>
      <c r="E25" s="4">
        <v>45055</v>
      </c>
      <c r="F25" s="1">
        <f t="shared" si="0"/>
        <v>12</v>
      </c>
      <c r="G25" s="1" t="s">
        <v>388</v>
      </c>
      <c r="H25" s="1" t="s">
        <v>320</v>
      </c>
      <c r="I25" s="1">
        <v>0</v>
      </c>
      <c r="J25" s="1">
        <v>0</v>
      </c>
      <c r="K25" s="1">
        <v>0</v>
      </c>
      <c r="L25" s="1">
        <v>2.8</v>
      </c>
      <c r="M25" s="1">
        <v>0.36399999999999999</v>
      </c>
      <c r="N25" s="1" t="s">
        <v>414</v>
      </c>
      <c r="O25" s="1" t="s">
        <v>415</v>
      </c>
      <c r="P25" s="3" t="s">
        <v>400</v>
      </c>
      <c r="Q25" s="3" t="s">
        <v>416</v>
      </c>
      <c r="R25" s="3" t="s">
        <v>417</v>
      </c>
      <c r="S25" s="3" t="s">
        <v>324</v>
      </c>
      <c r="T25" s="3" t="s">
        <v>324</v>
      </c>
      <c r="U25" s="3" t="s">
        <v>324</v>
      </c>
      <c r="V25" s="3" t="s">
        <v>325</v>
      </c>
      <c r="W25" s="3" t="s">
        <v>494</v>
      </c>
      <c r="X25" s="3" t="s">
        <v>394</v>
      </c>
      <c r="Y25" s="3" t="s">
        <v>395</v>
      </c>
      <c r="Z25" s="15" t="s">
        <v>396</v>
      </c>
      <c r="AA25" s="3" t="s">
        <v>329</v>
      </c>
      <c r="AB25" s="3"/>
      <c r="AC25" s="3" t="s">
        <v>330</v>
      </c>
      <c r="AD25" s="5">
        <v>5.1245399999999997</v>
      </c>
      <c r="AE25" s="5">
        <v>6.9511500000000002</v>
      </c>
      <c r="AF25" s="5">
        <v>7.1076199999999998</v>
      </c>
      <c r="AG25" s="6">
        <v>1.2120299999999999</v>
      </c>
      <c r="AH25" s="5">
        <v>3.3955600000000001</v>
      </c>
      <c r="AI25" s="6">
        <v>-2.0114700000000001</v>
      </c>
      <c r="AJ25" s="5">
        <v>4.3530100000000003</v>
      </c>
      <c r="AK25" s="5">
        <v>6.4840499999999999</v>
      </c>
      <c r="AL25" s="5">
        <v>6.7553400000000003</v>
      </c>
      <c r="AM25" s="5">
        <v>3.60276</v>
      </c>
      <c r="AN25" s="5">
        <v>8.7578700000000005</v>
      </c>
      <c r="AO25" s="5">
        <v>2.9905900000000001</v>
      </c>
      <c r="AP25" s="6">
        <v>0.80108999999999997</v>
      </c>
      <c r="AQ25" s="5">
        <v>11.42995</v>
      </c>
      <c r="AR25" s="5">
        <v>6.00291</v>
      </c>
      <c r="AS25" s="5">
        <v>8.7323400000000007</v>
      </c>
      <c r="AT25" s="5">
        <v>10.98705</v>
      </c>
      <c r="AU25" s="5">
        <v>8.1508199999999995</v>
      </c>
      <c r="AV25" s="5">
        <v>1.7924599999999999</v>
      </c>
      <c r="AW25" s="5">
        <v>9.5862099999999995</v>
      </c>
      <c r="AX25" s="5">
        <v>9.5686999999999998</v>
      </c>
      <c r="AY25" s="5">
        <v>4.9137599999999999</v>
      </c>
      <c r="AZ25" s="6">
        <v>1.0863700000000001</v>
      </c>
      <c r="BA25" s="5">
        <v>4.2743799999999998</v>
      </c>
      <c r="BB25" s="5">
        <v>3.6796199999999999</v>
      </c>
      <c r="BC25" s="6">
        <v>1.7410099999999999</v>
      </c>
      <c r="BD25" s="6">
        <v>0.96150000000000002</v>
      </c>
      <c r="BE25" s="5">
        <v>9.0084099999999996</v>
      </c>
      <c r="BF25" s="5">
        <v>7.0599499999999997</v>
      </c>
      <c r="BG25" s="5">
        <v>9.7555099999999992</v>
      </c>
      <c r="BH25" s="5">
        <v>9.9138300000000008</v>
      </c>
      <c r="BI25" s="5">
        <v>5.0893899999999999</v>
      </c>
      <c r="BJ25" s="6">
        <v>1.1025799999999999</v>
      </c>
      <c r="BK25" s="5">
        <v>8.02881</v>
      </c>
      <c r="BL25" s="5">
        <v>7.4946099999999998</v>
      </c>
      <c r="BM25" s="5">
        <v>3.31487</v>
      </c>
      <c r="BN25" s="6">
        <v>-0.68286000000000002</v>
      </c>
      <c r="BO25" s="5">
        <v>8.1741899999999994</v>
      </c>
      <c r="BP25" s="5">
        <v>8.6925299999999996</v>
      </c>
      <c r="BQ25" s="5">
        <v>8.02745</v>
      </c>
      <c r="BR25" s="5">
        <v>7.13842</v>
      </c>
      <c r="BS25" s="5">
        <v>1.3364799999999999</v>
      </c>
      <c r="BT25" s="5">
        <v>10.05669</v>
      </c>
      <c r="BU25" s="5">
        <v>8.5074100000000001</v>
      </c>
      <c r="BV25" s="5">
        <v>6.32</v>
      </c>
      <c r="BW25" s="5">
        <v>5.9374200000000004</v>
      </c>
      <c r="BX25" s="5">
        <v>6.0906399999999996</v>
      </c>
      <c r="BY25" s="5">
        <v>6.1853400000000001</v>
      </c>
      <c r="BZ25" s="5">
        <v>10.21134</v>
      </c>
      <c r="CA25" s="5">
        <v>7.8868499999999999</v>
      </c>
      <c r="CB25" s="6">
        <v>8.3900000000000002E-2</v>
      </c>
      <c r="CC25" s="5">
        <v>8.3229900000000008</v>
      </c>
      <c r="CD25" s="5">
        <v>8.3149300000000004</v>
      </c>
      <c r="CE25" s="5">
        <v>12.67346</v>
      </c>
      <c r="CF25" s="5">
        <v>3.8170299999999999</v>
      </c>
      <c r="CG25" s="5">
        <v>9.6994000000000007</v>
      </c>
      <c r="CH25" s="5">
        <v>3.5384600000000002</v>
      </c>
      <c r="CI25" s="5">
        <v>5.8284000000000002</v>
      </c>
      <c r="CJ25" s="5">
        <v>4.9567699999999997</v>
      </c>
      <c r="CK25" s="5">
        <v>10.907690000000001</v>
      </c>
      <c r="CL25" s="5">
        <v>5.4358599999999999</v>
      </c>
      <c r="CM25" s="5">
        <v>6.5892400000000002</v>
      </c>
      <c r="CN25" s="5">
        <v>6.4850399999999997</v>
      </c>
      <c r="CO25" s="5">
        <v>3.0430999999999999</v>
      </c>
      <c r="CP25" s="5">
        <v>2.7500200000000001</v>
      </c>
      <c r="CQ25" s="5">
        <v>2.0559099999999999</v>
      </c>
      <c r="CR25" s="5">
        <v>8.6503899999999998</v>
      </c>
      <c r="CS25" s="5">
        <v>5.42361</v>
      </c>
      <c r="CT25" s="5">
        <v>4.3507699999999998</v>
      </c>
      <c r="CU25" s="5">
        <v>6.8667100000000003</v>
      </c>
      <c r="CV25" s="5">
        <v>4.5337199999999998</v>
      </c>
      <c r="CW25" s="6">
        <v>1.4917800000000001</v>
      </c>
      <c r="CX25" s="6">
        <v>1.4785999999999999</v>
      </c>
      <c r="CY25" s="5">
        <v>7.6165399999999996</v>
      </c>
      <c r="CZ25" s="5">
        <v>4.4896900000000004</v>
      </c>
      <c r="DA25" s="5">
        <v>5.2245100000000004</v>
      </c>
      <c r="DB25" s="5">
        <v>4.5566800000000001</v>
      </c>
      <c r="DC25" s="5">
        <v>5.2936399999999999</v>
      </c>
      <c r="DD25" s="5">
        <v>6.1556899999999999</v>
      </c>
      <c r="DE25" s="5">
        <v>0.83794000000000002</v>
      </c>
      <c r="DF25" s="5">
        <v>9.2160399999999996</v>
      </c>
      <c r="DG25" s="6">
        <v>1.18642</v>
      </c>
      <c r="DH25" s="5">
        <v>5.4320599999999999</v>
      </c>
      <c r="DI25" s="5">
        <v>2.85819</v>
      </c>
      <c r="DJ25" s="6">
        <v>0.73856999999999995</v>
      </c>
      <c r="DK25" s="5">
        <v>6.4825600000000003</v>
      </c>
      <c r="DL25" s="5">
        <v>4.4105299999999996</v>
      </c>
      <c r="DM25" s="5">
        <v>3.91961</v>
      </c>
      <c r="DN25" s="5">
        <v>3.8881199999999998</v>
      </c>
      <c r="DO25" s="5">
        <v>2.3742200000000002</v>
      </c>
      <c r="DP25" s="5">
        <v>4.96007</v>
      </c>
      <c r="DQ25" s="5">
        <v>9.6253899999999994</v>
      </c>
      <c r="DR25" s="1" t="s">
        <v>397</v>
      </c>
      <c r="DS25" s="1" t="s">
        <v>332</v>
      </c>
      <c r="DT25" s="5">
        <v>-0.13403987884521484</v>
      </c>
      <c r="DU25" s="5">
        <v>7.0125579833984375E-2</v>
      </c>
    </row>
    <row r="26" spans="2:125" x14ac:dyDescent="0.2">
      <c r="B26" s="3" t="s">
        <v>418</v>
      </c>
      <c r="C26" s="3" t="s">
        <v>387</v>
      </c>
      <c r="D26" s="4">
        <v>45043</v>
      </c>
      <c r="E26" s="4">
        <v>45056</v>
      </c>
      <c r="F26" s="1">
        <f t="shared" si="0"/>
        <v>13</v>
      </c>
      <c r="G26" s="1" t="s">
        <v>388</v>
      </c>
      <c r="H26" s="1" t="s">
        <v>320</v>
      </c>
      <c r="I26" s="1">
        <v>0</v>
      </c>
      <c r="J26" s="1">
        <v>0</v>
      </c>
      <c r="K26" s="1">
        <v>0</v>
      </c>
      <c r="L26" s="10">
        <v>2.2999999999999998</v>
      </c>
      <c r="M26" s="1">
        <f>L26*0.22</f>
        <v>0.50600000000000001</v>
      </c>
      <c r="N26" s="1" t="s">
        <v>419</v>
      </c>
      <c r="O26" s="1" t="s">
        <v>420</v>
      </c>
      <c r="P26" s="3" t="s">
        <v>421</v>
      </c>
      <c r="Q26" s="3" t="s">
        <v>422</v>
      </c>
      <c r="R26" s="3" t="s">
        <v>423</v>
      </c>
      <c r="S26" s="3" t="s">
        <v>324</v>
      </c>
      <c r="T26" s="3" t="s">
        <v>324</v>
      </c>
      <c r="U26" s="3" t="s">
        <v>324</v>
      </c>
      <c r="V26" s="3" t="s">
        <v>325</v>
      </c>
      <c r="W26" s="3" t="s">
        <v>494</v>
      </c>
      <c r="X26" s="3" t="s">
        <v>394</v>
      </c>
      <c r="Y26" s="3" t="s">
        <v>395</v>
      </c>
      <c r="Z26" s="15" t="s">
        <v>396</v>
      </c>
      <c r="AA26" s="3" t="s">
        <v>329</v>
      </c>
      <c r="AB26" s="3"/>
      <c r="AC26" s="3" t="s">
        <v>330</v>
      </c>
      <c r="AD26" s="5">
        <v>5.1913499999999999</v>
      </c>
      <c r="AE26" s="5">
        <v>6.7183299999999999</v>
      </c>
      <c r="AF26" s="5">
        <v>7.3342799999999997</v>
      </c>
      <c r="AG26" s="6">
        <v>1.0186999999999999</v>
      </c>
      <c r="AH26" s="5">
        <v>3.2303500000000001</v>
      </c>
      <c r="AI26" s="6">
        <v>-1.63744</v>
      </c>
      <c r="AJ26" s="5">
        <v>4.5288599999999999</v>
      </c>
      <c r="AK26" s="5">
        <v>6.6485500000000002</v>
      </c>
      <c r="AL26" s="5">
        <v>6.8503999999999996</v>
      </c>
      <c r="AM26" s="5">
        <v>4.2320500000000001</v>
      </c>
      <c r="AN26" s="5">
        <v>8.7428299999999997</v>
      </c>
      <c r="AO26" s="5">
        <v>3.0705200000000001</v>
      </c>
      <c r="AP26" s="6">
        <v>0.3982</v>
      </c>
      <c r="AQ26" s="5">
        <v>11.34487</v>
      </c>
      <c r="AR26" s="5">
        <v>5.57376</v>
      </c>
      <c r="AS26" s="5">
        <v>9.1433199999999992</v>
      </c>
      <c r="AT26" s="5">
        <v>10.827400000000001</v>
      </c>
      <c r="AU26" s="5">
        <v>8.2875499999999995</v>
      </c>
      <c r="AV26" s="5">
        <v>2.1265700000000001</v>
      </c>
      <c r="AW26" s="5">
        <v>9.6195799999999991</v>
      </c>
      <c r="AX26" s="5">
        <v>9.6364900000000002</v>
      </c>
      <c r="AY26" s="5">
        <v>4.9813200000000002</v>
      </c>
      <c r="AZ26" s="6">
        <v>1.38869</v>
      </c>
      <c r="BA26" s="5">
        <v>4.1172000000000004</v>
      </c>
      <c r="BB26" s="5">
        <v>3.5670000000000002</v>
      </c>
      <c r="BC26" s="6">
        <v>1.71004</v>
      </c>
      <c r="BD26" s="6">
        <v>0.71728999999999998</v>
      </c>
      <c r="BE26" s="5">
        <v>8.9599600000000006</v>
      </c>
      <c r="BF26" s="5">
        <v>7.2656099999999997</v>
      </c>
      <c r="BG26" s="5">
        <v>9.8410299999999999</v>
      </c>
      <c r="BH26" s="5">
        <v>10.050789999999999</v>
      </c>
      <c r="BI26" s="5">
        <v>3.8636300000000001</v>
      </c>
      <c r="BJ26" s="6">
        <v>1.1860299999999999</v>
      </c>
      <c r="BK26" s="5">
        <v>8.2414400000000008</v>
      </c>
      <c r="BL26" s="5">
        <v>7.7346899999999996</v>
      </c>
      <c r="BM26" s="5">
        <v>3.1458400000000002</v>
      </c>
      <c r="BN26" s="6">
        <v>-0.83431</v>
      </c>
      <c r="BO26" s="5">
        <v>8.2284199999999998</v>
      </c>
      <c r="BP26" s="5">
        <v>8.7534500000000008</v>
      </c>
      <c r="BQ26" s="5">
        <v>8.0777400000000004</v>
      </c>
      <c r="BR26" s="5">
        <v>7.1588799999999999</v>
      </c>
      <c r="BS26" s="5">
        <v>1.26823</v>
      </c>
      <c r="BT26" s="5">
        <v>10.479799999999999</v>
      </c>
      <c r="BU26" s="5">
        <v>8.8150600000000008</v>
      </c>
      <c r="BV26" s="5">
        <v>6.68954</v>
      </c>
      <c r="BW26" s="5">
        <v>6.3914900000000001</v>
      </c>
      <c r="BX26" s="5">
        <v>6.1494</v>
      </c>
      <c r="BY26" s="5">
        <v>6.4456300000000004</v>
      </c>
      <c r="BZ26" s="5">
        <v>9.7826400000000007</v>
      </c>
      <c r="CA26" s="5">
        <v>8.2131799999999995</v>
      </c>
      <c r="CB26" s="6">
        <v>0.84531000000000001</v>
      </c>
      <c r="CC26" s="5">
        <v>8.4121199999999998</v>
      </c>
      <c r="CD26" s="5">
        <v>7.7009999999999996</v>
      </c>
      <c r="CE26" s="5">
        <v>12.738060000000001</v>
      </c>
      <c r="CF26" s="5">
        <v>3.8789199999999999</v>
      </c>
      <c r="CG26" s="5">
        <v>10.087009999999999</v>
      </c>
      <c r="CH26" s="5">
        <v>3.59544</v>
      </c>
      <c r="CI26" s="5">
        <v>6.6721899999999996</v>
      </c>
      <c r="CJ26" s="5">
        <v>5.0094200000000004</v>
      </c>
      <c r="CK26" s="5">
        <v>11.06207</v>
      </c>
      <c r="CL26" s="5">
        <v>5.15442</v>
      </c>
      <c r="CM26" s="5">
        <v>6.8729800000000001</v>
      </c>
      <c r="CN26" s="5">
        <v>7.74742</v>
      </c>
      <c r="CO26" s="6">
        <v>1.88225</v>
      </c>
      <c r="CP26" s="5">
        <v>3.0651799999999998</v>
      </c>
      <c r="CQ26" s="5">
        <v>2.1355499999999998</v>
      </c>
      <c r="CR26" s="5">
        <v>8.67</v>
      </c>
      <c r="CS26" s="5">
        <v>5.4434399999999998</v>
      </c>
      <c r="CT26" s="5">
        <v>4.3494200000000003</v>
      </c>
      <c r="CU26" s="5">
        <v>6.9073799999999999</v>
      </c>
      <c r="CV26" s="5">
        <v>4.6961000000000004</v>
      </c>
      <c r="CW26" s="6">
        <v>1.6775599999999999</v>
      </c>
      <c r="CX26" s="6">
        <v>1.45503</v>
      </c>
      <c r="CY26" s="5">
        <v>8.3870900000000006</v>
      </c>
      <c r="CZ26" s="5">
        <v>4.5826900000000004</v>
      </c>
      <c r="DA26" s="5">
        <v>4.6095800000000002</v>
      </c>
      <c r="DB26" s="5">
        <v>4.5360399999999998</v>
      </c>
      <c r="DC26" s="5">
        <v>5.2379800000000003</v>
      </c>
      <c r="DD26" s="5">
        <v>6.2828999999999997</v>
      </c>
      <c r="DE26" s="5">
        <v>0.78044000000000002</v>
      </c>
      <c r="DF26" s="5">
        <v>9.2679500000000008</v>
      </c>
      <c r="DG26" s="6">
        <v>0.60389999999999999</v>
      </c>
      <c r="DH26" s="5">
        <v>5.2875300000000003</v>
      </c>
      <c r="DI26" s="5">
        <v>2.60168</v>
      </c>
      <c r="DJ26" s="6">
        <v>0.92068000000000005</v>
      </c>
      <c r="DK26" s="5">
        <v>6.3492499999999996</v>
      </c>
      <c r="DL26" s="5">
        <v>4.4460699999999997</v>
      </c>
      <c r="DM26" s="5">
        <v>3.95126</v>
      </c>
      <c r="DN26" s="5">
        <v>3.3567399999999998</v>
      </c>
      <c r="DO26" s="5">
        <v>2.1569500000000001</v>
      </c>
      <c r="DP26" s="5">
        <v>5.4670300000000003</v>
      </c>
      <c r="DQ26" s="5">
        <v>9.7738600000000009</v>
      </c>
      <c r="DR26" s="1" t="s">
        <v>397</v>
      </c>
      <c r="DS26" s="1" t="s">
        <v>332</v>
      </c>
      <c r="DT26" s="5">
        <v>0.14637947082519531</v>
      </c>
      <c r="DU26" s="5">
        <v>6.177520751953125E-2</v>
      </c>
    </row>
    <row r="27" spans="2:125" x14ac:dyDescent="0.2">
      <c r="B27" s="3" t="s">
        <v>424</v>
      </c>
      <c r="C27" s="3" t="s">
        <v>387</v>
      </c>
      <c r="D27" s="4">
        <v>45043</v>
      </c>
      <c r="E27" s="4">
        <v>45044</v>
      </c>
      <c r="F27" s="1">
        <f t="shared" si="0"/>
        <v>1</v>
      </c>
      <c r="G27" s="1" t="s">
        <v>388</v>
      </c>
      <c r="H27" s="1" t="s">
        <v>320</v>
      </c>
      <c r="I27" s="1">
        <v>0</v>
      </c>
      <c r="J27" s="1">
        <v>0</v>
      </c>
      <c r="K27" s="1">
        <v>0</v>
      </c>
      <c r="L27" s="1">
        <v>2.8</v>
      </c>
      <c r="M27" s="1">
        <v>0.2</v>
      </c>
      <c r="N27" s="1">
        <v>2.4</v>
      </c>
      <c r="O27" s="1" t="s">
        <v>399</v>
      </c>
      <c r="P27" s="3" t="s">
        <v>400</v>
      </c>
      <c r="Q27" s="3" t="s">
        <v>425</v>
      </c>
      <c r="R27" s="3" t="s">
        <v>426</v>
      </c>
      <c r="S27" s="3" t="s">
        <v>324</v>
      </c>
      <c r="T27" s="3" t="s">
        <v>324</v>
      </c>
      <c r="U27" s="3" t="s">
        <v>324</v>
      </c>
      <c r="V27" s="3" t="s">
        <v>325</v>
      </c>
      <c r="W27" s="3" t="s">
        <v>494</v>
      </c>
      <c r="X27" s="3" t="s">
        <v>394</v>
      </c>
      <c r="Y27" s="3" t="s">
        <v>395</v>
      </c>
      <c r="Z27" s="15" t="s">
        <v>396</v>
      </c>
      <c r="AA27" s="3" t="s">
        <v>329</v>
      </c>
      <c r="AB27" s="3"/>
      <c r="AC27" s="3" t="s">
        <v>330</v>
      </c>
      <c r="AD27" s="5">
        <v>4.9488399999999997</v>
      </c>
      <c r="AE27" s="5">
        <v>5.0529999999999999</v>
      </c>
      <c r="AF27" s="5">
        <v>7.5342000000000002</v>
      </c>
      <c r="AG27" s="5">
        <v>1.2244999999999999</v>
      </c>
      <c r="AH27" s="5">
        <v>4.17272</v>
      </c>
      <c r="AI27" s="6">
        <v>0.15087</v>
      </c>
      <c r="AJ27" s="5">
        <v>4.6291099999999998</v>
      </c>
      <c r="AK27" s="5">
        <v>7.41533</v>
      </c>
      <c r="AL27" s="5">
        <v>7.88835</v>
      </c>
      <c r="AM27" s="5">
        <v>5.3022499999999999</v>
      </c>
      <c r="AN27" s="5">
        <v>8.8618199999999998</v>
      </c>
      <c r="AO27" s="5">
        <v>3.2560099999999998</v>
      </c>
      <c r="AP27" s="6">
        <v>0.52980000000000005</v>
      </c>
      <c r="AQ27" s="5">
        <v>12.456149999999999</v>
      </c>
      <c r="AR27" s="5">
        <v>2.3308399999999998</v>
      </c>
      <c r="AS27" s="5">
        <v>7.1343300000000003</v>
      </c>
      <c r="AT27" s="5">
        <v>11.296720000000001</v>
      </c>
      <c r="AU27" s="5">
        <v>7.8452500000000001</v>
      </c>
      <c r="AV27" s="5">
        <v>1.4724200000000001</v>
      </c>
      <c r="AW27" s="5">
        <v>7.4327300000000003</v>
      </c>
      <c r="AX27" s="5">
        <v>8.3385800000000003</v>
      </c>
      <c r="AY27" s="5">
        <v>5.4719699999999998</v>
      </c>
      <c r="AZ27" s="6">
        <v>1.8086500000000001</v>
      </c>
      <c r="BA27" s="5">
        <v>4.2579099999999999</v>
      </c>
      <c r="BB27" s="5">
        <v>3.1018400000000002</v>
      </c>
      <c r="BC27" s="6">
        <v>0.63775000000000004</v>
      </c>
      <c r="BD27" s="6">
        <v>1.04894</v>
      </c>
      <c r="BE27" s="5">
        <v>8.6604200000000002</v>
      </c>
      <c r="BF27" s="5">
        <v>7.55091</v>
      </c>
      <c r="BG27" s="5">
        <v>10.318820000000001</v>
      </c>
      <c r="BH27" s="5">
        <v>9.2913399999999999</v>
      </c>
      <c r="BI27" s="5">
        <v>1.3949100000000001</v>
      </c>
      <c r="BJ27" s="6">
        <v>0.25209999999999999</v>
      </c>
      <c r="BK27" s="5">
        <v>8.2562499999999996</v>
      </c>
      <c r="BL27" s="5">
        <v>7.4165999999999999</v>
      </c>
      <c r="BM27" s="5">
        <v>4.2511999999999999</v>
      </c>
      <c r="BN27" s="6">
        <v>-0.89585000000000004</v>
      </c>
      <c r="BO27" s="5">
        <v>8.4188899999999993</v>
      </c>
      <c r="BP27" s="5">
        <v>9.8826699999999992</v>
      </c>
      <c r="BQ27" s="5">
        <v>6.0842999999999998</v>
      </c>
      <c r="BR27" s="5">
        <v>5.03965</v>
      </c>
      <c r="BS27" s="6">
        <v>0.10366</v>
      </c>
      <c r="BT27" s="5">
        <v>10.12125</v>
      </c>
      <c r="BU27" s="5">
        <v>8.4041399999999999</v>
      </c>
      <c r="BV27" s="5">
        <v>7.2404799999999998</v>
      </c>
      <c r="BW27" s="5">
        <v>8.2503799999999998</v>
      </c>
      <c r="BX27" s="5">
        <v>6.21516</v>
      </c>
      <c r="BY27" s="5">
        <v>6.0045999999999999</v>
      </c>
      <c r="BZ27" s="5">
        <v>7.1692600000000004</v>
      </c>
      <c r="CA27" s="5">
        <v>9.0040899999999997</v>
      </c>
      <c r="CB27" s="6">
        <v>0.56589999999999996</v>
      </c>
      <c r="CC27" s="5">
        <v>8.6705799999999993</v>
      </c>
      <c r="CD27" s="5">
        <v>4.7139100000000003</v>
      </c>
      <c r="CE27" s="5">
        <v>12.906879999999999</v>
      </c>
      <c r="CF27" s="5">
        <v>5.0638300000000003</v>
      </c>
      <c r="CG27" s="5">
        <v>8.2005199999999991</v>
      </c>
      <c r="CH27" s="5">
        <v>3.6415799999999998</v>
      </c>
      <c r="CI27" s="5">
        <v>3.2890600000000001</v>
      </c>
      <c r="CJ27" s="5">
        <v>5.06759</v>
      </c>
      <c r="CK27" s="5">
        <v>10.952400000000001</v>
      </c>
      <c r="CL27" s="5">
        <v>4.1751699999999996</v>
      </c>
      <c r="CM27" s="5">
        <v>5.9034500000000003</v>
      </c>
      <c r="CN27" s="5">
        <v>9.8047900000000006</v>
      </c>
      <c r="CO27" s="5">
        <v>2.9829599999999998</v>
      </c>
      <c r="CP27" s="6">
        <v>1.42807</v>
      </c>
      <c r="CQ27" s="5">
        <v>2.1884100000000002</v>
      </c>
      <c r="CR27" s="5">
        <v>8.8638399999999997</v>
      </c>
      <c r="CS27" s="5">
        <v>5.7437300000000002</v>
      </c>
      <c r="CT27" s="5">
        <v>4.4240500000000003</v>
      </c>
      <c r="CU27" s="5">
        <v>8.8819999999999997</v>
      </c>
      <c r="CV27" s="5">
        <v>4.7692600000000001</v>
      </c>
      <c r="CW27" s="6">
        <v>1.3110599999999999</v>
      </c>
      <c r="CX27" s="5">
        <v>1.8168899999999999</v>
      </c>
      <c r="CY27" s="5">
        <v>7.2629700000000001</v>
      </c>
      <c r="CZ27" s="5">
        <v>4.6491600000000002</v>
      </c>
      <c r="DA27" s="5">
        <v>4.3077899999999998</v>
      </c>
      <c r="DB27" s="5">
        <v>4.78071</v>
      </c>
      <c r="DC27" s="5">
        <v>5.9146400000000003</v>
      </c>
      <c r="DD27" s="5">
        <v>6.5439100000000003</v>
      </c>
      <c r="DE27" s="5">
        <v>1.08806</v>
      </c>
      <c r="DF27" s="5">
        <v>9.4306999999999999</v>
      </c>
      <c r="DG27" s="6">
        <v>0.41332999999999998</v>
      </c>
      <c r="DH27" s="5">
        <v>3.50475</v>
      </c>
      <c r="DI27" s="6">
        <v>1.8468100000000001</v>
      </c>
      <c r="DJ27" s="6">
        <v>1.24396</v>
      </c>
      <c r="DK27" s="5">
        <v>7.8092699999999997</v>
      </c>
      <c r="DL27" s="5">
        <v>3.4195700000000002</v>
      </c>
      <c r="DM27" s="5">
        <v>2.0445700000000002</v>
      </c>
      <c r="DN27" s="5">
        <v>2.92096</v>
      </c>
      <c r="DO27" s="5">
        <v>2.3185699999999998</v>
      </c>
      <c r="DP27" s="5">
        <v>4.9318799999999996</v>
      </c>
      <c r="DQ27" s="5">
        <v>9.7348800000000004</v>
      </c>
      <c r="DR27" s="1" t="s">
        <v>397</v>
      </c>
      <c r="DS27" s="1" t="s">
        <v>332</v>
      </c>
      <c r="DT27" s="5">
        <v>9.3149185180664062E-2</v>
      </c>
      <c r="DU27" s="5">
        <v>-4.7254562377929688E-3</v>
      </c>
    </row>
    <row r="28" spans="2:125" x14ac:dyDescent="0.2">
      <c r="B28" s="3" t="s">
        <v>427</v>
      </c>
      <c r="C28" s="3" t="s">
        <v>387</v>
      </c>
      <c r="D28" s="4">
        <v>45043</v>
      </c>
      <c r="E28" s="4">
        <v>45045</v>
      </c>
      <c r="F28" s="1">
        <f t="shared" si="0"/>
        <v>2</v>
      </c>
      <c r="G28" s="1" t="s">
        <v>388</v>
      </c>
      <c r="H28" s="1" t="s">
        <v>320</v>
      </c>
      <c r="I28" s="1">
        <v>0</v>
      </c>
      <c r="J28" s="1">
        <v>0</v>
      </c>
      <c r="K28" s="1">
        <v>0</v>
      </c>
      <c r="L28" s="1">
        <v>2.1</v>
      </c>
      <c r="M28" s="1">
        <f>L28*0.04</f>
        <v>8.4000000000000005E-2</v>
      </c>
      <c r="N28" s="1">
        <v>1.74</v>
      </c>
      <c r="O28" s="1">
        <v>8.4000000000000005E-2</v>
      </c>
      <c r="P28" s="3" t="s">
        <v>321</v>
      </c>
      <c r="Q28" s="3" t="s">
        <v>428</v>
      </c>
      <c r="R28" s="3" t="s">
        <v>429</v>
      </c>
      <c r="S28" s="3" t="s">
        <v>324</v>
      </c>
      <c r="T28" s="3" t="s">
        <v>324</v>
      </c>
      <c r="U28" s="3" t="s">
        <v>324</v>
      </c>
      <c r="V28" s="3" t="s">
        <v>325</v>
      </c>
      <c r="W28" s="3" t="s">
        <v>494</v>
      </c>
      <c r="X28" s="3" t="s">
        <v>394</v>
      </c>
      <c r="Y28" s="3" t="s">
        <v>395</v>
      </c>
      <c r="Z28" s="15" t="s">
        <v>396</v>
      </c>
      <c r="AA28" s="3" t="s">
        <v>329</v>
      </c>
      <c r="AB28" s="3"/>
      <c r="AC28" s="3" t="s">
        <v>330</v>
      </c>
      <c r="AD28" s="5">
        <v>4.6607500000000002</v>
      </c>
      <c r="AE28" s="5">
        <v>4.8883200000000002</v>
      </c>
      <c r="AF28" s="5">
        <v>7.5043600000000001</v>
      </c>
      <c r="AG28" s="5">
        <v>1.4286099999999999</v>
      </c>
      <c r="AH28" s="5">
        <v>4.3338599999999996</v>
      </c>
      <c r="AI28" s="6">
        <v>-0.65830999999999995</v>
      </c>
      <c r="AJ28" s="5">
        <v>4.6759599999999999</v>
      </c>
      <c r="AK28" s="5">
        <v>8.0811200000000003</v>
      </c>
      <c r="AL28" s="5">
        <v>8.3412400000000009</v>
      </c>
      <c r="AM28" s="5">
        <v>5.0265500000000003</v>
      </c>
      <c r="AN28" s="5">
        <v>8.8434699999999999</v>
      </c>
      <c r="AO28" s="5">
        <v>3.1856300000000002</v>
      </c>
      <c r="AP28" s="6">
        <v>0.59497</v>
      </c>
      <c r="AQ28" s="5">
        <v>12.46026</v>
      </c>
      <c r="AR28" s="5">
        <v>2.3452999999999999</v>
      </c>
      <c r="AS28" s="5">
        <v>7.6722799999999998</v>
      </c>
      <c r="AT28" s="5">
        <v>11.716850000000001</v>
      </c>
      <c r="AU28" s="5">
        <v>7.9134500000000001</v>
      </c>
      <c r="AV28" s="5">
        <v>1.8974</v>
      </c>
      <c r="AW28" s="5">
        <v>6.8823999999999996</v>
      </c>
      <c r="AX28" s="5">
        <v>8.4668700000000001</v>
      </c>
      <c r="AY28" s="5">
        <v>5.2410699999999997</v>
      </c>
      <c r="AZ28" s="6">
        <v>1.85971</v>
      </c>
      <c r="BA28" s="5">
        <v>4.1869399999999999</v>
      </c>
      <c r="BB28" s="5">
        <v>3.2812399999999999</v>
      </c>
      <c r="BC28" s="6">
        <v>1.7200599999999999</v>
      </c>
      <c r="BD28" s="6">
        <v>1.49573</v>
      </c>
      <c r="BE28" s="5">
        <v>8.66221</v>
      </c>
      <c r="BF28" s="5">
        <v>7.5826000000000002</v>
      </c>
      <c r="BG28" s="5">
        <v>10.325699999999999</v>
      </c>
      <c r="BH28" s="5">
        <v>9.2324400000000004</v>
      </c>
      <c r="BI28" s="6">
        <v>1.1342300000000001</v>
      </c>
      <c r="BJ28" s="6">
        <v>0.39888000000000001</v>
      </c>
      <c r="BK28" s="5">
        <v>8.1977799999999998</v>
      </c>
      <c r="BL28" s="5">
        <v>7.7777799999999999</v>
      </c>
      <c r="BM28" s="5">
        <v>4.7654500000000004</v>
      </c>
      <c r="BN28" s="6">
        <v>-0.67293999999999998</v>
      </c>
      <c r="BO28" s="5">
        <v>8.4857800000000001</v>
      </c>
      <c r="BP28" s="5">
        <v>10.204700000000001</v>
      </c>
      <c r="BQ28" s="5">
        <v>6.0748499999999996</v>
      </c>
      <c r="BR28" s="5">
        <v>5.1243400000000001</v>
      </c>
      <c r="BS28" s="6">
        <v>0.21984000000000001</v>
      </c>
      <c r="BT28" s="5">
        <v>10.5905</v>
      </c>
      <c r="BU28" s="5">
        <v>8.5425400000000007</v>
      </c>
      <c r="BV28" s="5">
        <v>7.1730799999999997</v>
      </c>
      <c r="BW28" s="5">
        <v>8.2424800000000005</v>
      </c>
      <c r="BX28" s="5">
        <v>6.25244</v>
      </c>
      <c r="BY28" s="5">
        <v>5.8008600000000001</v>
      </c>
      <c r="BZ28" s="5">
        <v>7.2796599999999998</v>
      </c>
      <c r="CA28" s="5">
        <v>9.7610100000000006</v>
      </c>
      <c r="CB28" s="6">
        <v>0.40067000000000003</v>
      </c>
      <c r="CC28" s="5">
        <v>8.7652999999999999</v>
      </c>
      <c r="CD28" s="5">
        <v>4.5203699999999998</v>
      </c>
      <c r="CE28" s="5">
        <v>12.83752</v>
      </c>
      <c r="CF28" s="5">
        <v>4.8535899999999996</v>
      </c>
      <c r="CG28" s="5">
        <v>8.2885100000000005</v>
      </c>
      <c r="CH28" s="5">
        <v>3.49776</v>
      </c>
      <c r="CI28" s="5">
        <v>3.1681599999999999</v>
      </c>
      <c r="CJ28" s="5">
        <v>5.1808899999999998</v>
      </c>
      <c r="CK28" s="5">
        <v>11.002739999999999</v>
      </c>
      <c r="CL28" s="5">
        <v>4.4215</v>
      </c>
      <c r="CM28" s="5">
        <v>5.7884799999999998</v>
      </c>
      <c r="CN28" s="5">
        <v>9.3806700000000003</v>
      </c>
      <c r="CO28" s="5">
        <v>3.6724700000000001</v>
      </c>
      <c r="CP28" s="5">
        <v>1.87086</v>
      </c>
      <c r="CQ28" s="5">
        <v>2.0525699999999998</v>
      </c>
      <c r="CR28" s="5">
        <v>8.7977299999999996</v>
      </c>
      <c r="CS28" s="5">
        <v>5.5814399999999997</v>
      </c>
      <c r="CT28" s="5">
        <v>4.3990499999999999</v>
      </c>
      <c r="CU28" s="5">
        <v>9.3602000000000007</v>
      </c>
      <c r="CV28" s="5">
        <v>4.5843100000000003</v>
      </c>
      <c r="CW28" s="6">
        <v>1.82487</v>
      </c>
      <c r="CX28" s="5">
        <v>1.8023400000000001</v>
      </c>
      <c r="CY28" s="5">
        <v>6.8652899999999999</v>
      </c>
      <c r="CZ28" s="5">
        <v>4.5921900000000004</v>
      </c>
      <c r="DA28" s="5">
        <v>4.7662100000000001</v>
      </c>
      <c r="DB28" s="5">
        <v>4.7484400000000004</v>
      </c>
      <c r="DC28" s="5">
        <v>5.4616800000000003</v>
      </c>
      <c r="DD28" s="5">
        <v>6.8407</v>
      </c>
      <c r="DE28" s="5">
        <v>1.09938</v>
      </c>
      <c r="DF28" s="5">
        <v>9.2582100000000001</v>
      </c>
      <c r="DG28" s="6">
        <v>1.23647</v>
      </c>
      <c r="DH28" s="5">
        <v>3.3117899999999998</v>
      </c>
      <c r="DI28" s="6">
        <v>1.8217399999999999</v>
      </c>
      <c r="DJ28" s="6">
        <v>0.88248000000000004</v>
      </c>
      <c r="DK28" s="5">
        <v>6.8474199999999996</v>
      </c>
      <c r="DL28" s="5">
        <v>3.35961</v>
      </c>
      <c r="DM28" s="5">
        <v>2.1349300000000002</v>
      </c>
      <c r="DN28" s="6">
        <v>1.6951499999999999</v>
      </c>
      <c r="DO28" s="5">
        <v>2.36565</v>
      </c>
      <c r="DP28" s="5">
        <v>5.3033400000000004</v>
      </c>
      <c r="DQ28" s="5">
        <v>9.6761300000000006</v>
      </c>
      <c r="DR28" s="1" t="s">
        <v>397</v>
      </c>
      <c r="DS28" s="1" t="s">
        <v>332</v>
      </c>
      <c r="DT28" s="5">
        <v>6.9289207458496094E-2</v>
      </c>
      <c r="DU28" s="5">
        <v>8.7004661560058594E-2</v>
      </c>
    </row>
    <row r="29" spans="2:125" x14ac:dyDescent="0.2">
      <c r="B29" s="3" t="s">
        <v>430</v>
      </c>
      <c r="C29" s="3" t="s">
        <v>387</v>
      </c>
      <c r="D29" s="4">
        <v>45043</v>
      </c>
      <c r="E29" s="4">
        <v>45046</v>
      </c>
      <c r="F29" s="1">
        <f t="shared" si="0"/>
        <v>3</v>
      </c>
      <c r="G29" s="1" t="s">
        <v>388</v>
      </c>
      <c r="H29" s="1" t="s">
        <v>320</v>
      </c>
      <c r="I29" s="1">
        <v>0</v>
      </c>
      <c r="J29" s="1">
        <v>0</v>
      </c>
      <c r="K29" s="1">
        <v>0</v>
      </c>
      <c r="L29" s="1">
        <v>2.5</v>
      </c>
      <c r="M29" s="1">
        <v>0.2</v>
      </c>
      <c r="N29" s="1">
        <v>2</v>
      </c>
      <c r="O29" s="1" t="s">
        <v>399</v>
      </c>
      <c r="P29" s="3" t="s">
        <v>431</v>
      </c>
      <c r="Q29" s="3" t="s">
        <v>432</v>
      </c>
      <c r="R29" s="3" t="s">
        <v>323</v>
      </c>
      <c r="S29" s="3" t="s">
        <v>324</v>
      </c>
      <c r="T29" s="3" t="s">
        <v>324</v>
      </c>
      <c r="U29" s="3" t="s">
        <v>324</v>
      </c>
      <c r="V29" s="3" t="s">
        <v>325</v>
      </c>
      <c r="W29" s="3" t="s">
        <v>494</v>
      </c>
      <c r="X29" s="3" t="s">
        <v>394</v>
      </c>
      <c r="Y29" s="3" t="s">
        <v>395</v>
      </c>
      <c r="Z29" s="15" t="s">
        <v>396</v>
      </c>
      <c r="AA29" s="3" t="s">
        <v>329</v>
      </c>
      <c r="AB29" s="3"/>
      <c r="AC29" s="3" t="s">
        <v>330</v>
      </c>
      <c r="AD29" s="5">
        <v>4.9529899999999998</v>
      </c>
      <c r="AE29" s="5">
        <v>4.8744300000000003</v>
      </c>
      <c r="AF29" s="5">
        <v>7.4101999999999997</v>
      </c>
      <c r="AG29" s="6">
        <v>1.1706000000000001</v>
      </c>
      <c r="AH29" s="5">
        <v>3.4155600000000002</v>
      </c>
      <c r="AI29" s="6">
        <v>0.35654999999999998</v>
      </c>
      <c r="AJ29" s="5">
        <v>4.2991099999999998</v>
      </c>
      <c r="AK29" s="5">
        <v>7.2114399999999996</v>
      </c>
      <c r="AL29" s="5">
        <v>8.0146999999999995</v>
      </c>
      <c r="AM29" s="5">
        <v>5.0088699999999999</v>
      </c>
      <c r="AN29" s="5">
        <v>8.7770600000000005</v>
      </c>
      <c r="AO29" s="5">
        <v>2.98685</v>
      </c>
      <c r="AP29" s="6">
        <v>0.35580000000000001</v>
      </c>
      <c r="AQ29" s="5">
        <v>12.366479999999999</v>
      </c>
      <c r="AR29" s="5">
        <v>2.5188799999999998</v>
      </c>
      <c r="AS29" s="5">
        <v>7.4539299999999997</v>
      </c>
      <c r="AT29" s="5">
        <v>11.63503</v>
      </c>
      <c r="AU29" s="5">
        <v>8.0202000000000009</v>
      </c>
      <c r="AV29" s="5">
        <v>1.5069399999999999</v>
      </c>
      <c r="AW29" s="5">
        <v>6.5917000000000003</v>
      </c>
      <c r="AX29" s="5">
        <v>8.5037800000000008</v>
      </c>
      <c r="AY29" s="5">
        <v>4.9894100000000003</v>
      </c>
      <c r="AZ29" s="6">
        <v>1.59548</v>
      </c>
      <c r="BA29" s="5">
        <v>3.9463200000000001</v>
      </c>
      <c r="BB29" s="5">
        <v>3.1113499999999998</v>
      </c>
      <c r="BC29" s="6">
        <v>0.80110000000000003</v>
      </c>
      <c r="BD29" s="6">
        <v>0.43243999999999999</v>
      </c>
      <c r="BE29" s="5">
        <v>8.4845600000000001</v>
      </c>
      <c r="BF29" s="5">
        <v>7.4259599999999999</v>
      </c>
      <c r="BG29" s="5">
        <v>9.7936800000000002</v>
      </c>
      <c r="BH29" s="5">
        <v>9.0507399999999993</v>
      </c>
      <c r="BI29" s="6">
        <v>1.2536</v>
      </c>
      <c r="BJ29" s="6">
        <v>0.24484</v>
      </c>
      <c r="BK29" s="5">
        <v>8.0998800000000006</v>
      </c>
      <c r="BL29" s="5">
        <v>7.46462</v>
      </c>
      <c r="BM29" s="5">
        <v>4.1809099999999999</v>
      </c>
      <c r="BN29" s="6">
        <v>-0.88182000000000005</v>
      </c>
      <c r="BO29" s="5">
        <v>8.2997300000000003</v>
      </c>
      <c r="BP29" s="5">
        <v>9.8766300000000005</v>
      </c>
      <c r="BQ29" s="5">
        <v>5.79359</v>
      </c>
      <c r="BR29" s="5">
        <v>4.9466599999999996</v>
      </c>
      <c r="BS29" s="6">
        <v>0.26568000000000003</v>
      </c>
      <c r="BT29" s="5">
        <v>10.27327</v>
      </c>
      <c r="BU29" s="5">
        <v>8.2892499999999991</v>
      </c>
      <c r="BV29" s="5">
        <v>6.9216800000000003</v>
      </c>
      <c r="BW29" s="5">
        <v>8.0472699999999993</v>
      </c>
      <c r="BX29" s="5">
        <v>6.1278199999999998</v>
      </c>
      <c r="BY29" s="5">
        <v>5.51966</v>
      </c>
      <c r="BZ29" s="5">
        <v>7.2432999999999996</v>
      </c>
      <c r="CA29" s="5">
        <v>9.2413100000000004</v>
      </c>
      <c r="CB29" s="6">
        <v>0.29764000000000002</v>
      </c>
      <c r="CC29" s="5">
        <v>8.5386199999999999</v>
      </c>
      <c r="CD29" s="5">
        <v>4.4979800000000001</v>
      </c>
      <c r="CE29" s="5">
        <v>12.690390000000001</v>
      </c>
      <c r="CF29" s="5">
        <v>4.6352200000000003</v>
      </c>
      <c r="CG29" s="5">
        <v>7.7394600000000002</v>
      </c>
      <c r="CH29" s="5">
        <v>3.2671299999999999</v>
      </c>
      <c r="CI29" s="5">
        <v>2.92909</v>
      </c>
      <c r="CJ29" s="5">
        <v>4.9619799999999996</v>
      </c>
      <c r="CK29" s="5">
        <v>10.78078</v>
      </c>
      <c r="CL29" s="5">
        <v>3.9264199999999998</v>
      </c>
      <c r="CM29" s="5">
        <v>5.7011799999999999</v>
      </c>
      <c r="CN29" s="5">
        <v>9.3843499999999995</v>
      </c>
      <c r="CO29" s="5">
        <v>3.2418499999999999</v>
      </c>
      <c r="CP29" s="6">
        <v>1.1032299999999999</v>
      </c>
      <c r="CQ29" s="5">
        <v>2.1446999999999998</v>
      </c>
      <c r="CR29" s="5">
        <v>8.6648499999999995</v>
      </c>
      <c r="CS29" s="5">
        <v>5.4306299999999998</v>
      </c>
      <c r="CT29" s="5">
        <v>4.1985599999999996</v>
      </c>
      <c r="CU29" s="5">
        <v>9.0950799999999994</v>
      </c>
      <c r="CV29" s="5">
        <v>4.4638799999999996</v>
      </c>
      <c r="CW29" s="6">
        <v>1.12632</v>
      </c>
      <c r="CX29" s="6">
        <v>1.3651500000000001</v>
      </c>
      <c r="CY29" s="5">
        <v>6.6776299999999997</v>
      </c>
      <c r="CZ29" s="5">
        <v>4.5124000000000004</v>
      </c>
      <c r="DA29" s="5">
        <v>4.1524400000000004</v>
      </c>
      <c r="DB29" s="5">
        <v>4.6342999999999996</v>
      </c>
      <c r="DC29" s="5">
        <v>5.4396599999999999</v>
      </c>
      <c r="DD29" s="5">
        <v>6.3761999999999999</v>
      </c>
      <c r="DE29" s="5">
        <v>0.76375000000000004</v>
      </c>
      <c r="DF29" s="5">
        <v>9.2351200000000002</v>
      </c>
      <c r="DG29" s="6">
        <v>1.06366</v>
      </c>
      <c r="DH29" s="5">
        <v>3.3596599999999999</v>
      </c>
      <c r="DI29" s="6">
        <v>1.6721699999999999</v>
      </c>
      <c r="DJ29" s="6">
        <v>1.0056499999999999</v>
      </c>
      <c r="DK29" s="5">
        <v>6.6981900000000003</v>
      </c>
      <c r="DL29" s="5">
        <v>3.4279899999999999</v>
      </c>
      <c r="DM29" s="5">
        <v>1.9859800000000001</v>
      </c>
      <c r="DN29" s="6">
        <v>1.7205900000000001</v>
      </c>
      <c r="DO29" s="5">
        <v>2.2805599999999999</v>
      </c>
      <c r="DP29" s="5">
        <v>5.3035699999999997</v>
      </c>
      <c r="DQ29" s="5">
        <v>9.4778699999999994</v>
      </c>
      <c r="DR29" s="1" t="s">
        <v>397</v>
      </c>
      <c r="DS29" s="1" t="s">
        <v>332</v>
      </c>
      <c r="DT29" s="5">
        <v>-0.16238021850585938</v>
      </c>
      <c r="DU29" s="5">
        <v>-2.0255088806152344E-2</v>
      </c>
    </row>
    <row r="30" spans="2:125" x14ac:dyDescent="0.2">
      <c r="B30" s="3" t="s">
        <v>433</v>
      </c>
      <c r="C30" s="3" t="s">
        <v>387</v>
      </c>
      <c r="D30" s="4">
        <v>45043</v>
      </c>
      <c r="E30" s="4">
        <v>45047</v>
      </c>
      <c r="F30" s="1">
        <f t="shared" si="0"/>
        <v>4</v>
      </c>
      <c r="G30" s="1" t="s">
        <v>388</v>
      </c>
      <c r="H30" s="1" t="s">
        <v>320</v>
      </c>
      <c r="I30" s="1">
        <v>0</v>
      </c>
      <c r="J30" s="1">
        <v>0</v>
      </c>
      <c r="K30" s="1">
        <v>0</v>
      </c>
      <c r="L30" s="1">
        <v>1.8</v>
      </c>
      <c r="M30" s="1">
        <f>L30*0.07</f>
        <v>0.12600000000000003</v>
      </c>
      <c r="N30" s="1">
        <v>1.37</v>
      </c>
      <c r="O30" s="1" t="s">
        <v>434</v>
      </c>
      <c r="P30" s="3" t="s">
        <v>400</v>
      </c>
      <c r="Q30" s="3" t="s">
        <v>435</v>
      </c>
      <c r="R30" s="3" t="s">
        <v>436</v>
      </c>
      <c r="S30" s="3" t="s">
        <v>324</v>
      </c>
      <c r="T30" s="3" t="s">
        <v>324</v>
      </c>
      <c r="U30" s="3" t="s">
        <v>324</v>
      </c>
      <c r="V30" s="3" t="s">
        <v>325</v>
      </c>
      <c r="W30" s="3" t="s">
        <v>494</v>
      </c>
      <c r="X30" s="3" t="s">
        <v>394</v>
      </c>
      <c r="Y30" s="3" t="s">
        <v>395</v>
      </c>
      <c r="Z30" s="15" t="s">
        <v>396</v>
      </c>
      <c r="AA30" s="3" t="s">
        <v>329</v>
      </c>
      <c r="AB30" s="3"/>
      <c r="AC30" s="3" t="s">
        <v>330</v>
      </c>
      <c r="AD30" s="5">
        <v>4.5606299999999997</v>
      </c>
      <c r="AE30" s="5">
        <v>4.8250400000000004</v>
      </c>
      <c r="AF30" s="5">
        <v>7.2645600000000004</v>
      </c>
      <c r="AG30" s="6">
        <v>1.0659000000000001</v>
      </c>
      <c r="AH30" s="5">
        <v>4.2433800000000002</v>
      </c>
      <c r="AI30" s="6">
        <v>-1.9680899999999999</v>
      </c>
      <c r="AJ30" s="5">
        <v>4.0632400000000004</v>
      </c>
      <c r="AK30" s="5">
        <v>7.7511400000000004</v>
      </c>
      <c r="AL30" s="5">
        <v>8.3034499999999998</v>
      </c>
      <c r="AM30" s="5">
        <v>4.6763399999999997</v>
      </c>
      <c r="AN30" s="5">
        <v>8.6526999999999994</v>
      </c>
      <c r="AO30" s="5">
        <v>2.8962300000000001</v>
      </c>
      <c r="AP30" s="6">
        <v>0.73104999999999998</v>
      </c>
      <c r="AQ30" s="5">
        <v>12.186249999999999</v>
      </c>
      <c r="AR30" s="5">
        <v>4.2354500000000002</v>
      </c>
      <c r="AS30" s="5">
        <v>7.3267699999999998</v>
      </c>
      <c r="AT30" s="5">
        <v>11.552339999999999</v>
      </c>
      <c r="AU30" s="5">
        <v>7.9524999999999997</v>
      </c>
      <c r="AV30" s="5">
        <v>1.8403</v>
      </c>
      <c r="AW30" s="5">
        <v>6.6943999999999999</v>
      </c>
      <c r="AX30" s="5">
        <v>8.3933499999999999</v>
      </c>
      <c r="AY30" s="5">
        <v>4.7241</v>
      </c>
      <c r="AZ30" s="6">
        <v>1.23837</v>
      </c>
      <c r="BA30" s="5">
        <v>3.7111299999999998</v>
      </c>
      <c r="BB30" s="5">
        <v>2.7986</v>
      </c>
      <c r="BC30" s="6">
        <v>0.89602000000000004</v>
      </c>
      <c r="BD30" s="6">
        <v>0.53312999999999999</v>
      </c>
      <c r="BE30" s="5">
        <v>8.4597999999999995</v>
      </c>
      <c r="BF30" s="5">
        <v>7.3033900000000003</v>
      </c>
      <c r="BG30" s="5">
        <v>9.6307899999999993</v>
      </c>
      <c r="BH30" s="5">
        <v>9.1594200000000008</v>
      </c>
      <c r="BI30" s="5">
        <v>2.2713800000000002</v>
      </c>
      <c r="BJ30" s="6">
        <v>1.9109999999999999E-2</v>
      </c>
      <c r="BK30" s="5">
        <v>8.2838700000000003</v>
      </c>
      <c r="BL30" s="5">
        <v>6.7824299999999997</v>
      </c>
      <c r="BM30" s="5">
        <v>4.0573300000000003</v>
      </c>
      <c r="BN30" s="6">
        <v>-0.69847999999999999</v>
      </c>
      <c r="BO30" s="5">
        <v>8.3093800000000009</v>
      </c>
      <c r="BP30" s="5">
        <v>10.00742</v>
      </c>
      <c r="BQ30" s="5">
        <v>5.7751099999999997</v>
      </c>
      <c r="BR30" s="5">
        <v>4.9422600000000001</v>
      </c>
      <c r="BS30" s="6">
        <v>0.12855</v>
      </c>
      <c r="BT30" s="5">
        <v>10.019869999999999</v>
      </c>
      <c r="BU30" s="5">
        <v>8.2759699999999992</v>
      </c>
      <c r="BV30" s="5">
        <v>6.88645</v>
      </c>
      <c r="BW30" s="5">
        <v>7.8607300000000002</v>
      </c>
      <c r="BX30" s="5">
        <v>6.1180000000000003</v>
      </c>
      <c r="BY30" s="5">
        <v>5.5224200000000003</v>
      </c>
      <c r="BZ30" s="5">
        <v>7.1607599999999998</v>
      </c>
      <c r="CA30" s="5">
        <v>8.5254999999999992</v>
      </c>
      <c r="CB30" s="6">
        <v>0.99761</v>
      </c>
      <c r="CC30" s="5">
        <v>8.3588500000000003</v>
      </c>
      <c r="CD30" s="5">
        <v>4.67387</v>
      </c>
      <c r="CE30" s="5">
        <v>12.45426</v>
      </c>
      <c r="CF30" s="5">
        <v>4.2664400000000002</v>
      </c>
      <c r="CG30" s="5">
        <v>7.7808900000000003</v>
      </c>
      <c r="CH30" s="5">
        <v>3.0702199999999999</v>
      </c>
      <c r="CI30" s="5">
        <v>3.0882900000000002</v>
      </c>
      <c r="CJ30" s="5">
        <v>4.8768000000000002</v>
      </c>
      <c r="CK30" s="5">
        <v>10.78753</v>
      </c>
      <c r="CL30" s="5">
        <v>3.6041400000000001</v>
      </c>
      <c r="CM30" s="5">
        <v>5.6172399999999998</v>
      </c>
      <c r="CN30" s="5">
        <v>8.6200700000000001</v>
      </c>
      <c r="CO30" s="5">
        <v>2.2309999999999999</v>
      </c>
      <c r="CP30" s="6">
        <v>0.81301999999999996</v>
      </c>
      <c r="CQ30" s="5">
        <v>2.1736800000000001</v>
      </c>
      <c r="CR30" s="5">
        <v>8.6520700000000001</v>
      </c>
      <c r="CS30" s="5">
        <v>5.4007300000000003</v>
      </c>
      <c r="CT30" s="5">
        <v>4.0382100000000003</v>
      </c>
      <c r="CU30" s="5">
        <v>9.0247499999999992</v>
      </c>
      <c r="CV30" s="5">
        <v>4.3987499999999997</v>
      </c>
      <c r="CW30" s="6">
        <v>1.15045</v>
      </c>
      <c r="CX30" s="5">
        <v>1.80962</v>
      </c>
      <c r="CY30" s="5">
        <v>6.7232200000000004</v>
      </c>
      <c r="CZ30" s="5">
        <v>4.4187200000000004</v>
      </c>
      <c r="DA30" s="5">
        <v>4.3395000000000001</v>
      </c>
      <c r="DB30" s="5">
        <v>4.51403</v>
      </c>
      <c r="DC30" s="5">
        <v>5.4180299999999999</v>
      </c>
      <c r="DD30" s="5">
        <v>6.1310399999999996</v>
      </c>
      <c r="DE30" s="5">
        <v>0.47438000000000002</v>
      </c>
      <c r="DF30" s="5">
        <v>9.2138899999999992</v>
      </c>
      <c r="DG30" s="6">
        <v>0.96633999999999998</v>
      </c>
      <c r="DH30" s="5">
        <v>3.7130100000000001</v>
      </c>
      <c r="DI30" s="6">
        <v>1.8650199999999999</v>
      </c>
      <c r="DJ30" s="6">
        <v>0.96209999999999996</v>
      </c>
      <c r="DK30" s="5">
        <v>6.2104600000000003</v>
      </c>
      <c r="DL30" s="5">
        <v>3.26545</v>
      </c>
      <c r="DM30" s="5">
        <v>2.20322</v>
      </c>
      <c r="DN30" s="5">
        <v>2.5342600000000002</v>
      </c>
      <c r="DO30" s="5">
        <v>2.0102099999999998</v>
      </c>
      <c r="DP30" s="5">
        <v>5.24254</v>
      </c>
      <c r="DQ30" s="5">
        <v>9.4524500000000007</v>
      </c>
      <c r="DR30" s="1" t="s">
        <v>397</v>
      </c>
      <c r="DS30" s="1" t="s">
        <v>332</v>
      </c>
      <c r="DT30" s="5">
        <v>3.1194686889648438E-3</v>
      </c>
      <c r="DU30" s="5">
        <v>2.2264480590820312E-2</v>
      </c>
    </row>
    <row r="31" spans="2:125" x14ac:dyDescent="0.2">
      <c r="B31" s="3" t="s">
        <v>437</v>
      </c>
      <c r="C31" s="3" t="s">
        <v>387</v>
      </c>
      <c r="D31" s="4">
        <v>45043</v>
      </c>
      <c r="E31" s="4">
        <v>45048</v>
      </c>
      <c r="F31" s="1">
        <f t="shared" si="0"/>
        <v>5</v>
      </c>
      <c r="G31" s="1" t="s">
        <v>388</v>
      </c>
      <c r="H31" s="1" t="s">
        <v>320</v>
      </c>
      <c r="I31" s="1">
        <v>0</v>
      </c>
      <c r="J31" s="1">
        <v>0</v>
      </c>
      <c r="K31" s="1">
        <v>0</v>
      </c>
      <c r="L31" s="1">
        <v>1.7</v>
      </c>
      <c r="M31" s="1">
        <v>0.27200000000000002</v>
      </c>
      <c r="N31" s="1">
        <v>1.17</v>
      </c>
      <c r="O31" s="1" t="s">
        <v>438</v>
      </c>
      <c r="P31" s="3" t="s">
        <v>400</v>
      </c>
      <c r="Q31" s="3" t="s">
        <v>439</v>
      </c>
      <c r="R31" s="3" t="s">
        <v>440</v>
      </c>
      <c r="S31" s="3" t="s">
        <v>324</v>
      </c>
      <c r="T31" s="3" t="s">
        <v>324</v>
      </c>
      <c r="U31" s="3" t="s">
        <v>324</v>
      </c>
      <c r="V31" s="3" t="s">
        <v>325</v>
      </c>
      <c r="W31" s="3" t="s">
        <v>494</v>
      </c>
      <c r="X31" s="3" t="s">
        <v>394</v>
      </c>
      <c r="Y31" s="3" t="s">
        <v>395</v>
      </c>
      <c r="Z31" s="15" t="s">
        <v>396</v>
      </c>
      <c r="AA31" s="3" t="s">
        <v>329</v>
      </c>
      <c r="AB31" s="3"/>
      <c r="AC31" s="3" t="s">
        <v>330</v>
      </c>
      <c r="AD31" s="5">
        <v>4.9329599999999996</v>
      </c>
      <c r="AE31" s="5">
        <v>5.2160000000000002</v>
      </c>
      <c r="AF31" s="5">
        <v>7.3111699999999997</v>
      </c>
      <c r="AG31" s="6">
        <v>1.12107</v>
      </c>
      <c r="AH31" s="5">
        <v>4.17997</v>
      </c>
      <c r="AI31" s="6">
        <v>-1.95262</v>
      </c>
      <c r="AJ31" s="5">
        <v>4.4310099999999997</v>
      </c>
      <c r="AK31" s="5">
        <v>7.6371500000000001</v>
      </c>
      <c r="AL31" s="5">
        <v>8.1095299999999995</v>
      </c>
      <c r="AM31" s="5">
        <v>5.02684</v>
      </c>
      <c r="AN31" s="5">
        <v>8.6331500000000005</v>
      </c>
      <c r="AO31" s="5">
        <v>2.66099</v>
      </c>
      <c r="AP31" s="6">
        <v>0.97653000000000001</v>
      </c>
      <c r="AQ31" s="5">
        <v>11.948499999999999</v>
      </c>
      <c r="AR31" s="5">
        <v>3.3577599999999999</v>
      </c>
      <c r="AS31" s="5">
        <v>8.2241400000000002</v>
      </c>
      <c r="AT31" s="5">
        <v>11.61707</v>
      </c>
      <c r="AU31" s="5">
        <v>7.9011199999999997</v>
      </c>
      <c r="AV31" s="5">
        <v>2.3170000000000002</v>
      </c>
      <c r="AW31" s="5">
        <v>6.89405</v>
      </c>
      <c r="AX31" s="5">
        <v>8.5464500000000001</v>
      </c>
      <c r="AY31" s="5">
        <v>4.9055</v>
      </c>
      <c r="AZ31" s="6">
        <v>1.5371900000000001</v>
      </c>
      <c r="BA31" s="5">
        <v>4.1161700000000003</v>
      </c>
      <c r="BB31" s="5">
        <v>3.04515</v>
      </c>
      <c r="BC31" s="6">
        <v>1.5784</v>
      </c>
      <c r="BD31" s="6">
        <v>1.1565700000000001</v>
      </c>
      <c r="BE31" s="5">
        <v>8.4355899999999995</v>
      </c>
      <c r="BF31" s="5">
        <v>7.3966599999999998</v>
      </c>
      <c r="BG31" s="5">
        <v>10.441689999999999</v>
      </c>
      <c r="BH31" s="5">
        <v>9.0667799999999996</v>
      </c>
      <c r="BI31" s="5">
        <v>1.8448199999999999</v>
      </c>
      <c r="BJ31" s="6">
        <v>0.13516</v>
      </c>
      <c r="BK31" s="5">
        <v>8.8666400000000003</v>
      </c>
      <c r="BL31" s="5">
        <v>7.6919599999999999</v>
      </c>
      <c r="BM31" s="5">
        <v>3.8906700000000001</v>
      </c>
      <c r="BN31" s="6">
        <v>-0.89793999999999996</v>
      </c>
      <c r="BO31" s="5">
        <v>8.3635599999999997</v>
      </c>
      <c r="BP31" s="5">
        <v>9.9450199999999995</v>
      </c>
      <c r="BQ31" s="5">
        <v>5.6660000000000004</v>
      </c>
      <c r="BR31" s="5">
        <v>5.1325599999999998</v>
      </c>
      <c r="BS31" s="6">
        <v>6.6869999999999999E-2</v>
      </c>
      <c r="BT31" s="5">
        <v>10.24701</v>
      </c>
      <c r="BU31" s="5">
        <v>8.2970000000000006</v>
      </c>
      <c r="BV31" s="5">
        <v>6.90151</v>
      </c>
      <c r="BW31" s="5">
        <v>7.7740999999999998</v>
      </c>
      <c r="BX31" s="5">
        <v>6.3711099999999998</v>
      </c>
      <c r="BY31" s="5">
        <v>5.6609600000000002</v>
      </c>
      <c r="BZ31" s="5">
        <v>7.3029200000000003</v>
      </c>
      <c r="CA31" s="5">
        <v>9.51187</v>
      </c>
      <c r="CB31" s="6">
        <v>3.2849999999999997E-2</v>
      </c>
      <c r="CC31" s="5">
        <v>8.3421000000000003</v>
      </c>
      <c r="CD31" s="5">
        <v>4.9226200000000002</v>
      </c>
      <c r="CE31" s="5">
        <v>12.38402</v>
      </c>
      <c r="CF31" s="5">
        <v>4.3463599999999998</v>
      </c>
      <c r="CG31" s="5">
        <v>7.8373900000000001</v>
      </c>
      <c r="CH31" s="5">
        <v>3.2554699999999999</v>
      </c>
      <c r="CI31" s="5">
        <v>4.4243499999999996</v>
      </c>
      <c r="CJ31" s="5">
        <v>5.0768500000000003</v>
      </c>
      <c r="CK31" s="5">
        <v>10.93014</v>
      </c>
      <c r="CL31" s="5">
        <v>3.8315700000000001</v>
      </c>
      <c r="CM31" s="5">
        <v>5.6962000000000002</v>
      </c>
      <c r="CN31" s="5">
        <v>8.4491099999999992</v>
      </c>
      <c r="CO31" s="5">
        <v>2.7398400000000001</v>
      </c>
      <c r="CP31" s="6">
        <v>1.28139</v>
      </c>
      <c r="CQ31" s="5">
        <v>2.0621299999999998</v>
      </c>
      <c r="CR31" s="5">
        <v>8.6106499999999997</v>
      </c>
      <c r="CS31" s="5">
        <v>5.3693799999999996</v>
      </c>
      <c r="CT31" s="5">
        <v>4.1817599999999997</v>
      </c>
      <c r="CU31" s="5">
        <v>9.2864400000000007</v>
      </c>
      <c r="CV31" s="5">
        <v>4.5314100000000002</v>
      </c>
      <c r="CW31" s="6">
        <v>1.48658</v>
      </c>
      <c r="CX31" s="6">
        <v>1.69922</v>
      </c>
      <c r="CY31" s="5">
        <v>6.83927</v>
      </c>
      <c r="CZ31" s="5">
        <v>4.5295300000000003</v>
      </c>
      <c r="DA31" s="5">
        <v>4.6961700000000004</v>
      </c>
      <c r="DB31" s="5">
        <v>4.5256100000000004</v>
      </c>
      <c r="DC31" s="5">
        <v>5.6780499999999998</v>
      </c>
      <c r="DD31" s="5">
        <v>6.4351900000000004</v>
      </c>
      <c r="DE31" s="5">
        <v>0.82837000000000005</v>
      </c>
      <c r="DF31" s="5">
        <v>9.11876</v>
      </c>
      <c r="DG31" s="6">
        <v>1.54427</v>
      </c>
      <c r="DH31" s="5">
        <v>3.5866400000000001</v>
      </c>
      <c r="DI31" s="6">
        <v>1.6766099999999999</v>
      </c>
      <c r="DJ31" s="6">
        <v>0.65581</v>
      </c>
      <c r="DK31" s="5">
        <v>5.9910300000000003</v>
      </c>
      <c r="DL31" s="5">
        <v>2.99057</v>
      </c>
      <c r="DM31" s="5">
        <v>2.4156900000000001</v>
      </c>
      <c r="DN31" s="5">
        <v>2.9847100000000002</v>
      </c>
      <c r="DO31" s="5">
        <v>2.246</v>
      </c>
      <c r="DP31" s="5">
        <v>5.3148499999999999</v>
      </c>
      <c r="DQ31" s="5">
        <v>9.4469899999999996</v>
      </c>
      <c r="DR31" s="1" t="s">
        <v>397</v>
      </c>
      <c r="DS31" s="1" t="s">
        <v>332</v>
      </c>
      <c r="DT31" s="5">
        <v>0.12907981872558594</v>
      </c>
      <c r="DU31" s="5">
        <v>3.4575462341308594E-2</v>
      </c>
    </row>
    <row r="32" spans="2:125" x14ac:dyDescent="0.2">
      <c r="B32" s="3" t="s">
        <v>441</v>
      </c>
      <c r="C32" s="3" t="s">
        <v>387</v>
      </c>
      <c r="D32" s="4">
        <v>45043</v>
      </c>
      <c r="E32" s="4">
        <v>45049</v>
      </c>
      <c r="F32" s="1">
        <f t="shared" si="0"/>
        <v>6</v>
      </c>
      <c r="G32" s="1" t="s">
        <v>388</v>
      </c>
      <c r="H32" s="1" t="s">
        <v>320</v>
      </c>
      <c r="I32" s="1">
        <v>0</v>
      </c>
      <c r="J32" s="1">
        <v>0</v>
      </c>
      <c r="K32" s="1">
        <v>0</v>
      </c>
      <c r="L32" s="1">
        <v>1.3</v>
      </c>
      <c r="M32" s="1">
        <v>0.14399999999999999</v>
      </c>
      <c r="N32" s="1">
        <v>0.94</v>
      </c>
      <c r="O32" s="1" t="s">
        <v>442</v>
      </c>
      <c r="P32" s="3" t="s">
        <v>366</v>
      </c>
      <c r="Q32" s="3" t="s">
        <v>443</v>
      </c>
      <c r="R32" s="3" t="s">
        <v>444</v>
      </c>
      <c r="S32" s="3" t="s">
        <v>324</v>
      </c>
      <c r="T32" s="3" t="s">
        <v>324</v>
      </c>
      <c r="U32" s="3" t="s">
        <v>324</v>
      </c>
      <c r="V32" s="3" t="s">
        <v>325</v>
      </c>
      <c r="W32" s="3" t="s">
        <v>494</v>
      </c>
      <c r="X32" s="3" t="s">
        <v>394</v>
      </c>
      <c r="Y32" s="3" t="s">
        <v>395</v>
      </c>
      <c r="Z32" s="15" t="s">
        <v>396</v>
      </c>
      <c r="AA32" s="3" t="s">
        <v>329</v>
      </c>
      <c r="AB32" s="3"/>
      <c r="AC32" s="3" t="s">
        <v>330</v>
      </c>
      <c r="AD32" s="5">
        <v>5.0474600000000001</v>
      </c>
      <c r="AE32" s="5">
        <v>5.7396399999999996</v>
      </c>
      <c r="AF32" s="5">
        <v>7.3364599999999998</v>
      </c>
      <c r="AG32" s="6">
        <v>1.1916199999999999</v>
      </c>
      <c r="AH32" s="5">
        <v>4.85738</v>
      </c>
      <c r="AI32" s="6">
        <v>-1.9481900000000001</v>
      </c>
      <c r="AJ32" s="5">
        <v>4.7968500000000001</v>
      </c>
      <c r="AK32" s="5">
        <v>8.3732100000000003</v>
      </c>
      <c r="AL32" s="5">
        <v>8.3415800000000004</v>
      </c>
      <c r="AM32" s="5">
        <v>5.2912699999999999</v>
      </c>
      <c r="AN32" s="5">
        <v>8.5033499999999993</v>
      </c>
      <c r="AO32" s="5">
        <v>3.3675899999999999</v>
      </c>
      <c r="AP32" s="6">
        <v>0.58709999999999996</v>
      </c>
      <c r="AQ32" s="5">
        <v>11.969239999999999</v>
      </c>
      <c r="AR32" s="5">
        <v>4.3409399999999998</v>
      </c>
      <c r="AS32" s="5">
        <v>9.0015300000000007</v>
      </c>
      <c r="AT32" s="5">
        <v>11.67728</v>
      </c>
      <c r="AU32" s="5">
        <v>7.8721500000000004</v>
      </c>
      <c r="AV32" s="5">
        <v>2.9309799999999999</v>
      </c>
      <c r="AW32" s="5">
        <v>7.8719299999999999</v>
      </c>
      <c r="AX32" s="5">
        <v>8.7673100000000002</v>
      </c>
      <c r="AY32" s="5">
        <v>5.0802300000000002</v>
      </c>
      <c r="AZ32" s="6">
        <v>1.55162</v>
      </c>
      <c r="BA32" s="5">
        <v>4.2840600000000002</v>
      </c>
      <c r="BB32" s="5">
        <v>2.7658900000000002</v>
      </c>
      <c r="BC32" s="6">
        <v>0.83109999999999995</v>
      </c>
      <c r="BD32" s="6">
        <v>1.0566899999999999</v>
      </c>
      <c r="BE32" s="5">
        <v>8.3620699999999992</v>
      </c>
      <c r="BF32" s="5">
        <v>7.4502800000000002</v>
      </c>
      <c r="BG32" s="5">
        <v>10.8969</v>
      </c>
      <c r="BH32" s="5">
        <v>9.0261999999999993</v>
      </c>
      <c r="BI32" s="5">
        <v>1.88649</v>
      </c>
      <c r="BJ32" s="6">
        <v>0.23998</v>
      </c>
      <c r="BK32" s="5">
        <v>8.4851500000000009</v>
      </c>
      <c r="BL32" s="5">
        <v>8.5240799999999997</v>
      </c>
      <c r="BM32" s="5">
        <v>4.2009100000000004</v>
      </c>
      <c r="BN32" s="6">
        <v>-0.96299999999999997</v>
      </c>
      <c r="BO32" s="5">
        <v>8.2399900000000006</v>
      </c>
      <c r="BP32" s="5">
        <v>10.197990000000001</v>
      </c>
      <c r="BQ32" s="5">
        <v>5.6457899999999999</v>
      </c>
      <c r="BR32" s="5">
        <v>5.5193300000000001</v>
      </c>
      <c r="BS32" s="6">
        <v>0.15393000000000001</v>
      </c>
      <c r="BT32" s="5">
        <v>10.77594</v>
      </c>
      <c r="BU32" s="5">
        <v>8.4560499999999994</v>
      </c>
      <c r="BV32" s="5">
        <v>7.03057</v>
      </c>
      <c r="BW32" s="5">
        <v>7.6378399999999997</v>
      </c>
      <c r="BX32" s="5">
        <v>6.3915100000000002</v>
      </c>
      <c r="BY32" s="5">
        <v>5.9858399999999996</v>
      </c>
      <c r="BZ32" s="5">
        <v>7.2887199999999996</v>
      </c>
      <c r="CA32" s="5">
        <v>10.32047</v>
      </c>
      <c r="CB32" s="6">
        <v>-0.61999000000000004</v>
      </c>
      <c r="CC32" s="5">
        <v>8.3698800000000002</v>
      </c>
      <c r="CD32" s="5">
        <v>5.0582099999999999</v>
      </c>
      <c r="CE32" s="5">
        <v>12.26868</v>
      </c>
      <c r="CF32" s="5">
        <v>4.2465700000000002</v>
      </c>
      <c r="CG32" s="5">
        <v>8.6039300000000001</v>
      </c>
      <c r="CH32" s="5">
        <v>2.9714900000000002</v>
      </c>
      <c r="CI32" s="5">
        <v>6.5251599999999996</v>
      </c>
      <c r="CJ32" s="5">
        <v>4.9957799999999999</v>
      </c>
      <c r="CK32" s="5">
        <v>10.91583</v>
      </c>
      <c r="CL32" s="5">
        <v>3.8302399999999999</v>
      </c>
      <c r="CM32" s="5">
        <v>5.8825099999999999</v>
      </c>
      <c r="CN32" s="5">
        <v>9.8374299999999995</v>
      </c>
      <c r="CO32" s="5">
        <v>2.1486399999999999</v>
      </c>
      <c r="CP32" s="6">
        <v>1.5146299999999999</v>
      </c>
      <c r="CQ32" s="5">
        <v>1.9158500000000001</v>
      </c>
      <c r="CR32" s="5">
        <v>8.5639699999999994</v>
      </c>
      <c r="CS32" s="5">
        <v>5.4164300000000001</v>
      </c>
      <c r="CT32" s="5">
        <v>4.0525900000000004</v>
      </c>
      <c r="CU32" s="5">
        <v>9.7298100000000005</v>
      </c>
      <c r="CV32" s="5">
        <v>4.5815799999999998</v>
      </c>
      <c r="CW32" s="6">
        <v>1.7851900000000001</v>
      </c>
      <c r="CX32" s="5">
        <v>1.7880400000000001</v>
      </c>
      <c r="CY32" s="5">
        <v>8.5971399999999996</v>
      </c>
      <c r="CZ32" s="5">
        <v>4.5009399999999999</v>
      </c>
      <c r="DA32" s="5">
        <v>4.8426099999999996</v>
      </c>
      <c r="DB32" s="5">
        <v>4.4551699999999999</v>
      </c>
      <c r="DC32" s="5">
        <v>6.0855499999999996</v>
      </c>
      <c r="DD32" s="5">
        <v>6.7469099999999997</v>
      </c>
      <c r="DE32" s="5">
        <v>0.79266000000000003</v>
      </c>
      <c r="DF32" s="5">
        <v>9.2117199999999997</v>
      </c>
      <c r="DG32" s="6">
        <v>1.52885</v>
      </c>
      <c r="DH32" s="5">
        <v>3.4631799999999999</v>
      </c>
      <c r="DI32" s="6">
        <v>1.6052299999999999</v>
      </c>
      <c r="DJ32" s="6">
        <v>0.26332</v>
      </c>
      <c r="DK32" s="5">
        <v>6.4031399999999996</v>
      </c>
      <c r="DL32" s="5">
        <v>3.5194899999999998</v>
      </c>
      <c r="DM32" s="5">
        <v>2.36964</v>
      </c>
      <c r="DN32" s="5">
        <v>3.8460999999999999</v>
      </c>
      <c r="DO32" s="5">
        <v>2.0564900000000002</v>
      </c>
      <c r="DP32" s="5">
        <v>5.3016199999999998</v>
      </c>
      <c r="DQ32" s="5">
        <v>9.5654299999999992</v>
      </c>
      <c r="DR32" s="1" t="s">
        <v>397</v>
      </c>
      <c r="DS32" s="1" t="s">
        <v>332</v>
      </c>
      <c r="DT32" s="5">
        <v>4.3419837951660156E-2</v>
      </c>
      <c r="DU32" s="5">
        <v>-9.1095924377441406E-2</v>
      </c>
    </row>
    <row r="33" spans="2:125" x14ac:dyDescent="0.2">
      <c r="B33" s="3" t="s">
        <v>445</v>
      </c>
      <c r="C33" s="3" t="s">
        <v>387</v>
      </c>
      <c r="D33" s="4">
        <v>45043</v>
      </c>
      <c r="E33" s="4">
        <v>45050</v>
      </c>
      <c r="F33" s="1">
        <f t="shared" si="0"/>
        <v>7</v>
      </c>
      <c r="G33" s="1" t="s">
        <v>388</v>
      </c>
      <c r="H33" s="1" t="s">
        <v>320</v>
      </c>
      <c r="I33" s="1">
        <v>0</v>
      </c>
      <c r="J33" s="1">
        <v>0</v>
      </c>
      <c r="K33" s="1">
        <v>0</v>
      </c>
      <c r="L33" s="1">
        <v>1.3</v>
      </c>
      <c r="M33" s="1">
        <v>7.8E-2</v>
      </c>
      <c r="N33" s="1" t="s">
        <v>446</v>
      </c>
      <c r="O33" s="1" t="s">
        <v>442</v>
      </c>
      <c r="P33" s="3" t="s">
        <v>447</v>
      </c>
      <c r="Q33" s="3" t="s">
        <v>448</v>
      </c>
      <c r="R33" s="3" t="s">
        <v>449</v>
      </c>
      <c r="S33" s="3" t="s">
        <v>324</v>
      </c>
      <c r="T33" s="3" t="s">
        <v>324</v>
      </c>
      <c r="U33" s="3" t="s">
        <v>324</v>
      </c>
      <c r="V33" s="3" t="s">
        <v>325</v>
      </c>
      <c r="W33" s="3" t="s">
        <v>494</v>
      </c>
      <c r="X33" s="3" t="s">
        <v>394</v>
      </c>
      <c r="Y33" s="3" t="s">
        <v>395</v>
      </c>
      <c r="Z33" s="15" t="s">
        <v>396</v>
      </c>
      <c r="AA33" s="3" t="s">
        <v>329</v>
      </c>
      <c r="AB33" s="3"/>
      <c r="AC33" s="3" t="s">
        <v>330</v>
      </c>
      <c r="AD33" s="5">
        <v>5.3986299999999998</v>
      </c>
      <c r="AE33" s="5">
        <v>6.5698600000000003</v>
      </c>
      <c r="AF33" s="5">
        <v>7.4290700000000003</v>
      </c>
      <c r="AG33" s="5">
        <v>1.6220000000000001</v>
      </c>
      <c r="AH33" s="5">
        <v>3.9252799999999999</v>
      </c>
      <c r="AI33" s="6">
        <v>-1.75786</v>
      </c>
      <c r="AJ33" s="5">
        <v>4.5227500000000003</v>
      </c>
      <c r="AK33" s="5">
        <v>7.3935300000000002</v>
      </c>
      <c r="AL33" s="5">
        <v>7.67462</v>
      </c>
      <c r="AM33" s="5">
        <v>5.2953599999999996</v>
      </c>
      <c r="AN33" s="5">
        <v>8.7354900000000004</v>
      </c>
      <c r="AO33" s="5">
        <v>4.5341699999999996</v>
      </c>
      <c r="AP33" s="6">
        <v>0.43790000000000001</v>
      </c>
      <c r="AQ33" s="5">
        <v>12.542310000000001</v>
      </c>
      <c r="AR33" s="5">
        <v>5.4950599999999996</v>
      </c>
      <c r="AS33" s="5">
        <v>9.0779700000000005</v>
      </c>
      <c r="AT33" s="5">
        <v>11.416180000000001</v>
      </c>
      <c r="AU33" s="5">
        <v>7.7433899999999998</v>
      </c>
      <c r="AV33" s="5">
        <v>2.2705500000000001</v>
      </c>
      <c r="AW33" s="5">
        <v>8.8501799999999999</v>
      </c>
      <c r="AX33" s="5">
        <v>9.2245200000000001</v>
      </c>
      <c r="AY33" s="5">
        <v>4.9448400000000001</v>
      </c>
      <c r="AZ33" s="6">
        <v>1.6257200000000001</v>
      </c>
      <c r="BA33" s="5">
        <v>4.0141299999999998</v>
      </c>
      <c r="BB33" s="5">
        <v>3.0721799999999999</v>
      </c>
      <c r="BC33" s="6">
        <v>1.4261600000000001</v>
      </c>
      <c r="BD33" s="6">
        <v>0.86775000000000002</v>
      </c>
      <c r="BE33" s="5">
        <v>8.2764199999999999</v>
      </c>
      <c r="BF33" s="5">
        <v>7.3445400000000003</v>
      </c>
      <c r="BG33" s="5">
        <v>10.3773</v>
      </c>
      <c r="BH33" s="5">
        <v>9.1909600000000005</v>
      </c>
      <c r="BI33" s="5">
        <v>2.78443</v>
      </c>
      <c r="BJ33" s="6">
        <v>0.38917000000000002</v>
      </c>
      <c r="BK33" s="5">
        <v>8.1693899999999999</v>
      </c>
      <c r="BL33" s="5">
        <v>8.1867599999999996</v>
      </c>
      <c r="BM33" s="5">
        <v>3.8591600000000001</v>
      </c>
      <c r="BN33" s="6">
        <v>-0.91227999999999998</v>
      </c>
      <c r="BO33" s="5">
        <v>8.0286600000000004</v>
      </c>
      <c r="BP33" s="5">
        <v>9.6069700000000005</v>
      </c>
      <c r="BQ33" s="5">
        <v>5.8637499999999996</v>
      </c>
      <c r="BR33" s="5">
        <v>6.2869099999999998</v>
      </c>
      <c r="BS33" s="6">
        <v>0.15434</v>
      </c>
      <c r="BT33" s="5">
        <v>12.43305</v>
      </c>
      <c r="BU33" s="5">
        <v>9.1644100000000002</v>
      </c>
      <c r="BV33" s="5">
        <v>8.0214700000000008</v>
      </c>
      <c r="BW33" s="5">
        <v>7.7498500000000003</v>
      </c>
      <c r="BX33" s="5">
        <v>6.2015399999999996</v>
      </c>
      <c r="BY33" s="5">
        <v>6.1991300000000003</v>
      </c>
      <c r="BZ33" s="5">
        <v>7.9558900000000001</v>
      </c>
      <c r="CA33" s="5">
        <v>9.5311599999999999</v>
      </c>
      <c r="CB33" s="6">
        <v>0.24976999999999999</v>
      </c>
      <c r="CC33" s="5">
        <v>8.5531299999999995</v>
      </c>
      <c r="CD33" s="5">
        <v>6.0592800000000002</v>
      </c>
      <c r="CE33" s="5">
        <v>12.285030000000001</v>
      </c>
      <c r="CF33" s="5">
        <v>4.1485099999999999</v>
      </c>
      <c r="CG33" s="5">
        <v>10.42403</v>
      </c>
      <c r="CH33" s="5">
        <v>3.22051</v>
      </c>
      <c r="CI33" s="5">
        <v>8.6118400000000008</v>
      </c>
      <c r="CJ33" s="5">
        <v>5.1851500000000001</v>
      </c>
      <c r="CK33" s="5">
        <v>11.380229999999999</v>
      </c>
      <c r="CL33" s="5">
        <v>3.9237000000000002</v>
      </c>
      <c r="CM33" s="5">
        <v>6.7100999999999997</v>
      </c>
      <c r="CN33" s="5">
        <v>8.5642700000000005</v>
      </c>
      <c r="CO33" s="5">
        <v>2.7279499999999999</v>
      </c>
      <c r="CP33" s="5">
        <v>1.8170500000000001</v>
      </c>
      <c r="CQ33" s="5">
        <v>2.1546699999999999</v>
      </c>
      <c r="CR33" s="5">
        <v>8.5009700000000006</v>
      </c>
      <c r="CS33" s="5">
        <v>5.52827</v>
      </c>
      <c r="CT33" s="5">
        <v>4.1357499999999998</v>
      </c>
      <c r="CU33" s="5">
        <v>9.2163400000000006</v>
      </c>
      <c r="CV33" s="5">
        <v>4.6350499999999997</v>
      </c>
      <c r="CW33" s="6">
        <v>1.8224100000000001</v>
      </c>
      <c r="CX33" s="5">
        <v>1.9379999999999999</v>
      </c>
      <c r="CY33" s="5">
        <v>10.059810000000001</v>
      </c>
      <c r="CZ33" s="5">
        <v>4.4794400000000003</v>
      </c>
      <c r="DA33" s="5">
        <v>4.3354200000000001</v>
      </c>
      <c r="DB33" s="5">
        <v>4.3671300000000004</v>
      </c>
      <c r="DC33" s="5">
        <v>6.4409299999999998</v>
      </c>
      <c r="DD33" s="5">
        <v>7.3985300000000001</v>
      </c>
      <c r="DE33" s="5">
        <v>0.73102999999999996</v>
      </c>
      <c r="DF33" s="5">
        <v>9.4409500000000008</v>
      </c>
      <c r="DG33" s="6">
        <v>1.07423</v>
      </c>
      <c r="DH33" s="5">
        <v>3.6959900000000001</v>
      </c>
      <c r="DI33" s="6">
        <v>1.85131</v>
      </c>
      <c r="DJ33" s="6">
        <v>0.77010000000000001</v>
      </c>
      <c r="DK33" s="5">
        <v>6.2603600000000004</v>
      </c>
      <c r="DL33" s="5">
        <v>4.3609999999999998</v>
      </c>
      <c r="DM33" s="5">
        <v>2.53098</v>
      </c>
      <c r="DN33" s="5">
        <v>5.4977600000000004</v>
      </c>
      <c r="DO33" s="5">
        <v>2.2767400000000002</v>
      </c>
      <c r="DP33" s="5">
        <v>5.3032899999999996</v>
      </c>
      <c r="DQ33" s="5">
        <v>9.8498199999999994</v>
      </c>
      <c r="DR33" s="1" t="s">
        <v>397</v>
      </c>
      <c r="DS33" s="1" t="s">
        <v>332</v>
      </c>
      <c r="DT33" s="5">
        <v>-0.12049007415771484</v>
      </c>
      <c r="DU33" s="5">
        <v>-0.27497482299804688</v>
      </c>
    </row>
    <row r="34" spans="2:125" x14ac:dyDescent="0.2">
      <c r="B34" s="3" t="s">
        <v>450</v>
      </c>
      <c r="C34" s="3" t="s">
        <v>387</v>
      </c>
      <c r="D34" s="4">
        <v>45043</v>
      </c>
      <c r="E34" s="4">
        <v>45052</v>
      </c>
      <c r="F34" s="1">
        <f t="shared" si="0"/>
        <v>9</v>
      </c>
      <c r="G34" s="1" t="s">
        <v>388</v>
      </c>
      <c r="H34" s="1" t="s">
        <v>320</v>
      </c>
      <c r="I34" s="1">
        <v>0</v>
      </c>
      <c r="J34" s="1">
        <v>0</v>
      </c>
      <c r="K34" s="1">
        <v>0</v>
      </c>
      <c r="L34" s="1">
        <v>2.2999999999999998</v>
      </c>
      <c r="M34" s="1">
        <v>0.23</v>
      </c>
      <c r="N34" s="1" t="s">
        <v>451</v>
      </c>
      <c r="O34" s="1" t="s">
        <v>420</v>
      </c>
      <c r="P34" s="3" t="s">
        <v>452</v>
      </c>
      <c r="Q34" s="3" t="s">
        <v>453</v>
      </c>
      <c r="R34" s="3" t="s">
        <v>454</v>
      </c>
      <c r="S34" s="3" t="s">
        <v>324</v>
      </c>
      <c r="T34" s="3" t="s">
        <v>324</v>
      </c>
      <c r="U34" s="3" t="s">
        <v>324</v>
      </c>
      <c r="V34" s="3" t="s">
        <v>325</v>
      </c>
      <c r="W34" s="3" t="s">
        <v>494</v>
      </c>
      <c r="X34" s="3" t="s">
        <v>394</v>
      </c>
      <c r="Y34" s="3" t="s">
        <v>395</v>
      </c>
      <c r="Z34" s="15" t="s">
        <v>396</v>
      </c>
      <c r="AA34" s="3" t="s">
        <v>329</v>
      </c>
      <c r="AB34" s="3"/>
      <c r="AC34" s="3" t="s">
        <v>330</v>
      </c>
      <c r="AD34" s="5">
        <v>7.9727399999999999</v>
      </c>
      <c r="AE34" s="5">
        <v>7.7503500000000001</v>
      </c>
      <c r="AF34" s="5">
        <v>7.4090100000000003</v>
      </c>
      <c r="AG34" s="5">
        <v>2.9227799999999999</v>
      </c>
      <c r="AH34" s="5">
        <v>2.69367</v>
      </c>
      <c r="AI34" s="6">
        <v>0.49410999999999999</v>
      </c>
      <c r="AJ34" s="5">
        <v>4.4266199999999998</v>
      </c>
      <c r="AK34" s="5">
        <v>6.32958</v>
      </c>
      <c r="AL34" s="5">
        <v>7.6896399999999998</v>
      </c>
      <c r="AM34" s="5">
        <v>4.9676400000000003</v>
      </c>
      <c r="AN34" s="5">
        <v>9.0492000000000008</v>
      </c>
      <c r="AO34" s="5">
        <v>5.3218199999999998</v>
      </c>
      <c r="AP34" s="6">
        <v>0.59862000000000004</v>
      </c>
      <c r="AQ34" s="5">
        <v>13.526009999999999</v>
      </c>
      <c r="AR34" s="5">
        <v>7.0944900000000004</v>
      </c>
      <c r="AS34" s="5">
        <v>10.667310000000001</v>
      </c>
      <c r="AT34" s="5">
        <v>11.69463</v>
      </c>
      <c r="AU34" s="5">
        <v>7.444</v>
      </c>
      <c r="AV34" s="5">
        <v>1.32447</v>
      </c>
      <c r="AW34" s="5">
        <v>11.349360000000001</v>
      </c>
      <c r="AX34" s="5">
        <v>10.2171</v>
      </c>
      <c r="AY34" s="5">
        <v>5.0719599999999998</v>
      </c>
      <c r="AZ34" s="6">
        <v>1.5823700000000001</v>
      </c>
      <c r="BA34" s="5">
        <v>4.7652900000000002</v>
      </c>
      <c r="BB34" s="5">
        <v>3.9117000000000002</v>
      </c>
      <c r="BC34" s="6">
        <v>1.5713999999999999</v>
      </c>
      <c r="BD34" s="6">
        <v>0.77327999999999997</v>
      </c>
      <c r="BE34" s="5">
        <v>8.9048300000000005</v>
      </c>
      <c r="BF34" s="5">
        <v>7.2967000000000004</v>
      </c>
      <c r="BG34" s="5">
        <v>10.01172</v>
      </c>
      <c r="BH34" s="5">
        <v>10.009219999999999</v>
      </c>
      <c r="BI34" s="5">
        <v>6.2203499999999998</v>
      </c>
      <c r="BJ34" s="6">
        <v>0.63473000000000002</v>
      </c>
      <c r="BK34" s="5">
        <v>8.375</v>
      </c>
      <c r="BL34" s="5">
        <v>8.8722700000000003</v>
      </c>
      <c r="BM34" s="5">
        <v>4.4831700000000003</v>
      </c>
      <c r="BN34" s="6">
        <v>-1.0345299999999999</v>
      </c>
      <c r="BO34" s="5">
        <v>8.0188400000000009</v>
      </c>
      <c r="BP34" s="5">
        <v>9.4312799999999992</v>
      </c>
      <c r="BQ34" s="5">
        <v>6.97187</v>
      </c>
      <c r="BR34" s="5">
        <v>8.1929499999999997</v>
      </c>
      <c r="BS34" s="5">
        <v>1.1672</v>
      </c>
      <c r="BT34" s="5">
        <v>12.22875</v>
      </c>
      <c r="BU34" s="5">
        <v>9.9329099999999997</v>
      </c>
      <c r="BV34" s="5">
        <v>7.7869900000000003</v>
      </c>
      <c r="BW34" s="5">
        <v>7.5167999999999999</v>
      </c>
      <c r="BX34" s="5">
        <v>6.3685</v>
      </c>
      <c r="BY34" s="5">
        <v>6.8275100000000002</v>
      </c>
      <c r="BZ34" s="5">
        <v>10.16136</v>
      </c>
      <c r="CA34" s="5">
        <v>8.7851599999999994</v>
      </c>
      <c r="CB34" s="6">
        <v>0.73355999999999999</v>
      </c>
      <c r="CC34" s="5">
        <v>8.8858800000000002</v>
      </c>
      <c r="CD34" s="5">
        <v>9.0194299999999998</v>
      </c>
      <c r="CE34" s="5">
        <v>13.26948</v>
      </c>
      <c r="CF34" s="5">
        <v>4.70092</v>
      </c>
      <c r="CG34" s="5">
        <v>12.33774</v>
      </c>
      <c r="CH34" s="5">
        <v>4.3614800000000002</v>
      </c>
      <c r="CI34" s="5">
        <v>9.3465100000000003</v>
      </c>
      <c r="CJ34" s="5">
        <v>5.2240900000000003</v>
      </c>
      <c r="CK34" s="5">
        <v>11.82606</v>
      </c>
      <c r="CL34" s="5">
        <v>4.8935199999999996</v>
      </c>
      <c r="CM34" s="5">
        <v>7.2770700000000001</v>
      </c>
      <c r="CN34" s="5">
        <v>9.7822800000000001</v>
      </c>
      <c r="CO34" s="5">
        <v>4.7767400000000002</v>
      </c>
      <c r="CP34" s="5">
        <v>2.7987899999999999</v>
      </c>
      <c r="CQ34" s="5">
        <v>2.29427</v>
      </c>
      <c r="CR34" s="5">
        <v>8.5457699999999992</v>
      </c>
      <c r="CS34" s="5">
        <v>5.8210899999999999</v>
      </c>
      <c r="CT34" s="5">
        <v>4.5674599999999996</v>
      </c>
      <c r="CU34" s="5">
        <v>8.5319699999999994</v>
      </c>
      <c r="CV34" s="5">
        <v>4.9909699999999999</v>
      </c>
      <c r="CW34" s="6">
        <v>1.79708</v>
      </c>
      <c r="CX34" s="5">
        <v>1.7359500000000001</v>
      </c>
      <c r="CY34" s="5">
        <v>10.7149</v>
      </c>
      <c r="CZ34" s="5">
        <v>4.6579300000000003</v>
      </c>
      <c r="DA34" s="5">
        <v>5.4770000000000003</v>
      </c>
      <c r="DB34" s="5">
        <v>4.6608599999999996</v>
      </c>
      <c r="DC34" s="5">
        <v>7.1344500000000002</v>
      </c>
      <c r="DD34" s="5">
        <v>8.1384699999999999</v>
      </c>
      <c r="DE34" s="5">
        <v>1.02996</v>
      </c>
      <c r="DF34" s="5">
        <v>9.7676800000000004</v>
      </c>
      <c r="DG34" s="6">
        <v>0.72831000000000001</v>
      </c>
      <c r="DH34" s="5">
        <v>4.3432500000000003</v>
      </c>
      <c r="DI34" s="5">
        <v>3.4449000000000001</v>
      </c>
      <c r="DJ34" s="6">
        <v>0.80698000000000003</v>
      </c>
      <c r="DK34" s="5">
        <v>7.2138499999999999</v>
      </c>
      <c r="DL34" s="5">
        <v>5.3562399999999997</v>
      </c>
      <c r="DM34" s="5">
        <v>3.43621</v>
      </c>
      <c r="DN34" s="5">
        <v>6.3847300000000002</v>
      </c>
      <c r="DO34" s="5">
        <v>2.4515099999999999</v>
      </c>
      <c r="DP34" s="5">
        <v>4.8002900000000004</v>
      </c>
      <c r="DQ34" s="5">
        <v>10.113810000000001</v>
      </c>
      <c r="DR34" s="1" t="s">
        <v>397</v>
      </c>
      <c r="DS34" s="1" t="s">
        <v>332</v>
      </c>
      <c r="DT34" s="5">
        <v>-0.29784965515136713</v>
      </c>
      <c r="DU34" s="5">
        <v>-2.4652481079101562E-3</v>
      </c>
    </row>
    <row r="35" spans="2:125" x14ac:dyDescent="0.2">
      <c r="B35" s="3" t="s">
        <v>455</v>
      </c>
      <c r="C35" s="3" t="s">
        <v>456</v>
      </c>
      <c r="D35" s="4">
        <v>45069</v>
      </c>
      <c r="E35" s="4">
        <v>45070</v>
      </c>
      <c r="F35" s="1" t="s">
        <v>457</v>
      </c>
      <c r="G35" s="1" t="s">
        <v>388</v>
      </c>
      <c r="H35" s="1" t="s">
        <v>320</v>
      </c>
      <c r="I35" s="1">
        <v>0</v>
      </c>
      <c r="J35" s="1">
        <v>1</v>
      </c>
      <c r="K35" s="1">
        <v>1</v>
      </c>
      <c r="L35" s="1">
        <v>2.1</v>
      </c>
      <c r="M35" s="1">
        <v>4.2000000000000003E-2</v>
      </c>
      <c r="N35" s="3" t="s">
        <v>458</v>
      </c>
      <c r="O35" s="1" t="s">
        <v>324</v>
      </c>
      <c r="P35" s="3" t="s">
        <v>459</v>
      </c>
      <c r="Q35" s="3" t="s">
        <v>460</v>
      </c>
      <c r="R35" s="3" t="s">
        <v>461</v>
      </c>
      <c r="S35" s="3" t="s">
        <v>346</v>
      </c>
      <c r="T35" s="3" t="s">
        <v>324</v>
      </c>
      <c r="U35" s="3" t="s">
        <v>324</v>
      </c>
      <c r="V35" s="3" t="s">
        <v>462</v>
      </c>
      <c r="W35" s="3" t="s">
        <v>463</v>
      </c>
      <c r="X35" s="1">
        <v>72.5</v>
      </c>
      <c r="Y35" s="3" t="s">
        <v>463</v>
      </c>
      <c r="Z35" s="3" t="s">
        <v>464</v>
      </c>
      <c r="AA35" s="3" t="s">
        <v>329</v>
      </c>
      <c r="AB35" s="3"/>
      <c r="AC35" s="3" t="s">
        <v>330</v>
      </c>
      <c r="AD35" s="5">
        <v>5.7151100000000001</v>
      </c>
      <c r="AE35" s="5">
        <v>5.1694899999999997</v>
      </c>
      <c r="AF35" s="5">
        <v>7.1120299999999999</v>
      </c>
      <c r="AG35" s="5">
        <v>1.7014199999999999</v>
      </c>
      <c r="AH35" s="5">
        <v>3.5065599999999999</v>
      </c>
      <c r="AI35" s="6">
        <v>-1.5381100000000001</v>
      </c>
      <c r="AJ35" s="5">
        <v>4.7870600000000003</v>
      </c>
      <c r="AK35" s="5">
        <v>6.8040200000000004</v>
      </c>
      <c r="AL35" s="5">
        <v>7.0483900000000004</v>
      </c>
      <c r="AM35" s="5">
        <v>5.3961100000000002</v>
      </c>
      <c r="AN35" s="5">
        <v>9.2964400000000005</v>
      </c>
      <c r="AO35" s="5">
        <v>6.0075700000000003</v>
      </c>
      <c r="AP35" s="5">
        <v>1.8970499999999999</v>
      </c>
      <c r="AQ35" s="5">
        <v>13.549810000000001</v>
      </c>
      <c r="AR35" s="5">
        <v>4.1327499999999997</v>
      </c>
      <c r="AS35" s="5">
        <v>10.112259999999999</v>
      </c>
      <c r="AT35" s="5">
        <v>11.62706</v>
      </c>
      <c r="AU35" s="5">
        <v>7.5805300000000004</v>
      </c>
      <c r="AV35" s="6">
        <v>0.67530999999999997</v>
      </c>
      <c r="AW35" s="5">
        <v>8.6628699999999998</v>
      </c>
      <c r="AX35" s="5">
        <v>8.8284099999999999</v>
      </c>
      <c r="AY35" s="5">
        <v>6.16214</v>
      </c>
      <c r="AZ35" s="6">
        <v>1.72861</v>
      </c>
      <c r="BA35" s="5">
        <v>4.0216700000000003</v>
      </c>
      <c r="BB35" s="5">
        <v>3.4525399999999999</v>
      </c>
      <c r="BC35" s="6">
        <v>2.02996</v>
      </c>
      <c r="BD35" s="6">
        <v>0.99238999999999999</v>
      </c>
      <c r="BE35" s="5">
        <v>8.8859100000000009</v>
      </c>
      <c r="BF35" s="5">
        <v>6.7393599999999996</v>
      </c>
      <c r="BG35" s="5">
        <v>9.7174399999999999</v>
      </c>
      <c r="BH35" s="5">
        <v>9.1715800000000005</v>
      </c>
      <c r="BI35" s="5">
        <v>3.7557</v>
      </c>
      <c r="BJ35" s="6">
        <v>0.48998000000000003</v>
      </c>
      <c r="BK35" s="5">
        <v>8.2482699999999998</v>
      </c>
      <c r="BL35" s="5">
        <v>7.4768499999999998</v>
      </c>
      <c r="BM35" s="5">
        <v>3.76796</v>
      </c>
      <c r="BN35" s="6">
        <v>-0.93737999999999999</v>
      </c>
      <c r="BO35" s="5">
        <v>8.3308199999999992</v>
      </c>
      <c r="BP35" s="5">
        <v>8.7103099999999998</v>
      </c>
      <c r="BQ35" s="5">
        <v>6.5949999999999998</v>
      </c>
      <c r="BR35" s="5">
        <v>5.3487999999999998</v>
      </c>
      <c r="BS35" s="6">
        <v>0.27111000000000002</v>
      </c>
      <c r="BT35" s="5">
        <v>10.96627</v>
      </c>
      <c r="BU35" s="5">
        <v>10.261229999999999</v>
      </c>
      <c r="BV35" s="5">
        <v>8.73719</v>
      </c>
      <c r="BW35" s="5">
        <v>7.5269300000000001</v>
      </c>
      <c r="BX35" s="5">
        <v>5.7661899999999999</v>
      </c>
      <c r="BY35" s="5">
        <v>6.6584500000000002</v>
      </c>
      <c r="BZ35" s="5">
        <v>7.1956699999999998</v>
      </c>
      <c r="CA35" s="5">
        <v>9.3984799999999993</v>
      </c>
      <c r="CB35" s="6">
        <v>1.56626</v>
      </c>
      <c r="CC35" s="5">
        <v>8.8554300000000001</v>
      </c>
      <c r="CD35" s="5">
        <v>5.9649400000000004</v>
      </c>
      <c r="CE35" s="5">
        <v>12.1525</v>
      </c>
      <c r="CF35" s="5">
        <v>4.8592700000000004</v>
      </c>
      <c r="CG35" s="5">
        <v>11.45496</v>
      </c>
      <c r="CH35" s="5">
        <v>4.2561499999999999</v>
      </c>
      <c r="CI35" s="5">
        <v>4.3457100000000004</v>
      </c>
      <c r="CJ35" s="5">
        <v>4.9453199999999997</v>
      </c>
      <c r="CK35" s="5">
        <v>11.06803</v>
      </c>
      <c r="CL35" s="5">
        <v>4.3118999999999996</v>
      </c>
      <c r="CM35" s="5">
        <v>6.8360900000000004</v>
      </c>
      <c r="CN35" s="5">
        <v>8.0990599999999997</v>
      </c>
      <c r="CO35" s="5">
        <v>3.3214100000000002</v>
      </c>
      <c r="CP35" s="6">
        <v>1.3742700000000001</v>
      </c>
      <c r="CQ35" s="5">
        <v>2.3662299999999998</v>
      </c>
      <c r="CR35" s="5">
        <v>8.8547100000000007</v>
      </c>
      <c r="CS35" s="5">
        <v>5.6020000000000003</v>
      </c>
      <c r="CT35" s="5">
        <v>4.88056</v>
      </c>
      <c r="CU35" s="5">
        <v>8.9599299999999999</v>
      </c>
      <c r="CV35" s="5">
        <v>5.6628800000000004</v>
      </c>
      <c r="CW35" s="5">
        <v>2.2822100000000001</v>
      </c>
      <c r="CX35" s="5">
        <v>2.0496500000000002</v>
      </c>
      <c r="CY35" s="5">
        <v>11.93563</v>
      </c>
      <c r="CZ35" s="5">
        <v>5.0307599999999999</v>
      </c>
      <c r="DA35" s="5">
        <v>4.3997200000000003</v>
      </c>
      <c r="DB35" s="5">
        <v>4.8846400000000001</v>
      </c>
      <c r="DC35" s="5">
        <v>5.5363699999999998</v>
      </c>
      <c r="DD35" s="5">
        <v>7.6679899999999996</v>
      </c>
      <c r="DE35" s="5">
        <v>1.6476599999999999</v>
      </c>
      <c r="DF35" s="5">
        <v>9.7240800000000007</v>
      </c>
      <c r="DG35" s="6">
        <v>1.9572400000000001</v>
      </c>
      <c r="DH35" s="5">
        <v>5.2358799999999999</v>
      </c>
      <c r="DI35" s="5">
        <v>2.53356</v>
      </c>
      <c r="DJ35" s="6">
        <v>1.44049</v>
      </c>
      <c r="DK35" s="5">
        <v>8.1603499999999993</v>
      </c>
      <c r="DL35" s="5">
        <v>4.2355900000000002</v>
      </c>
      <c r="DM35" s="5">
        <v>4.1147900000000002</v>
      </c>
      <c r="DN35" s="5">
        <v>3.19821</v>
      </c>
      <c r="DO35" s="5">
        <v>2.6288499999999999</v>
      </c>
      <c r="DP35" s="5">
        <v>5.3875299999999999</v>
      </c>
      <c r="DQ35" s="5">
        <v>9.6646599999999996</v>
      </c>
      <c r="DR35" s="1" t="s">
        <v>331</v>
      </c>
      <c r="DS35" s="1" t="s">
        <v>332</v>
      </c>
      <c r="DT35" s="5">
        <v>-0.14074468612670898</v>
      </c>
      <c r="DU35" s="5">
        <v>-0.11213493347167969</v>
      </c>
    </row>
    <row r="36" spans="2:125" x14ac:dyDescent="0.2">
      <c r="B36" s="3" t="s">
        <v>465</v>
      </c>
      <c r="C36" s="3" t="s">
        <v>456</v>
      </c>
      <c r="D36" s="4">
        <v>45069</v>
      </c>
      <c r="E36" s="4">
        <v>45069</v>
      </c>
      <c r="F36" s="1">
        <f t="shared" si="0"/>
        <v>0</v>
      </c>
      <c r="G36" s="1" t="s">
        <v>388</v>
      </c>
      <c r="H36" s="1" t="s">
        <v>320</v>
      </c>
      <c r="I36" s="1">
        <v>0</v>
      </c>
      <c r="J36" s="1">
        <v>0</v>
      </c>
      <c r="K36" s="1">
        <v>0</v>
      </c>
      <c r="L36" s="1">
        <v>1.3</v>
      </c>
      <c r="M36" s="1">
        <v>0.05</v>
      </c>
      <c r="N36" s="3" t="s">
        <v>466</v>
      </c>
      <c r="O36" s="1" t="s">
        <v>324</v>
      </c>
      <c r="P36" s="3" t="s">
        <v>467</v>
      </c>
      <c r="Q36" s="3" t="s">
        <v>468</v>
      </c>
      <c r="R36" s="3" t="s">
        <v>338</v>
      </c>
      <c r="S36" s="3" t="s">
        <v>324</v>
      </c>
      <c r="T36" s="3" t="s">
        <v>324</v>
      </c>
      <c r="U36" s="3" t="s">
        <v>324</v>
      </c>
      <c r="V36" s="3" t="s">
        <v>462</v>
      </c>
      <c r="W36" s="3" t="s">
        <v>463</v>
      </c>
      <c r="X36" s="1">
        <v>72.5</v>
      </c>
      <c r="Y36" s="3" t="s">
        <v>463</v>
      </c>
      <c r="Z36" s="3" t="s">
        <v>464</v>
      </c>
      <c r="AA36" s="3" t="s">
        <v>329</v>
      </c>
      <c r="AB36" s="3"/>
      <c r="AC36" s="3" t="s">
        <v>330</v>
      </c>
      <c r="AD36" s="5">
        <v>5.4475199999999999</v>
      </c>
      <c r="AE36" s="5">
        <v>5.2252099999999997</v>
      </c>
      <c r="AF36" s="5">
        <v>7.1278600000000001</v>
      </c>
      <c r="AG36" s="5">
        <v>1.74749</v>
      </c>
      <c r="AH36" s="5">
        <v>4.0697299999999998</v>
      </c>
      <c r="AI36" s="6">
        <v>-1.4212</v>
      </c>
      <c r="AJ36" s="5">
        <v>4.7478199999999999</v>
      </c>
      <c r="AK36" s="5">
        <v>6.6803600000000003</v>
      </c>
      <c r="AL36" s="5">
        <v>7.2070999999999996</v>
      </c>
      <c r="AM36" s="5">
        <v>4.9666600000000001</v>
      </c>
      <c r="AN36" s="5">
        <v>9.2120700000000006</v>
      </c>
      <c r="AO36" s="5">
        <v>4.1598699999999997</v>
      </c>
      <c r="AP36" s="5">
        <v>1.95713</v>
      </c>
      <c r="AQ36" s="5">
        <v>12.50656</v>
      </c>
      <c r="AR36" s="5">
        <v>3.8176899999999998</v>
      </c>
      <c r="AS36" s="5">
        <v>9.2688500000000005</v>
      </c>
      <c r="AT36" s="5">
        <v>11.75093</v>
      </c>
      <c r="AU36" s="5">
        <v>7.6994400000000001</v>
      </c>
      <c r="AV36" s="6">
        <v>0.58626</v>
      </c>
      <c r="AW36" s="5">
        <v>8.4951299999999996</v>
      </c>
      <c r="AX36" s="5">
        <v>9.4753399999999992</v>
      </c>
      <c r="AY36" s="5">
        <v>5.8881699999999997</v>
      </c>
      <c r="AZ36" s="6">
        <v>2.0558800000000002</v>
      </c>
      <c r="BA36" s="5">
        <v>4.3200700000000003</v>
      </c>
      <c r="BB36" s="5">
        <v>3.4138799999999998</v>
      </c>
      <c r="BC36" s="6">
        <v>1.6108499999999999</v>
      </c>
      <c r="BD36" s="6">
        <v>0.82193000000000005</v>
      </c>
      <c r="BE36" s="5">
        <v>9.1200200000000002</v>
      </c>
      <c r="BF36" s="5">
        <v>6.9673499999999997</v>
      </c>
      <c r="BG36" s="5">
        <v>10.02345</v>
      </c>
      <c r="BH36" s="5">
        <v>8.8205299999999998</v>
      </c>
      <c r="BI36" s="5">
        <v>3.6248300000000002</v>
      </c>
      <c r="BJ36" s="6">
        <v>0.76731000000000005</v>
      </c>
      <c r="BK36" s="5">
        <v>8.2701799999999999</v>
      </c>
      <c r="BL36" s="5">
        <v>8.1786999999999992</v>
      </c>
      <c r="BM36" s="5">
        <v>3.52169</v>
      </c>
      <c r="BN36" s="6">
        <v>-0.96536</v>
      </c>
      <c r="BO36" s="5">
        <v>8.4940999999999995</v>
      </c>
      <c r="BP36" s="5">
        <v>9.2131699999999999</v>
      </c>
      <c r="BQ36" s="5">
        <v>6.6731199999999999</v>
      </c>
      <c r="BR36" s="5">
        <v>5.24214</v>
      </c>
      <c r="BS36" s="6">
        <v>0.39609</v>
      </c>
      <c r="BT36" s="5">
        <v>11.209199999999999</v>
      </c>
      <c r="BU36" s="5">
        <v>8.9038500000000003</v>
      </c>
      <c r="BV36" s="5">
        <v>7.8016300000000003</v>
      </c>
      <c r="BW36" s="5">
        <v>7.2865700000000002</v>
      </c>
      <c r="BX36" s="5">
        <v>5.9985999999999997</v>
      </c>
      <c r="BY36" s="5">
        <v>6.6343800000000002</v>
      </c>
      <c r="BZ36" s="5">
        <v>7.1591699999999996</v>
      </c>
      <c r="CA36" s="5">
        <v>10.56935</v>
      </c>
      <c r="CB36" s="6">
        <v>1.02142</v>
      </c>
      <c r="CC36" s="5">
        <v>8.6989800000000006</v>
      </c>
      <c r="CD36" s="5">
        <v>5.7334500000000004</v>
      </c>
      <c r="CE36" s="5">
        <v>12.122540000000001</v>
      </c>
      <c r="CF36" s="5">
        <v>4.6588099999999999</v>
      </c>
      <c r="CG36" s="5">
        <v>10.15968</v>
      </c>
      <c r="CH36" s="5">
        <v>4.04352</v>
      </c>
      <c r="CI36" s="5">
        <v>3.5502199999999999</v>
      </c>
      <c r="CJ36" s="5">
        <v>5.15036</v>
      </c>
      <c r="CK36" s="5">
        <v>11.258699999999999</v>
      </c>
      <c r="CL36" s="5">
        <v>4.1220299999999996</v>
      </c>
      <c r="CM36" s="5">
        <v>6.2290000000000001</v>
      </c>
      <c r="CN36" s="5">
        <v>8.8619699999999995</v>
      </c>
      <c r="CO36" s="5">
        <v>3.80199</v>
      </c>
      <c r="CP36" s="6">
        <v>1.48075</v>
      </c>
      <c r="CQ36" s="5">
        <v>2.3283900000000002</v>
      </c>
      <c r="CR36" s="5">
        <v>8.7808499999999992</v>
      </c>
      <c r="CS36" s="5">
        <v>5.6390700000000002</v>
      </c>
      <c r="CT36" s="5">
        <v>4.7972599999999996</v>
      </c>
      <c r="CU36" s="5">
        <v>9.3109599999999997</v>
      </c>
      <c r="CV36" s="5">
        <v>5.6122899999999998</v>
      </c>
      <c r="CW36" s="6">
        <v>2.0392299999999999</v>
      </c>
      <c r="CX36" s="5">
        <v>2.31216</v>
      </c>
      <c r="CY36" s="5">
        <v>6.1805700000000003</v>
      </c>
      <c r="CZ36" s="5">
        <v>5.0526</v>
      </c>
      <c r="DA36" s="5">
        <v>4.4196900000000001</v>
      </c>
      <c r="DB36" s="5">
        <v>4.6373100000000003</v>
      </c>
      <c r="DC36" s="5">
        <v>5.4944699999999997</v>
      </c>
      <c r="DD36" s="5">
        <v>8.3061600000000002</v>
      </c>
      <c r="DE36" s="5">
        <v>1.42319</v>
      </c>
      <c r="DF36" s="5">
        <v>9.6319900000000001</v>
      </c>
      <c r="DG36" s="6">
        <v>1.0574600000000001</v>
      </c>
      <c r="DH36" s="5">
        <v>4.7585800000000003</v>
      </c>
      <c r="DI36" s="6">
        <v>2.2147899999999998</v>
      </c>
      <c r="DJ36" s="6">
        <v>0.95716999999999997</v>
      </c>
      <c r="DK36" s="5">
        <v>7.58223</v>
      </c>
      <c r="DL36" s="5">
        <v>3.5471400000000002</v>
      </c>
      <c r="DM36" s="5">
        <v>4.0278400000000003</v>
      </c>
      <c r="DN36" s="5">
        <v>2.3225099999999999</v>
      </c>
      <c r="DO36" s="5">
        <v>2.2032400000000001</v>
      </c>
      <c r="DP36" s="5">
        <v>5.1087499999999997</v>
      </c>
      <c r="DQ36" s="5">
        <v>9.5240500000000008</v>
      </c>
      <c r="DR36" s="1" t="s">
        <v>331</v>
      </c>
      <c r="DS36" s="1" t="s">
        <v>332</v>
      </c>
      <c r="DT36" s="5">
        <v>0.11608457565307617</v>
      </c>
      <c r="DU36" s="5">
        <v>3.4044265747070312E-2</v>
      </c>
    </row>
    <row r="37" spans="2:125" x14ac:dyDescent="0.2">
      <c r="B37" s="3" t="s">
        <v>469</v>
      </c>
      <c r="C37" s="3" t="s">
        <v>456</v>
      </c>
      <c r="D37" s="4">
        <v>45069</v>
      </c>
      <c r="E37" s="4">
        <v>45074</v>
      </c>
      <c r="F37" s="1">
        <f t="shared" si="0"/>
        <v>5</v>
      </c>
      <c r="G37" s="1" t="s">
        <v>388</v>
      </c>
      <c r="H37" s="1" t="s">
        <v>320</v>
      </c>
      <c r="I37" s="1">
        <v>0</v>
      </c>
      <c r="J37" s="1">
        <v>0</v>
      </c>
      <c r="K37" s="1">
        <v>0</v>
      </c>
      <c r="L37" s="1">
        <v>1.1000000000000001</v>
      </c>
      <c r="M37" s="1">
        <v>0.13200000000000001</v>
      </c>
      <c r="N37" s="3" t="s">
        <v>470</v>
      </c>
      <c r="O37" s="1" t="s">
        <v>471</v>
      </c>
      <c r="P37" s="3" t="s">
        <v>472</v>
      </c>
      <c r="Q37" s="3" t="s">
        <v>473</v>
      </c>
      <c r="R37" s="3" t="s">
        <v>474</v>
      </c>
      <c r="S37" s="3" t="s">
        <v>324</v>
      </c>
      <c r="T37" s="3" t="s">
        <v>324</v>
      </c>
      <c r="U37" s="3" t="s">
        <v>324</v>
      </c>
      <c r="V37" s="3" t="s">
        <v>462</v>
      </c>
      <c r="W37" s="3" t="s">
        <v>463</v>
      </c>
      <c r="X37" s="1">
        <v>72.5</v>
      </c>
      <c r="Y37" s="3" t="s">
        <v>463</v>
      </c>
      <c r="Z37" s="3" t="s">
        <v>464</v>
      </c>
      <c r="AA37" s="3" t="s">
        <v>329</v>
      </c>
      <c r="AB37" s="3"/>
      <c r="AC37" s="3" t="s">
        <v>330</v>
      </c>
      <c r="AD37" s="5">
        <v>6.7334800000000001</v>
      </c>
      <c r="AE37" s="5">
        <v>8.0690000000000008</v>
      </c>
      <c r="AF37" s="5">
        <v>7.8304999999999998</v>
      </c>
      <c r="AG37" s="5">
        <v>3.6673300000000002</v>
      </c>
      <c r="AH37" s="5">
        <v>5.9133699999999996</v>
      </c>
      <c r="AI37" s="6">
        <v>-1.5369999999999999</v>
      </c>
      <c r="AJ37" s="5">
        <v>6.2938599999999996</v>
      </c>
      <c r="AK37" s="5">
        <v>8.7533799999999999</v>
      </c>
      <c r="AL37" s="5">
        <v>8.1286100000000001</v>
      </c>
      <c r="AM37" s="5">
        <v>5.4486100000000004</v>
      </c>
      <c r="AN37" s="5">
        <v>9.2263900000000003</v>
      </c>
      <c r="AO37" s="5">
        <v>9.9760500000000008</v>
      </c>
      <c r="AP37" s="5">
        <v>2.7193299999999998</v>
      </c>
      <c r="AQ37" s="5">
        <v>13.32701</v>
      </c>
      <c r="AR37" s="5">
        <v>7.7462600000000004</v>
      </c>
      <c r="AS37" s="5">
        <v>10.6738</v>
      </c>
      <c r="AT37" s="5">
        <v>12.852969999999999</v>
      </c>
      <c r="AU37" s="5">
        <v>8.3615600000000008</v>
      </c>
      <c r="AV37" s="5">
        <v>1.80592</v>
      </c>
      <c r="AW37" s="5">
        <v>11.70857</v>
      </c>
      <c r="AX37" s="5">
        <v>11.685700000000001</v>
      </c>
      <c r="AY37" s="5">
        <v>5.9312800000000001</v>
      </c>
      <c r="AZ37" s="5">
        <v>4.26783</v>
      </c>
      <c r="BA37" s="5">
        <v>5.0205799999999998</v>
      </c>
      <c r="BB37" s="5">
        <v>3.8437399999999999</v>
      </c>
      <c r="BC37" s="5">
        <v>2.7706499999999998</v>
      </c>
      <c r="BD37" s="6">
        <v>1.2289399999999999</v>
      </c>
      <c r="BE37" s="5">
        <v>9.5977700000000006</v>
      </c>
      <c r="BF37" s="5">
        <v>7.4429699999999999</v>
      </c>
      <c r="BG37" s="5">
        <v>10.659090000000001</v>
      </c>
      <c r="BH37" s="5">
        <v>10.306889999999999</v>
      </c>
      <c r="BI37" s="5">
        <v>6.8762699999999999</v>
      </c>
      <c r="BJ37" s="6">
        <v>1.44181</v>
      </c>
      <c r="BK37" s="5">
        <v>9.1911400000000008</v>
      </c>
      <c r="BL37" s="5">
        <v>8.9081100000000006</v>
      </c>
      <c r="BM37" s="5">
        <v>5.0027799999999996</v>
      </c>
      <c r="BN37" s="6">
        <v>-0.88234999999999997</v>
      </c>
      <c r="BO37" s="5">
        <v>9.1922200000000007</v>
      </c>
      <c r="BP37" s="5">
        <v>10.142620000000001</v>
      </c>
      <c r="BQ37" s="5">
        <v>8.9327100000000002</v>
      </c>
      <c r="BR37" s="5">
        <v>8.2065099999999997</v>
      </c>
      <c r="BS37" s="6">
        <v>0.40064</v>
      </c>
      <c r="BT37" s="5">
        <v>12.96862</v>
      </c>
      <c r="BU37" s="5">
        <v>11.40061</v>
      </c>
      <c r="BV37" s="5">
        <v>9.7495100000000008</v>
      </c>
      <c r="BW37" s="5">
        <v>7.1522600000000001</v>
      </c>
      <c r="BX37" s="5">
        <v>6.3412499999999996</v>
      </c>
      <c r="BY37" s="5">
        <v>8.0984999999999996</v>
      </c>
      <c r="BZ37" s="5">
        <v>9.6699699999999993</v>
      </c>
      <c r="CA37" s="5">
        <v>9.8670500000000008</v>
      </c>
      <c r="CB37" s="5">
        <v>2.22925</v>
      </c>
      <c r="CC37" s="5">
        <v>7.5896299999999997</v>
      </c>
      <c r="CD37" s="5">
        <v>8.2446099999999998</v>
      </c>
      <c r="CE37" s="5">
        <v>14.48503</v>
      </c>
      <c r="CF37" s="5">
        <v>4.3691300000000002</v>
      </c>
      <c r="CG37" s="5">
        <v>12.392989999999999</v>
      </c>
      <c r="CH37" s="5">
        <v>4.6814799999999996</v>
      </c>
      <c r="CI37" s="5">
        <v>7.2055199999999999</v>
      </c>
      <c r="CJ37" s="5">
        <v>5.5577300000000003</v>
      </c>
      <c r="CK37" s="5">
        <v>12.09643</v>
      </c>
      <c r="CL37" s="5">
        <v>5.9957900000000004</v>
      </c>
      <c r="CM37" s="5">
        <v>8.9743700000000004</v>
      </c>
      <c r="CN37" s="5">
        <v>8.1933399999999992</v>
      </c>
      <c r="CO37" s="5">
        <v>4.7108699999999999</v>
      </c>
      <c r="CP37" s="5">
        <v>3.6104099999999999</v>
      </c>
      <c r="CQ37" s="5">
        <v>1.6509499999999999</v>
      </c>
      <c r="CR37" s="5">
        <v>9.3925000000000001</v>
      </c>
      <c r="CS37" s="5">
        <v>6.8120900000000004</v>
      </c>
      <c r="CT37" s="5">
        <v>4.3245500000000003</v>
      </c>
      <c r="CU37" s="5">
        <v>13.20842</v>
      </c>
      <c r="CV37" s="5">
        <v>5.4278899999999997</v>
      </c>
      <c r="CW37" s="6">
        <v>2.0529999999999999</v>
      </c>
      <c r="CX37" s="5">
        <v>2.37948</v>
      </c>
      <c r="CY37" s="5">
        <v>10.476570000000001</v>
      </c>
      <c r="CZ37" s="5">
        <v>6.0014799999999999</v>
      </c>
      <c r="DA37" s="5">
        <v>6.4815100000000001</v>
      </c>
      <c r="DB37" s="5">
        <v>5.3771899999999997</v>
      </c>
      <c r="DC37" s="5">
        <v>4.3945699999999999</v>
      </c>
      <c r="DD37" s="5">
        <v>7.6772499999999999</v>
      </c>
      <c r="DE37" s="5">
        <v>3.0475400000000001</v>
      </c>
      <c r="DF37" s="5">
        <v>9.5448799999999991</v>
      </c>
      <c r="DG37" s="6">
        <v>1.58412</v>
      </c>
      <c r="DH37" s="5">
        <v>7.7499399999999996</v>
      </c>
      <c r="DI37" s="5">
        <v>3.2243400000000002</v>
      </c>
      <c r="DJ37" s="6">
        <v>1.62161</v>
      </c>
      <c r="DK37" s="5">
        <v>9.8313600000000001</v>
      </c>
      <c r="DL37" s="5">
        <v>6.5576999999999996</v>
      </c>
      <c r="DM37" s="5">
        <v>6.5812600000000003</v>
      </c>
      <c r="DN37" s="5">
        <v>7.9202300000000001</v>
      </c>
      <c r="DO37" s="5">
        <v>3.7951700000000002</v>
      </c>
      <c r="DP37" s="5">
        <v>7.6793399999999998</v>
      </c>
      <c r="DQ37" s="5">
        <v>9.7717500000000008</v>
      </c>
      <c r="DR37" s="1" t="s">
        <v>475</v>
      </c>
      <c r="DS37" s="1" t="s">
        <v>332</v>
      </c>
      <c r="DT37" s="5">
        <v>4.5119285583496094E-2</v>
      </c>
      <c r="DU37" s="5">
        <v>0.25363922119140625</v>
      </c>
    </row>
    <row r="38" spans="2:125" x14ac:dyDescent="0.2">
      <c r="B38" s="3" t="s">
        <v>476</v>
      </c>
      <c r="C38" s="3" t="s">
        <v>456</v>
      </c>
      <c r="D38" s="4">
        <v>45069</v>
      </c>
      <c r="E38" s="4">
        <v>45075</v>
      </c>
      <c r="F38" s="1">
        <f t="shared" si="0"/>
        <v>6</v>
      </c>
      <c r="G38" s="1" t="s">
        <v>388</v>
      </c>
      <c r="H38" s="1" t="s">
        <v>320</v>
      </c>
      <c r="I38" s="1">
        <v>0</v>
      </c>
      <c r="J38" s="1">
        <v>0</v>
      </c>
      <c r="K38" s="1">
        <v>0</v>
      </c>
      <c r="L38" s="1">
        <v>1.5</v>
      </c>
      <c r="M38" s="1">
        <v>0.21</v>
      </c>
      <c r="N38" s="3" t="s">
        <v>477</v>
      </c>
      <c r="O38" s="1" t="s">
        <v>478</v>
      </c>
      <c r="P38" s="3" t="s">
        <v>472</v>
      </c>
      <c r="Q38" s="3" t="s">
        <v>479</v>
      </c>
      <c r="R38" s="3" t="s">
        <v>353</v>
      </c>
      <c r="S38" s="3" t="s">
        <v>324</v>
      </c>
      <c r="T38" s="3" t="s">
        <v>324</v>
      </c>
      <c r="U38" s="3" t="s">
        <v>324</v>
      </c>
      <c r="V38" s="3" t="s">
        <v>462</v>
      </c>
      <c r="W38" s="3" t="s">
        <v>463</v>
      </c>
      <c r="X38" s="1">
        <v>72.5</v>
      </c>
      <c r="Y38" s="3" t="s">
        <v>463</v>
      </c>
      <c r="Z38" s="3" t="s">
        <v>464</v>
      </c>
      <c r="AA38" s="3" t="s">
        <v>329</v>
      </c>
      <c r="AB38" s="3"/>
      <c r="AC38" s="3" t="s">
        <v>330</v>
      </c>
      <c r="AD38" s="5">
        <v>6.4491899999999998</v>
      </c>
      <c r="AE38" s="5">
        <v>7.1915399999999998</v>
      </c>
      <c r="AF38" s="5">
        <v>7.5057299999999998</v>
      </c>
      <c r="AG38" s="5">
        <v>3.2242700000000002</v>
      </c>
      <c r="AH38" s="5">
        <v>5.5666200000000003</v>
      </c>
      <c r="AI38" s="6">
        <v>-1.7236499999999999</v>
      </c>
      <c r="AJ38" s="5">
        <v>5.50969</v>
      </c>
      <c r="AK38" s="5">
        <v>8.7943700000000007</v>
      </c>
      <c r="AL38" s="5">
        <v>8.3759200000000007</v>
      </c>
      <c r="AM38" s="5">
        <v>5.5979000000000001</v>
      </c>
      <c r="AN38" s="5">
        <v>9.2057800000000007</v>
      </c>
      <c r="AO38" s="5">
        <v>8.4601600000000001</v>
      </c>
      <c r="AP38" s="5">
        <v>1.74471</v>
      </c>
      <c r="AQ38" s="5">
        <v>12.00062</v>
      </c>
      <c r="AR38" s="5">
        <v>6.3962000000000003</v>
      </c>
      <c r="AS38" s="5">
        <v>11.4245</v>
      </c>
      <c r="AT38" s="5">
        <v>12.23841</v>
      </c>
      <c r="AU38" s="5">
        <v>8.2871600000000001</v>
      </c>
      <c r="AV38" s="5">
        <v>2.3827600000000002</v>
      </c>
      <c r="AW38" s="5">
        <v>11.160299999999999</v>
      </c>
      <c r="AX38" s="5">
        <v>10.688639999999999</v>
      </c>
      <c r="AY38" s="5">
        <v>5.2967599999999999</v>
      </c>
      <c r="AZ38" s="5">
        <v>3.1573500000000001</v>
      </c>
      <c r="BA38" s="5">
        <v>4.95648</v>
      </c>
      <c r="BB38" s="5">
        <v>3.8043900000000002</v>
      </c>
      <c r="BC38" s="6">
        <v>1.6380600000000001</v>
      </c>
      <c r="BD38" s="6">
        <v>1.2340100000000001</v>
      </c>
      <c r="BE38" s="5">
        <v>9.5032800000000002</v>
      </c>
      <c r="BF38" s="5">
        <v>7.2584999999999997</v>
      </c>
      <c r="BG38" s="5">
        <v>11.02009</v>
      </c>
      <c r="BH38" s="5">
        <v>9.6870200000000004</v>
      </c>
      <c r="BI38" s="5">
        <v>7.1081799999999999</v>
      </c>
      <c r="BJ38" s="6">
        <v>0.96164000000000005</v>
      </c>
      <c r="BK38" s="5">
        <v>9.1083200000000009</v>
      </c>
      <c r="BL38" s="5">
        <v>8.9938400000000005</v>
      </c>
      <c r="BM38" s="5">
        <v>4.0827600000000004</v>
      </c>
      <c r="BN38" s="6">
        <v>-1.27417</v>
      </c>
      <c r="BO38" s="5">
        <v>8.6858400000000007</v>
      </c>
      <c r="BP38" s="5">
        <v>10.14958</v>
      </c>
      <c r="BQ38" s="5">
        <v>8.1741499999999991</v>
      </c>
      <c r="BR38" s="5">
        <v>7.6222899999999996</v>
      </c>
      <c r="BS38" s="6">
        <v>0.56701000000000001</v>
      </c>
      <c r="BT38" s="5">
        <v>11.17869</v>
      </c>
      <c r="BU38" s="5">
        <v>10.326320000000001</v>
      </c>
      <c r="BV38" s="5">
        <v>8.6288099999999996</v>
      </c>
      <c r="BW38" s="5">
        <v>5.9274300000000002</v>
      </c>
      <c r="BX38" s="5">
        <v>6.2696100000000001</v>
      </c>
      <c r="BY38" s="5">
        <v>6.8796299999999997</v>
      </c>
      <c r="BZ38" s="5">
        <v>8.3598400000000002</v>
      </c>
      <c r="CA38" s="5">
        <v>11.458780000000001</v>
      </c>
      <c r="CB38" s="6">
        <v>1.1560999999999999</v>
      </c>
      <c r="CC38" s="5">
        <v>9.1089900000000004</v>
      </c>
      <c r="CD38" s="5">
        <v>8.4180899999999994</v>
      </c>
      <c r="CE38" s="5">
        <v>13.655340000000001</v>
      </c>
      <c r="CF38" s="5">
        <v>4.5833700000000004</v>
      </c>
      <c r="CG38" s="5">
        <v>11.89686</v>
      </c>
      <c r="CH38" s="5">
        <v>5.3872799999999996</v>
      </c>
      <c r="CI38" s="5">
        <v>7.2877099999999997</v>
      </c>
      <c r="CJ38" s="5">
        <v>5.1571699999999998</v>
      </c>
      <c r="CK38" s="5">
        <v>11.12717</v>
      </c>
      <c r="CL38" s="5">
        <v>5.1325399999999997</v>
      </c>
      <c r="CM38" s="5">
        <v>7.8335699999999999</v>
      </c>
      <c r="CN38" s="5">
        <v>9.8606999999999996</v>
      </c>
      <c r="CO38" s="5">
        <v>3.5257100000000001</v>
      </c>
      <c r="CP38" s="5">
        <v>2.7586400000000002</v>
      </c>
      <c r="CQ38" s="5">
        <v>2.5408200000000001</v>
      </c>
      <c r="CR38" s="5">
        <v>9.0353999999999992</v>
      </c>
      <c r="CS38" s="5">
        <v>5.9973999999999998</v>
      </c>
      <c r="CT38" s="5">
        <v>5.0129200000000003</v>
      </c>
      <c r="CU38" s="5">
        <v>11.20626</v>
      </c>
      <c r="CV38" s="5">
        <v>5.5138600000000002</v>
      </c>
      <c r="CW38" s="5">
        <v>3.5637699999999999</v>
      </c>
      <c r="CX38" s="5">
        <v>2.0907499999999999</v>
      </c>
      <c r="CY38" s="5">
        <v>9.2658100000000001</v>
      </c>
      <c r="CZ38" s="5">
        <v>5.6197100000000004</v>
      </c>
      <c r="DA38" s="5">
        <v>5.4544899999999998</v>
      </c>
      <c r="DB38" s="5">
        <v>4.8900399999999999</v>
      </c>
      <c r="DC38" s="5">
        <v>5.2869400000000004</v>
      </c>
      <c r="DD38" s="5">
        <v>7.8488699999999998</v>
      </c>
      <c r="DE38" s="5">
        <v>1.9549799999999999</v>
      </c>
      <c r="DF38" s="5">
        <v>9.4664800000000007</v>
      </c>
      <c r="DG38" s="6">
        <v>0.47370000000000001</v>
      </c>
      <c r="DH38" s="5">
        <v>6.9660200000000003</v>
      </c>
      <c r="DI38" s="5">
        <v>3.47811</v>
      </c>
      <c r="DJ38" s="6">
        <v>0.90613999999999995</v>
      </c>
      <c r="DK38" s="5">
        <v>7.6930399999999999</v>
      </c>
      <c r="DL38" s="5">
        <v>5.50021</v>
      </c>
      <c r="DM38" s="5">
        <v>6.3399400000000004</v>
      </c>
      <c r="DN38" s="5">
        <v>6.8387500000000001</v>
      </c>
      <c r="DO38" s="5">
        <v>2.9387300000000001</v>
      </c>
      <c r="DP38" s="5">
        <v>5.9315199999999999</v>
      </c>
      <c r="DQ38" s="5">
        <v>9.7065599999999996</v>
      </c>
      <c r="DR38" s="1" t="s">
        <v>331</v>
      </c>
      <c r="DS38" s="1" t="s">
        <v>332</v>
      </c>
      <c r="DT38" s="5">
        <v>-8.4694385528564453E-2</v>
      </c>
      <c r="DU38" s="5">
        <v>-1.1904716491699219E-2</v>
      </c>
    </row>
    <row r="39" spans="2:125" x14ac:dyDescent="0.2">
      <c r="B39" s="3" t="s">
        <v>480</v>
      </c>
      <c r="C39" s="3" t="s">
        <v>456</v>
      </c>
      <c r="D39" s="4">
        <v>45069</v>
      </c>
      <c r="E39" s="4">
        <v>45076</v>
      </c>
      <c r="F39" s="1">
        <f t="shared" si="0"/>
        <v>7</v>
      </c>
      <c r="G39" s="1" t="s">
        <v>388</v>
      </c>
      <c r="H39" s="1" t="s">
        <v>320</v>
      </c>
      <c r="I39" s="1">
        <v>0</v>
      </c>
      <c r="J39" s="1">
        <v>0</v>
      </c>
      <c r="K39" s="1">
        <v>0</v>
      </c>
      <c r="L39" s="1">
        <v>1.6</v>
      </c>
      <c r="M39" s="1">
        <v>0.17599999999999999</v>
      </c>
      <c r="N39" s="3" t="s">
        <v>481</v>
      </c>
      <c r="O39" s="1" t="s">
        <v>390</v>
      </c>
      <c r="P39" s="3" t="s">
        <v>336</v>
      </c>
      <c r="Q39" s="3" t="s">
        <v>367</v>
      </c>
      <c r="R39" s="3" t="s">
        <v>482</v>
      </c>
      <c r="S39" s="3" t="s">
        <v>324</v>
      </c>
      <c r="T39" s="3" t="s">
        <v>324</v>
      </c>
      <c r="U39" s="3" t="s">
        <v>324</v>
      </c>
      <c r="V39" s="3" t="s">
        <v>462</v>
      </c>
      <c r="W39" s="3" t="s">
        <v>463</v>
      </c>
      <c r="X39" s="1">
        <v>72.5</v>
      </c>
      <c r="Y39" s="3" t="s">
        <v>463</v>
      </c>
      <c r="Z39" s="3" t="s">
        <v>464</v>
      </c>
      <c r="AA39" s="3" t="s">
        <v>329</v>
      </c>
      <c r="AB39" s="3"/>
      <c r="AC39" s="3" t="s">
        <v>330</v>
      </c>
      <c r="AD39" s="5">
        <v>5.5736999999999997</v>
      </c>
      <c r="AE39" s="5">
        <v>7.1087800000000003</v>
      </c>
      <c r="AF39" s="5">
        <v>7.4127200000000002</v>
      </c>
      <c r="AG39" s="5">
        <v>1.96773</v>
      </c>
      <c r="AH39" s="5">
        <v>3.8814199999999999</v>
      </c>
      <c r="AI39" s="6">
        <v>-1.8169900000000001</v>
      </c>
      <c r="AJ39" s="5">
        <v>5.3403799999999997</v>
      </c>
      <c r="AK39" s="5">
        <v>7.2013199999999999</v>
      </c>
      <c r="AL39" s="5">
        <v>7.1922600000000001</v>
      </c>
      <c r="AM39" s="5">
        <v>4.8718399999999997</v>
      </c>
      <c r="AN39" s="5">
        <v>9.2749299999999995</v>
      </c>
      <c r="AO39" s="5">
        <v>7.8601900000000002</v>
      </c>
      <c r="AP39" s="5">
        <v>2.1282800000000002</v>
      </c>
      <c r="AQ39" s="5">
        <v>11.410399999999999</v>
      </c>
      <c r="AR39" s="5">
        <v>6.5038999999999998</v>
      </c>
      <c r="AS39" s="5">
        <v>10.33239</v>
      </c>
      <c r="AT39" s="5">
        <v>11.564159999999999</v>
      </c>
      <c r="AU39" s="5">
        <v>8.1905800000000006</v>
      </c>
      <c r="AV39" s="5">
        <v>1.17493</v>
      </c>
      <c r="AW39" s="5">
        <v>10.97486</v>
      </c>
      <c r="AX39" s="5">
        <v>10.77135</v>
      </c>
      <c r="AY39" s="5">
        <v>5.6134199999999996</v>
      </c>
      <c r="AZ39" s="5">
        <v>2.9775800000000001</v>
      </c>
      <c r="BA39" s="5">
        <v>4.6524999999999999</v>
      </c>
      <c r="BB39" s="5">
        <v>3.8979499999999998</v>
      </c>
      <c r="BC39" s="6">
        <v>1.34938</v>
      </c>
      <c r="BD39" s="6">
        <v>1.20031</v>
      </c>
      <c r="BE39" s="5">
        <v>9.5277100000000008</v>
      </c>
      <c r="BF39" s="5">
        <v>7.2813499999999998</v>
      </c>
      <c r="BG39" s="5">
        <v>10.36988</v>
      </c>
      <c r="BH39" s="5">
        <v>9.8269500000000001</v>
      </c>
      <c r="BI39" s="5">
        <v>6.9333200000000001</v>
      </c>
      <c r="BJ39" s="6">
        <v>1.24722</v>
      </c>
      <c r="BK39" s="5">
        <v>8.6363099999999999</v>
      </c>
      <c r="BL39" s="5">
        <v>7.9224500000000004</v>
      </c>
      <c r="BM39" s="5">
        <v>3.2924699999999998</v>
      </c>
      <c r="BN39" s="6">
        <v>-0.89390999999999998</v>
      </c>
      <c r="BO39" s="5">
        <v>8.8219200000000004</v>
      </c>
      <c r="BP39" s="5">
        <v>8.95411</v>
      </c>
      <c r="BQ39" s="5">
        <v>8.6489899999999995</v>
      </c>
      <c r="BR39" s="5">
        <v>7.6724800000000002</v>
      </c>
      <c r="BS39" s="6">
        <v>0.68300000000000005</v>
      </c>
      <c r="BT39" s="5">
        <v>10.98096</v>
      </c>
      <c r="BU39" s="5">
        <v>9.2958499999999997</v>
      </c>
      <c r="BV39" s="5">
        <v>7.9091399999999998</v>
      </c>
      <c r="BW39" s="5">
        <v>5.6889200000000004</v>
      </c>
      <c r="BX39" s="5">
        <v>6.35006</v>
      </c>
      <c r="BY39" s="5">
        <v>6.4838699999999996</v>
      </c>
      <c r="BZ39" s="5">
        <v>8.6941199999999998</v>
      </c>
      <c r="CA39" s="5">
        <v>9.8157599999999992</v>
      </c>
      <c r="CB39" s="6">
        <v>1.6104099999999999</v>
      </c>
      <c r="CC39" s="5">
        <v>8.9014900000000008</v>
      </c>
      <c r="CD39" s="5">
        <v>8.3744999999999994</v>
      </c>
      <c r="CE39" s="5">
        <v>13.807869999999999</v>
      </c>
      <c r="CF39" s="5">
        <v>4.5301200000000001</v>
      </c>
      <c r="CG39" s="5">
        <v>11.39865</v>
      </c>
      <c r="CH39" s="5">
        <v>5.2795199999999998</v>
      </c>
      <c r="CI39" s="5">
        <v>6.5998700000000001</v>
      </c>
      <c r="CJ39" s="5">
        <v>5.41296</v>
      </c>
      <c r="CK39" s="5">
        <v>11.2319</v>
      </c>
      <c r="CL39" s="5">
        <v>5.3400100000000004</v>
      </c>
      <c r="CM39" s="5">
        <v>7.1802900000000003</v>
      </c>
      <c r="CN39" s="5">
        <v>9.4461899999999996</v>
      </c>
      <c r="CO39" s="5">
        <v>2.7492000000000001</v>
      </c>
      <c r="CP39" s="5">
        <v>3.2494100000000001</v>
      </c>
      <c r="CQ39" s="5">
        <v>2.7656800000000001</v>
      </c>
      <c r="CR39" s="5">
        <v>9.1605100000000004</v>
      </c>
      <c r="CS39" s="5">
        <v>6.1559999999999997</v>
      </c>
      <c r="CT39" s="5">
        <v>5.3193599999999996</v>
      </c>
      <c r="CU39" s="5">
        <v>9.8355700000000006</v>
      </c>
      <c r="CV39" s="5">
        <v>5.5747299999999997</v>
      </c>
      <c r="CW39" s="5">
        <v>3.0526800000000001</v>
      </c>
      <c r="CX39" s="5">
        <v>2.12439</v>
      </c>
      <c r="CY39" s="5">
        <v>8.1330500000000008</v>
      </c>
      <c r="CZ39" s="5">
        <v>5.5527499999999996</v>
      </c>
      <c r="DA39" s="5">
        <v>4.8990499999999999</v>
      </c>
      <c r="DB39" s="5">
        <v>5.0765900000000004</v>
      </c>
      <c r="DC39" s="5">
        <v>5.3759699999999997</v>
      </c>
      <c r="DD39" s="5">
        <v>7.9012200000000004</v>
      </c>
      <c r="DE39" s="5">
        <v>2.12568</v>
      </c>
      <c r="DF39" s="5">
        <v>9.3525100000000005</v>
      </c>
      <c r="DG39" s="6">
        <v>0.98141999999999996</v>
      </c>
      <c r="DH39" s="5">
        <v>6.8700099999999997</v>
      </c>
      <c r="DI39" s="5">
        <v>3.3804099999999999</v>
      </c>
      <c r="DJ39" s="6">
        <v>1.1067899999999999</v>
      </c>
      <c r="DK39" s="5">
        <v>7.6615700000000002</v>
      </c>
      <c r="DL39" s="5">
        <v>5.1398999999999999</v>
      </c>
      <c r="DM39" s="5">
        <v>6.6972300000000002</v>
      </c>
      <c r="DN39" s="5">
        <v>6.58908</v>
      </c>
      <c r="DO39" s="5">
        <v>2.9483199999999998</v>
      </c>
      <c r="DP39" s="5">
        <v>5.6116000000000001</v>
      </c>
      <c r="DQ39" s="5">
        <v>9.6134599999999999</v>
      </c>
      <c r="DR39" s="1" t="s">
        <v>331</v>
      </c>
      <c r="DS39" s="1" t="s">
        <v>332</v>
      </c>
      <c r="DT39" s="5">
        <v>9.1354846954345703E-2</v>
      </c>
      <c r="DU39" s="5">
        <v>8.7064743041992188E-2</v>
      </c>
    </row>
    <row r="40" spans="2:125" x14ac:dyDescent="0.2">
      <c r="B40" s="3" t="s">
        <v>483</v>
      </c>
      <c r="C40" s="3" t="s">
        <v>456</v>
      </c>
      <c r="D40" s="4">
        <v>45069</v>
      </c>
      <c r="E40" s="4">
        <v>45077</v>
      </c>
      <c r="F40" s="1">
        <f t="shared" si="0"/>
        <v>8</v>
      </c>
      <c r="G40" s="1" t="s">
        <v>388</v>
      </c>
      <c r="H40" s="1" t="s">
        <v>320</v>
      </c>
      <c r="I40" s="1">
        <v>0</v>
      </c>
      <c r="J40" s="1">
        <v>0</v>
      </c>
      <c r="K40" s="1">
        <v>0</v>
      </c>
      <c r="L40" s="1">
        <v>1.9</v>
      </c>
      <c r="M40" s="1">
        <v>0.38</v>
      </c>
      <c r="N40" s="3" t="s">
        <v>484</v>
      </c>
      <c r="O40" s="1" t="s">
        <v>485</v>
      </c>
      <c r="P40" s="3" t="s">
        <v>321</v>
      </c>
      <c r="Q40" s="3" t="s">
        <v>486</v>
      </c>
      <c r="R40" s="3" t="s">
        <v>487</v>
      </c>
      <c r="S40" s="3" t="s">
        <v>324</v>
      </c>
      <c r="T40" s="3" t="s">
        <v>324</v>
      </c>
      <c r="U40" s="3" t="s">
        <v>324</v>
      </c>
      <c r="V40" s="3" t="s">
        <v>462</v>
      </c>
      <c r="W40" s="3" t="s">
        <v>463</v>
      </c>
      <c r="X40" s="1">
        <v>72.5</v>
      </c>
      <c r="Y40" s="3" t="s">
        <v>463</v>
      </c>
      <c r="Z40" s="3" t="s">
        <v>464</v>
      </c>
      <c r="AA40" s="3" t="s">
        <v>329</v>
      </c>
      <c r="AB40" s="3"/>
      <c r="AC40" s="3" t="s">
        <v>330</v>
      </c>
      <c r="AD40" s="5">
        <v>5.3697600000000003</v>
      </c>
      <c r="AE40" s="5">
        <v>6.5678799999999997</v>
      </c>
      <c r="AF40" s="5">
        <v>7.2755099999999997</v>
      </c>
      <c r="AG40" s="6">
        <v>1.19564</v>
      </c>
      <c r="AH40" s="5">
        <v>2.4467400000000001</v>
      </c>
      <c r="AI40" s="6">
        <v>-1.8371</v>
      </c>
      <c r="AJ40" s="5">
        <v>5.1520299999999999</v>
      </c>
      <c r="AK40" s="5">
        <v>6.0510000000000002</v>
      </c>
      <c r="AL40" s="5">
        <v>6.54406</v>
      </c>
      <c r="AM40" s="5">
        <v>4.6078799999999998</v>
      </c>
      <c r="AN40" s="5">
        <v>9.0874799999999993</v>
      </c>
      <c r="AO40" s="5">
        <v>7.5990700000000002</v>
      </c>
      <c r="AP40" s="5">
        <v>2.1966600000000001</v>
      </c>
      <c r="AQ40" s="5">
        <v>11.14838</v>
      </c>
      <c r="AR40" s="5">
        <v>5.7038599999999997</v>
      </c>
      <c r="AS40" s="5">
        <v>9.3852600000000006</v>
      </c>
      <c r="AT40" s="5">
        <v>11.62025</v>
      </c>
      <c r="AU40" s="5">
        <v>7.9700499999999996</v>
      </c>
      <c r="AV40" s="6">
        <v>0.54232000000000002</v>
      </c>
      <c r="AW40" s="5">
        <v>10.50825</v>
      </c>
      <c r="AX40" s="5">
        <v>10.064640000000001</v>
      </c>
      <c r="AY40" s="5">
        <v>5.5137099999999997</v>
      </c>
      <c r="AZ40" s="5">
        <v>2.5034299999999998</v>
      </c>
      <c r="BA40" s="5">
        <v>4.2652900000000002</v>
      </c>
      <c r="BB40" s="5">
        <v>3.6834500000000001</v>
      </c>
      <c r="BC40" s="6">
        <v>2.0892499999999998</v>
      </c>
      <c r="BD40" s="6">
        <v>1.1705700000000001</v>
      </c>
      <c r="BE40" s="5">
        <v>9.3438999999999997</v>
      </c>
      <c r="BF40" s="5">
        <v>7.11198</v>
      </c>
      <c r="BG40" s="5">
        <v>9.8090799999999998</v>
      </c>
      <c r="BH40" s="5">
        <v>9.5822699999999994</v>
      </c>
      <c r="BI40" s="5">
        <v>5.8100699999999996</v>
      </c>
      <c r="BJ40" s="6">
        <v>1.0095499999999999</v>
      </c>
      <c r="BK40" s="5">
        <v>8.0798000000000005</v>
      </c>
      <c r="BL40" s="5">
        <v>6.8655999999999997</v>
      </c>
      <c r="BM40" s="5">
        <v>2.8135300000000001</v>
      </c>
      <c r="BN40" s="6">
        <v>-1.18947</v>
      </c>
      <c r="BO40" s="5">
        <v>8.6740200000000005</v>
      </c>
      <c r="BP40" s="5">
        <v>8.1326099999999997</v>
      </c>
      <c r="BQ40" s="5">
        <v>8.2731100000000009</v>
      </c>
      <c r="BR40" s="5">
        <v>7.1887600000000003</v>
      </c>
      <c r="BS40" s="6">
        <v>0.41821999999999998</v>
      </c>
      <c r="BT40" s="5">
        <v>10.721360000000001</v>
      </c>
      <c r="BU40" s="5">
        <v>8.6328499999999995</v>
      </c>
      <c r="BV40" s="5">
        <v>7.3328800000000003</v>
      </c>
      <c r="BW40" s="5">
        <v>5.3985900000000004</v>
      </c>
      <c r="BX40" s="5">
        <v>6.1267800000000001</v>
      </c>
      <c r="BY40" s="5">
        <v>5.8644800000000004</v>
      </c>
      <c r="BZ40" s="5">
        <v>8.4994999999999994</v>
      </c>
      <c r="CA40" s="5">
        <v>8.1738099999999996</v>
      </c>
      <c r="CB40" s="6">
        <v>1.4292</v>
      </c>
      <c r="CC40" s="5">
        <v>8.6014800000000005</v>
      </c>
      <c r="CD40" s="5">
        <v>7.4831200000000004</v>
      </c>
      <c r="CE40" s="5">
        <v>13.717449999999999</v>
      </c>
      <c r="CF40" s="5">
        <v>4.1551999999999998</v>
      </c>
      <c r="CG40" s="5">
        <v>11.015739999999999</v>
      </c>
      <c r="CH40" s="5">
        <v>4.6371099999999998</v>
      </c>
      <c r="CI40" s="5">
        <v>5.5726699999999996</v>
      </c>
      <c r="CJ40" s="5">
        <v>5.1118600000000001</v>
      </c>
      <c r="CK40" s="5">
        <v>11.041919999999999</v>
      </c>
      <c r="CL40" s="5">
        <v>5.1216200000000001</v>
      </c>
      <c r="CM40" s="5">
        <v>6.4658699999999998</v>
      </c>
      <c r="CN40" s="5">
        <v>9.1251899999999999</v>
      </c>
      <c r="CO40" s="5">
        <v>3.2231100000000001</v>
      </c>
      <c r="CP40" s="5">
        <v>2.7538299999999998</v>
      </c>
      <c r="CQ40" s="5">
        <v>2.7625999999999999</v>
      </c>
      <c r="CR40" s="5">
        <v>9.0298700000000007</v>
      </c>
      <c r="CS40" s="5">
        <v>5.8704200000000002</v>
      </c>
      <c r="CT40" s="5">
        <v>5.2074100000000003</v>
      </c>
      <c r="CU40" s="5">
        <v>9.0187000000000008</v>
      </c>
      <c r="CV40" s="5">
        <v>5.3684700000000003</v>
      </c>
      <c r="CW40" s="5">
        <v>2.92476</v>
      </c>
      <c r="CX40" s="5">
        <v>1.9592499999999999</v>
      </c>
      <c r="CY40" s="5">
        <v>7.0912199999999999</v>
      </c>
      <c r="CZ40" s="5">
        <v>5.1619299999999999</v>
      </c>
      <c r="DA40" s="5">
        <v>4.0693400000000004</v>
      </c>
      <c r="DB40" s="5">
        <v>4.8932599999999997</v>
      </c>
      <c r="DC40" s="5">
        <v>5.23306</v>
      </c>
      <c r="DD40" s="5">
        <v>7.6443300000000001</v>
      </c>
      <c r="DE40" s="5">
        <v>1.7620400000000001</v>
      </c>
      <c r="DF40" s="5">
        <v>9.12303</v>
      </c>
      <c r="DG40" s="6">
        <v>0.36010999999999999</v>
      </c>
      <c r="DH40" s="5">
        <v>6.4696100000000003</v>
      </c>
      <c r="DI40" s="5">
        <v>3.1250200000000001</v>
      </c>
      <c r="DJ40" s="6">
        <v>0.63483999999999996</v>
      </c>
      <c r="DK40" s="5">
        <v>7.1493900000000004</v>
      </c>
      <c r="DL40" s="5">
        <v>4.5153600000000003</v>
      </c>
      <c r="DM40" s="5">
        <v>6.40482</v>
      </c>
      <c r="DN40" s="5">
        <v>4.80898</v>
      </c>
      <c r="DO40" s="5">
        <v>2.7500900000000001</v>
      </c>
      <c r="DP40" s="5">
        <v>5.0803599999999998</v>
      </c>
      <c r="DQ40" s="5">
        <v>9.4035200000000003</v>
      </c>
      <c r="DR40" s="1" t="s">
        <v>331</v>
      </c>
      <c r="DS40" s="1" t="s">
        <v>332</v>
      </c>
      <c r="DT40" s="5">
        <v>-3.6149024963378906E-3</v>
      </c>
      <c r="DU40" s="5">
        <v>1.3034820556640625E-2</v>
      </c>
    </row>
    <row r="41" spans="2:125" x14ac:dyDescent="0.2">
      <c r="B41" s="3" t="s">
        <v>488</v>
      </c>
      <c r="C41" s="3" t="s">
        <v>456</v>
      </c>
      <c r="D41" s="4">
        <v>45069</v>
      </c>
      <c r="E41" s="4">
        <v>45078</v>
      </c>
      <c r="F41" s="1">
        <f t="shared" si="0"/>
        <v>9</v>
      </c>
      <c r="G41" s="1" t="s">
        <v>388</v>
      </c>
      <c r="H41" s="1" t="s">
        <v>320</v>
      </c>
      <c r="I41" s="1">
        <v>0</v>
      </c>
      <c r="J41" s="1">
        <v>0</v>
      </c>
      <c r="K41" s="1">
        <v>0</v>
      </c>
      <c r="L41" s="1">
        <v>1.7</v>
      </c>
      <c r="M41" s="1">
        <v>0.42499999999999999</v>
      </c>
      <c r="N41" s="3" t="s">
        <v>489</v>
      </c>
      <c r="O41" s="1" t="s">
        <v>490</v>
      </c>
      <c r="P41" s="3" t="s">
        <v>400</v>
      </c>
      <c r="Q41" s="3" t="s">
        <v>491</v>
      </c>
      <c r="R41" s="3" t="s">
        <v>389</v>
      </c>
      <c r="S41" s="3" t="s">
        <v>324</v>
      </c>
      <c r="T41" s="3" t="s">
        <v>324</v>
      </c>
      <c r="U41" s="3" t="s">
        <v>324</v>
      </c>
      <c r="V41" s="3" t="s">
        <v>462</v>
      </c>
      <c r="W41" s="3" t="s">
        <v>463</v>
      </c>
      <c r="X41" s="1">
        <v>72.5</v>
      </c>
      <c r="Y41" s="3" t="s">
        <v>463</v>
      </c>
      <c r="Z41" s="3" t="s">
        <v>464</v>
      </c>
      <c r="AA41" s="3" t="s">
        <v>329</v>
      </c>
      <c r="AB41" s="3"/>
      <c r="AC41" s="3" t="s">
        <v>330</v>
      </c>
      <c r="AD41" s="5">
        <v>5.3424399999999999</v>
      </c>
      <c r="AE41" s="5">
        <v>6.3030099999999996</v>
      </c>
      <c r="AF41" s="5">
        <v>7.3226800000000001</v>
      </c>
      <c r="AG41" s="5">
        <v>1.3246800000000001</v>
      </c>
      <c r="AH41" s="5">
        <v>3.4949499999999998</v>
      </c>
      <c r="AI41" s="6">
        <v>-1.4776899999999999</v>
      </c>
      <c r="AJ41" s="5">
        <v>5.2621200000000004</v>
      </c>
      <c r="AK41" s="5">
        <v>7.1512399999999996</v>
      </c>
      <c r="AL41" s="5">
        <v>7.0570500000000003</v>
      </c>
      <c r="AM41" s="5">
        <v>5.0370799999999996</v>
      </c>
      <c r="AN41" s="5">
        <v>9.1087100000000003</v>
      </c>
      <c r="AO41" s="5">
        <v>7.7215600000000002</v>
      </c>
      <c r="AP41" s="5">
        <v>2.1874500000000001</v>
      </c>
      <c r="AQ41" s="5">
        <v>11.07342</v>
      </c>
      <c r="AR41" s="5">
        <v>5.5011900000000002</v>
      </c>
      <c r="AS41" s="5">
        <v>9.5079999999999991</v>
      </c>
      <c r="AT41" s="5">
        <v>11.457710000000001</v>
      </c>
      <c r="AU41" s="5">
        <v>8.0378399999999992</v>
      </c>
      <c r="AV41" s="5">
        <v>1.5270600000000001</v>
      </c>
      <c r="AW41" s="5">
        <v>10.11322</v>
      </c>
      <c r="AX41" s="5">
        <v>9.7278599999999997</v>
      </c>
      <c r="AY41" s="5">
        <v>5.8776299999999999</v>
      </c>
      <c r="AZ41" s="5">
        <v>2.4289000000000001</v>
      </c>
      <c r="BA41" s="5">
        <v>4.30152</v>
      </c>
      <c r="BB41" s="5">
        <v>3.6765099999999999</v>
      </c>
      <c r="BC41" s="6">
        <v>1.8575299999999999</v>
      </c>
      <c r="BD41" s="6">
        <v>1.5560400000000001</v>
      </c>
      <c r="BE41" s="5">
        <v>9.3029100000000007</v>
      </c>
      <c r="BF41" s="5">
        <v>7.0716200000000002</v>
      </c>
      <c r="BG41" s="5">
        <v>9.8620099999999997</v>
      </c>
      <c r="BH41" s="5">
        <v>9.4919600000000006</v>
      </c>
      <c r="BI41" s="5">
        <v>5.2610000000000001</v>
      </c>
      <c r="BJ41" s="6">
        <v>1.16662</v>
      </c>
      <c r="BK41" s="5">
        <v>8.0573399999999999</v>
      </c>
      <c r="BL41" s="5">
        <v>7.8744899999999998</v>
      </c>
      <c r="BM41" s="5">
        <v>2.94164</v>
      </c>
      <c r="BN41" s="6">
        <v>-1.12469</v>
      </c>
      <c r="BO41" s="5">
        <v>8.6700099999999996</v>
      </c>
      <c r="BP41" s="5">
        <v>8.8114299999999997</v>
      </c>
      <c r="BQ41" s="5">
        <v>8.06175</v>
      </c>
      <c r="BR41" s="5">
        <v>6.8661899999999996</v>
      </c>
      <c r="BS41" s="6">
        <v>0.59228999999999998</v>
      </c>
      <c r="BT41" s="5">
        <v>10.50647</v>
      </c>
      <c r="BU41" s="5">
        <v>8.5967099999999999</v>
      </c>
      <c r="BV41" s="5">
        <v>7.1002400000000003</v>
      </c>
      <c r="BW41" s="5">
        <v>5.3833200000000003</v>
      </c>
      <c r="BX41" s="5">
        <v>6.2197300000000002</v>
      </c>
      <c r="BY41" s="5">
        <v>5.6683700000000004</v>
      </c>
      <c r="BZ41" s="5">
        <v>8.4283599999999996</v>
      </c>
      <c r="CA41" s="5">
        <v>9.6943999999999999</v>
      </c>
      <c r="CB41" s="6">
        <v>1.42746</v>
      </c>
      <c r="CC41" s="5">
        <v>8.4955300000000005</v>
      </c>
      <c r="CD41" s="5">
        <v>7.0617599999999996</v>
      </c>
      <c r="CE41" s="5">
        <v>13.688689999999999</v>
      </c>
      <c r="CF41" s="5">
        <v>4.0867500000000003</v>
      </c>
      <c r="CG41" s="5">
        <v>10.5097</v>
      </c>
      <c r="CH41" s="5">
        <v>4.3596599999999999</v>
      </c>
      <c r="CI41" s="5">
        <v>5.2864800000000001</v>
      </c>
      <c r="CJ41" s="5">
        <v>5.35025</v>
      </c>
      <c r="CK41" s="5">
        <v>10.62481</v>
      </c>
      <c r="CL41" s="5">
        <v>5.0947199999999997</v>
      </c>
      <c r="CM41" s="5">
        <v>6.2439600000000004</v>
      </c>
      <c r="CN41" s="5">
        <v>9.7791499999999996</v>
      </c>
      <c r="CO41" s="5">
        <v>2.8126000000000002</v>
      </c>
      <c r="CP41" s="5">
        <v>2.69401</v>
      </c>
      <c r="CQ41" s="5">
        <v>2.8103799999999999</v>
      </c>
      <c r="CR41" s="5">
        <v>9.1273900000000001</v>
      </c>
      <c r="CS41" s="5">
        <v>5.92835</v>
      </c>
      <c r="CT41" s="5">
        <v>5.3666</v>
      </c>
      <c r="CU41" s="5">
        <v>9.6505600000000005</v>
      </c>
      <c r="CV41" s="5">
        <v>5.56595</v>
      </c>
      <c r="CW41" s="5">
        <v>2.7054200000000002</v>
      </c>
      <c r="CX41" s="5">
        <v>2.0390899999999998</v>
      </c>
      <c r="CY41" s="5">
        <v>7.0688500000000003</v>
      </c>
      <c r="CZ41" s="5">
        <v>5.2877400000000003</v>
      </c>
      <c r="DA41" s="5">
        <v>4.5343999999999998</v>
      </c>
      <c r="DB41" s="5">
        <v>5.0097399999999999</v>
      </c>
      <c r="DC41" s="5">
        <v>5.3283500000000004</v>
      </c>
      <c r="DD41" s="5">
        <v>7.68262</v>
      </c>
      <c r="DE41" s="5">
        <v>1.9696</v>
      </c>
      <c r="DF41" s="5">
        <v>9.2486599999999992</v>
      </c>
      <c r="DG41" s="6">
        <v>1.4446000000000001</v>
      </c>
      <c r="DH41" s="5">
        <v>6.0144000000000002</v>
      </c>
      <c r="DI41" s="5">
        <v>2.9837699999999998</v>
      </c>
      <c r="DJ41" s="6">
        <v>0.65368000000000004</v>
      </c>
      <c r="DK41" s="5">
        <v>7.4763799999999998</v>
      </c>
      <c r="DL41" s="5">
        <v>4.3222800000000001</v>
      </c>
      <c r="DM41" s="5">
        <v>6.3272399999999998</v>
      </c>
      <c r="DN41" s="5">
        <v>4.1970700000000001</v>
      </c>
      <c r="DO41" s="5">
        <v>2.9633099999999999</v>
      </c>
      <c r="DP41" s="5">
        <v>5.0387000000000004</v>
      </c>
      <c r="DQ41" s="5">
        <v>9.5650600000000008</v>
      </c>
      <c r="DR41" s="1" t="s">
        <v>331</v>
      </c>
      <c r="DS41" s="1" t="s">
        <v>332</v>
      </c>
      <c r="DT41" s="5">
        <v>-9.1635227203369141E-2</v>
      </c>
      <c r="DU41" s="5">
        <v>3.1744003295898438E-2</v>
      </c>
    </row>
    <row r="42" spans="2:125" x14ac:dyDescent="0.2">
      <c r="B42" s="3" t="s">
        <v>492</v>
      </c>
      <c r="C42" s="3" t="s">
        <v>456</v>
      </c>
      <c r="D42" s="4">
        <v>45069</v>
      </c>
      <c r="E42" s="4">
        <v>45079</v>
      </c>
      <c r="F42" s="1">
        <f t="shared" si="0"/>
        <v>10</v>
      </c>
      <c r="G42" s="1" t="s">
        <v>388</v>
      </c>
      <c r="H42" s="1" t="s">
        <v>320</v>
      </c>
      <c r="I42" s="1">
        <v>0</v>
      </c>
      <c r="J42" s="1">
        <v>0</v>
      </c>
      <c r="K42" s="1">
        <v>0</v>
      </c>
      <c r="L42" s="1">
        <v>1.2</v>
      </c>
      <c r="M42" s="1">
        <v>0.18</v>
      </c>
      <c r="N42" s="3" t="s">
        <v>484</v>
      </c>
      <c r="O42" s="1" t="s">
        <v>478</v>
      </c>
      <c r="P42" s="3" t="s">
        <v>366</v>
      </c>
      <c r="Q42" s="3" t="s">
        <v>493</v>
      </c>
      <c r="R42" s="3" t="s">
        <v>494</v>
      </c>
      <c r="S42" s="3" t="s">
        <v>324</v>
      </c>
      <c r="T42" s="3" t="s">
        <v>324</v>
      </c>
      <c r="U42" s="3" t="s">
        <v>324</v>
      </c>
      <c r="V42" s="3" t="s">
        <v>462</v>
      </c>
      <c r="W42" s="3" t="s">
        <v>463</v>
      </c>
      <c r="X42" s="1">
        <v>72.5</v>
      </c>
      <c r="Y42" s="3" t="s">
        <v>463</v>
      </c>
      <c r="Z42" s="3" t="s">
        <v>464</v>
      </c>
      <c r="AA42" s="3" t="s">
        <v>329</v>
      </c>
      <c r="AB42" s="3"/>
      <c r="AC42" s="3" t="s">
        <v>330</v>
      </c>
      <c r="AD42" s="5">
        <v>5.6388499999999997</v>
      </c>
      <c r="AE42" s="5">
        <v>5.7929899999999996</v>
      </c>
      <c r="AF42" s="5">
        <v>7.0604300000000002</v>
      </c>
      <c r="AG42" s="6">
        <v>1.0242</v>
      </c>
      <c r="AH42" s="5">
        <v>3.9139200000000001</v>
      </c>
      <c r="AI42" s="6">
        <v>-0.38884999999999997</v>
      </c>
      <c r="AJ42" s="5">
        <v>5.26363</v>
      </c>
      <c r="AK42" s="5">
        <v>7.2807399999999998</v>
      </c>
      <c r="AL42" s="5">
        <v>7.0870600000000001</v>
      </c>
      <c r="AM42" s="5">
        <v>4.8432899999999997</v>
      </c>
      <c r="AN42" s="5">
        <v>8.8814899999999994</v>
      </c>
      <c r="AO42" s="5">
        <v>8.7290600000000005</v>
      </c>
      <c r="AP42" s="5">
        <v>2.1284299999999998</v>
      </c>
      <c r="AQ42" s="5">
        <v>10.91535</v>
      </c>
      <c r="AR42" s="5">
        <v>5.3654200000000003</v>
      </c>
      <c r="AS42" s="5">
        <v>9.2597199999999997</v>
      </c>
      <c r="AT42" s="5">
        <v>11.093170000000001</v>
      </c>
      <c r="AU42" s="5">
        <v>7.9058000000000002</v>
      </c>
      <c r="AV42" s="5">
        <v>1.24369</v>
      </c>
      <c r="AW42" s="5">
        <v>9.5627399999999998</v>
      </c>
      <c r="AX42" s="5">
        <v>9.4600600000000004</v>
      </c>
      <c r="AY42" s="5">
        <v>6.0431800000000004</v>
      </c>
      <c r="AZ42" s="6">
        <v>2.03051</v>
      </c>
      <c r="BA42" s="5">
        <v>4.3316999999999997</v>
      </c>
      <c r="BB42" s="5">
        <v>3.3708800000000001</v>
      </c>
      <c r="BC42" s="6">
        <v>1.6702300000000001</v>
      </c>
      <c r="BD42" s="6">
        <v>0.93767</v>
      </c>
      <c r="BE42" s="5">
        <v>9.0761199999999995</v>
      </c>
      <c r="BF42" s="5">
        <v>6.8669700000000002</v>
      </c>
      <c r="BG42" s="5">
        <v>9.9568100000000008</v>
      </c>
      <c r="BH42" s="5">
        <v>9.3068500000000007</v>
      </c>
      <c r="BI42" s="5">
        <v>4.83725</v>
      </c>
      <c r="BJ42" s="6">
        <v>1.2498400000000001</v>
      </c>
      <c r="BK42" s="5">
        <v>8.2330199999999998</v>
      </c>
      <c r="BL42" s="5">
        <v>7.8421099999999999</v>
      </c>
      <c r="BM42" s="5">
        <v>2.9296899999999999</v>
      </c>
      <c r="BN42" s="6">
        <v>-0.70187999999999995</v>
      </c>
      <c r="BO42" s="5">
        <v>8.6933799999999994</v>
      </c>
      <c r="BP42" s="5">
        <v>8.8735400000000002</v>
      </c>
      <c r="BQ42" s="5">
        <v>7.8810900000000004</v>
      </c>
      <c r="BR42" s="5">
        <v>6.5836699999999997</v>
      </c>
      <c r="BS42" s="6">
        <v>0.42681000000000002</v>
      </c>
      <c r="BT42" s="5">
        <v>10.108140000000001</v>
      </c>
      <c r="BU42" s="5">
        <v>8.4156200000000005</v>
      </c>
      <c r="BV42" s="5">
        <v>7.18485</v>
      </c>
      <c r="BW42" s="5">
        <v>5.4191500000000001</v>
      </c>
      <c r="BX42" s="5">
        <v>6.1832000000000003</v>
      </c>
      <c r="BY42" s="5">
        <v>5.5677399999999997</v>
      </c>
      <c r="BZ42" s="5">
        <v>8.0579699999999992</v>
      </c>
      <c r="CA42" s="5">
        <v>9.7446900000000003</v>
      </c>
      <c r="CB42" s="6">
        <v>1.1785699999999999</v>
      </c>
      <c r="CC42" s="5">
        <v>8.3156800000000004</v>
      </c>
      <c r="CD42" s="5">
        <v>6.7935600000000003</v>
      </c>
      <c r="CE42" s="5">
        <v>13.311249999999999</v>
      </c>
      <c r="CF42" s="5">
        <v>3.9815499999999999</v>
      </c>
      <c r="CG42" s="5">
        <v>10.317209999999999</v>
      </c>
      <c r="CH42" s="5">
        <v>3.9692500000000002</v>
      </c>
      <c r="CI42" s="5">
        <v>5.1788299999999996</v>
      </c>
      <c r="CJ42" s="5">
        <v>5.0509899999999996</v>
      </c>
      <c r="CK42" s="5">
        <v>10.54555</v>
      </c>
      <c r="CL42" s="5">
        <v>5.0162500000000003</v>
      </c>
      <c r="CM42" s="5">
        <v>6.1009799999999998</v>
      </c>
      <c r="CN42" s="5">
        <v>9.2852800000000002</v>
      </c>
      <c r="CO42" s="5">
        <v>3.05118</v>
      </c>
      <c r="CP42" s="5">
        <v>2.5803400000000001</v>
      </c>
      <c r="CQ42" s="5">
        <v>2.6468500000000001</v>
      </c>
      <c r="CR42" s="5">
        <v>8.9736700000000003</v>
      </c>
      <c r="CS42" s="5">
        <v>5.7620100000000001</v>
      </c>
      <c r="CT42" s="5">
        <v>5.1028200000000004</v>
      </c>
      <c r="CU42" s="5">
        <v>9.4787199999999991</v>
      </c>
      <c r="CV42" s="5">
        <v>5.4727800000000002</v>
      </c>
      <c r="CW42" s="5">
        <v>2.6798500000000001</v>
      </c>
      <c r="CX42" s="5">
        <v>1.8236399999999999</v>
      </c>
      <c r="CY42" s="5">
        <v>7.45688</v>
      </c>
      <c r="CZ42" s="5">
        <v>5.0119300000000004</v>
      </c>
      <c r="DA42" s="5">
        <v>4.2364100000000002</v>
      </c>
      <c r="DB42" s="5">
        <v>4.9250699999999998</v>
      </c>
      <c r="DC42" s="5">
        <v>5.2709999999999999</v>
      </c>
      <c r="DD42" s="5">
        <v>7.4135799999999996</v>
      </c>
      <c r="DE42" s="5">
        <v>1.59962</v>
      </c>
      <c r="DF42" s="5">
        <v>9.1090599999999995</v>
      </c>
      <c r="DG42" s="6">
        <v>1.2092099999999999</v>
      </c>
      <c r="DH42" s="5">
        <v>5.4492200000000004</v>
      </c>
      <c r="DI42" s="5">
        <v>2.82538</v>
      </c>
      <c r="DJ42" s="6">
        <v>0.65024000000000004</v>
      </c>
      <c r="DK42" s="5">
        <v>7.6720699999999997</v>
      </c>
      <c r="DL42" s="5">
        <v>3.9659200000000001</v>
      </c>
      <c r="DM42" s="5">
        <v>5.8617600000000003</v>
      </c>
      <c r="DN42" s="5">
        <v>3.8852099999999998</v>
      </c>
      <c r="DO42" s="5">
        <v>2.65401</v>
      </c>
      <c r="DP42" s="5">
        <v>4.9291400000000003</v>
      </c>
      <c r="DQ42" s="5">
        <v>9.3577100000000009</v>
      </c>
      <c r="DR42" s="1" t="s">
        <v>331</v>
      </c>
      <c r="DS42" s="1" t="s">
        <v>332</v>
      </c>
      <c r="DT42" s="5">
        <v>-6.4415454864501953E-2</v>
      </c>
      <c r="DU42" s="5">
        <v>8.4247589111328125E-3</v>
      </c>
    </row>
    <row r="43" spans="2:125" x14ac:dyDescent="0.2">
      <c r="B43" s="3" t="s">
        <v>495</v>
      </c>
      <c r="C43" s="3" t="s">
        <v>456</v>
      </c>
      <c r="D43" s="4">
        <v>45069</v>
      </c>
      <c r="E43" s="4">
        <v>45069</v>
      </c>
      <c r="F43" s="1" t="s">
        <v>496</v>
      </c>
      <c r="G43" s="1" t="s">
        <v>388</v>
      </c>
      <c r="H43" s="1" t="s">
        <v>320</v>
      </c>
      <c r="I43" s="1">
        <v>0</v>
      </c>
      <c r="J43" s="1">
        <v>0</v>
      </c>
      <c r="K43" s="1">
        <v>0</v>
      </c>
      <c r="L43" s="1">
        <v>1.3</v>
      </c>
      <c r="M43" s="1">
        <v>0.05</v>
      </c>
      <c r="N43" s="3" t="s">
        <v>466</v>
      </c>
      <c r="O43" s="1" t="s">
        <v>324</v>
      </c>
      <c r="P43" s="3" t="s">
        <v>467</v>
      </c>
      <c r="Q43" s="3" t="s">
        <v>468</v>
      </c>
      <c r="R43" s="3" t="s">
        <v>338</v>
      </c>
      <c r="S43" s="3" t="s">
        <v>324</v>
      </c>
      <c r="T43" s="3" t="s">
        <v>324</v>
      </c>
      <c r="U43" s="3" t="s">
        <v>324</v>
      </c>
      <c r="V43" s="3" t="s">
        <v>462</v>
      </c>
      <c r="W43" s="3" t="s">
        <v>463</v>
      </c>
      <c r="X43" s="1">
        <v>72.5</v>
      </c>
      <c r="Y43" s="3" t="s">
        <v>463</v>
      </c>
      <c r="Z43" s="3" t="s">
        <v>464</v>
      </c>
      <c r="AA43" s="3" t="s">
        <v>329</v>
      </c>
      <c r="AB43" s="3"/>
      <c r="AC43" s="3" t="s">
        <v>330</v>
      </c>
      <c r="AD43" s="5">
        <v>5.8918400000000002</v>
      </c>
      <c r="AE43" s="5">
        <v>5.3089199999999996</v>
      </c>
      <c r="AF43" s="5">
        <v>7.37059</v>
      </c>
      <c r="AG43" s="5">
        <v>1.6209199999999999</v>
      </c>
      <c r="AH43" s="5">
        <v>2.4253999999999998</v>
      </c>
      <c r="AI43" s="6">
        <v>-3.8423400000000001</v>
      </c>
      <c r="AJ43" s="5">
        <v>4.6300100000000004</v>
      </c>
      <c r="AK43" s="5">
        <v>7.5207199999999998</v>
      </c>
      <c r="AL43" s="5">
        <v>7.4595000000000002</v>
      </c>
      <c r="AM43" s="5">
        <v>4.9275099999999998</v>
      </c>
      <c r="AN43" s="5">
        <v>9.4563199999999998</v>
      </c>
      <c r="AO43" s="5">
        <v>4.5758900000000002</v>
      </c>
      <c r="AP43" s="5">
        <v>2.3529300000000002</v>
      </c>
      <c r="AQ43" s="5">
        <v>12.60581</v>
      </c>
      <c r="AR43" s="5">
        <v>4.22058</v>
      </c>
      <c r="AS43" s="5">
        <v>8.9788099999999993</v>
      </c>
      <c r="AT43" s="5">
        <v>11.426170000000001</v>
      </c>
      <c r="AU43" s="5">
        <v>7.8082700000000003</v>
      </c>
      <c r="AV43" s="6">
        <v>0.80189999999999995</v>
      </c>
      <c r="AW43" s="5">
        <v>8.6250800000000005</v>
      </c>
      <c r="AX43" s="5">
        <v>9.4078700000000008</v>
      </c>
      <c r="AY43" s="5">
        <v>6.48902</v>
      </c>
      <c r="AZ43" s="5">
        <v>2.2006199999999998</v>
      </c>
      <c r="BA43" s="5">
        <v>4.35663</v>
      </c>
      <c r="BB43" s="5">
        <v>3.47838</v>
      </c>
      <c r="BC43" s="6">
        <v>1.5246500000000001</v>
      </c>
      <c r="BD43" s="6">
        <v>1.0369600000000001</v>
      </c>
      <c r="BE43" s="5">
        <v>9.1783099999999997</v>
      </c>
      <c r="BF43" s="5">
        <v>7.1257999999999999</v>
      </c>
      <c r="BG43" s="5">
        <v>9.6597200000000001</v>
      </c>
      <c r="BH43" s="5">
        <v>9.9549400000000006</v>
      </c>
      <c r="BI43" s="5">
        <v>3.8532199999999999</v>
      </c>
      <c r="BJ43" s="6">
        <v>0.85587999999999997</v>
      </c>
      <c r="BK43" s="5">
        <v>8.4454100000000007</v>
      </c>
      <c r="BL43" s="5">
        <v>7.1402900000000002</v>
      </c>
      <c r="BM43" s="5">
        <v>4.38124</v>
      </c>
      <c r="BN43" s="6">
        <v>-1.06016</v>
      </c>
      <c r="BO43" s="5">
        <v>8.7273300000000003</v>
      </c>
      <c r="BP43" s="5">
        <v>9.0681399999999996</v>
      </c>
      <c r="BQ43" s="5">
        <v>6.8207100000000001</v>
      </c>
      <c r="BR43" s="5">
        <v>5.5449299999999999</v>
      </c>
      <c r="BS43" s="6">
        <v>0.46525</v>
      </c>
      <c r="BT43" s="5">
        <v>11.17337</v>
      </c>
      <c r="BU43" s="5">
        <v>8.8646200000000004</v>
      </c>
      <c r="BV43" s="5">
        <v>8.1740100000000009</v>
      </c>
      <c r="BW43" s="5">
        <v>7.3428399999999998</v>
      </c>
      <c r="BX43" s="5">
        <v>5.9196999999999997</v>
      </c>
      <c r="BY43" s="5">
        <v>6.7260099999999996</v>
      </c>
      <c r="BZ43" s="5">
        <v>7.4486699999999999</v>
      </c>
      <c r="CA43" s="5">
        <v>9.3929600000000004</v>
      </c>
      <c r="CB43" s="5">
        <v>1.94977</v>
      </c>
      <c r="CC43" s="5">
        <v>9.0355600000000003</v>
      </c>
      <c r="CD43" s="5">
        <v>6.3392600000000003</v>
      </c>
      <c r="CE43" s="5">
        <v>12.29068</v>
      </c>
      <c r="CF43" s="5">
        <v>4.7131800000000004</v>
      </c>
      <c r="CG43" s="5">
        <v>10.31382</v>
      </c>
      <c r="CH43" s="5">
        <v>4.2866799999999996</v>
      </c>
      <c r="CI43" s="5">
        <v>3.9468299999999998</v>
      </c>
      <c r="CJ43" s="5">
        <v>5.14419</v>
      </c>
      <c r="CK43" s="5">
        <v>11.245340000000001</v>
      </c>
      <c r="CL43" s="5">
        <v>4.5279600000000002</v>
      </c>
      <c r="CM43" s="5">
        <v>6.4561999999999999</v>
      </c>
      <c r="CN43" s="5">
        <v>8.3404199999999999</v>
      </c>
      <c r="CO43" s="5">
        <v>3.62771</v>
      </c>
      <c r="CP43" s="5">
        <v>1.7058800000000001</v>
      </c>
      <c r="CQ43" s="5">
        <v>2.4426199999999998</v>
      </c>
      <c r="CR43" s="5">
        <v>9.0110700000000001</v>
      </c>
      <c r="CS43" s="5">
        <v>5.8453299999999997</v>
      </c>
      <c r="CT43" s="5">
        <v>4.97051</v>
      </c>
      <c r="CU43" s="5">
        <v>8.9843100000000007</v>
      </c>
      <c r="CV43" s="5">
        <v>5.7608300000000003</v>
      </c>
      <c r="CW43" s="5">
        <v>2.3439000000000001</v>
      </c>
      <c r="CX43" s="5">
        <v>2.3009900000000001</v>
      </c>
      <c r="CY43" s="5">
        <v>9.2425899999999999</v>
      </c>
      <c r="CZ43" s="5">
        <v>5.2168299999999999</v>
      </c>
      <c r="DA43" s="5">
        <v>5.2671900000000003</v>
      </c>
      <c r="DB43" s="5">
        <v>4.8447399999999998</v>
      </c>
      <c r="DC43" s="5">
        <v>5.5979900000000002</v>
      </c>
      <c r="DD43" s="5">
        <v>8.2673500000000004</v>
      </c>
      <c r="DE43" s="5">
        <v>1.7258100000000001</v>
      </c>
      <c r="DF43" s="5">
        <v>9.7797099999999997</v>
      </c>
      <c r="DG43" s="6">
        <v>1.8089200000000001</v>
      </c>
      <c r="DH43" s="5">
        <v>4.9964500000000003</v>
      </c>
      <c r="DI43" s="5">
        <v>2.4813100000000001</v>
      </c>
      <c r="DJ43" s="6">
        <v>0.95206999999999997</v>
      </c>
      <c r="DK43" s="5">
        <v>7.8442800000000004</v>
      </c>
      <c r="DL43" s="5">
        <v>3.6189200000000001</v>
      </c>
      <c r="DM43" s="5">
        <v>4.3937799999999996</v>
      </c>
      <c r="DN43" s="5">
        <v>4.2256</v>
      </c>
      <c r="DO43" s="5">
        <v>2.4030399999999998</v>
      </c>
      <c r="DP43" s="5">
        <v>5.2699499999999997</v>
      </c>
      <c r="DQ43" s="5">
        <v>9.5659399999999994</v>
      </c>
      <c r="DR43" s="1" t="s">
        <v>331</v>
      </c>
      <c r="DS43" s="1" t="s">
        <v>332</v>
      </c>
      <c r="DT43" s="5">
        <v>4.0850639343261719E-3</v>
      </c>
      <c r="DU43" s="5">
        <v>4.18243408203125E-2</v>
      </c>
    </row>
    <row r="44" spans="2:125" x14ac:dyDescent="0.2">
      <c r="B44" s="3" t="s">
        <v>497</v>
      </c>
      <c r="C44" s="3" t="s">
        <v>456</v>
      </c>
      <c r="D44" s="4">
        <v>45069</v>
      </c>
      <c r="E44" s="4">
        <v>45069</v>
      </c>
      <c r="F44" s="1" t="s">
        <v>498</v>
      </c>
      <c r="G44" s="1" t="s">
        <v>388</v>
      </c>
      <c r="H44" s="1" t="s">
        <v>320</v>
      </c>
      <c r="I44" s="1">
        <v>0</v>
      </c>
      <c r="J44" s="1">
        <v>0</v>
      </c>
      <c r="K44" s="1">
        <v>0</v>
      </c>
      <c r="L44" s="1">
        <v>1.3</v>
      </c>
      <c r="M44" s="1">
        <v>0.05</v>
      </c>
      <c r="N44" s="3" t="s">
        <v>466</v>
      </c>
      <c r="O44" s="1" t="s">
        <v>324</v>
      </c>
      <c r="P44" s="3" t="s">
        <v>467</v>
      </c>
      <c r="Q44" s="3" t="s">
        <v>468</v>
      </c>
      <c r="R44" s="3" t="s">
        <v>338</v>
      </c>
      <c r="S44" s="3" t="s">
        <v>324</v>
      </c>
      <c r="T44" s="3" t="s">
        <v>324</v>
      </c>
      <c r="U44" s="3" t="s">
        <v>324</v>
      </c>
      <c r="V44" s="3" t="s">
        <v>462</v>
      </c>
      <c r="W44" s="3" t="s">
        <v>463</v>
      </c>
      <c r="X44" s="1">
        <v>72.5</v>
      </c>
      <c r="Y44" s="3" t="s">
        <v>463</v>
      </c>
      <c r="Z44" s="3" t="s">
        <v>464</v>
      </c>
      <c r="AA44" s="3" t="s">
        <v>329</v>
      </c>
      <c r="AB44" s="3"/>
      <c r="AC44" s="3" t="s">
        <v>330</v>
      </c>
      <c r="AD44" s="5">
        <v>5.9329799999999997</v>
      </c>
      <c r="AE44" s="5">
        <v>5.7692500000000004</v>
      </c>
      <c r="AF44" s="5">
        <v>7.5034299999999998</v>
      </c>
      <c r="AG44" s="5">
        <v>1.74559</v>
      </c>
      <c r="AH44" s="5">
        <v>5.6652100000000001</v>
      </c>
      <c r="AI44" s="6">
        <v>-0.97728000000000004</v>
      </c>
      <c r="AJ44" s="5">
        <v>5.7088400000000004</v>
      </c>
      <c r="AK44" s="5">
        <v>8.5985999999999994</v>
      </c>
      <c r="AL44" s="5">
        <v>8.4611400000000003</v>
      </c>
      <c r="AM44" s="5">
        <v>5.7645600000000004</v>
      </c>
      <c r="AN44" s="5">
        <v>9.5891000000000002</v>
      </c>
      <c r="AO44" s="5">
        <v>4.6313500000000003</v>
      </c>
      <c r="AP44" s="5">
        <v>2.6431499999999999</v>
      </c>
      <c r="AQ44" s="5">
        <v>12.92717</v>
      </c>
      <c r="AR44" s="5">
        <v>4.5181800000000001</v>
      </c>
      <c r="AS44" s="5">
        <v>9.5312800000000006</v>
      </c>
      <c r="AT44" s="5">
        <v>11.81263</v>
      </c>
      <c r="AU44" s="5">
        <v>7.9845899999999999</v>
      </c>
      <c r="AV44" s="5">
        <v>1.9235899999999999</v>
      </c>
      <c r="AW44" s="5">
        <v>8.7315500000000004</v>
      </c>
      <c r="AX44" s="5">
        <v>9.4947199999999992</v>
      </c>
      <c r="AY44" s="5">
        <v>6.9266199999999998</v>
      </c>
      <c r="AZ44" s="5">
        <v>2.2976999999999999</v>
      </c>
      <c r="BA44" s="5">
        <v>4.8387500000000001</v>
      </c>
      <c r="BB44" s="5">
        <v>3.58622</v>
      </c>
      <c r="BC44" s="6">
        <v>1.33525</v>
      </c>
      <c r="BD44" s="6">
        <v>1.0439000000000001</v>
      </c>
      <c r="BE44" s="5">
        <v>9.2024500000000007</v>
      </c>
      <c r="BF44" s="5">
        <v>7.2361599999999999</v>
      </c>
      <c r="BG44" s="5">
        <v>10.863580000000001</v>
      </c>
      <c r="BH44" s="5">
        <v>9.90489</v>
      </c>
      <c r="BI44" s="5">
        <v>3.8671099999999998</v>
      </c>
      <c r="BJ44" s="6">
        <v>0.89076999999999995</v>
      </c>
      <c r="BK44" s="5">
        <v>9.1412099999999992</v>
      </c>
      <c r="BL44" s="5">
        <v>8.8050099999999993</v>
      </c>
      <c r="BM44" s="5">
        <v>4.5910399999999996</v>
      </c>
      <c r="BN44" s="6">
        <v>-0.93559000000000003</v>
      </c>
      <c r="BO44" s="5">
        <v>8.8726000000000003</v>
      </c>
      <c r="BP44" s="5">
        <v>10.054779999999999</v>
      </c>
      <c r="BQ44" s="5">
        <v>6.8333700000000004</v>
      </c>
      <c r="BR44" s="5">
        <v>5.5817199999999998</v>
      </c>
      <c r="BS44" s="6">
        <v>0.46949000000000002</v>
      </c>
      <c r="BT44" s="5">
        <v>10.89029</v>
      </c>
      <c r="BU44" s="5">
        <v>10.08328</v>
      </c>
      <c r="BV44" s="5">
        <v>8.9823400000000007</v>
      </c>
      <c r="BW44" s="5">
        <v>7.4986699999999997</v>
      </c>
      <c r="BX44" s="5">
        <v>6.0816999999999997</v>
      </c>
      <c r="BY44" s="5">
        <v>6.9663500000000003</v>
      </c>
      <c r="BZ44" s="5">
        <v>7.5697099999999997</v>
      </c>
      <c r="CA44" s="5">
        <v>11.625590000000001</v>
      </c>
      <c r="CB44" s="5">
        <v>1.9202600000000001</v>
      </c>
      <c r="CC44" s="5">
        <v>9.1620600000000003</v>
      </c>
      <c r="CD44" s="5">
        <v>6.1654999999999998</v>
      </c>
      <c r="CE44" s="5">
        <v>12.20776</v>
      </c>
      <c r="CF44" s="5">
        <v>4.7606099999999998</v>
      </c>
      <c r="CG44" s="5">
        <v>10.81029</v>
      </c>
      <c r="CH44" s="5">
        <v>4.4111200000000004</v>
      </c>
      <c r="CI44" s="5">
        <v>4.1329099999999999</v>
      </c>
      <c r="CJ44" s="5">
        <v>5.1884100000000002</v>
      </c>
      <c r="CK44" s="5">
        <v>11.21626</v>
      </c>
      <c r="CL44" s="5">
        <v>4.5210499999999998</v>
      </c>
      <c r="CM44" s="5">
        <v>7.1820599999999999</v>
      </c>
      <c r="CN44" s="5">
        <v>8.3041199999999993</v>
      </c>
      <c r="CO44" s="5">
        <v>3.7829299999999999</v>
      </c>
      <c r="CP44" s="6">
        <v>1.5699700000000001</v>
      </c>
      <c r="CQ44" s="5">
        <v>2.49316</v>
      </c>
      <c r="CR44" s="5">
        <v>9.0516199999999998</v>
      </c>
      <c r="CS44" s="5">
        <v>5.9302000000000001</v>
      </c>
      <c r="CT44" s="5">
        <v>5.1055599999999997</v>
      </c>
      <c r="CU44" s="5">
        <v>10.32155</v>
      </c>
      <c r="CV44" s="5">
        <v>5.7359299999999998</v>
      </c>
      <c r="CW44" s="5">
        <v>2.5414500000000002</v>
      </c>
      <c r="CX44" s="5">
        <v>2.33121</v>
      </c>
      <c r="CY44" s="5">
        <v>10.76224</v>
      </c>
      <c r="CZ44" s="5">
        <v>5.3532400000000004</v>
      </c>
      <c r="DA44" s="5">
        <v>5.5871399999999998</v>
      </c>
      <c r="DB44" s="5">
        <v>4.9281199999999998</v>
      </c>
      <c r="DC44" s="5">
        <v>5.62988</v>
      </c>
      <c r="DD44" s="5">
        <v>8.2395099999999992</v>
      </c>
      <c r="DE44" s="5">
        <v>1.81938</v>
      </c>
      <c r="DF44" s="5">
        <v>9.9100999999999999</v>
      </c>
      <c r="DG44" s="6">
        <v>1.0379100000000001</v>
      </c>
      <c r="DH44" s="5">
        <v>5.2709400000000004</v>
      </c>
      <c r="DI44" s="5">
        <v>2.7652100000000002</v>
      </c>
      <c r="DJ44" s="6">
        <v>1.40235</v>
      </c>
      <c r="DK44" s="5">
        <v>8.6333400000000005</v>
      </c>
      <c r="DL44" s="5">
        <v>4.0915800000000004</v>
      </c>
      <c r="DM44" s="5">
        <v>4.5786499999999997</v>
      </c>
      <c r="DN44" s="5">
        <v>3.7014200000000002</v>
      </c>
      <c r="DO44" s="5">
        <v>2.5183399999999998</v>
      </c>
      <c r="DP44" s="5">
        <v>5.5200199999999997</v>
      </c>
      <c r="DQ44" s="5">
        <v>9.7451899999999991</v>
      </c>
      <c r="DR44" s="1" t="s">
        <v>331</v>
      </c>
      <c r="DS44" s="1" t="s">
        <v>332</v>
      </c>
      <c r="DT44" s="5">
        <v>4.3654441833496094E-3</v>
      </c>
      <c r="DU44" s="5">
        <v>-9.9554061889648438E-3</v>
      </c>
    </row>
    <row r="45" spans="2:125" x14ac:dyDescent="0.2">
      <c r="B45" s="3" t="s">
        <v>499</v>
      </c>
      <c r="C45" s="3" t="s">
        <v>456</v>
      </c>
      <c r="D45" s="4">
        <v>45069</v>
      </c>
      <c r="E45" s="4">
        <v>45069</v>
      </c>
      <c r="F45" s="1" t="s">
        <v>500</v>
      </c>
      <c r="G45" s="1" t="s">
        <v>388</v>
      </c>
      <c r="H45" s="1" t="s">
        <v>320</v>
      </c>
      <c r="I45" s="1">
        <v>0</v>
      </c>
      <c r="J45" s="1">
        <v>1</v>
      </c>
      <c r="K45" s="1">
        <v>1</v>
      </c>
      <c r="L45" s="1">
        <v>1.3</v>
      </c>
      <c r="M45" s="1">
        <v>0.05</v>
      </c>
      <c r="N45" s="3" t="s">
        <v>466</v>
      </c>
      <c r="O45" s="1" t="s">
        <v>324</v>
      </c>
      <c r="P45" s="3" t="s">
        <v>467</v>
      </c>
      <c r="Q45" s="3" t="s">
        <v>468</v>
      </c>
      <c r="R45" s="3" t="s">
        <v>338</v>
      </c>
      <c r="S45" s="3" t="s">
        <v>324</v>
      </c>
      <c r="T45" s="3" t="s">
        <v>324</v>
      </c>
      <c r="U45" s="3" t="s">
        <v>324</v>
      </c>
      <c r="V45" s="3" t="s">
        <v>462</v>
      </c>
      <c r="W45" s="3" t="s">
        <v>463</v>
      </c>
      <c r="X45" s="1">
        <v>72.5</v>
      </c>
      <c r="Y45" s="3" t="s">
        <v>463</v>
      </c>
      <c r="Z45" s="3" t="s">
        <v>464</v>
      </c>
      <c r="AA45" s="3" t="s">
        <v>329</v>
      </c>
      <c r="AB45" s="3"/>
      <c r="AC45" s="3" t="s">
        <v>330</v>
      </c>
      <c r="AD45" s="5">
        <v>5.7137500000000001</v>
      </c>
      <c r="AE45" s="5">
        <v>5.5051699999999997</v>
      </c>
      <c r="AF45" s="5">
        <v>7.32334</v>
      </c>
      <c r="AG45" s="5">
        <v>1.7901100000000001</v>
      </c>
      <c r="AH45" s="5">
        <v>4.2050200000000002</v>
      </c>
      <c r="AI45" s="6">
        <v>-1.69659</v>
      </c>
      <c r="AJ45" s="5">
        <v>4.9658800000000003</v>
      </c>
      <c r="AK45" s="5">
        <v>7.5063800000000001</v>
      </c>
      <c r="AL45" s="5">
        <v>7.6657900000000003</v>
      </c>
      <c r="AM45" s="5">
        <v>5.3906400000000003</v>
      </c>
      <c r="AN45" s="5">
        <v>9.3613300000000006</v>
      </c>
      <c r="AO45" s="5">
        <v>5.0415799999999997</v>
      </c>
      <c r="AP45" s="5">
        <v>2.3593700000000002</v>
      </c>
      <c r="AQ45" s="5">
        <v>13.370100000000001</v>
      </c>
      <c r="AR45" s="5">
        <v>4.3075000000000001</v>
      </c>
      <c r="AS45" s="5">
        <v>9.4347999999999992</v>
      </c>
      <c r="AT45" s="5">
        <v>11.87623</v>
      </c>
      <c r="AU45" s="5">
        <v>7.7632300000000001</v>
      </c>
      <c r="AV45" s="6">
        <v>-0.18226000000000001</v>
      </c>
      <c r="AW45" s="5">
        <v>8.5906699999999994</v>
      </c>
      <c r="AX45" s="5">
        <v>9.2084600000000005</v>
      </c>
      <c r="AY45" s="5">
        <v>6.6388699999999998</v>
      </c>
      <c r="AZ45" s="5">
        <v>2.1370900000000002</v>
      </c>
      <c r="BA45" s="5">
        <v>4.4045199999999998</v>
      </c>
      <c r="BB45" s="5">
        <v>3.5135800000000001</v>
      </c>
      <c r="BC45" s="6">
        <v>0.92813000000000001</v>
      </c>
      <c r="BD45" s="6">
        <v>0.93781000000000003</v>
      </c>
      <c r="BE45" s="5">
        <v>8.9785299999999992</v>
      </c>
      <c r="BF45" s="5">
        <v>7.1009900000000004</v>
      </c>
      <c r="BG45" s="5">
        <v>9.9509699999999999</v>
      </c>
      <c r="BH45" s="5">
        <v>9.5372400000000006</v>
      </c>
      <c r="BI45" s="5">
        <v>4.0038200000000002</v>
      </c>
      <c r="BJ45" s="6">
        <v>0.35260000000000002</v>
      </c>
      <c r="BK45" s="5">
        <v>8.5645699999999998</v>
      </c>
      <c r="BL45" s="5">
        <v>7.6440200000000003</v>
      </c>
      <c r="BM45" s="5">
        <v>4.0050400000000002</v>
      </c>
      <c r="BN45" s="6">
        <v>-1.0315300000000001</v>
      </c>
      <c r="BO45" s="5">
        <v>8.6475899999999992</v>
      </c>
      <c r="BP45" s="5">
        <v>9.2702299999999997</v>
      </c>
      <c r="BQ45" s="5">
        <v>6.6951000000000001</v>
      </c>
      <c r="BR45" s="5">
        <v>5.43093</v>
      </c>
      <c r="BS45" s="6">
        <v>0.49712000000000001</v>
      </c>
      <c r="BT45" s="5">
        <v>10.920019999999999</v>
      </c>
      <c r="BU45" s="5">
        <v>10.88186</v>
      </c>
      <c r="BV45" s="5">
        <v>9.4496000000000002</v>
      </c>
      <c r="BW45" s="5">
        <v>7.4561099999999998</v>
      </c>
      <c r="BX45" s="5">
        <v>5.7891300000000001</v>
      </c>
      <c r="BY45" s="5">
        <v>6.8163900000000002</v>
      </c>
      <c r="BZ45" s="5">
        <v>7.4068199999999997</v>
      </c>
      <c r="CA45" s="5">
        <v>9.8388500000000008</v>
      </c>
      <c r="CB45" s="5">
        <v>1.99634</v>
      </c>
      <c r="CC45" s="5">
        <v>9.0259900000000002</v>
      </c>
      <c r="CD45" s="5">
        <v>6.0652400000000002</v>
      </c>
      <c r="CE45" s="5">
        <v>12.105589999999999</v>
      </c>
      <c r="CF45" s="5">
        <v>4.7493100000000004</v>
      </c>
      <c r="CG45" s="5">
        <v>11.45889</v>
      </c>
      <c r="CH45" s="5">
        <v>4.3092499999999996</v>
      </c>
      <c r="CI45" s="5">
        <v>4.1578999999999997</v>
      </c>
      <c r="CJ45" s="5">
        <v>5.0463899999999997</v>
      </c>
      <c r="CK45" s="5">
        <v>11.213749999999999</v>
      </c>
      <c r="CL45" s="5">
        <v>4.4190399999999999</v>
      </c>
      <c r="CM45" s="5">
        <v>7.49505</v>
      </c>
      <c r="CN45" s="5">
        <v>7.8979900000000001</v>
      </c>
      <c r="CO45" s="5">
        <v>3.7737400000000001</v>
      </c>
      <c r="CP45" s="5">
        <v>1.62765</v>
      </c>
      <c r="CQ45" s="5">
        <v>2.3687800000000001</v>
      </c>
      <c r="CR45" s="5">
        <v>8.9339600000000008</v>
      </c>
      <c r="CS45" s="5">
        <v>5.7422899999999997</v>
      </c>
      <c r="CT45" s="5">
        <v>4.98447</v>
      </c>
      <c r="CU45" s="5">
        <v>9.1116899999999994</v>
      </c>
      <c r="CV45" s="5">
        <v>5.7198099999999998</v>
      </c>
      <c r="CW45" s="6">
        <v>1.6740299999999999</v>
      </c>
      <c r="CX45" s="5">
        <v>2.2395399999999999</v>
      </c>
      <c r="CY45" s="5">
        <v>11.078950000000001</v>
      </c>
      <c r="CZ45" s="5">
        <v>5.1870900000000004</v>
      </c>
      <c r="DA45" s="5">
        <v>4.9060300000000003</v>
      </c>
      <c r="DB45" s="5">
        <v>4.7430599999999998</v>
      </c>
      <c r="DC45" s="5">
        <v>5.50136</v>
      </c>
      <c r="DD45" s="5">
        <v>8.2222500000000007</v>
      </c>
      <c r="DE45" s="5">
        <v>1.64158</v>
      </c>
      <c r="DF45" s="5">
        <v>9.7417899999999999</v>
      </c>
      <c r="DG45" s="6">
        <v>1.52877</v>
      </c>
      <c r="DH45" s="5">
        <v>5.3124700000000002</v>
      </c>
      <c r="DI45" s="5">
        <v>2.46278</v>
      </c>
      <c r="DJ45" s="6">
        <v>1.15838</v>
      </c>
      <c r="DK45" s="5">
        <v>9.7333599999999993</v>
      </c>
      <c r="DL45" s="5">
        <v>4.1648800000000001</v>
      </c>
      <c r="DM45" s="5">
        <v>4.2830599999999999</v>
      </c>
      <c r="DN45" s="5">
        <v>3.1165099999999999</v>
      </c>
      <c r="DO45" s="5">
        <v>2.46902</v>
      </c>
      <c r="DP45" s="5">
        <v>5.3844200000000004</v>
      </c>
      <c r="DQ45" s="5">
        <v>9.6241099999999999</v>
      </c>
      <c r="DR45" s="1" t="s">
        <v>331</v>
      </c>
      <c r="DS45" s="1" t="s">
        <v>332</v>
      </c>
      <c r="DT45" s="5">
        <v>-0.12343549728393555</v>
      </c>
      <c r="DU45" s="5">
        <v>-0.11075496673583984</v>
      </c>
    </row>
    <row r="46" spans="2:125" x14ac:dyDescent="0.2">
      <c r="B46" s="3" t="s">
        <v>501</v>
      </c>
      <c r="C46" s="3" t="s">
        <v>456</v>
      </c>
      <c r="D46" s="4">
        <v>45069</v>
      </c>
      <c r="E46" s="4">
        <v>45069</v>
      </c>
      <c r="F46" s="1" t="s">
        <v>502</v>
      </c>
      <c r="G46" s="1" t="s">
        <v>388</v>
      </c>
      <c r="H46" s="1" t="s">
        <v>320</v>
      </c>
      <c r="I46" s="1">
        <v>0</v>
      </c>
      <c r="J46" s="1">
        <v>1</v>
      </c>
      <c r="K46" s="1">
        <v>1</v>
      </c>
      <c r="L46" s="1">
        <v>1.3</v>
      </c>
      <c r="M46" s="1">
        <v>0.05</v>
      </c>
      <c r="N46" s="3" t="s">
        <v>466</v>
      </c>
      <c r="O46" s="1" t="s">
        <v>324</v>
      </c>
      <c r="P46" s="3" t="s">
        <v>467</v>
      </c>
      <c r="Q46" s="3" t="s">
        <v>468</v>
      </c>
      <c r="R46" s="3" t="s">
        <v>338</v>
      </c>
      <c r="S46" s="3" t="s">
        <v>324</v>
      </c>
      <c r="T46" s="3" t="s">
        <v>324</v>
      </c>
      <c r="U46" s="3" t="s">
        <v>324</v>
      </c>
      <c r="V46" s="3" t="s">
        <v>462</v>
      </c>
      <c r="W46" s="3" t="s">
        <v>463</v>
      </c>
      <c r="X46" s="1">
        <v>72.5</v>
      </c>
      <c r="Y46" s="3" t="s">
        <v>463</v>
      </c>
      <c r="Z46" s="3" t="s">
        <v>464</v>
      </c>
      <c r="AA46" s="3" t="s">
        <v>329</v>
      </c>
      <c r="AB46" s="3"/>
      <c r="AC46" s="3" t="s">
        <v>330</v>
      </c>
      <c r="AD46" s="5">
        <v>6.5795700000000004</v>
      </c>
      <c r="AE46" s="5">
        <v>5.3499100000000004</v>
      </c>
      <c r="AF46" s="5">
        <v>7.3387799999999999</v>
      </c>
      <c r="AG46" s="5">
        <v>1.9155199999999999</v>
      </c>
      <c r="AH46" s="5">
        <v>4.2925800000000001</v>
      </c>
      <c r="AI46" s="6">
        <v>-2.1467399999999999</v>
      </c>
      <c r="AJ46" s="5">
        <v>4.6319600000000003</v>
      </c>
      <c r="AK46" s="5">
        <v>8.1495300000000004</v>
      </c>
      <c r="AL46" s="5">
        <v>7.5423200000000001</v>
      </c>
      <c r="AM46" s="5">
        <v>5.4566499999999998</v>
      </c>
      <c r="AN46" s="5">
        <v>9.4247700000000005</v>
      </c>
      <c r="AO46" s="5">
        <v>5.7136100000000001</v>
      </c>
      <c r="AP46" s="5">
        <v>2.2770000000000001</v>
      </c>
      <c r="AQ46" s="5">
        <v>13.837490000000001</v>
      </c>
      <c r="AR46" s="5">
        <v>4.5226499999999996</v>
      </c>
      <c r="AS46" s="5">
        <v>10.07536</v>
      </c>
      <c r="AT46" s="5">
        <v>12.090020000000001</v>
      </c>
      <c r="AU46" s="5">
        <v>7.7761699999999996</v>
      </c>
      <c r="AV46" s="6">
        <v>0.33705000000000002</v>
      </c>
      <c r="AW46" s="5">
        <v>8.7436699999999998</v>
      </c>
      <c r="AX46" s="5">
        <v>9.1790400000000005</v>
      </c>
      <c r="AY46" s="5">
        <v>6.4262600000000001</v>
      </c>
      <c r="AZ46" s="5">
        <v>2.1939500000000001</v>
      </c>
      <c r="BA46" s="5">
        <v>4.4195799999999998</v>
      </c>
      <c r="BB46" s="5">
        <v>3.4140100000000002</v>
      </c>
      <c r="BC46" s="6">
        <v>1.8079799999999999</v>
      </c>
      <c r="BD46" s="6">
        <v>0.98836999999999997</v>
      </c>
      <c r="BE46" s="5">
        <v>8.9636899999999997</v>
      </c>
      <c r="BF46" s="5">
        <v>7.0962100000000001</v>
      </c>
      <c r="BG46" s="5">
        <v>9.7080900000000003</v>
      </c>
      <c r="BH46" s="5">
        <v>9.7820400000000003</v>
      </c>
      <c r="BI46" s="5">
        <v>4.0653899999999998</v>
      </c>
      <c r="BJ46" s="6">
        <v>0.67535999999999996</v>
      </c>
      <c r="BK46" s="5">
        <v>8.5025300000000001</v>
      </c>
      <c r="BL46" s="5">
        <v>8.4529999999999994</v>
      </c>
      <c r="BM46" s="5">
        <v>4.3928799999999999</v>
      </c>
      <c r="BN46" s="6">
        <v>-0.91540999999999995</v>
      </c>
      <c r="BO46" s="5">
        <v>8.6239600000000003</v>
      </c>
      <c r="BP46" s="5">
        <v>9.4108599999999996</v>
      </c>
      <c r="BQ46" s="5">
        <v>6.8070500000000003</v>
      </c>
      <c r="BR46" s="5">
        <v>5.53688</v>
      </c>
      <c r="BS46" s="6">
        <v>0.52959999999999996</v>
      </c>
      <c r="BT46" s="5">
        <v>11.02806</v>
      </c>
      <c r="BU46" s="5">
        <v>11.03313</v>
      </c>
      <c r="BV46" s="5">
        <v>9.3327799999999996</v>
      </c>
      <c r="BW46" s="5">
        <v>7.6118199999999998</v>
      </c>
      <c r="BX46" s="5">
        <v>5.8747400000000001</v>
      </c>
      <c r="BY46" s="5">
        <v>6.8248100000000003</v>
      </c>
      <c r="BZ46" s="5">
        <v>7.3873300000000004</v>
      </c>
      <c r="CA46" s="5">
        <v>10.85432</v>
      </c>
      <c r="CB46" s="5">
        <v>1.7579100000000001</v>
      </c>
      <c r="CC46" s="5">
        <v>9.1081500000000002</v>
      </c>
      <c r="CD46" s="5">
        <v>6.2137000000000002</v>
      </c>
      <c r="CE46" s="5">
        <v>12.195970000000001</v>
      </c>
      <c r="CF46" s="5">
        <v>4.8524099999999999</v>
      </c>
      <c r="CG46" s="5">
        <v>11.892709999999999</v>
      </c>
      <c r="CH46" s="5">
        <v>4.4002299999999996</v>
      </c>
      <c r="CI46" s="5">
        <v>4.4580799999999998</v>
      </c>
      <c r="CJ46" s="5">
        <v>5.0782800000000003</v>
      </c>
      <c r="CK46" s="5">
        <v>11.255559999999999</v>
      </c>
      <c r="CL46" s="5">
        <v>4.4262600000000001</v>
      </c>
      <c r="CM46" s="5">
        <v>7.4272200000000002</v>
      </c>
      <c r="CN46" s="5">
        <v>7.9761199999999999</v>
      </c>
      <c r="CO46" s="5">
        <v>3.9925700000000002</v>
      </c>
      <c r="CP46" s="6">
        <v>1.47251</v>
      </c>
      <c r="CQ46" s="5">
        <v>2.3876900000000001</v>
      </c>
      <c r="CR46" s="5">
        <v>8.9748800000000006</v>
      </c>
      <c r="CS46" s="5">
        <v>5.8060099999999997</v>
      </c>
      <c r="CT46" s="5">
        <v>4.9685499999999996</v>
      </c>
      <c r="CU46" s="5">
        <v>9.7033000000000005</v>
      </c>
      <c r="CV46" s="5">
        <v>5.7048100000000002</v>
      </c>
      <c r="CW46" s="5">
        <v>2.3400699999999999</v>
      </c>
      <c r="CX46" s="5">
        <v>2.28593</v>
      </c>
      <c r="CY46" s="5">
        <v>11.687989999999999</v>
      </c>
      <c r="CZ46" s="5">
        <v>5.1798799999999998</v>
      </c>
      <c r="DA46" s="5">
        <v>5.4899699999999996</v>
      </c>
      <c r="DB46" s="5">
        <v>4.8250599999999997</v>
      </c>
      <c r="DC46" s="5">
        <v>5.5481499999999997</v>
      </c>
      <c r="DD46" s="5">
        <v>8.0624599999999997</v>
      </c>
      <c r="DE46" s="5">
        <v>1.64395</v>
      </c>
      <c r="DF46" s="5">
        <v>9.8735199999999992</v>
      </c>
      <c r="DG46" s="6">
        <v>0.97206999999999999</v>
      </c>
      <c r="DH46" s="5">
        <v>5.2877799999999997</v>
      </c>
      <c r="DI46" s="6">
        <v>2.27488</v>
      </c>
      <c r="DJ46" s="6">
        <v>0.94982999999999995</v>
      </c>
      <c r="DK46" s="5">
        <v>8.6130499999999994</v>
      </c>
      <c r="DL46" s="5">
        <v>4.2547600000000001</v>
      </c>
      <c r="DM46" s="5">
        <v>4.2665600000000001</v>
      </c>
      <c r="DN46" s="5">
        <v>3.1609500000000001</v>
      </c>
      <c r="DO46" s="5">
        <v>2.51498</v>
      </c>
      <c r="DP46" s="5">
        <v>5.5006300000000001</v>
      </c>
      <c r="DQ46" s="5">
        <v>9.6461000000000006</v>
      </c>
      <c r="DR46" s="1" t="s">
        <v>331</v>
      </c>
      <c r="DS46" s="1" t="s">
        <v>332</v>
      </c>
      <c r="DT46" s="5">
        <v>3.6804676055908203E-2</v>
      </c>
      <c r="DU46" s="5">
        <v>-6.5885543823242188E-2</v>
      </c>
    </row>
    <row r="47" spans="2:125" x14ac:dyDescent="0.2">
      <c r="B47" s="3" t="s">
        <v>503</v>
      </c>
      <c r="C47" s="3" t="s">
        <v>456</v>
      </c>
      <c r="D47" s="4">
        <v>45069</v>
      </c>
      <c r="E47" s="4">
        <v>45070</v>
      </c>
      <c r="F47" s="1">
        <f t="shared" si="0"/>
        <v>1</v>
      </c>
      <c r="G47" s="1" t="s">
        <v>388</v>
      </c>
      <c r="H47" s="1" t="s">
        <v>320</v>
      </c>
      <c r="I47" s="1">
        <v>0</v>
      </c>
      <c r="J47" s="1">
        <v>1</v>
      </c>
      <c r="K47" s="1">
        <v>1</v>
      </c>
      <c r="L47" s="1">
        <v>2.1</v>
      </c>
      <c r="M47" s="1">
        <v>4.2000000000000003E-2</v>
      </c>
      <c r="N47" s="3" t="s">
        <v>458</v>
      </c>
      <c r="O47" s="1" t="s">
        <v>324</v>
      </c>
      <c r="P47" s="3" t="s">
        <v>459</v>
      </c>
      <c r="Q47" s="3" t="s">
        <v>460</v>
      </c>
      <c r="R47" s="3" t="s">
        <v>461</v>
      </c>
      <c r="S47" s="3" t="s">
        <v>346</v>
      </c>
      <c r="T47" s="3" t="s">
        <v>324</v>
      </c>
      <c r="U47" s="3" t="s">
        <v>324</v>
      </c>
      <c r="V47" s="3" t="s">
        <v>462</v>
      </c>
      <c r="W47" s="3" t="s">
        <v>463</v>
      </c>
      <c r="X47" s="1">
        <v>72.5</v>
      </c>
      <c r="Y47" s="3" t="s">
        <v>463</v>
      </c>
      <c r="Z47" s="3" t="s">
        <v>464</v>
      </c>
      <c r="AA47" s="3" t="s">
        <v>329</v>
      </c>
      <c r="AB47" s="3"/>
      <c r="AC47" s="3" t="s">
        <v>330</v>
      </c>
      <c r="AD47" s="5">
        <v>7.0312400000000004</v>
      </c>
      <c r="AE47" s="5">
        <v>5.2919400000000003</v>
      </c>
      <c r="AF47" s="5">
        <v>7.5190599999999996</v>
      </c>
      <c r="AG47" s="5">
        <v>2.5228700000000002</v>
      </c>
      <c r="AH47" s="5">
        <v>4.2724500000000001</v>
      </c>
      <c r="AI47" s="6">
        <v>-1.64676</v>
      </c>
      <c r="AJ47" s="5">
        <v>5.1377499999999996</v>
      </c>
      <c r="AK47" s="5">
        <v>7.5204300000000002</v>
      </c>
      <c r="AL47" s="5">
        <v>7.5619300000000003</v>
      </c>
      <c r="AM47" s="5">
        <v>5.8457699999999999</v>
      </c>
      <c r="AN47" s="5">
        <v>9.6790900000000004</v>
      </c>
      <c r="AO47" s="5">
        <v>6.8796099999999996</v>
      </c>
      <c r="AP47" s="5">
        <v>1.9765699999999999</v>
      </c>
      <c r="AQ47" s="5">
        <v>13.69408</v>
      </c>
      <c r="AR47" s="5">
        <v>4.5487500000000001</v>
      </c>
      <c r="AS47" s="5">
        <v>11.13011</v>
      </c>
      <c r="AT47" s="5">
        <v>12.27407</v>
      </c>
      <c r="AU47" s="5">
        <v>7.6583600000000001</v>
      </c>
      <c r="AV47" s="5">
        <v>1.0773999999999999</v>
      </c>
      <c r="AW47" s="5">
        <v>9.3605</v>
      </c>
      <c r="AX47" s="5">
        <v>9.5149899999999992</v>
      </c>
      <c r="AY47" s="5">
        <v>6.2245499999999998</v>
      </c>
      <c r="AZ47" s="5">
        <v>2.1905800000000002</v>
      </c>
      <c r="BA47" s="5">
        <v>4.4573099999999997</v>
      </c>
      <c r="BB47" s="5">
        <v>3.8213400000000002</v>
      </c>
      <c r="BC47" s="5">
        <v>2.41493</v>
      </c>
      <c r="BD47" s="6">
        <v>0.90700999999999998</v>
      </c>
      <c r="BE47" s="5">
        <v>9.0592400000000008</v>
      </c>
      <c r="BF47" s="5">
        <v>7.1924599999999996</v>
      </c>
      <c r="BG47" s="5">
        <v>10.36307</v>
      </c>
      <c r="BH47" s="5">
        <v>9.2554300000000005</v>
      </c>
      <c r="BI47" s="5">
        <v>4.4535</v>
      </c>
      <c r="BJ47" s="6">
        <v>0.60736999999999997</v>
      </c>
      <c r="BK47" s="5">
        <v>8.9514800000000001</v>
      </c>
      <c r="BL47" s="5">
        <v>8.5694700000000008</v>
      </c>
      <c r="BM47" s="5">
        <v>4.23902</v>
      </c>
      <c r="BN47" s="6">
        <v>-0.82733999999999996</v>
      </c>
      <c r="BO47" s="5">
        <v>8.7349099999999993</v>
      </c>
      <c r="BP47" s="5">
        <v>9.4635800000000003</v>
      </c>
      <c r="BQ47" s="5">
        <v>6.8494299999999999</v>
      </c>
      <c r="BR47" s="5">
        <v>5.7529300000000001</v>
      </c>
      <c r="BS47" s="6">
        <v>0.68052000000000001</v>
      </c>
      <c r="BT47" s="5">
        <v>12.693849999999999</v>
      </c>
      <c r="BU47" s="5">
        <v>10.797940000000001</v>
      </c>
      <c r="BV47" s="5">
        <v>9.2052200000000006</v>
      </c>
      <c r="BW47" s="5">
        <v>8.1258099999999995</v>
      </c>
      <c r="BX47" s="5">
        <v>6.0478199999999998</v>
      </c>
      <c r="BY47" s="5">
        <v>7.0621200000000002</v>
      </c>
      <c r="BZ47" s="5">
        <v>7.5902099999999999</v>
      </c>
      <c r="CA47" s="5">
        <v>10.80349</v>
      </c>
      <c r="CB47" s="5">
        <v>1.8362000000000001</v>
      </c>
      <c r="CC47" s="5">
        <v>9.5503499999999999</v>
      </c>
      <c r="CD47" s="5">
        <v>6.8324400000000001</v>
      </c>
      <c r="CE47" s="5">
        <v>12.61726</v>
      </c>
      <c r="CF47" s="5">
        <v>5.5454499999999998</v>
      </c>
      <c r="CG47" s="5">
        <v>12.02887</v>
      </c>
      <c r="CH47" s="5">
        <v>4.5960200000000002</v>
      </c>
      <c r="CI47" s="5">
        <v>5.66899</v>
      </c>
      <c r="CJ47" s="5">
        <v>5.4374399999999996</v>
      </c>
      <c r="CK47" s="5">
        <v>11.97589</v>
      </c>
      <c r="CL47" s="5">
        <v>4.4371</v>
      </c>
      <c r="CM47" s="5">
        <v>7.3208599999999997</v>
      </c>
      <c r="CN47" s="5">
        <v>8.1108499999999992</v>
      </c>
      <c r="CO47" s="5">
        <v>3.9601099999999998</v>
      </c>
      <c r="CP47" s="5">
        <v>1.6261099999999999</v>
      </c>
      <c r="CQ47" s="5">
        <v>2.5882900000000002</v>
      </c>
      <c r="CR47" s="5">
        <v>9.1641399999999997</v>
      </c>
      <c r="CS47" s="5">
        <v>5.8974799999999998</v>
      </c>
      <c r="CT47" s="5">
        <v>5.1212900000000001</v>
      </c>
      <c r="CU47" s="5">
        <v>10.20983</v>
      </c>
      <c r="CV47" s="5">
        <v>5.8349200000000003</v>
      </c>
      <c r="CW47" s="5">
        <v>2.7254999999999998</v>
      </c>
      <c r="CX47" s="5">
        <v>2.4064399999999999</v>
      </c>
      <c r="CY47" s="5">
        <v>12.662839999999999</v>
      </c>
      <c r="CZ47" s="5">
        <v>5.3997900000000003</v>
      </c>
      <c r="DA47" s="5">
        <v>4.8188800000000001</v>
      </c>
      <c r="DB47" s="5">
        <v>5.0968299999999997</v>
      </c>
      <c r="DC47" s="5">
        <v>6.0136099999999999</v>
      </c>
      <c r="DD47" s="5">
        <v>8.3086699999999993</v>
      </c>
      <c r="DE47" s="5">
        <v>2.0447000000000002</v>
      </c>
      <c r="DF47" s="5">
        <v>10.234529999999999</v>
      </c>
      <c r="DG47" s="6">
        <v>0.57228999999999997</v>
      </c>
      <c r="DH47" s="5">
        <v>5.4812200000000004</v>
      </c>
      <c r="DI47" s="5">
        <v>2.6495000000000002</v>
      </c>
      <c r="DJ47" s="6">
        <v>1.36886</v>
      </c>
      <c r="DK47" s="5">
        <v>8.8690599999999993</v>
      </c>
      <c r="DL47" s="5">
        <v>4.8247299999999997</v>
      </c>
      <c r="DM47" s="5">
        <v>4.4543900000000001</v>
      </c>
      <c r="DN47" s="5">
        <v>4.1352000000000002</v>
      </c>
      <c r="DO47" s="5">
        <v>2.8521200000000002</v>
      </c>
      <c r="DP47" s="5">
        <v>6.3878399999999997</v>
      </c>
      <c r="DQ47" s="5">
        <v>10.09628</v>
      </c>
      <c r="DR47" s="1" t="s">
        <v>331</v>
      </c>
      <c r="DS47" s="1" t="s">
        <v>332</v>
      </c>
      <c r="DT47" s="5">
        <v>5.3404331207275391E-2</v>
      </c>
      <c r="DU47" s="5">
        <v>0.1450347900390625</v>
      </c>
    </row>
    <row r="48" spans="2:125" x14ac:dyDescent="0.2">
      <c r="B48" s="3" t="s">
        <v>504</v>
      </c>
      <c r="C48" s="3" t="s">
        <v>456</v>
      </c>
      <c r="D48" s="4">
        <v>45069</v>
      </c>
      <c r="E48" s="4">
        <v>45071</v>
      </c>
      <c r="F48" s="1">
        <f t="shared" si="0"/>
        <v>2</v>
      </c>
      <c r="G48" s="1" t="s">
        <v>388</v>
      </c>
      <c r="H48" s="1" t="s">
        <v>320</v>
      </c>
      <c r="I48" s="1">
        <v>0</v>
      </c>
      <c r="J48" s="1">
        <v>0</v>
      </c>
      <c r="K48" s="1">
        <v>0</v>
      </c>
      <c r="L48" s="1">
        <v>2.5</v>
      </c>
      <c r="M48" s="1">
        <v>7.4999999999999997E-2</v>
      </c>
      <c r="N48" s="3" t="s">
        <v>505</v>
      </c>
      <c r="O48" s="1" t="s">
        <v>351</v>
      </c>
      <c r="P48" s="3" t="s">
        <v>506</v>
      </c>
      <c r="Q48" s="3" t="s">
        <v>507</v>
      </c>
      <c r="R48" s="3" t="s">
        <v>508</v>
      </c>
      <c r="S48" s="3" t="s">
        <v>324</v>
      </c>
      <c r="T48" s="3" t="s">
        <v>324</v>
      </c>
      <c r="U48" s="3" t="s">
        <v>324</v>
      </c>
      <c r="V48" s="3" t="s">
        <v>462</v>
      </c>
      <c r="W48" s="3" t="s">
        <v>463</v>
      </c>
      <c r="X48" s="1">
        <v>72.5</v>
      </c>
      <c r="Y48" s="3" t="s">
        <v>463</v>
      </c>
      <c r="Z48" s="3" t="s">
        <v>464</v>
      </c>
      <c r="AA48" s="3" t="s">
        <v>329</v>
      </c>
      <c r="AB48" s="3"/>
      <c r="AC48" s="3" t="s">
        <v>330</v>
      </c>
      <c r="AD48" s="5">
        <v>6.5102599999999997</v>
      </c>
      <c r="AE48" s="5">
        <v>5.67469</v>
      </c>
      <c r="AF48" s="5">
        <v>7.2325999999999997</v>
      </c>
      <c r="AG48" s="5">
        <v>3.6623800000000002</v>
      </c>
      <c r="AH48" s="5">
        <v>4.4850700000000003</v>
      </c>
      <c r="AI48" s="6">
        <v>-1.33677</v>
      </c>
      <c r="AJ48" s="5">
        <v>5.0213299999999998</v>
      </c>
      <c r="AK48" s="5">
        <v>7.25061</v>
      </c>
      <c r="AL48" s="5">
        <v>7.4533100000000001</v>
      </c>
      <c r="AM48" s="5">
        <v>5.38537</v>
      </c>
      <c r="AN48" s="5">
        <v>9.0879499999999993</v>
      </c>
      <c r="AO48" s="5">
        <v>11.61007</v>
      </c>
      <c r="AP48" s="5">
        <v>1.7995000000000001</v>
      </c>
      <c r="AQ48" s="5">
        <v>13.2623</v>
      </c>
      <c r="AR48" s="5">
        <v>4.64222</v>
      </c>
      <c r="AS48" s="5">
        <v>11.128019999999999</v>
      </c>
      <c r="AT48" s="5">
        <v>12.094429999999999</v>
      </c>
      <c r="AU48" s="5">
        <v>8.2012599999999996</v>
      </c>
      <c r="AV48" s="5">
        <v>1.34606</v>
      </c>
      <c r="AW48" s="5">
        <v>9.5974299999999992</v>
      </c>
      <c r="AX48" s="5">
        <v>10.225820000000001</v>
      </c>
      <c r="AY48" s="5">
        <v>5.6451099999999999</v>
      </c>
      <c r="AZ48" s="5">
        <v>2.49044</v>
      </c>
      <c r="BA48" s="5">
        <v>4.2846099999999998</v>
      </c>
      <c r="BB48" s="5">
        <v>3.4300199999999998</v>
      </c>
      <c r="BC48" s="5">
        <v>2.6324999999999998</v>
      </c>
      <c r="BD48" s="6">
        <v>1.02719</v>
      </c>
      <c r="BE48" s="5">
        <v>8.8179099999999995</v>
      </c>
      <c r="BF48" s="5">
        <v>6.9587399999999997</v>
      </c>
      <c r="BG48" s="5">
        <v>10.34919</v>
      </c>
      <c r="BH48" s="5">
        <v>8.9395199999999999</v>
      </c>
      <c r="BI48" s="5">
        <v>4.9082100000000004</v>
      </c>
      <c r="BJ48" s="6">
        <v>0.45365</v>
      </c>
      <c r="BK48" s="5">
        <v>8.6066299999999991</v>
      </c>
      <c r="BL48" s="5">
        <v>8.0483499999999992</v>
      </c>
      <c r="BM48" s="5">
        <v>4.2104400000000002</v>
      </c>
      <c r="BN48" s="6">
        <v>-1.0308200000000001</v>
      </c>
      <c r="BO48" s="5">
        <v>8.0463900000000006</v>
      </c>
      <c r="BP48" s="5">
        <v>9.1519399999999997</v>
      </c>
      <c r="BQ48" s="5">
        <v>6.4313900000000004</v>
      </c>
      <c r="BR48" s="5">
        <v>5.5618999999999996</v>
      </c>
      <c r="BS48" s="6">
        <v>0.15423999999999999</v>
      </c>
      <c r="BT48" s="5">
        <v>13.51684</v>
      </c>
      <c r="BU48" s="5">
        <v>10.35139</v>
      </c>
      <c r="BV48" s="5">
        <v>8.6274200000000008</v>
      </c>
      <c r="BW48" s="5">
        <v>7.6864600000000003</v>
      </c>
      <c r="BX48" s="5">
        <v>5.7972000000000001</v>
      </c>
      <c r="BY48" s="5">
        <v>6.8842499999999998</v>
      </c>
      <c r="BZ48" s="5">
        <v>7.1701100000000002</v>
      </c>
      <c r="CA48" s="5">
        <v>10.316090000000001</v>
      </c>
      <c r="CB48" s="6">
        <v>1.47149</v>
      </c>
      <c r="CC48" s="5">
        <v>9.2016500000000008</v>
      </c>
      <c r="CD48" s="5">
        <v>6.7190799999999999</v>
      </c>
      <c r="CE48" s="5">
        <v>12.3767</v>
      </c>
      <c r="CF48" s="5">
        <v>5.2031099999999997</v>
      </c>
      <c r="CG48" s="5">
        <v>11.610300000000001</v>
      </c>
      <c r="CH48" s="5">
        <v>4.5057099999999997</v>
      </c>
      <c r="CI48" s="5">
        <v>5.8627399999999996</v>
      </c>
      <c r="CJ48" s="5">
        <v>5.0328900000000001</v>
      </c>
      <c r="CK48" s="5">
        <v>11.282249999999999</v>
      </c>
      <c r="CL48" s="5">
        <v>4.1799400000000002</v>
      </c>
      <c r="CM48" s="5">
        <v>7.3495699999999999</v>
      </c>
      <c r="CN48" s="5">
        <v>8.8283699999999996</v>
      </c>
      <c r="CO48" s="5">
        <v>3.4890099999999999</v>
      </c>
      <c r="CP48" s="6">
        <v>1.4508099999999999</v>
      </c>
      <c r="CQ48" s="5">
        <v>2.4735200000000002</v>
      </c>
      <c r="CR48" s="5">
        <v>8.6283799999999999</v>
      </c>
      <c r="CS48" s="5">
        <v>5.5723500000000001</v>
      </c>
      <c r="CT48" s="5">
        <v>4.6502800000000004</v>
      </c>
      <c r="CU48" s="5">
        <v>10.4358</v>
      </c>
      <c r="CV48" s="5">
        <v>5.3644299999999996</v>
      </c>
      <c r="CW48" s="6">
        <v>2.0038800000000001</v>
      </c>
      <c r="CX48" s="5">
        <v>2.3104399999999998</v>
      </c>
      <c r="CY48" s="5">
        <v>11.45201</v>
      </c>
      <c r="CZ48" s="5">
        <v>5.49376</v>
      </c>
      <c r="DA48" s="5">
        <v>4.3846600000000002</v>
      </c>
      <c r="DB48" s="5">
        <v>4.7039</v>
      </c>
      <c r="DC48" s="5">
        <v>5.6485900000000004</v>
      </c>
      <c r="DD48" s="5">
        <v>7.9750500000000004</v>
      </c>
      <c r="DE48" s="5">
        <v>1.67889</v>
      </c>
      <c r="DF48" s="5">
        <v>9.6140799999999995</v>
      </c>
      <c r="DG48" s="6">
        <v>1.58168</v>
      </c>
      <c r="DH48" s="5">
        <v>5.4238299999999997</v>
      </c>
      <c r="DI48" s="5">
        <v>2.5235699999999999</v>
      </c>
      <c r="DJ48" s="6">
        <v>1.5834600000000001</v>
      </c>
      <c r="DK48" s="5">
        <v>8.7860300000000002</v>
      </c>
      <c r="DL48" s="5">
        <v>5.0999600000000003</v>
      </c>
      <c r="DM48" s="5">
        <v>4.3483499999999999</v>
      </c>
      <c r="DN48" s="5">
        <v>5.07456</v>
      </c>
      <c r="DO48" s="5">
        <v>2.5117500000000001</v>
      </c>
      <c r="DP48" s="5">
        <v>7.1073899999999997</v>
      </c>
      <c r="DQ48" s="5">
        <v>9.8330900000000003</v>
      </c>
      <c r="DR48" s="1" t="s">
        <v>331</v>
      </c>
      <c r="DS48" s="1" t="s">
        <v>332</v>
      </c>
      <c r="DT48" s="5">
        <v>-0.17421579360961914</v>
      </c>
      <c r="DU48" s="5">
        <v>-0.26471614837646484</v>
      </c>
    </row>
    <row r="49" spans="2:125" x14ac:dyDescent="0.2">
      <c r="B49" s="3" t="s">
        <v>509</v>
      </c>
      <c r="C49" s="3" t="s">
        <v>456</v>
      </c>
      <c r="D49" s="4">
        <v>45069</v>
      </c>
      <c r="E49" s="4">
        <v>45072</v>
      </c>
      <c r="F49" s="1">
        <f t="shared" si="0"/>
        <v>3</v>
      </c>
      <c r="G49" s="1" t="s">
        <v>388</v>
      </c>
      <c r="H49" s="1" t="s">
        <v>320</v>
      </c>
      <c r="I49" s="1">
        <v>0</v>
      </c>
      <c r="J49" s="1">
        <v>0</v>
      </c>
      <c r="K49" s="1">
        <v>0</v>
      </c>
      <c r="L49" s="1">
        <v>2</v>
      </c>
      <c r="M49" s="1">
        <v>0.04</v>
      </c>
      <c r="N49" s="3" t="s">
        <v>510</v>
      </c>
      <c r="O49" s="1" t="s">
        <v>351</v>
      </c>
      <c r="P49" s="3" t="s">
        <v>342</v>
      </c>
      <c r="Q49" s="3" t="s">
        <v>511</v>
      </c>
      <c r="R49" s="3" t="s">
        <v>512</v>
      </c>
      <c r="S49" s="3" t="s">
        <v>324</v>
      </c>
      <c r="T49" s="3" t="s">
        <v>324</v>
      </c>
      <c r="U49" s="3" t="s">
        <v>324</v>
      </c>
      <c r="V49" s="3" t="s">
        <v>462</v>
      </c>
      <c r="W49" s="3" t="s">
        <v>463</v>
      </c>
      <c r="X49" s="1">
        <v>72.5</v>
      </c>
      <c r="Y49" s="3" t="s">
        <v>463</v>
      </c>
      <c r="Z49" s="3" t="s">
        <v>464</v>
      </c>
      <c r="AA49" s="3" t="s">
        <v>329</v>
      </c>
      <c r="AB49" s="3"/>
      <c r="AC49" s="3" t="s">
        <v>330</v>
      </c>
      <c r="AD49" s="5">
        <v>5.9116799999999996</v>
      </c>
      <c r="AE49" s="5">
        <v>5.9203299999999999</v>
      </c>
      <c r="AF49" s="5">
        <v>7.1639999999999997</v>
      </c>
      <c r="AG49" s="5">
        <v>2.3874200000000001</v>
      </c>
      <c r="AH49" s="5">
        <v>2.37446</v>
      </c>
      <c r="AI49" s="6">
        <v>-0.78193000000000001</v>
      </c>
      <c r="AJ49" s="5">
        <v>4.5903099999999997</v>
      </c>
      <c r="AK49" s="5">
        <v>6.1544299999999996</v>
      </c>
      <c r="AL49" s="5">
        <v>6.3542199999999998</v>
      </c>
      <c r="AM49" s="5">
        <v>5.1188700000000003</v>
      </c>
      <c r="AN49" s="5">
        <v>9.31738</v>
      </c>
      <c r="AO49" s="5">
        <v>10.722379999999999</v>
      </c>
      <c r="AP49" s="5">
        <v>1.64432</v>
      </c>
      <c r="AQ49" s="5">
        <v>13.06061</v>
      </c>
      <c r="AR49" s="5">
        <v>5.1078900000000003</v>
      </c>
      <c r="AS49" s="5">
        <v>10.84296</v>
      </c>
      <c r="AT49" s="5">
        <v>12.18206</v>
      </c>
      <c r="AU49" s="5">
        <v>8.2126400000000004</v>
      </c>
      <c r="AV49" s="6">
        <v>0.21473</v>
      </c>
      <c r="AW49" s="5">
        <v>9.92178</v>
      </c>
      <c r="AX49" s="5">
        <v>10.44093</v>
      </c>
      <c r="AY49" s="5">
        <v>5.5943699999999996</v>
      </c>
      <c r="AZ49" s="5">
        <v>2.5259999999999998</v>
      </c>
      <c r="BA49" s="5">
        <v>3.9471699999999998</v>
      </c>
      <c r="BB49" s="5">
        <v>3.6634799999999998</v>
      </c>
      <c r="BC49" s="6">
        <v>1.48478</v>
      </c>
      <c r="BD49" s="6">
        <v>0.80742000000000003</v>
      </c>
      <c r="BE49" s="5">
        <v>9.0663199999999993</v>
      </c>
      <c r="BF49" s="5">
        <v>6.9414100000000003</v>
      </c>
      <c r="BG49" s="5">
        <v>9.7365600000000008</v>
      </c>
      <c r="BH49" s="5">
        <v>9.0763700000000007</v>
      </c>
      <c r="BI49" s="5">
        <v>5.9026699999999996</v>
      </c>
      <c r="BJ49" s="6">
        <v>1.01126</v>
      </c>
      <c r="BK49" s="5">
        <v>8.2554400000000001</v>
      </c>
      <c r="BL49" s="5">
        <v>7.1026899999999999</v>
      </c>
      <c r="BM49" s="5">
        <v>3.67279</v>
      </c>
      <c r="BN49" s="6">
        <v>-1.1612100000000001</v>
      </c>
      <c r="BO49" s="5">
        <v>8.3303200000000004</v>
      </c>
      <c r="BP49" s="5">
        <v>8.0678699999999992</v>
      </c>
      <c r="BQ49" s="5">
        <v>6.8354799999999996</v>
      </c>
      <c r="BR49" s="5">
        <v>6.2127800000000004</v>
      </c>
      <c r="BS49" s="6">
        <v>0.15837000000000001</v>
      </c>
      <c r="BT49" s="5">
        <v>13.27582</v>
      </c>
      <c r="BU49" s="5">
        <v>9.9638200000000001</v>
      </c>
      <c r="BV49" s="5">
        <v>9.2387599999999992</v>
      </c>
      <c r="BW49" s="5">
        <v>7.5366900000000001</v>
      </c>
      <c r="BX49" s="5">
        <v>5.8580800000000002</v>
      </c>
      <c r="BY49" s="5">
        <v>6.9031200000000004</v>
      </c>
      <c r="BZ49" s="5">
        <v>7.5071300000000001</v>
      </c>
      <c r="CA49" s="5">
        <v>8.7623899999999999</v>
      </c>
      <c r="CB49" s="6">
        <v>1.37348</v>
      </c>
      <c r="CC49" s="5">
        <v>9.1865400000000008</v>
      </c>
      <c r="CD49" s="5">
        <v>7.3132099999999998</v>
      </c>
      <c r="CE49" s="5">
        <v>12.90883</v>
      </c>
      <c r="CF49" s="5">
        <v>5.0621299999999998</v>
      </c>
      <c r="CG49" s="5">
        <v>11.82094</v>
      </c>
      <c r="CH49" s="5">
        <v>4.8487900000000002</v>
      </c>
      <c r="CI49" s="5">
        <v>6.6547099999999997</v>
      </c>
      <c r="CJ49" s="5">
        <v>5.2120800000000003</v>
      </c>
      <c r="CK49" s="5">
        <v>11.326280000000001</v>
      </c>
      <c r="CL49" s="5">
        <v>4.3898400000000004</v>
      </c>
      <c r="CM49" s="5">
        <v>8.00488</v>
      </c>
      <c r="CN49" s="5">
        <v>9.6761900000000001</v>
      </c>
      <c r="CO49" s="5">
        <v>3.4401899999999999</v>
      </c>
      <c r="CP49" s="5">
        <v>1.66411</v>
      </c>
      <c r="CQ49" s="5">
        <v>2.7852899999999998</v>
      </c>
      <c r="CR49" s="5">
        <v>8.9162999999999997</v>
      </c>
      <c r="CS49" s="5">
        <v>5.9120699999999999</v>
      </c>
      <c r="CT49" s="5">
        <v>4.7793299999999999</v>
      </c>
      <c r="CU49" s="5">
        <v>9.9873799999999999</v>
      </c>
      <c r="CV49" s="5">
        <v>5.5388099999999998</v>
      </c>
      <c r="CW49" s="5">
        <v>2.4782099999999998</v>
      </c>
      <c r="CX49" s="5">
        <v>2.1375000000000002</v>
      </c>
      <c r="CY49" s="5">
        <v>10.8089</v>
      </c>
      <c r="CZ49" s="5">
        <v>5.7340099999999996</v>
      </c>
      <c r="DA49" s="5">
        <v>3.9562599999999999</v>
      </c>
      <c r="DB49" s="5">
        <v>4.8789899999999999</v>
      </c>
      <c r="DC49" s="5">
        <v>5.9132199999999999</v>
      </c>
      <c r="DD49" s="5">
        <v>8.2214299999999998</v>
      </c>
      <c r="DE49" s="5">
        <v>1.8373600000000001</v>
      </c>
      <c r="DF49" s="5">
        <v>9.8380700000000001</v>
      </c>
      <c r="DG49" s="6">
        <v>1.6704000000000001</v>
      </c>
      <c r="DH49" s="5">
        <v>5.7317099999999996</v>
      </c>
      <c r="DI49" s="5">
        <v>2.95716</v>
      </c>
      <c r="DJ49" s="6">
        <v>0.35336000000000001</v>
      </c>
      <c r="DK49" s="5">
        <v>8.3811099999999996</v>
      </c>
      <c r="DL49" s="5">
        <v>5.2624500000000003</v>
      </c>
      <c r="DM49" s="5">
        <v>4.9379299999999997</v>
      </c>
      <c r="DN49" s="5">
        <v>6.1624699999999999</v>
      </c>
      <c r="DO49" s="5">
        <v>2.9384000000000001</v>
      </c>
      <c r="DP49" s="5">
        <v>6.9813200000000002</v>
      </c>
      <c r="DQ49" s="5">
        <v>9.7210300000000007</v>
      </c>
      <c r="DR49" s="1" t="s">
        <v>331</v>
      </c>
      <c r="DS49" s="1" t="s">
        <v>332</v>
      </c>
      <c r="DT49" s="5">
        <v>-0.2660450935363769</v>
      </c>
      <c r="DU49" s="5">
        <v>-0.10688495635986328</v>
      </c>
    </row>
    <row r="50" spans="2:125" x14ac:dyDescent="0.2">
      <c r="B50" s="3" t="s">
        <v>513</v>
      </c>
      <c r="C50" s="3" t="s">
        <v>456</v>
      </c>
      <c r="D50" s="4">
        <v>45069</v>
      </c>
      <c r="E50" s="4">
        <v>45073</v>
      </c>
      <c r="F50" s="1">
        <f t="shared" si="0"/>
        <v>4</v>
      </c>
      <c r="G50" s="1" t="s">
        <v>388</v>
      </c>
      <c r="H50" s="1" t="s">
        <v>320</v>
      </c>
      <c r="I50" s="1">
        <v>0</v>
      </c>
      <c r="J50" s="1">
        <v>0</v>
      </c>
      <c r="K50" s="1">
        <v>0</v>
      </c>
      <c r="L50" s="1">
        <v>1.3</v>
      </c>
      <c r="M50" s="1">
        <v>1.2999999999999999E-2</v>
      </c>
      <c r="N50" s="3" t="s">
        <v>346</v>
      </c>
      <c r="O50" s="1" t="s">
        <v>442</v>
      </c>
      <c r="P50" s="3" t="s">
        <v>472</v>
      </c>
      <c r="Q50" s="3" t="s">
        <v>514</v>
      </c>
      <c r="R50" s="3" t="s">
        <v>515</v>
      </c>
      <c r="S50" s="3" t="s">
        <v>324</v>
      </c>
      <c r="T50" s="3" t="s">
        <v>324</v>
      </c>
      <c r="U50" s="3" t="s">
        <v>324</v>
      </c>
      <c r="V50" s="3" t="s">
        <v>462</v>
      </c>
      <c r="W50" s="3" t="s">
        <v>463</v>
      </c>
      <c r="X50" s="1">
        <v>72.5</v>
      </c>
      <c r="Y50" s="3" t="s">
        <v>463</v>
      </c>
      <c r="Z50" s="3" t="s">
        <v>464</v>
      </c>
      <c r="AA50" s="3" t="s">
        <v>329</v>
      </c>
      <c r="AB50" s="3"/>
      <c r="AC50" s="3" t="s">
        <v>330</v>
      </c>
      <c r="AD50" s="5">
        <v>6.9127299999999998</v>
      </c>
      <c r="AE50" s="5">
        <v>6.5826599999999997</v>
      </c>
      <c r="AF50" s="5">
        <v>7.3101200000000004</v>
      </c>
      <c r="AG50" s="5">
        <v>4.1121499999999997</v>
      </c>
      <c r="AH50" s="5">
        <v>4.1327600000000002</v>
      </c>
      <c r="AI50" s="6">
        <v>-1.3276300000000001</v>
      </c>
      <c r="AJ50" s="5">
        <v>5.0762999999999998</v>
      </c>
      <c r="AK50" s="5">
        <v>7.8967799999999997</v>
      </c>
      <c r="AL50" s="5">
        <v>8.1392000000000007</v>
      </c>
      <c r="AM50" s="5">
        <v>5.4861700000000004</v>
      </c>
      <c r="AN50" s="5">
        <v>9.3624799999999997</v>
      </c>
      <c r="AO50" s="5">
        <v>10.730840000000001</v>
      </c>
      <c r="AP50" s="5">
        <v>1.6659299999999999</v>
      </c>
      <c r="AQ50" s="5">
        <v>13.531029999999999</v>
      </c>
      <c r="AR50" s="5">
        <v>6.1508700000000003</v>
      </c>
      <c r="AS50" s="5">
        <v>12.176130000000001</v>
      </c>
      <c r="AT50" s="5">
        <v>13.070220000000001</v>
      </c>
      <c r="AU50" s="5">
        <v>8.3551800000000007</v>
      </c>
      <c r="AV50" s="5">
        <v>1.0570600000000001</v>
      </c>
      <c r="AW50" s="5">
        <v>10.76027</v>
      </c>
      <c r="AX50" s="5">
        <v>10.31414</v>
      </c>
      <c r="AY50" s="5">
        <v>5.4641700000000002</v>
      </c>
      <c r="AZ50" s="5">
        <v>2.8432300000000001</v>
      </c>
      <c r="BA50" s="5">
        <v>4.65923</v>
      </c>
      <c r="BB50" s="5">
        <v>3.9561000000000002</v>
      </c>
      <c r="BC50" s="6">
        <v>1.9818100000000001</v>
      </c>
      <c r="BD50" s="6">
        <v>1.01806</v>
      </c>
      <c r="BE50" s="5">
        <v>9.3125900000000001</v>
      </c>
      <c r="BF50" s="5">
        <v>7.1907100000000002</v>
      </c>
      <c r="BG50" s="5">
        <v>10.26491</v>
      </c>
      <c r="BH50" s="5">
        <v>9.3274799999999995</v>
      </c>
      <c r="BI50" s="5">
        <v>6.9031599999999997</v>
      </c>
      <c r="BJ50" s="6">
        <v>0.98351999999999995</v>
      </c>
      <c r="BK50" s="5">
        <v>8.7001799999999996</v>
      </c>
      <c r="BL50" s="5">
        <v>8.2118300000000009</v>
      </c>
      <c r="BM50" s="5">
        <v>4.3037400000000003</v>
      </c>
      <c r="BN50" s="6">
        <v>-1.01488</v>
      </c>
      <c r="BO50" s="5">
        <v>8.5309699999999999</v>
      </c>
      <c r="BP50" s="5">
        <v>9.6744299999999992</v>
      </c>
      <c r="BQ50" s="5">
        <v>7.40435</v>
      </c>
      <c r="BR50" s="5">
        <v>7.07986</v>
      </c>
      <c r="BS50" s="6">
        <v>0.59167999999999998</v>
      </c>
      <c r="BT50" s="5">
        <v>12.511380000000001</v>
      </c>
      <c r="BU50" s="5">
        <v>11.36856</v>
      </c>
      <c r="BV50" s="5">
        <v>10.368650000000001</v>
      </c>
      <c r="BW50" s="5">
        <v>7.3773900000000001</v>
      </c>
      <c r="BX50" s="5">
        <v>6.1881599999999999</v>
      </c>
      <c r="BY50" s="5">
        <v>7.2340799999999996</v>
      </c>
      <c r="BZ50" s="5">
        <v>7.8899800000000004</v>
      </c>
      <c r="CA50" s="5">
        <v>10.45082</v>
      </c>
      <c r="CB50" s="6">
        <v>1.5923700000000001</v>
      </c>
      <c r="CC50" s="5">
        <v>9.4109700000000007</v>
      </c>
      <c r="CD50" s="5">
        <v>8.0055899999999998</v>
      </c>
      <c r="CE50" s="5">
        <v>13.72691</v>
      </c>
      <c r="CF50" s="5">
        <v>5.0268499999999996</v>
      </c>
      <c r="CG50" s="5">
        <v>12.631360000000001</v>
      </c>
      <c r="CH50" s="5">
        <v>5.3482500000000002</v>
      </c>
      <c r="CI50" s="5">
        <v>7.70648</v>
      </c>
      <c r="CJ50" s="5">
        <v>5.3448500000000001</v>
      </c>
      <c r="CK50" s="5">
        <v>11.541219999999999</v>
      </c>
      <c r="CL50" s="5">
        <v>4.9593400000000001</v>
      </c>
      <c r="CM50" s="5">
        <v>8.7333599999999993</v>
      </c>
      <c r="CN50" s="5">
        <v>9.1307100000000005</v>
      </c>
      <c r="CO50" s="5">
        <v>4.2593800000000002</v>
      </c>
      <c r="CP50" s="5">
        <v>2.3704100000000001</v>
      </c>
      <c r="CQ50" s="5">
        <v>2.6371799999999999</v>
      </c>
      <c r="CR50" s="5">
        <v>8.9872399999999999</v>
      </c>
      <c r="CS50" s="5">
        <v>6.0898700000000003</v>
      </c>
      <c r="CT50" s="5">
        <v>4.9751599999999998</v>
      </c>
      <c r="CU50" s="5">
        <v>11.10215</v>
      </c>
      <c r="CV50" s="5">
        <v>5.5830500000000001</v>
      </c>
      <c r="CW50" s="5">
        <v>2.9222000000000001</v>
      </c>
      <c r="CX50" s="5">
        <v>2.3173400000000002</v>
      </c>
      <c r="CY50" s="5">
        <v>11.26254</v>
      </c>
      <c r="CZ50" s="5">
        <v>5.7670399999999997</v>
      </c>
      <c r="DA50" s="5">
        <v>5.2788899999999996</v>
      </c>
      <c r="DB50" s="5">
        <v>4.92964</v>
      </c>
      <c r="DC50" s="5">
        <v>5.7955199999999998</v>
      </c>
      <c r="DD50" s="5">
        <v>8.3984400000000008</v>
      </c>
      <c r="DE50" s="5">
        <v>2.0434199999999998</v>
      </c>
      <c r="DF50" s="5">
        <v>9.7157199999999992</v>
      </c>
      <c r="DG50" s="6">
        <v>1.4193499999999999</v>
      </c>
      <c r="DH50" s="5">
        <v>6.1834199999999999</v>
      </c>
      <c r="DI50" s="5">
        <v>3.22261</v>
      </c>
      <c r="DJ50" s="6">
        <v>1.1937599999999999</v>
      </c>
      <c r="DK50" s="5">
        <v>8.7425499999999996</v>
      </c>
      <c r="DL50" s="5">
        <v>5.8723000000000001</v>
      </c>
      <c r="DM50" s="5">
        <v>5.4756400000000003</v>
      </c>
      <c r="DN50" s="5">
        <v>6.8197999999999999</v>
      </c>
      <c r="DO50" s="5">
        <v>3.1416599999999999</v>
      </c>
      <c r="DP50" s="5">
        <v>6.92387</v>
      </c>
      <c r="DQ50" s="5">
        <v>9.7642199999999999</v>
      </c>
      <c r="DR50" s="1" t="s">
        <v>331</v>
      </c>
      <c r="DS50" s="1" t="s">
        <v>332</v>
      </c>
      <c r="DT50" s="5">
        <v>7.4815273284912109E-2</v>
      </c>
      <c r="DU50" s="5">
        <v>3.2094955444335938E-2</v>
      </c>
    </row>
    <row r="51" spans="2:125" x14ac:dyDescent="0.2">
      <c r="B51" s="3" t="s">
        <v>516</v>
      </c>
      <c r="C51" s="3" t="s">
        <v>517</v>
      </c>
      <c r="D51" s="4">
        <v>45084</v>
      </c>
      <c r="E51" s="4">
        <v>45091</v>
      </c>
      <c r="F51" s="1">
        <f t="shared" si="0"/>
        <v>7</v>
      </c>
      <c r="G51" s="1" t="s">
        <v>388</v>
      </c>
      <c r="H51" s="1" t="s">
        <v>320</v>
      </c>
      <c r="I51" s="1">
        <v>0</v>
      </c>
      <c r="J51" s="1">
        <v>1</v>
      </c>
      <c r="K51" s="1">
        <v>1</v>
      </c>
      <c r="L51" s="1">
        <v>1.9</v>
      </c>
      <c r="M51" s="1">
        <v>0.18809999999999999</v>
      </c>
      <c r="N51" s="3" t="s">
        <v>518</v>
      </c>
      <c r="O51" s="1">
        <v>8.5499999999999993E-2</v>
      </c>
      <c r="P51" s="3" t="s">
        <v>519</v>
      </c>
      <c r="Q51" s="3" t="s">
        <v>520</v>
      </c>
      <c r="R51" s="3" t="s">
        <v>521</v>
      </c>
      <c r="S51" s="3" t="s">
        <v>346</v>
      </c>
      <c r="T51" s="3" t="s">
        <v>324</v>
      </c>
      <c r="U51" s="3" t="s">
        <v>324</v>
      </c>
      <c r="V51" s="3" t="s">
        <v>325</v>
      </c>
      <c r="W51" s="3" t="s">
        <v>389</v>
      </c>
      <c r="X51" s="3" t="s">
        <v>522</v>
      </c>
      <c r="Y51" s="3" t="s">
        <v>523</v>
      </c>
      <c r="Z51" s="3" t="s">
        <v>524</v>
      </c>
      <c r="AA51" s="3" t="s">
        <v>525</v>
      </c>
      <c r="AB51" s="3"/>
      <c r="AC51" s="3" t="s">
        <v>330</v>
      </c>
      <c r="AD51" s="5">
        <v>5.9770500000000002</v>
      </c>
      <c r="AE51" s="5">
        <v>8.1965299999999992</v>
      </c>
      <c r="AF51" s="5">
        <v>7.69895</v>
      </c>
      <c r="AG51" s="5">
        <v>2.0470199999999998</v>
      </c>
      <c r="AH51" s="5">
        <v>5.4825499999999998</v>
      </c>
      <c r="AI51" s="6">
        <v>-0.47609000000000001</v>
      </c>
      <c r="AJ51" s="5">
        <v>5.0704700000000003</v>
      </c>
      <c r="AK51" s="5">
        <v>8.59633</v>
      </c>
      <c r="AL51" s="5">
        <v>7.6423899999999998</v>
      </c>
      <c r="AM51" s="5">
        <v>5.9912400000000003</v>
      </c>
      <c r="AN51" s="5">
        <v>9.5179200000000002</v>
      </c>
      <c r="AO51" s="5">
        <v>5.4086499999999997</v>
      </c>
      <c r="AP51" s="6">
        <v>0.62824999999999998</v>
      </c>
      <c r="AQ51" s="5">
        <v>13.469379999999999</v>
      </c>
      <c r="AR51" s="5">
        <v>6.2134499999999999</v>
      </c>
      <c r="AS51" s="5">
        <v>10.334020000000001</v>
      </c>
      <c r="AT51" s="5">
        <v>14.677619999999999</v>
      </c>
      <c r="AU51" s="5">
        <v>8.0090299999999992</v>
      </c>
      <c r="AV51" s="5">
        <v>3.3250700000000002</v>
      </c>
      <c r="AW51" s="5">
        <v>10.803089999999999</v>
      </c>
      <c r="AX51" s="5">
        <v>8.9412400000000005</v>
      </c>
      <c r="AY51" s="5">
        <v>5.0119100000000003</v>
      </c>
      <c r="AZ51" s="6">
        <v>1.1087499999999999</v>
      </c>
      <c r="BA51" s="5">
        <v>4.5418900000000004</v>
      </c>
      <c r="BB51" s="5">
        <v>4.3087999999999997</v>
      </c>
      <c r="BC51" s="6">
        <v>1.2965500000000001</v>
      </c>
      <c r="BD51" s="6">
        <v>1.93668</v>
      </c>
      <c r="BE51" s="5">
        <v>8.4847599999999996</v>
      </c>
      <c r="BF51" s="5">
        <v>7.95418</v>
      </c>
      <c r="BG51" s="5">
        <v>10.4102</v>
      </c>
      <c r="BH51" s="5">
        <v>8.9711999999999996</v>
      </c>
      <c r="BI51" s="5">
        <v>3.2096300000000002</v>
      </c>
      <c r="BJ51" s="6">
        <v>1.2764899999999999</v>
      </c>
      <c r="BK51" s="5">
        <v>8.7597100000000001</v>
      </c>
      <c r="BL51" s="5">
        <v>9.7120099999999994</v>
      </c>
      <c r="BM51" s="5">
        <v>4.3150500000000003</v>
      </c>
      <c r="BN51" s="6">
        <v>-0.80012000000000005</v>
      </c>
      <c r="BO51" s="5">
        <v>8.3822899999999994</v>
      </c>
      <c r="BP51" s="5">
        <v>9.9783799999999996</v>
      </c>
      <c r="BQ51" s="5">
        <v>6.9068399999999999</v>
      </c>
      <c r="BR51" s="5">
        <v>5.7356400000000001</v>
      </c>
      <c r="BS51" s="6">
        <v>0.27038000000000001</v>
      </c>
      <c r="BT51" s="5">
        <v>12.53833</v>
      </c>
      <c r="BU51" s="5">
        <v>11.37974</v>
      </c>
      <c r="BV51" s="5">
        <v>10.24658</v>
      </c>
      <c r="BW51" s="5">
        <v>8.3549699999999998</v>
      </c>
      <c r="BX51" s="5">
        <v>6.3295599999999999</v>
      </c>
      <c r="BY51" s="5">
        <v>6.6392600000000002</v>
      </c>
      <c r="BZ51" s="5">
        <v>8.5982800000000008</v>
      </c>
      <c r="CA51" s="5">
        <v>11.35233</v>
      </c>
      <c r="CB51" s="6">
        <v>0.46061999999999997</v>
      </c>
      <c r="CC51" s="5">
        <v>8.5854300000000006</v>
      </c>
      <c r="CD51" s="5">
        <v>6.6746600000000003</v>
      </c>
      <c r="CE51" s="5">
        <v>12.537559999999999</v>
      </c>
      <c r="CF51" s="5">
        <v>4.9783900000000001</v>
      </c>
      <c r="CG51" s="5">
        <v>11.51764</v>
      </c>
      <c r="CH51" s="5">
        <v>4.6406900000000002</v>
      </c>
      <c r="CI51" s="5">
        <v>8.0464800000000007</v>
      </c>
      <c r="CJ51" s="5">
        <v>5.7337400000000001</v>
      </c>
      <c r="CK51" s="5">
        <v>12.37374</v>
      </c>
      <c r="CL51" s="5">
        <v>4.61775</v>
      </c>
      <c r="CM51" s="5">
        <v>7.5390499999999996</v>
      </c>
      <c r="CN51" s="5">
        <v>10.362209999999999</v>
      </c>
      <c r="CO51" s="6">
        <v>1.9333499999999999</v>
      </c>
      <c r="CP51" s="5">
        <v>2.0134300000000001</v>
      </c>
      <c r="CQ51" s="5">
        <v>2.4771800000000002</v>
      </c>
      <c r="CR51" s="5">
        <v>9.0232500000000009</v>
      </c>
      <c r="CS51" s="5">
        <v>6.6006900000000002</v>
      </c>
      <c r="CT51" s="6">
        <v>9.9360000000000004E-2</v>
      </c>
      <c r="CU51" s="5">
        <v>11.789910000000001</v>
      </c>
      <c r="CV51" s="5">
        <v>5.4961599999999997</v>
      </c>
      <c r="CW51" s="6">
        <v>1.8104100000000001</v>
      </c>
      <c r="CX51" s="5">
        <v>2.1832699999999998</v>
      </c>
      <c r="CY51" s="5">
        <v>11.88973</v>
      </c>
      <c r="CZ51" s="5">
        <v>5.62385</v>
      </c>
      <c r="DA51" s="5">
        <v>4.8248300000000004</v>
      </c>
      <c r="DB51" s="5">
        <v>4.6829099999999997</v>
      </c>
      <c r="DC51" s="5">
        <v>8.5185200000000005</v>
      </c>
      <c r="DD51" s="5">
        <v>7.3950899999999997</v>
      </c>
      <c r="DE51" s="5">
        <v>1.7324900000000001</v>
      </c>
      <c r="DF51" s="5">
        <v>10.109030000000001</v>
      </c>
      <c r="DG51" s="6">
        <v>0.81457999999999997</v>
      </c>
      <c r="DH51" s="5">
        <v>4.5549600000000003</v>
      </c>
      <c r="DI51" s="5">
        <v>2.7691400000000002</v>
      </c>
      <c r="DJ51" s="6">
        <v>1.1006</v>
      </c>
      <c r="DK51" s="5">
        <v>7.02278</v>
      </c>
      <c r="DL51" s="5">
        <v>6.6225699999999996</v>
      </c>
      <c r="DM51" s="5">
        <v>3.7677100000000001</v>
      </c>
      <c r="DN51" s="5">
        <v>6.5495000000000001</v>
      </c>
      <c r="DO51" s="5">
        <v>3.3780000000000001</v>
      </c>
      <c r="DP51" s="5">
        <v>9.3254000000000001</v>
      </c>
      <c r="DQ51" s="5">
        <v>10.07306</v>
      </c>
      <c r="DR51" s="1" t="s">
        <v>526</v>
      </c>
      <c r="DS51" s="1" t="s">
        <v>332</v>
      </c>
      <c r="DT51" s="5">
        <v>-0.16123485565185547</v>
      </c>
      <c r="DU51" s="5">
        <v>2.2685050964355469E-2</v>
      </c>
    </row>
    <row r="52" spans="2:125" x14ac:dyDescent="0.2">
      <c r="B52" s="3" t="s">
        <v>527</v>
      </c>
      <c r="C52" s="3" t="s">
        <v>517</v>
      </c>
      <c r="D52" s="4">
        <v>45084</v>
      </c>
      <c r="E52" s="4">
        <v>45084</v>
      </c>
      <c r="F52" s="1">
        <f t="shared" si="0"/>
        <v>0</v>
      </c>
      <c r="G52" s="1" t="s">
        <v>388</v>
      </c>
      <c r="H52" s="1" t="s">
        <v>320</v>
      </c>
      <c r="I52" s="1">
        <v>0</v>
      </c>
      <c r="J52" s="1">
        <v>0</v>
      </c>
      <c r="K52" s="1">
        <v>0</v>
      </c>
      <c r="L52" s="1">
        <v>2.5</v>
      </c>
      <c r="M52" s="1">
        <f>L52*0.02</f>
        <v>0.05</v>
      </c>
      <c r="N52" s="3" t="s">
        <v>528</v>
      </c>
      <c r="O52" s="1" t="s">
        <v>529</v>
      </c>
      <c r="P52" s="3" t="s">
        <v>472</v>
      </c>
      <c r="Q52" s="3" t="s">
        <v>530</v>
      </c>
      <c r="R52" s="3" t="s">
        <v>531</v>
      </c>
      <c r="S52" s="3" t="s">
        <v>324</v>
      </c>
      <c r="T52" s="3" t="s">
        <v>324</v>
      </c>
      <c r="U52" s="3" t="s">
        <v>324</v>
      </c>
      <c r="V52" s="3" t="s">
        <v>325</v>
      </c>
      <c r="W52" s="3" t="s">
        <v>389</v>
      </c>
      <c r="X52" s="3" t="s">
        <v>522</v>
      </c>
      <c r="Y52" s="3" t="s">
        <v>523</v>
      </c>
      <c r="Z52" s="3" t="s">
        <v>524</v>
      </c>
      <c r="AA52" s="3" t="s">
        <v>525</v>
      </c>
      <c r="AB52" s="3"/>
      <c r="AC52" s="3" t="s">
        <v>330</v>
      </c>
      <c r="AD52" s="5">
        <v>4.7844899999999999</v>
      </c>
      <c r="AE52" s="5">
        <v>5.2161799999999996</v>
      </c>
      <c r="AF52" s="5">
        <v>7.6947900000000002</v>
      </c>
      <c r="AG52" s="5">
        <v>1.3225800000000001</v>
      </c>
      <c r="AH52" s="5">
        <v>4.7855400000000001</v>
      </c>
      <c r="AI52" s="6">
        <v>-1.76905</v>
      </c>
      <c r="AJ52" s="5">
        <v>4.9788800000000002</v>
      </c>
      <c r="AK52" s="5">
        <v>8.8997700000000002</v>
      </c>
      <c r="AL52" s="5">
        <v>7.86653</v>
      </c>
      <c r="AM52" s="5">
        <v>5.3769099999999996</v>
      </c>
      <c r="AN52" s="5">
        <v>8.8005800000000001</v>
      </c>
      <c r="AO52" s="5">
        <v>3.2155800000000001</v>
      </c>
      <c r="AP52" s="6">
        <v>0.64212000000000002</v>
      </c>
      <c r="AQ52" s="5">
        <v>12.61106</v>
      </c>
      <c r="AR52" s="5">
        <v>2.4041700000000001</v>
      </c>
      <c r="AS52" s="5">
        <v>7.3533400000000002</v>
      </c>
      <c r="AT52" s="5">
        <v>13.00803</v>
      </c>
      <c r="AU52" s="5">
        <v>8.5301799999999997</v>
      </c>
      <c r="AV52" s="5">
        <v>1.13872</v>
      </c>
      <c r="AW52" s="5">
        <v>8.4378100000000007</v>
      </c>
      <c r="AX52" s="5">
        <v>7.4823300000000001</v>
      </c>
      <c r="AY52" s="5">
        <v>5.08507</v>
      </c>
      <c r="AZ52" s="6">
        <v>0.98267000000000004</v>
      </c>
      <c r="BA52" s="5">
        <v>4.1190199999999999</v>
      </c>
      <c r="BB52" s="5">
        <v>3.5447500000000001</v>
      </c>
      <c r="BC52" s="6">
        <v>1.13595</v>
      </c>
      <c r="BD52" s="6">
        <v>1.1052999999999999</v>
      </c>
      <c r="BE52" s="5">
        <v>8.32348</v>
      </c>
      <c r="BF52" s="5">
        <v>8.0006699999999995</v>
      </c>
      <c r="BG52" s="5">
        <v>10.167680000000001</v>
      </c>
      <c r="BH52" s="5">
        <v>8.5005500000000005</v>
      </c>
      <c r="BI52" s="5">
        <v>2.0670199999999999</v>
      </c>
      <c r="BJ52" s="6">
        <v>0.92678000000000005</v>
      </c>
      <c r="BK52" s="5">
        <v>8.8557900000000007</v>
      </c>
      <c r="BL52" s="5">
        <v>9.1809600000000007</v>
      </c>
      <c r="BM52" s="5">
        <v>3.8785599999999998</v>
      </c>
      <c r="BN52" s="6">
        <v>-0.74733000000000005</v>
      </c>
      <c r="BO52" s="5">
        <v>8.6889000000000003</v>
      </c>
      <c r="BP52" s="5">
        <v>10.13869</v>
      </c>
      <c r="BQ52" s="5">
        <v>6.4740500000000001</v>
      </c>
      <c r="BR52" s="5">
        <v>4.3997599999999997</v>
      </c>
      <c r="BS52" s="6">
        <v>4.8640000000000003E-2</v>
      </c>
      <c r="BT52" s="5">
        <v>9.7859499999999997</v>
      </c>
      <c r="BU52" s="5">
        <v>8.3384699999999992</v>
      </c>
      <c r="BV52" s="5">
        <v>8.7225400000000004</v>
      </c>
      <c r="BW52" s="5">
        <v>7.6051399999999996</v>
      </c>
      <c r="BX52" s="5">
        <v>5.8792200000000001</v>
      </c>
      <c r="BY52" s="5">
        <v>5.9919200000000004</v>
      </c>
      <c r="BZ52" s="5">
        <v>7.7354399999999996</v>
      </c>
      <c r="CA52" s="5">
        <v>11.083</v>
      </c>
      <c r="CB52" s="6">
        <v>0.25659999999999999</v>
      </c>
      <c r="CC52" s="5">
        <v>8.9374800000000008</v>
      </c>
      <c r="CD52" s="5">
        <v>4.0226899999999999</v>
      </c>
      <c r="CE52" s="5">
        <v>12.25929</v>
      </c>
      <c r="CF52" s="5">
        <v>4.7401099999999996</v>
      </c>
      <c r="CG52" s="5">
        <v>8.5092999999999996</v>
      </c>
      <c r="CH52" s="5">
        <v>3.5303300000000002</v>
      </c>
      <c r="CI52" s="5">
        <v>2.7471999999999999</v>
      </c>
      <c r="CJ52" s="5">
        <v>5.5872599999999997</v>
      </c>
      <c r="CK52" s="5">
        <v>11.2986</v>
      </c>
      <c r="CL52" s="5">
        <v>4.1249500000000001</v>
      </c>
      <c r="CM52" s="5">
        <v>5.9917400000000001</v>
      </c>
      <c r="CN52" s="5">
        <v>9.6787399999999995</v>
      </c>
      <c r="CO52" s="5">
        <v>2.3832200000000001</v>
      </c>
      <c r="CP52" s="6">
        <v>1.03226</v>
      </c>
      <c r="CQ52" s="5">
        <v>1.8344199999999999</v>
      </c>
      <c r="CR52" s="5">
        <v>8.7352500000000006</v>
      </c>
      <c r="CS52" s="5">
        <v>5.4882499999999999</v>
      </c>
      <c r="CT52" s="6">
        <v>-5.6890000000000003E-2</v>
      </c>
      <c r="CU52" s="5">
        <v>10.67775</v>
      </c>
      <c r="CV52" s="5">
        <v>4.9057300000000001</v>
      </c>
      <c r="CW52" s="5">
        <v>4.3844700000000003</v>
      </c>
      <c r="CX52" s="5">
        <v>2.3702800000000002</v>
      </c>
      <c r="CY52" s="5">
        <v>5.1226799999999999</v>
      </c>
      <c r="CZ52" s="5">
        <v>4.7965999999999998</v>
      </c>
      <c r="DA52" s="5">
        <v>4.27806</v>
      </c>
      <c r="DB52" s="5">
        <v>4.40632</v>
      </c>
      <c r="DC52" s="5">
        <v>7.3835100000000002</v>
      </c>
      <c r="DD52" s="5">
        <v>7.7478499999999997</v>
      </c>
      <c r="DE52" s="5">
        <v>1.4072499999999999</v>
      </c>
      <c r="DF52" s="5">
        <v>9.2682900000000004</v>
      </c>
      <c r="DG52" s="6">
        <v>1.09433</v>
      </c>
      <c r="DH52" s="5">
        <v>4.2003199999999996</v>
      </c>
      <c r="DI52" s="6">
        <v>2.1033499999999998</v>
      </c>
      <c r="DJ52" s="6">
        <v>1.51563</v>
      </c>
      <c r="DK52" s="5">
        <v>6.7868300000000001</v>
      </c>
      <c r="DL52" s="5">
        <v>4.3048799999999998</v>
      </c>
      <c r="DM52" s="5">
        <v>3.4063400000000001</v>
      </c>
      <c r="DN52" s="6">
        <v>-0.17942</v>
      </c>
      <c r="DO52" s="5">
        <v>2.1406100000000001</v>
      </c>
      <c r="DP52" s="5">
        <v>4.6828000000000003</v>
      </c>
      <c r="DQ52" s="5">
        <v>9.2528199999999998</v>
      </c>
      <c r="DR52" s="1" t="s">
        <v>526</v>
      </c>
      <c r="DS52" s="1" t="s">
        <v>332</v>
      </c>
      <c r="DT52" s="5">
        <v>-0.21342468261718744</v>
      </c>
      <c r="DU52" s="5">
        <v>-1.6554832458496094E-2</v>
      </c>
    </row>
    <row r="53" spans="2:125" x14ac:dyDescent="0.2">
      <c r="B53" s="3" t="s">
        <v>532</v>
      </c>
      <c r="C53" s="3" t="s">
        <v>517</v>
      </c>
      <c r="D53" s="4">
        <v>45084</v>
      </c>
      <c r="E53" s="4">
        <v>45093</v>
      </c>
      <c r="F53" s="1">
        <f t="shared" si="0"/>
        <v>9</v>
      </c>
      <c r="G53" s="1" t="s">
        <v>388</v>
      </c>
      <c r="H53" s="1" t="s">
        <v>320</v>
      </c>
      <c r="I53" s="1">
        <v>0</v>
      </c>
      <c r="J53" s="1">
        <v>1</v>
      </c>
      <c r="K53" s="1">
        <v>1</v>
      </c>
      <c r="L53" s="1">
        <v>3</v>
      </c>
      <c r="M53" s="1">
        <f>L53*0.11</f>
        <v>0.33</v>
      </c>
      <c r="N53" s="3" t="s">
        <v>533</v>
      </c>
      <c r="O53" s="1">
        <f>L53*0.3</f>
        <v>0.89999999999999991</v>
      </c>
      <c r="P53" s="3" t="s">
        <v>342</v>
      </c>
      <c r="Q53" s="3" t="s">
        <v>534</v>
      </c>
      <c r="R53" s="3" t="s">
        <v>426</v>
      </c>
      <c r="S53" s="3" t="s">
        <v>324</v>
      </c>
      <c r="T53" s="3" t="s">
        <v>346</v>
      </c>
      <c r="U53" s="3" t="s">
        <v>324</v>
      </c>
      <c r="V53" s="3" t="s">
        <v>325</v>
      </c>
      <c r="W53" s="3" t="s">
        <v>389</v>
      </c>
      <c r="X53" s="3" t="s">
        <v>522</v>
      </c>
      <c r="Y53" s="3" t="s">
        <v>523</v>
      </c>
      <c r="Z53" s="3" t="s">
        <v>524</v>
      </c>
      <c r="AA53" s="3" t="s">
        <v>525</v>
      </c>
      <c r="AB53" s="3"/>
      <c r="AC53" s="3" t="s">
        <v>330</v>
      </c>
      <c r="AD53" s="5">
        <v>7.3105700000000002</v>
      </c>
      <c r="AE53" s="5">
        <v>10.43319</v>
      </c>
      <c r="AF53" s="5">
        <v>7.4340599999999997</v>
      </c>
      <c r="AG53" s="5">
        <v>5.6421599999999996</v>
      </c>
      <c r="AH53" s="5">
        <v>3.1449600000000002</v>
      </c>
      <c r="AI53" s="6">
        <v>-1.4428000000000001</v>
      </c>
      <c r="AJ53" s="5">
        <v>4.84293</v>
      </c>
      <c r="AK53" s="5">
        <v>5.9188000000000001</v>
      </c>
      <c r="AL53" s="5">
        <v>6.1919000000000004</v>
      </c>
      <c r="AM53" s="5">
        <v>4.3126300000000004</v>
      </c>
      <c r="AN53" s="5">
        <v>9.2320899999999995</v>
      </c>
      <c r="AO53" s="5">
        <v>12.11004</v>
      </c>
      <c r="AP53" s="6">
        <v>0.35121999999999998</v>
      </c>
      <c r="AQ53" s="5">
        <v>13.85122</v>
      </c>
      <c r="AR53" s="5">
        <v>7.9790999999999999</v>
      </c>
      <c r="AS53" s="5">
        <v>11.49797</v>
      </c>
      <c r="AT53" s="5">
        <v>14.46087</v>
      </c>
      <c r="AU53" s="5">
        <v>8.9664999999999999</v>
      </c>
      <c r="AV53" s="5">
        <v>1.18235</v>
      </c>
      <c r="AW53" s="5">
        <v>12.011089999999999</v>
      </c>
      <c r="AX53" s="5">
        <v>11.17465</v>
      </c>
      <c r="AY53" s="5">
        <v>5.8205999999999998</v>
      </c>
      <c r="AZ53" s="6">
        <v>0.75582000000000005</v>
      </c>
      <c r="BA53" s="5">
        <v>5.4582699999999997</v>
      </c>
      <c r="BB53" s="5">
        <v>4.5508100000000002</v>
      </c>
      <c r="BC53" s="6">
        <v>1.2893300000000001</v>
      </c>
      <c r="BD53" s="6">
        <v>0.75165000000000004</v>
      </c>
      <c r="BE53" s="5">
        <v>10.0396</v>
      </c>
      <c r="BF53" s="5">
        <v>7.5301</v>
      </c>
      <c r="BG53" s="5">
        <v>10.89589</v>
      </c>
      <c r="BH53" s="5">
        <v>9.7508300000000006</v>
      </c>
      <c r="BI53" s="5">
        <v>6.9366899999999996</v>
      </c>
      <c r="BJ53" s="6">
        <v>1.69279</v>
      </c>
      <c r="BK53" s="5">
        <v>8.8046500000000005</v>
      </c>
      <c r="BL53" s="5">
        <v>8.1031200000000005</v>
      </c>
      <c r="BM53" s="5">
        <v>4.56745</v>
      </c>
      <c r="BN53" s="6">
        <v>-0.65856999999999999</v>
      </c>
      <c r="BO53" s="5">
        <v>7.5143500000000003</v>
      </c>
      <c r="BP53" s="5">
        <v>8.1591699999999996</v>
      </c>
      <c r="BQ53" s="5">
        <v>9.6549399999999999</v>
      </c>
      <c r="BR53" s="5">
        <v>8.9379100000000005</v>
      </c>
      <c r="BS53" s="5">
        <v>1.5013099999999999</v>
      </c>
      <c r="BT53" s="5">
        <v>12.62433</v>
      </c>
      <c r="BU53" s="5">
        <v>12.247949999999999</v>
      </c>
      <c r="BV53" s="5">
        <v>9.6853400000000001</v>
      </c>
      <c r="BW53" s="5">
        <v>7.56304</v>
      </c>
      <c r="BX53" s="5">
        <v>6.33209</v>
      </c>
      <c r="BY53" s="5">
        <v>8.1608199999999993</v>
      </c>
      <c r="BZ53" s="5">
        <v>10.218450000000001</v>
      </c>
      <c r="CA53" s="5">
        <v>8.1044900000000002</v>
      </c>
      <c r="CB53" s="6">
        <v>-0.26605000000000001</v>
      </c>
      <c r="CC53" s="5">
        <v>9.0841600000000007</v>
      </c>
      <c r="CD53" s="5">
        <v>9.5064299999999999</v>
      </c>
      <c r="CE53" s="5">
        <v>13.645810000000001</v>
      </c>
      <c r="CF53" s="5">
        <v>5.9751200000000004</v>
      </c>
      <c r="CG53" s="5">
        <v>12.02732</v>
      </c>
      <c r="CH53" s="5">
        <v>6.2775499999999997</v>
      </c>
      <c r="CI53" s="5">
        <v>9.6836199999999995</v>
      </c>
      <c r="CJ53" s="5">
        <v>6.3578900000000003</v>
      </c>
      <c r="CK53" s="5">
        <v>12.798159999999999</v>
      </c>
      <c r="CL53" s="5">
        <v>5.9555400000000001</v>
      </c>
      <c r="CM53" s="5">
        <v>8.2980499999999999</v>
      </c>
      <c r="CN53" s="5">
        <v>10.400690000000001</v>
      </c>
      <c r="CO53" s="5">
        <v>3.17109</v>
      </c>
      <c r="CP53" s="5">
        <v>2.5028000000000001</v>
      </c>
      <c r="CQ53" s="5">
        <v>2.7840600000000002</v>
      </c>
      <c r="CR53" s="5">
        <v>8.9087700000000005</v>
      </c>
      <c r="CS53" s="5">
        <v>8.2066700000000008</v>
      </c>
      <c r="CT53" s="6">
        <v>0.69715000000000005</v>
      </c>
      <c r="CU53" s="5">
        <v>12.272169999999999</v>
      </c>
      <c r="CV53" s="5">
        <v>5.7186000000000003</v>
      </c>
      <c r="CW53" s="5">
        <v>2.2309399999999999</v>
      </c>
      <c r="CX53" s="5">
        <v>1.9916700000000001</v>
      </c>
      <c r="CY53" s="5">
        <v>13.706239999999999</v>
      </c>
      <c r="CZ53" s="5">
        <v>6.99092</v>
      </c>
      <c r="DA53" s="5">
        <v>5.9901</v>
      </c>
      <c r="DB53" s="5">
        <v>4.9142900000000003</v>
      </c>
      <c r="DC53" s="5">
        <v>7.9478900000000001</v>
      </c>
      <c r="DD53" s="5">
        <v>8.45031</v>
      </c>
      <c r="DE53" s="5">
        <v>2.14378</v>
      </c>
      <c r="DF53" s="5">
        <v>9.4960100000000001</v>
      </c>
      <c r="DG53" s="6">
        <v>0.63263000000000003</v>
      </c>
      <c r="DH53" s="5">
        <v>7.56454</v>
      </c>
      <c r="DI53" s="5">
        <v>3.8996300000000002</v>
      </c>
      <c r="DJ53" s="6">
        <v>0.95409999999999995</v>
      </c>
      <c r="DK53" s="5">
        <v>6.7550400000000002</v>
      </c>
      <c r="DL53" s="5">
        <v>7.9341799999999996</v>
      </c>
      <c r="DM53" s="5">
        <v>3.99064</v>
      </c>
      <c r="DN53" s="5">
        <v>9.1116899999999994</v>
      </c>
      <c r="DO53" s="5">
        <v>3.6695500000000001</v>
      </c>
      <c r="DP53" s="5">
        <v>6.3908699999999996</v>
      </c>
      <c r="DQ53" s="5">
        <v>10.196120000000001</v>
      </c>
      <c r="DR53" s="1" t="s">
        <v>526</v>
      </c>
      <c r="DS53" s="1" t="s">
        <v>332</v>
      </c>
      <c r="DT53" s="5">
        <v>-9.8735809326171875E-2</v>
      </c>
      <c r="DU53" s="5">
        <v>3.0995368957519531E-2</v>
      </c>
    </row>
    <row r="54" spans="2:125" x14ac:dyDescent="0.2">
      <c r="B54" s="3" t="s">
        <v>535</v>
      </c>
      <c r="C54" s="3" t="s">
        <v>517</v>
      </c>
      <c r="D54" s="4">
        <v>45084</v>
      </c>
      <c r="E54" s="4">
        <v>45097</v>
      </c>
      <c r="F54" s="1">
        <f t="shared" si="0"/>
        <v>13</v>
      </c>
      <c r="G54" s="1" t="s">
        <v>388</v>
      </c>
      <c r="H54" s="1" t="s">
        <v>320</v>
      </c>
      <c r="I54" s="1">
        <v>0</v>
      </c>
      <c r="J54" s="1">
        <v>0</v>
      </c>
      <c r="K54" s="1">
        <v>0</v>
      </c>
      <c r="L54" s="1">
        <v>6.4</v>
      </c>
      <c r="M54" s="1">
        <v>1.2</v>
      </c>
      <c r="N54" s="3" t="s">
        <v>536</v>
      </c>
      <c r="O54" s="1">
        <v>3.52</v>
      </c>
      <c r="P54" s="3" t="s">
        <v>421</v>
      </c>
      <c r="Q54" s="3" t="s">
        <v>537</v>
      </c>
      <c r="R54" s="3" t="s">
        <v>494</v>
      </c>
      <c r="S54" s="3" t="s">
        <v>324</v>
      </c>
      <c r="T54" s="3" t="s">
        <v>324</v>
      </c>
      <c r="U54" s="3" t="s">
        <v>324</v>
      </c>
      <c r="V54" s="3" t="s">
        <v>325</v>
      </c>
      <c r="W54" s="3" t="s">
        <v>389</v>
      </c>
      <c r="X54" s="3" t="s">
        <v>522</v>
      </c>
      <c r="Y54" s="3" t="s">
        <v>523</v>
      </c>
      <c r="Z54" s="3" t="s">
        <v>524</v>
      </c>
      <c r="AA54" s="3" t="s">
        <v>525</v>
      </c>
      <c r="AB54" s="3"/>
      <c r="AC54" s="3" t="s">
        <v>330</v>
      </c>
      <c r="AD54" s="5">
        <v>5.8361799999999997</v>
      </c>
      <c r="AE54" s="5">
        <v>7.6303599999999996</v>
      </c>
      <c r="AF54" s="5">
        <v>7.6414900000000001</v>
      </c>
      <c r="AG54" s="5">
        <v>1.5529500000000001</v>
      </c>
      <c r="AH54" s="5">
        <v>5.6544600000000003</v>
      </c>
      <c r="AI54" s="6">
        <v>-0.24293999999999999</v>
      </c>
      <c r="AJ54" s="5">
        <v>5.64649</v>
      </c>
      <c r="AK54" s="5">
        <v>8.3965099999999993</v>
      </c>
      <c r="AL54" s="5">
        <v>8.2472999999999992</v>
      </c>
      <c r="AM54" s="5">
        <v>4.6919300000000002</v>
      </c>
      <c r="AN54" s="5">
        <v>9.0032200000000007</v>
      </c>
      <c r="AO54" s="5">
        <v>6.3683399999999999</v>
      </c>
      <c r="AP54" s="6">
        <v>1.1828700000000001</v>
      </c>
      <c r="AQ54" s="5">
        <v>10.49211</v>
      </c>
      <c r="AR54" s="5">
        <v>6.2187400000000004</v>
      </c>
      <c r="AS54" s="5">
        <v>10.505380000000001</v>
      </c>
      <c r="AT54" s="5">
        <v>12.35187</v>
      </c>
      <c r="AU54" s="5">
        <v>8.6845099999999995</v>
      </c>
      <c r="AV54" s="5">
        <v>3.5873900000000001</v>
      </c>
      <c r="AW54" s="5">
        <v>10.209390000000001</v>
      </c>
      <c r="AX54" s="5">
        <v>10.86877</v>
      </c>
      <c r="AY54" s="5">
        <v>5.6854300000000002</v>
      </c>
      <c r="AZ54" s="6">
        <v>1.2632399999999999</v>
      </c>
      <c r="BA54" s="5">
        <v>5.2713299999999998</v>
      </c>
      <c r="BB54" s="5">
        <v>4.1580899999999996</v>
      </c>
      <c r="BC54" s="6">
        <v>1.87093</v>
      </c>
      <c r="BD54" s="6">
        <v>1.0380400000000001</v>
      </c>
      <c r="BE54" s="5">
        <v>9.4555399999999992</v>
      </c>
      <c r="BF54" s="5">
        <v>7.9642099999999996</v>
      </c>
      <c r="BG54" s="5">
        <v>10.654859999999999</v>
      </c>
      <c r="BH54" s="5">
        <v>10.446479999999999</v>
      </c>
      <c r="BI54" s="5">
        <v>4.2685300000000002</v>
      </c>
      <c r="BJ54" s="6">
        <v>1.6806399999999999</v>
      </c>
      <c r="BK54" s="5">
        <v>8.9940200000000008</v>
      </c>
      <c r="BL54" s="5">
        <v>9.3629700000000007</v>
      </c>
      <c r="BM54" s="5">
        <v>3.75759</v>
      </c>
      <c r="BN54" s="6">
        <v>-0.58725000000000005</v>
      </c>
      <c r="BO54" s="5">
        <v>8.5171299999999999</v>
      </c>
      <c r="BP54" s="5">
        <v>9.8707700000000003</v>
      </c>
      <c r="BQ54" s="5">
        <v>9.8629599999999993</v>
      </c>
      <c r="BR54" s="5">
        <v>6.6912700000000003</v>
      </c>
      <c r="BS54" s="5">
        <v>1.7078</v>
      </c>
      <c r="BT54" s="5">
        <v>8.9117200000000008</v>
      </c>
      <c r="BU54" s="5">
        <v>7.7723100000000001</v>
      </c>
      <c r="BV54" s="5">
        <v>6.9080000000000004</v>
      </c>
      <c r="BW54" s="5">
        <v>5.7663500000000001</v>
      </c>
      <c r="BX54" s="5">
        <v>6.42258</v>
      </c>
      <c r="BY54" s="5">
        <v>6.6238799999999998</v>
      </c>
      <c r="BZ54" s="5">
        <v>9.8623899999999995</v>
      </c>
      <c r="CA54" s="5">
        <v>10.26417</v>
      </c>
      <c r="CB54" s="6">
        <v>-0.32214999999999999</v>
      </c>
      <c r="CC54" s="5">
        <v>8.2704500000000003</v>
      </c>
      <c r="CD54" s="5">
        <v>8.4701699999999995</v>
      </c>
      <c r="CE54" s="5">
        <v>13.641769999999999</v>
      </c>
      <c r="CF54" s="5">
        <v>4.47018</v>
      </c>
      <c r="CG54" s="5">
        <v>8.74404</v>
      </c>
      <c r="CH54" s="5">
        <v>4.5913700000000004</v>
      </c>
      <c r="CI54" s="5">
        <v>5.1393700000000004</v>
      </c>
      <c r="CJ54" s="5">
        <v>5.9593699999999998</v>
      </c>
      <c r="CK54" s="5">
        <v>11.70059</v>
      </c>
      <c r="CL54" s="5">
        <v>6.6833099999999996</v>
      </c>
      <c r="CM54" s="5">
        <v>5.2832499999999998</v>
      </c>
      <c r="CN54" s="5">
        <v>10.7751</v>
      </c>
      <c r="CO54" s="5">
        <v>3.8373699999999999</v>
      </c>
      <c r="CP54" s="5">
        <v>2.4653800000000001</v>
      </c>
      <c r="CQ54" s="5">
        <v>1.97498</v>
      </c>
      <c r="CR54" s="5">
        <v>9.1991599999999991</v>
      </c>
      <c r="CS54" s="5">
        <v>5.9498100000000003</v>
      </c>
      <c r="CT54" s="6">
        <v>0.48493000000000003</v>
      </c>
      <c r="CU54" s="5">
        <v>12.03886</v>
      </c>
      <c r="CV54" s="5">
        <v>5.6568100000000001</v>
      </c>
      <c r="CW54" s="6">
        <v>1.8756900000000001</v>
      </c>
      <c r="CX54" s="5">
        <v>2.0880000000000001</v>
      </c>
      <c r="CY54" s="5">
        <v>7.1661299999999999</v>
      </c>
      <c r="CZ54" s="5">
        <v>5.8780799999999997</v>
      </c>
      <c r="DA54" s="5">
        <v>5.0886699999999996</v>
      </c>
      <c r="DB54" s="5">
        <v>4.7509800000000002</v>
      </c>
      <c r="DC54" s="5">
        <v>7.1792100000000003</v>
      </c>
      <c r="DD54" s="5">
        <v>7.7716900000000004</v>
      </c>
      <c r="DE54" s="5">
        <v>2.0640000000000001</v>
      </c>
      <c r="DF54" s="5">
        <v>9.85623</v>
      </c>
      <c r="DG54" s="6">
        <v>1.27383</v>
      </c>
      <c r="DH54" s="5">
        <v>5.9918100000000001</v>
      </c>
      <c r="DI54" s="5">
        <v>2.8005800000000001</v>
      </c>
      <c r="DJ54" s="6">
        <v>1.6838</v>
      </c>
      <c r="DK54" s="5">
        <v>6.4661</v>
      </c>
      <c r="DL54" s="5">
        <v>4.8070000000000004</v>
      </c>
      <c r="DM54" s="5">
        <v>3.8191000000000002</v>
      </c>
      <c r="DN54" s="5">
        <v>3.2572800000000002</v>
      </c>
      <c r="DO54" s="5">
        <v>3.04358</v>
      </c>
      <c r="DP54" s="5">
        <v>4.7773199999999996</v>
      </c>
      <c r="DQ54" s="5">
        <v>9.5181900000000006</v>
      </c>
      <c r="DR54" s="1" t="s">
        <v>526</v>
      </c>
      <c r="DS54" s="1" t="s">
        <v>332</v>
      </c>
      <c r="DT54" s="5">
        <v>-7.5125694274902344E-2</v>
      </c>
      <c r="DU54" s="5">
        <v>0.12954521179199219</v>
      </c>
    </row>
    <row r="55" spans="2:125" x14ac:dyDescent="0.2">
      <c r="B55" s="3" t="s">
        <v>538</v>
      </c>
      <c r="C55" s="3" t="s">
        <v>517</v>
      </c>
      <c r="D55" s="4">
        <v>45084</v>
      </c>
      <c r="E55" s="4">
        <v>45085</v>
      </c>
      <c r="F55" s="1">
        <f t="shared" si="0"/>
        <v>1</v>
      </c>
      <c r="G55" s="1" t="s">
        <v>388</v>
      </c>
      <c r="H55" s="1" t="s">
        <v>320</v>
      </c>
      <c r="I55" s="1">
        <v>0</v>
      </c>
      <c r="J55" s="1">
        <v>0</v>
      </c>
      <c r="K55" s="1">
        <v>0</v>
      </c>
      <c r="L55" s="1">
        <v>1.8</v>
      </c>
      <c r="M55" s="1">
        <f>L55*0.018</f>
        <v>3.2399999999999998E-2</v>
      </c>
      <c r="N55" s="3" t="s">
        <v>355</v>
      </c>
      <c r="O55" s="1">
        <f>L55*0.027</f>
        <v>4.8599999999999997E-2</v>
      </c>
      <c r="P55" s="3" t="s">
        <v>431</v>
      </c>
      <c r="Q55" s="3" t="s">
        <v>530</v>
      </c>
      <c r="R55" s="3" t="s">
        <v>539</v>
      </c>
      <c r="S55" s="3" t="s">
        <v>324</v>
      </c>
      <c r="T55" s="3" t="s">
        <v>324</v>
      </c>
      <c r="U55" s="3" t="s">
        <v>324</v>
      </c>
      <c r="V55" s="3" t="s">
        <v>325</v>
      </c>
      <c r="W55" s="3" t="s">
        <v>389</v>
      </c>
      <c r="X55" s="3" t="s">
        <v>522</v>
      </c>
      <c r="Y55" s="3" t="s">
        <v>523</v>
      </c>
      <c r="Z55" s="3" t="s">
        <v>524</v>
      </c>
      <c r="AA55" s="3" t="s">
        <v>525</v>
      </c>
      <c r="AB55" s="3"/>
      <c r="AC55" s="3" t="s">
        <v>330</v>
      </c>
      <c r="AD55" s="5">
        <v>5.47187</v>
      </c>
      <c r="AE55" s="5">
        <v>5.6101900000000002</v>
      </c>
      <c r="AF55" s="5">
        <v>7.8454100000000002</v>
      </c>
      <c r="AG55" s="5">
        <v>1.49196</v>
      </c>
      <c r="AH55" s="5">
        <v>4.8867099999999999</v>
      </c>
      <c r="AI55" s="6">
        <v>-1.6939900000000001</v>
      </c>
      <c r="AJ55" s="5">
        <v>5.0820400000000001</v>
      </c>
      <c r="AK55" s="5">
        <v>8.7023600000000005</v>
      </c>
      <c r="AL55" s="5">
        <v>7.6437400000000002</v>
      </c>
      <c r="AM55" s="5">
        <v>5.6503800000000002</v>
      </c>
      <c r="AN55" s="5">
        <v>9.0843799999999995</v>
      </c>
      <c r="AO55" s="5">
        <v>4.2394400000000001</v>
      </c>
      <c r="AP55" s="6">
        <v>0.60358000000000001</v>
      </c>
      <c r="AQ55" s="5">
        <v>13.12079</v>
      </c>
      <c r="AR55" s="5">
        <v>2.6744300000000001</v>
      </c>
      <c r="AS55" s="5">
        <v>7.7284800000000002</v>
      </c>
      <c r="AT55" s="5">
        <v>13.169</v>
      </c>
      <c r="AU55" s="5">
        <v>8.5992899999999999</v>
      </c>
      <c r="AV55" s="5">
        <v>2.6232000000000002</v>
      </c>
      <c r="AW55" s="5">
        <v>8.3627300000000009</v>
      </c>
      <c r="AX55" s="5">
        <v>7.6227400000000003</v>
      </c>
      <c r="AY55" s="5">
        <v>5.2685000000000004</v>
      </c>
      <c r="AZ55" s="6">
        <v>1.3207</v>
      </c>
      <c r="BA55" s="5">
        <v>4.44381</v>
      </c>
      <c r="BB55" s="5">
        <v>3.8442799999999999</v>
      </c>
      <c r="BC55" s="6">
        <v>0.80115999999999998</v>
      </c>
      <c r="BD55" s="6">
        <v>0.88395999999999997</v>
      </c>
      <c r="BE55" s="5">
        <v>8.3179999999999996</v>
      </c>
      <c r="BF55" s="5">
        <v>8.1672499999999992</v>
      </c>
      <c r="BG55" s="5">
        <v>10.30836</v>
      </c>
      <c r="BH55" s="5">
        <v>8.6262299999999996</v>
      </c>
      <c r="BI55" s="5">
        <v>2.0439600000000002</v>
      </c>
      <c r="BJ55" s="6">
        <v>1.0444100000000001</v>
      </c>
      <c r="BK55" s="5">
        <v>8.5396300000000007</v>
      </c>
      <c r="BL55" s="5">
        <v>9.6372800000000005</v>
      </c>
      <c r="BM55" s="5">
        <v>4.1381300000000003</v>
      </c>
      <c r="BN55" s="6">
        <v>-0.83609999999999995</v>
      </c>
      <c r="BO55" s="5">
        <v>8.6563400000000001</v>
      </c>
      <c r="BP55" s="5">
        <v>10.27439</v>
      </c>
      <c r="BQ55" s="5">
        <v>6.6803900000000001</v>
      </c>
      <c r="BR55" s="5">
        <v>4.5924699999999996</v>
      </c>
      <c r="BS55" s="6">
        <v>0.23028999999999999</v>
      </c>
      <c r="BT55" s="5">
        <v>10.448930000000001</v>
      </c>
      <c r="BU55" s="5">
        <v>8.9360700000000008</v>
      </c>
      <c r="BV55" s="5">
        <v>9.1270100000000003</v>
      </c>
      <c r="BW55" s="5">
        <v>7.8080100000000003</v>
      </c>
      <c r="BX55" s="5">
        <v>6.1388299999999996</v>
      </c>
      <c r="BY55" s="5">
        <v>6.3426400000000003</v>
      </c>
      <c r="BZ55" s="5">
        <v>7.8188199999999997</v>
      </c>
      <c r="CA55" s="5">
        <v>11.58924</v>
      </c>
      <c r="CB55" s="6">
        <v>0.60858999999999996</v>
      </c>
      <c r="CC55" s="5">
        <v>8.4051899999999993</v>
      </c>
      <c r="CD55" s="5">
        <v>4.4418899999999999</v>
      </c>
      <c r="CE55" s="5">
        <v>12.399699999999999</v>
      </c>
      <c r="CF55" s="5">
        <v>4.8200799999999999</v>
      </c>
      <c r="CG55" s="5">
        <v>8.7224599999999999</v>
      </c>
      <c r="CH55" s="5">
        <v>3.63049</v>
      </c>
      <c r="CI55" s="5">
        <v>3.2141899999999999</v>
      </c>
      <c r="CJ55" s="5">
        <v>5.9306099999999997</v>
      </c>
      <c r="CK55" s="5">
        <v>11.53262</v>
      </c>
      <c r="CL55" s="5">
        <v>4.2504600000000003</v>
      </c>
      <c r="CM55" s="5">
        <v>6.3604500000000002</v>
      </c>
      <c r="CN55" s="5">
        <v>10.57555</v>
      </c>
      <c r="CO55" s="5">
        <v>2.66004</v>
      </c>
      <c r="CP55" s="6">
        <v>1.45323</v>
      </c>
      <c r="CQ55" s="5">
        <v>1.7717099999999999</v>
      </c>
      <c r="CR55" s="5">
        <v>9.0952699999999993</v>
      </c>
      <c r="CS55" s="5">
        <v>6.0751200000000001</v>
      </c>
      <c r="CT55" s="6">
        <v>0.19964999999999999</v>
      </c>
      <c r="CU55" s="5">
        <v>11.11317</v>
      </c>
      <c r="CV55" s="5">
        <v>4.9630700000000001</v>
      </c>
      <c r="CW55" s="6">
        <v>1.70197</v>
      </c>
      <c r="CX55" s="5">
        <v>2.9041299999999999</v>
      </c>
      <c r="CY55" s="5">
        <v>7.4992799999999997</v>
      </c>
      <c r="CZ55" s="5">
        <v>4.9196200000000001</v>
      </c>
      <c r="DA55" s="5">
        <v>4.3484100000000003</v>
      </c>
      <c r="DB55" s="5">
        <v>4.5167000000000002</v>
      </c>
      <c r="DC55" s="5">
        <v>7.5052399999999997</v>
      </c>
      <c r="DD55" s="5">
        <v>7.71936</v>
      </c>
      <c r="DE55" s="5">
        <v>1.66415</v>
      </c>
      <c r="DF55" s="5">
        <v>9.53261</v>
      </c>
      <c r="DG55" s="6">
        <v>-0.18990000000000001</v>
      </c>
      <c r="DH55" s="5">
        <v>4.5466699999999998</v>
      </c>
      <c r="DI55" s="6">
        <v>1.72553</v>
      </c>
      <c r="DJ55" s="6">
        <v>1.1809700000000001</v>
      </c>
      <c r="DK55" s="5">
        <v>7.2885499999999999</v>
      </c>
      <c r="DL55" s="5">
        <v>4.0724499999999999</v>
      </c>
      <c r="DM55" s="5">
        <v>3.4509500000000002</v>
      </c>
      <c r="DN55" s="6">
        <v>0.20763000000000001</v>
      </c>
      <c r="DO55" s="5">
        <v>2.4419900000000001</v>
      </c>
      <c r="DP55" s="5">
        <v>4.58507</v>
      </c>
      <c r="DQ55" s="5">
        <v>9.1920000000000002</v>
      </c>
      <c r="DR55" s="1" t="s">
        <v>526</v>
      </c>
      <c r="DS55" s="1" t="s">
        <v>332</v>
      </c>
      <c r="DT55" s="5">
        <v>1.1303901672363281E-2</v>
      </c>
      <c r="DU55" s="5">
        <v>0.14911460876464844</v>
      </c>
    </row>
    <row r="56" spans="2:125" x14ac:dyDescent="0.2">
      <c r="B56" s="3" t="s">
        <v>540</v>
      </c>
      <c r="C56" s="3" t="s">
        <v>517</v>
      </c>
      <c r="D56" s="4">
        <v>45084</v>
      </c>
      <c r="E56" s="4">
        <v>45086</v>
      </c>
      <c r="F56" s="1">
        <f t="shared" si="0"/>
        <v>2</v>
      </c>
      <c r="G56" s="1" t="s">
        <v>388</v>
      </c>
      <c r="H56" s="1" t="s">
        <v>320</v>
      </c>
      <c r="I56" s="1">
        <v>0</v>
      </c>
      <c r="J56" s="1">
        <v>0</v>
      </c>
      <c r="K56" s="1">
        <v>0</v>
      </c>
      <c r="L56" s="1">
        <v>2.2999999999999998</v>
      </c>
      <c r="M56" s="1">
        <f>L56*0.01</f>
        <v>2.3E-2</v>
      </c>
      <c r="N56" s="3" t="s">
        <v>541</v>
      </c>
      <c r="O56" s="1">
        <v>0</v>
      </c>
      <c r="P56" s="3" t="s">
        <v>400</v>
      </c>
      <c r="Q56" s="3" t="s">
        <v>542</v>
      </c>
      <c r="R56" s="3" t="s">
        <v>323</v>
      </c>
      <c r="S56" s="3" t="s">
        <v>324</v>
      </c>
      <c r="T56" s="3" t="s">
        <v>324</v>
      </c>
      <c r="U56" s="3" t="s">
        <v>324</v>
      </c>
      <c r="V56" s="3" t="s">
        <v>325</v>
      </c>
      <c r="W56" s="3" t="s">
        <v>389</v>
      </c>
      <c r="X56" s="3" t="s">
        <v>522</v>
      </c>
      <c r="Y56" s="3" t="s">
        <v>523</v>
      </c>
      <c r="Z56" s="3" t="s">
        <v>524</v>
      </c>
      <c r="AA56" s="3" t="s">
        <v>525</v>
      </c>
      <c r="AB56" s="3"/>
      <c r="AC56" s="3" t="s">
        <v>330</v>
      </c>
      <c r="AD56" s="5">
        <v>6.32409</v>
      </c>
      <c r="AE56" s="5">
        <v>5.8755899999999999</v>
      </c>
      <c r="AF56" s="5">
        <v>7.7441899999999997</v>
      </c>
      <c r="AG56" s="5">
        <v>1.61086</v>
      </c>
      <c r="AH56" s="5">
        <v>6.5807599999999997</v>
      </c>
      <c r="AI56" s="6">
        <v>-1.62304</v>
      </c>
      <c r="AJ56" s="5">
        <v>5.9954900000000002</v>
      </c>
      <c r="AK56" s="5">
        <v>9.1748799999999999</v>
      </c>
      <c r="AL56" s="5">
        <v>8.5760199999999998</v>
      </c>
      <c r="AM56" s="5">
        <v>5.8731299999999997</v>
      </c>
      <c r="AN56" s="5">
        <v>9.1594899999999999</v>
      </c>
      <c r="AO56" s="5">
        <v>4.4690300000000001</v>
      </c>
      <c r="AP56" s="6">
        <v>0.68879000000000001</v>
      </c>
      <c r="AQ56" s="5">
        <v>13.329090000000001</v>
      </c>
      <c r="AR56" s="5">
        <v>2.83521</v>
      </c>
      <c r="AS56" s="5">
        <v>8.6065400000000007</v>
      </c>
      <c r="AT56" s="5">
        <v>13.79513</v>
      </c>
      <c r="AU56" s="5">
        <v>8.4177700000000009</v>
      </c>
      <c r="AV56" s="5">
        <v>3.0741299999999998</v>
      </c>
      <c r="AW56" s="5">
        <v>8.3449600000000004</v>
      </c>
      <c r="AX56" s="5">
        <v>7.48055</v>
      </c>
      <c r="AY56" s="5">
        <v>5.0702199999999999</v>
      </c>
      <c r="AZ56" s="6">
        <v>0.97902999999999996</v>
      </c>
      <c r="BA56" s="5">
        <v>4.5899799999999997</v>
      </c>
      <c r="BB56" s="5">
        <v>3.8522599999999998</v>
      </c>
      <c r="BC56" s="6">
        <v>0.68269999999999997</v>
      </c>
      <c r="BD56" s="6">
        <v>1.5941399999999999</v>
      </c>
      <c r="BE56" s="5">
        <v>8.4466699999999992</v>
      </c>
      <c r="BF56" s="5">
        <v>8.0383999999999993</v>
      </c>
      <c r="BG56" s="5">
        <v>11.323309999999999</v>
      </c>
      <c r="BH56" s="5">
        <v>8.6589100000000006</v>
      </c>
      <c r="BI56" s="5">
        <v>1.6622600000000001</v>
      </c>
      <c r="BJ56" s="6">
        <v>1.1805099999999999</v>
      </c>
      <c r="BK56" s="5">
        <v>9.0592900000000007</v>
      </c>
      <c r="BL56" s="5">
        <v>10.10995</v>
      </c>
      <c r="BM56" s="5">
        <v>4.6686699999999997</v>
      </c>
      <c r="BN56" s="6">
        <v>-0.71650000000000003</v>
      </c>
      <c r="BO56" s="5">
        <v>8.6597399999999993</v>
      </c>
      <c r="BP56" s="5">
        <v>10.779859999999999</v>
      </c>
      <c r="BQ56" s="5">
        <v>6.5293299999999999</v>
      </c>
      <c r="BR56" s="5">
        <v>4.4359500000000001</v>
      </c>
      <c r="BS56" s="6">
        <v>0.13381999999999999</v>
      </c>
      <c r="BT56" s="5">
        <v>11.26018</v>
      </c>
      <c r="BU56" s="5">
        <v>9.3078599999999998</v>
      </c>
      <c r="BV56" s="5">
        <v>10.23216</v>
      </c>
      <c r="BW56" s="5">
        <v>7.8553300000000004</v>
      </c>
      <c r="BX56" s="5">
        <v>6.1248899999999997</v>
      </c>
      <c r="BY56" s="5">
        <v>6.8312099999999996</v>
      </c>
      <c r="BZ56" s="5">
        <v>7.8093599999999999</v>
      </c>
      <c r="CA56" s="5">
        <v>12.18721</v>
      </c>
      <c r="CB56" s="6">
        <v>0.74167000000000005</v>
      </c>
      <c r="CC56" s="5">
        <v>8.5413599999999992</v>
      </c>
      <c r="CD56" s="5">
        <v>4.40029</v>
      </c>
      <c r="CE56" s="5">
        <v>12.45909</v>
      </c>
      <c r="CF56" s="5">
        <v>4.6943999999999999</v>
      </c>
      <c r="CG56" s="5">
        <v>8.6241099999999999</v>
      </c>
      <c r="CH56" s="5">
        <v>3.5743</v>
      </c>
      <c r="CI56" s="5">
        <v>4.3769499999999999</v>
      </c>
      <c r="CJ56" s="5">
        <v>6.3260800000000001</v>
      </c>
      <c r="CK56" s="5">
        <v>11.551450000000001</v>
      </c>
      <c r="CL56" s="5">
        <v>4.23963</v>
      </c>
      <c r="CM56" s="5">
        <v>7.4709199999999996</v>
      </c>
      <c r="CN56" s="5">
        <v>9.4885400000000004</v>
      </c>
      <c r="CO56" s="5">
        <v>2.9251499999999999</v>
      </c>
      <c r="CP56" s="6">
        <v>1.33717</v>
      </c>
      <c r="CQ56" s="5">
        <v>1.63611</v>
      </c>
      <c r="CR56" s="5">
        <v>9.0044500000000003</v>
      </c>
      <c r="CS56" s="5">
        <v>6.2804700000000002</v>
      </c>
      <c r="CT56" s="6">
        <v>-3.474E-2</v>
      </c>
      <c r="CU56" s="5">
        <v>12.39072</v>
      </c>
      <c r="CV56" s="5">
        <v>4.9421799999999996</v>
      </c>
      <c r="CW56" s="6">
        <v>1.80907</v>
      </c>
      <c r="CX56" s="5">
        <v>2.56366</v>
      </c>
      <c r="CY56" s="5">
        <v>7.2491000000000003</v>
      </c>
      <c r="CZ56" s="5">
        <v>4.9619900000000001</v>
      </c>
      <c r="DA56" s="5">
        <v>5.0532599999999999</v>
      </c>
      <c r="DB56" s="5">
        <v>4.50617</v>
      </c>
      <c r="DC56" s="5">
        <v>7.5149800000000004</v>
      </c>
      <c r="DD56" s="5">
        <v>7.7720000000000002</v>
      </c>
      <c r="DE56" s="5">
        <v>1.6861600000000001</v>
      </c>
      <c r="DF56" s="5">
        <v>9.7187800000000006</v>
      </c>
      <c r="DG56" s="6">
        <v>1.4093500000000001</v>
      </c>
      <c r="DH56" s="5">
        <v>4.3404600000000002</v>
      </c>
      <c r="DI56" s="6">
        <v>2.1047199999999999</v>
      </c>
      <c r="DJ56" s="6">
        <v>1.7275799999999999</v>
      </c>
      <c r="DK56" s="5">
        <v>8.7137899999999995</v>
      </c>
      <c r="DL56" s="5">
        <v>4.3948999999999998</v>
      </c>
      <c r="DM56" s="5">
        <v>3.64133</v>
      </c>
      <c r="DN56" s="6">
        <v>0.88744000000000001</v>
      </c>
      <c r="DO56" s="5">
        <v>2.5712600000000001</v>
      </c>
      <c r="DP56" s="5">
        <v>5.7615999999999996</v>
      </c>
      <c r="DQ56" s="5">
        <v>9.3849900000000002</v>
      </c>
      <c r="DR56" s="1" t="s">
        <v>526</v>
      </c>
      <c r="DS56" s="1" t="s">
        <v>332</v>
      </c>
      <c r="DT56" s="5">
        <v>1.3284683227539062E-2</v>
      </c>
      <c r="DU56" s="5">
        <v>6.9485664367675781E-2</v>
      </c>
    </row>
    <row r="57" spans="2:125" x14ac:dyDescent="0.2">
      <c r="B57" s="3" t="s">
        <v>543</v>
      </c>
      <c r="C57" s="3" t="s">
        <v>517</v>
      </c>
      <c r="D57" s="4">
        <v>45084</v>
      </c>
      <c r="E57" s="4">
        <v>45087</v>
      </c>
      <c r="F57" s="1">
        <f t="shared" si="0"/>
        <v>3</v>
      </c>
      <c r="G57" s="1" t="s">
        <v>388</v>
      </c>
      <c r="H57" s="1" t="s">
        <v>320</v>
      </c>
      <c r="I57" s="1">
        <v>0</v>
      </c>
      <c r="J57" s="1">
        <v>0</v>
      </c>
      <c r="K57" s="1">
        <v>0</v>
      </c>
      <c r="L57" s="1">
        <v>1.7</v>
      </c>
      <c r="M57" s="1">
        <f>L57*0.044</f>
        <v>7.4799999999999991E-2</v>
      </c>
      <c r="N57" s="3" t="s">
        <v>544</v>
      </c>
      <c r="O57" s="1">
        <f>L57*0.061</f>
        <v>0.1037</v>
      </c>
      <c r="P57" s="3" t="s">
        <v>321</v>
      </c>
      <c r="Q57" s="3" t="s">
        <v>545</v>
      </c>
      <c r="R57" s="3" t="s">
        <v>474</v>
      </c>
      <c r="S57" s="3" t="s">
        <v>324</v>
      </c>
      <c r="T57" s="3" t="s">
        <v>324</v>
      </c>
      <c r="U57" s="3" t="s">
        <v>324</v>
      </c>
      <c r="V57" s="3" t="s">
        <v>325</v>
      </c>
      <c r="W57" s="3" t="s">
        <v>389</v>
      </c>
      <c r="X57" s="3" t="s">
        <v>522</v>
      </c>
      <c r="Y57" s="3" t="s">
        <v>523</v>
      </c>
      <c r="Z57" s="3" t="s">
        <v>524</v>
      </c>
      <c r="AA57" s="3" t="s">
        <v>525</v>
      </c>
      <c r="AB57" s="3"/>
      <c r="AC57" s="3" t="s">
        <v>330</v>
      </c>
      <c r="AD57" s="5">
        <v>6.2277500000000003</v>
      </c>
      <c r="AE57" s="5">
        <v>5.9089099999999997</v>
      </c>
      <c r="AF57" s="5">
        <v>7.5058299999999996</v>
      </c>
      <c r="AG57" s="5">
        <v>1.69686</v>
      </c>
      <c r="AH57" s="5">
        <v>5.2888099999999998</v>
      </c>
      <c r="AI57" s="6">
        <v>-0.37135000000000001</v>
      </c>
      <c r="AJ57" s="5">
        <v>5.0685099999999998</v>
      </c>
      <c r="AK57" s="5">
        <v>9.0196100000000001</v>
      </c>
      <c r="AL57" s="5">
        <v>8.3569099999999992</v>
      </c>
      <c r="AM57" s="5">
        <v>5.6470500000000001</v>
      </c>
      <c r="AN57" s="5">
        <v>9.0109899999999996</v>
      </c>
      <c r="AO57" s="5">
        <v>4.9529300000000003</v>
      </c>
      <c r="AP57" s="6">
        <v>0.65746000000000004</v>
      </c>
      <c r="AQ57" s="5">
        <v>12.87223</v>
      </c>
      <c r="AR57" s="5">
        <v>2.95994</v>
      </c>
      <c r="AS57" s="5">
        <v>8.0961800000000004</v>
      </c>
      <c r="AT57" s="5">
        <v>13.755240000000001</v>
      </c>
      <c r="AU57" s="5">
        <v>8.3614700000000006</v>
      </c>
      <c r="AV57" s="5">
        <v>2.6840999999999999</v>
      </c>
      <c r="AW57" s="5">
        <v>8.1379400000000004</v>
      </c>
      <c r="AX57" s="5">
        <v>7.8238799999999999</v>
      </c>
      <c r="AY57" s="5">
        <v>5.9420099999999998</v>
      </c>
      <c r="AZ57" s="6">
        <v>1.00691</v>
      </c>
      <c r="BA57" s="5">
        <v>4.2449599999999998</v>
      </c>
      <c r="BB57" s="5">
        <v>3.7420599999999999</v>
      </c>
      <c r="BC57" s="6">
        <v>0.26240000000000002</v>
      </c>
      <c r="BD57" s="6">
        <v>0.84633999999999998</v>
      </c>
      <c r="BE57" s="5">
        <v>8.1979600000000001</v>
      </c>
      <c r="BF57" s="5">
        <v>7.7838200000000004</v>
      </c>
      <c r="BG57" s="5">
        <v>10.157159999999999</v>
      </c>
      <c r="BH57" s="5">
        <v>8.8746500000000008</v>
      </c>
      <c r="BI57" s="5">
        <v>1.7991999999999999</v>
      </c>
      <c r="BJ57" s="6">
        <v>1.0174799999999999</v>
      </c>
      <c r="BK57" s="5">
        <v>8.30138</v>
      </c>
      <c r="BL57" s="5">
        <v>9.5297000000000001</v>
      </c>
      <c r="BM57" s="5">
        <v>4.7407500000000002</v>
      </c>
      <c r="BN57" s="6">
        <v>-0.78039000000000003</v>
      </c>
      <c r="BO57" s="5">
        <v>8.3702199999999998</v>
      </c>
      <c r="BP57" s="5">
        <v>10.36495</v>
      </c>
      <c r="BQ57" s="5">
        <v>6.2321900000000001</v>
      </c>
      <c r="BR57" s="5">
        <v>4.2899000000000003</v>
      </c>
      <c r="BS57" s="6">
        <v>-0.11265</v>
      </c>
      <c r="BT57" s="5">
        <v>11.33348</v>
      </c>
      <c r="BU57" s="5">
        <v>8.6883199999999992</v>
      </c>
      <c r="BV57" s="5">
        <v>8.7298899999999993</v>
      </c>
      <c r="BW57" s="5">
        <v>7.72736</v>
      </c>
      <c r="BX57" s="5">
        <v>6.0859399999999999</v>
      </c>
      <c r="BY57" s="5">
        <v>6.2717400000000003</v>
      </c>
      <c r="BZ57" s="5">
        <v>7.7250800000000002</v>
      </c>
      <c r="CA57" s="5">
        <v>11.402229999999999</v>
      </c>
      <c r="CB57" s="6">
        <v>-0.21682999999999999</v>
      </c>
      <c r="CC57" s="5">
        <v>8.5511999999999997</v>
      </c>
      <c r="CD57" s="5">
        <v>4.3153800000000002</v>
      </c>
      <c r="CE57" s="5">
        <v>12.18324</v>
      </c>
      <c r="CF57" s="5">
        <v>4.3331</v>
      </c>
      <c r="CG57" s="5">
        <v>7.99749</v>
      </c>
      <c r="CH57" s="5">
        <v>3.5743499999999999</v>
      </c>
      <c r="CI57" s="5">
        <v>3.8288099999999998</v>
      </c>
      <c r="CJ57" s="5">
        <v>5.8853400000000002</v>
      </c>
      <c r="CK57" s="5">
        <v>11.335140000000001</v>
      </c>
      <c r="CL57" s="5">
        <v>4.1397199999999996</v>
      </c>
      <c r="CM57" s="5">
        <v>6.05077</v>
      </c>
      <c r="CN57" s="5">
        <v>10.942209999999999</v>
      </c>
      <c r="CO57" s="5">
        <v>3.6567699999999999</v>
      </c>
      <c r="CP57" s="6">
        <v>1.1966300000000001</v>
      </c>
      <c r="CQ57" s="5">
        <v>1.79478</v>
      </c>
      <c r="CR57" s="5">
        <v>8.9094999999999995</v>
      </c>
      <c r="CS57" s="5">
        <v>6.1505900000000002</v>
      </c>
      <c r="CT57" s="6">
        <v>-9.4299999999999991E-3</v>
      </c>
      <c r="CU57" s="5">
        <v>12.38682</v>
      </c>
      <c r="CV57" s="5">
        <v>5.05586</v>
      </c>
      <c r="CW57" s="6">
        <v>1.7598400000000001</v>
      </c>
      <c r="CX57" s="5">
        <v>2.6303899999999998</v>
      </c>
      <c r="CY57" s="5">
        <v>6.99573</v>
      </c>
      <c r="CZ57" s="5">
        <v>4.8379200000000004</v>
      </c>
      <c r="DA57" s="5">
        <v>5.2281899999999997</v>
      </c>
      <c r="DB57" s="5">
        <v>4.3937799999999996</v>
      </c>
      <c r="DC57" s="5">
        <v>7.6205100000000003</v>
      </c>
      <c r="DD57" s="5">
        <v>7.3823400000000001</v>
      </c>
      <c r="DE57" s="5">
        <v>1.5431699999999999</v>
      </c>
      <c r="DF57" s="5">
        <v>9.6224699999999999</v>
      </c>
      <c r="DG57" s="6">
        <v>0.57311999999999996</v>
      </c>
      <c r="DH57" s="5">
        <v>3.8351099999999998</v>
      </c>
      <c r="DI57" s="6">
        <v>1.68272</v>
      </c>
      <c r="DJ57" s="6">
        <v>1.31934</v>
      </c>
      <c r="DK57" s="5">
        <v>8.0037900000000004</v>
      </c>
      <c r="DL57" s="5">
        <v>4.1579899999999999</v>
      </c>
      <c r="DM57" s="5">
        <v>3.5682200000000002</v>
      </c>
      <c r="DN57" s="6">
        <v>1.8936999999999999</v>
      </c>
      <c r="DO57" s="5">
        <v>2.78566</v>
      </c>
      <c r="DP57" s="5">
        <v>6.2872599999999998</v>
      </c>
      <c r="DQ57" s="5">
        <v>9.1785099999999993</v>
      </c>
      <c r="DR57" s="1" t="s">
        <v>526</v>
      </c>
      <c r="DS57" s="1" t="s">
        <v>332</v>
      </c>
      <c r="DT57" s="5">
        <v>-0.18544483184814448</v>
      </c>
      <c r="DU57" s="5">
        <v>2.1944999694824219E-2</v>
      </c>
    </row>
    <row r="58" spans="2:125" x14ac:dyDescent="0.2">
      <c r="B58" s="3" t="s">
        <v>546</v>
      </c>
      <c r="C58" s="3" t="s">
        <v>517</v>
      </c>
      <c r="D58" s="4">
        <v>45084</v>
      </c>
      <c r="E58" s="4">
        <v>45088</v>
      </c>
      <c r="F58" s="1">
        <f t="shared" si="0"/>
        <v>4</v>
      </c>
      <c r="G58" s="1" t="s">
        <v>388</v>
      </c>
      <c r="H58" s="1" t="s">
        <v>320</v>
      </c>
      <c r="I58" s="1">
        <v>0</v>
      </c>
      <c r="J58" s="1">
        <v>0</v>
      </c>
      <c r="K58" s="1">
        <v>0</v>
      </c>
      <c r="L58" s="1">
        <v>1.3</v>
      </c>
      <c r="M58" s="1">
        <f>L58*0.087</f>
        <v>0.11309999999999999</v>
      </c>
      <c r="N58" s="3" t="s">
        <v>547</v>
      </c>
      <c r="O58" s="1">
        <f>L58*0.12</f>
        <v>0.156</v>
      </c>
      <c r="P58" s="3" t="s">
        <v>421</v>
      </c>
      <c r="Q58" s="3" t="s">
        <v>548</v>
      </c>
      <c r="R58" s="3" t="s">
        <v>549</v>
      </c>
      <c r="S58" s="3" t="s">
        <v>324</v>
      </c>
      <c r="T58" s="3" t="s">
        <v>324</v>
      </c>
      <c r="U58" s="3" t="s">
        <v>324</v>
      </c>
      <c r="V58" s="3" t="s">
        <v>325</v>
      </c>
      <c r="W58" s="3" t="s">
        <v>389</v>
      </c>
      <c r="X58" s="3" t="s">
        <v>522</v>
      </c>
      <c r="Y58" s="3" t="s">
        <v>523</v>
      </c>
      <c r="Z58" s="3" t="s">
        <v>524</v>
      </c>
      <c r="AA58" s="3" t="s">
        <v>525</v>
      </c>
      <c r="AB58" s="3"/>
      <c r="AC58" s="3" t="s">
        <v>330</v>
      </c>
      <c r="AD58" s="5">
        <v>5.5707000000000004</v>
      </c>
      <c r="AE58" s="5">
        <v>6.0254399999999997</v>
      </c>
      <c r="AF58" s="5">
        <v>7.2376699999999996</v>
      </c>
      <c r="AG58" s="5">
        <v>1.5819799999999999</v>
      </c>
      <c r="AH58" s="5">
        <v>4.0952000000000002</v>
      </c>
      <c r="AI58" s="6">
        <v>0.12230000000000001</v>
      </c>
      <c r="AJ58" s="5">
        <v>4.4929699999999997</v>
      </c>
      <c r="AK58" s="5">
        <v>7.7635199999999998</v>
      </c>
      <c r="AL58" s="5">
        <v>7.5242599999999999</v>
      </c>
      <c r="AM58" s="5">
        <v>5.1834100000000003</v>
      </c>
      <c r="AN58" s="5">
        <v>8.6256799999999991</v>
      </c>
      <c r="AO58" s="5">
        <v>4.02041</v>
      </c>
      <c r="AP58" s="6">
        <v>0.19156000000000001</v>
      </c>
      <c r="AQ58" s="5">
        <v>12.39429</v>
      </c>
      <c r="AR58" s="5">
        <v>3.1394700000000002</v>
      </c>
      <c r="AS58" s="5">
        <v>7.2574800000000002</v>
      </c>
      <c r="AT58" s="5">
        <v>13.43158</v>
      </c>
      <c r="AU58" s="5">
        <v>8.0744399999999992</v>
      </c>
      <c r="AV58" s="5">
        <v>2.1025299999999998</v>
      </c>
      <c r="AW58" s="5">
        <v>7.85372</v>
      </c>
      <c r="AX58" s="5">
        <v>7.6925800000000004</v>
      </c>
      <c r="AY58" s="5">
        <v>5.1795299999999997</v>
      </c>
      <c r="AZ58" s="6">
        <v>0.46605999999999997</v>
      </c>
      <c r="BA58" s="5">
        <v>3.7651599999999998</v>
      </c>
      <c r="BB58" s="5">
        <v>3.42571</v>
      </c>
      <c r="BC58" s="6">
        <v>1.2765</v>
      </c>
      <c r="BD58" s="6">
        <v>1.3045500000000001</v>
      </c>
      <c r="BE58" s="5">
        <v>8.0900700000000008</v>
      </c>
      <c r="BF58" s="5">
        <v>7.5510000000000002</v>
      </c>
      <c r="BG58" s="5">
        <v>9.6742500000000007</v>
      </c>
      <c r="BH58" s="5">
        <v>8.4324600000000007</v>
      </c>
      <c r="BI58" s="6">
        <v>1.0045200000000001</v>
      </c>
      <c r="BJ58" s="6">
        <v>0.89751000000000003</v>
      </c>
      <c r="BK58" s="5">
        <v>7.8714500000000003</v>
      </c>
      <c r="BL58" s="5">
        <v>8.6524400000000004</v>
      </c>
      <c r="BM58" s="5">
        <v>3.9522200000000001</v>
      </c>
      <c r="BN58" s="6">
        <v>-0.99546000000000001</v>
      </c>
      <c r="BO58" s="5">
        <v>8.1222499999999993</v>
      </c>
      <c r="BP58" s="5">
        <v>9.6584599999999998</v>
      </c>
      <c r="BQ58" s="5">
        <v>6.0786199999999999</v>
      </c>
      <c r="BR58" s="5">
        <v>4.13605</v>
      </c>
      <c r="BS58" s="6">
        <v>-0.18064</v>
      </c>
      <c r="BT58" s="5">
        <v>10.932689999999999</v>
      </c>
      <c r="BU58" s="5">
        <v>8.36036</v>
      </c>
      <c r="BV58" s="5">
        <v>8.0373199999999994</v>
      </c>
      <c r="BW58" s="5">
        <v>7.4865000000000004</v>
      </c>
      <c r="BX58" s="5">
        <v>5.8391999999999999</v>
      </c>
      <c r="BY58" s="5">
        <v>5.97872</v>
      </c>
      <c r="BZ58" s="5">
        <v>7.5144099999999998</v>
      </c>
      <c r="CA58" s="5">
        <v>10.43192</v>
      </c>
      <c r="CB58" s="6">
        <v>0.11821</v>
      </c>
      <c r="CC58" s="5">
        <v>8.1774000000000004</v>
      </c>
      <c r="CD58" s="5">
        <v>4.2792199999999996</v>
      </c>
      <c r="CE58" s="5">
        <v>11.645009999999999</v>
      </c>
      <c r="CF58" s="5">
        <v>3.8532099999999998</v>
      </c>
      <c r="CG58" s="5">
        <v>7.6638900000000003</v>
      </c>
      <c r="CH58" s="5">
        <v>3.2267600000000001</v>
      </c>
      <c r="CI58" s="5">
        <v>3.3063500000000001</v>
      </c>
      <c r="CJ58" s="5">
        <v>5.3264500000000004</v>
      </c>
      <c r="CK58" s="5">
        <v>11.16334</v>
      </c>
      <c r="CL58" s="5">
        <v>4.0506000000000002</v>
      </c>
      <c r="CM58" s="5">
        <v>5.3723400000000003</v>
      </c>
      <c r="CN58" s="5">
        <v>10.32259</v>
      </c>
      <c r="CO58" s="5">
        <v>2.9855900000000002</v>
      </c>
      <c r="CP58" s="6">
        <v>1.3789</v>
      </c>
      <c r="CQ58" s="5">
        <v>1.74855</v>
      </c>
      <c r="CR58" s="5">
        <v>8.7587899999999994</v>
      </c>
      <c r="CS58" s="5">
        <v>5.8725300000000002</v>
      </c>
      <c r="CT58" s="6">
        <v>3.4479999999999997E-2</v>
      </c>
      <c r="CU58" s="5">
        <v>12.39542</v>
      </c>
      <c r="CV58" s="5">
        <v>4.7129700000000003</v>
      </c>
      <c r="CW58" s="6">
        <v>1.6230100000000001</v>
      </c>
      <c r="CX58" s="5">
        <v>2.3014800000000002</v>
      </c>
      <c r="CY58" s="5">
        <v>6.89133</v>
      </c>
      <c r="CZ58" s="5">
        <v>4.5946400000000001</v>
      </c>
      <c r="DA58" s="5">
        <v>4.41629</v>
      </c>
      <c r="DB58" s="5">
        <v>4.10717</v>
      </c>
      <c r="DC58" s="5">
        <v>7.37582</v>
      </c>
      <c r="DD58" s="5">
        <v>7.2037300000000002</v>
      </c>
      <c r="DE58" s="5">
        <v>1.2042900000000001</v>
      </c>
      <c r="DF58" s="5">
        <v>9.2817299999999996</v>
      </c>
      <c r="DG58" s="6">
        <v>0.97591000000000006</v>
      </c>
      <c r="DH58" s="5">
        <v>4.12425</v>
      </c>
      <c r="DI58" s="6">
        <v>1.62887</v>
      </c>
      <c r="DJ58" s="6">
        <v>1.12815</v>
      </c>
      <c r="DK58" s="5">
        <v>6.6381600000000001</v>
      </c>
      <c r="DL58" s="5">
        <v>4.03742</v>
      </c>
      <c r="DM58" s="5">
        <v>3.3754</v>
      </c>
      <c r="DN58" s="5">
        <v>2.8810500000000001</v>
      </c>
      <c r="DO58" s="5">
        <v>2.4102299999999999</v>
      </c>
      <c r="DP58" s="5">
        <v>6.5234300000000003</v>
      </c>
      <c r="DQ58" s="5">
        <v>8.9884699999999995</v>
      </c>
      <c r="DR58" s="1" t="s">
        <v>526</v>
      </c>
      <c r="DS58" s="1" t="s">
        <v>332</v>
      </c>
      <c r="DT58" s="5">
        <v>-0.1704559326171875</v>
      </c>
      <c r="DU58" s="5">
        <v>-1.8548965454101562E-3</v>
      </c>
    </row>
    <row r="59" spans="2:125" x14ac:dyDescent="0.2">
      <c r="B59" s="3" t="s">
        <v>550</v>
      </c>
      <c r="C59" s="3" t="s">
        <v>517</v>
      </c>
      <c r="D59" s="4">
        <v>45084</v>
      </c>
      <c r="E59" s="4">
        <v>45089</v>
      </c>
      <c r="F59" s="1">
        <f t="shared" si="0"/>
        <v>5</v>
      </c>
      <c r="G59" s="1" t="s">
        <v>388</v>
      </c>
      <c r="H59" s="1" t="s">
        <v>320</v>
      </c>
      <c r="I59" s="1">
        <v>0</v>
      </c>
      <c r="J59" s="1">
        <v>0</v>
      </c>
      <c r="K59" s="1">
        <v>0</v>
      </c>
      <c r="L59" s="1">
        <v>1.3</v>
      </c>
      <c r="M59" s="1">
        <f>L59*0.053</f>
        <v>6.8900000000000003E-2</v>
      </c>
      <c r="N59" s="3" t="s">
        <v>551</v>
      </c>
      <c r="O59" s="1">
        <f>L59*0.061</f>
        <v>7.9299999999999995E-2</v>
      </c>
      <c r="P59" s="3" t="s">
        <v>552</v>
      </c>
      <c r="Q59" s="3" t="s">
        <v>553</v>
      </c>
      <c r="R59" s="3" t="s">
        <v>466</v>
      </c>
      <c r="S59" s="3" t="s">
        <v>324</v>
      </c>
      <c r="T59" s="3" t="s">
        <v>324</v>
      </c>
      <c r="U59" s="3" t="s">
        <v>324</v>
      </c>
      <c r="V59" s="3" t="s">
        <v>325</v>
      </c>
      <c r="W59" s="3" t="s">
        <v>389</v>
      </c>
      <c r="X59" s="3" t="s">
        <v>522</v>
      </c>
      <c r="Y59" s="3" t="s">
        <v>523</v>
      </c>
      <c r="Z59" s="3" t="s">
        <v>524</v>
      </c>
      <c r="AA59" s="3" t="s">
        <v>525</v>
      </c>
      <c r="AB59" s="3"/>
      <c r="AC59" s="3" t="s">
        <v>330</v>
      </c>
      <c r="AD59" s="5">
        <v>4.8949999999999996</v>
      </c>
      <c r="AE59" s="5">
        <v>6.7475199999999997</v>
      </c>
      <c r="AF59" s="5">
        <v>7.2776399999999999</v>
      </c>
      <c r="AG59" s="5">
        <v>1.6823900000000001</v>
      </c>
      <c r="AH59" s="5">
        <v>3.1176499999999998</v>
      </c>
      <c r="AI59" s="6">
        <v>-1.8372599999999999</v>
      </c>
      <c r="AJ59" s="5">
        <v>4.3961899999999998</v>
      </c>
      <c r="AK59" s="5">
        <v>6.5138699999999998</v>
      </c>
      <c r="AL59" s="5">
        <v>6.6035199999999996</v>
      </c>
      <c r="AM59" s="5">
        <v>4.6433499999999999</v>
      </c>
      <c r="AN59" s="5">
        <v>8.8098100000000006</v>
      </c>
      <c r="AO59" s="5">
        <v>4.3866500000000004</v>
      </c>
      <c r="AP59" s="6">
        <v>0.46708</v>
      </c>
      <c r="AQ59" s="5">
        <v>12.27238</v>
      </c>
      <c r="AR59" s="5">
        <v>3.9998100000000001</v>
      </c>
      <c r="AS59" s="5">
        <v>6.8837000000000002</v>
      </c>
      <c r="AT59" s="5">
        <v>13.84829</v>
      </c>
      <c r="AU59" s="5">
        <v>8.2262199999999996</v>
      </c>
      <c r="AV59" s="5">
        <v>1.2207300000000001</v>
      </c>
      <c r="AW59" s="5">
        <v>8.3436299999999992</v>
      </c>
      <c r="AX59" s="5">
        <v>8.4638200000000001</v>
      </c>
      <c r="AY59" s="5">
        <v>5.5000299999999998</v>
      </c>
      <c r="AZ59" s="6">
        <v>0.64342999999999995</v>
      </c>
      <c r="BA59" s="5">
        <v>3.62859</v>
      </c>
      <c r="BB59" s="5">
        <v>3.46401</v>
      </c>
      <c r="BC59" s="6">
        <v>0.36637999999999998</v>
      </c>
      <c r="BD59" s="6">
        <v>1.4616899999999999</v>
      </c>
      <c r="BE59" s="5">
        <v>8.0823199999999993</v>
      </c>
      <c r="BF59" s="5">
        <v>7.7751799999999998</v>
      </c>
      <c r="BG59" s="5">
        <v>9.6717200000000005</v>
      </c>
      <c r="BH59" s="5">
        <v>8.3347499999999997</v>
      </c>
      <c r="BI59" s="5">
        <v>1.53684</v>
      </c>
      <c r="BJ59" s="6">
        <v>0.71945999999999999</v>
      </c>
      <c r="BK59" s="5">
        <v>7.7191099999999997</v>
      </c>
      <c r="BL59" s="5">
        <v>7.2011200000000004</v>
      </c>
      <c r="BM59" s="5">
        <v>3.3424399999999999</v>
      </c>
      <c r="BN59" s="6">
        <v>-0.88951999999999998</v>
      </c>
      <c r="BO59" s="5">
        <v>8.3351799999999994</v>
      </c>
      <c r="BP59" s="5">
        <v>8.6951699999999992</v>
      </c>
      <c r="BQ59" s="5">
        <v>6.1865899999999998</v>
      </c>
      <c r="BR59" s="5">
        <v>4.5708700000000002</v>
      </c>
      <c r="BS59" s="6">
        <v>-0.14693999999999999</v>
      </c>
      <c r="BT59" s="5">
        <v>11.417059999999999</v>
      </c>
      <c r="BU59" s="5">
        <v>8.0500299999999996</v>
      </c>
      <c r="BV59" s="5">
        <v>7.9992200000000002</v>
      </c>
      <c r="BW59" s="5">
        <v>7.6593099999999996</v>
      </c>
      <c r="BX59" s="5">
        <v>5.8378899999999998</v>
      </c>
      <c r="BY59" s="5">
        <v>6.1556600000000001</v>
      </c>
      <c r="BZ59" s="5">
        <v>7.8449900000000001</v>
      </c>
      <c r="CA59" s="5">
        <v>8.5645600000000002</v>
      </c>
      <c r="CB59" s="6">
        <v>0.15145</v>
      </c>
      <c r="CC59" s="5">
        <v>8.2641500000000008</v>
      </c>
      <c r="CD59" s="5">
        <v>4.6171699999999998</v>
      </c>
      <c r="CE59" s="5">
        <v>11.714169999999999</v>
      </c>
      <c r="CF59" s="5">
        <v>3.8767399999999999</v>
      </c>
      <c r="CG59" s="5">
        <v>8.0471599999999999</v>
      </c>
      <c r="CH59" s="5">
        <v>3.5121099999999998</v>
      </c>
      <c r="CI59" s="5">
        <v>4.2108400000000001</v>
      </c>
      <c r="CJ59" s="5">
        <v>5.4416900000000004</v>
      </c>
      <c r="CK59" s="5">
        <v>11.512090000000001</v>
      </c>
      <c r="CL59" s="5">
        <v>4.1625199999999998</v>
      </c>
      <c r="CM59" s="5">
        <v>5.3240299999999996</v>
      </c>
      <c r="CN59" s="5">
        <v>10.09282</v>
      </c>
      <c r="CO59" s="5">
        <v>3.2448899999999998</v>
      </c>
      <c r="CP59" s="6">
        <v>1.2132499999999999</v>
      </c>
      <c r="CQ59" s="5">
        <v>2.0512199999999998</v>
      </c>
      <c r="CR59" s="5">
        <v>8.9119100000000007</v>
      </c>
      <c r="CS59" s="5">
        <v>6.21915</v>
      </c>
      <c r="CT59" s="6">
        <v>-0.22141</v>
      </c>
      <c r="CU59" s="5">
        <v>12.113490000000001</v>
      </c>
      <c r="CV59" s="5">
        <v>4.9107500000000002</v>
      </c>
      <c r="CW59" s="6">
        <v>1.50203</v>
      </c>
      <c r="CX59" s="5">
        <v>1.8204199999999999</v>
      </c>
      <c r="CY59" s="5">
        <v>7.4823599999999999</v>
      </c>
      <c r="CZ59" s="5">
        <v>4.7579500000000001</v>
      </c>
      <c r="DA59" s="5">
        <v>3.6327600000000002</v>
      </c>
      <c r="DB59" s="5">
        <v>4.2327500000000002</v>
      </c>
      <c r="DC59" s="5">
        <v>8.05532</v>
      </c>
      <c r="DD59" s="5">
        <v>7.3030200000000001</v>
      </c>
      <c r="DE59" s="5">
        <v>1.30714</v>
      </c>
      <c r="DF59" s="5">
        <v>9.2748299999999997</v>
      </c>
      <c r="DG59" s="6">
        <v>0.10814</v>
      </c>
      <c r="DH59" s="5">
        <v>4.0680199999999997</v>
      </c>
      <c r="DI59" s="6">
        <v>1.73306</v>
      </c>
      <c r="DJ59" s="6">
        <v>0.93269000000000002</v>
      </c>
      <c r="DK59" s="5">
        <v>7.5979000000000001</v>
      </c>
      <c r="DL59" s="5">
        <v>4.1038399999999999</v>
      </c>
      <c r="DM59" s="5">
        <v>3.63944</v>
      </c>
      <c r="DN59" s="5">
        <v>3.7826499999999998</v>
      </c>
      <c r="DO59" s="5">
        <v>2.6110000000000002</v>
      </c>
      <c r="DP59" s="5">
        <v>6.7994500000000002</v>
      </c>
      <c r="DQ59" s="5">
        <v>9.0480099999999997</v>
      </c>
      <c r="DR59" s="1" t="s">
        <v>526</v>
      </c>
      <c r="DS59" s="1" t="s">
        <v>332</v>
      </c>
      <c r="DT59" s="5">
        <v>-0.18976593017578119</v>
      </c>
      <c r="DU59" s="5">
        <v>8.3055496215820312E-3</v>
      </c>
    </row>
    <row r="60" spans="2:125" x14ac:dyDescent="0.2">
      <c r="B60" s="3" t="s">
        <v>554</v>
      </c>
      <c r="C60" s="3" t="s">
        <v>517</v>
      </c>
      <c r="D60" s="4">
        <v>45084</v>
      </c>
      <c r="E60" s="4">
        <v>45090</v>
      </c>
      <c r="F60" s="1">
        <f t="shared" si="0"/>
        <v>6</v>
      </c>
      <c r="G60" s="1" t="s">
        <v>388</v>
      </c>
      <c r="H60" s="1" t="s">
        <v>320</v>
      </c>
      <c r="I60" s="1">
        <v>0</v>
      </c>
      <c r="J60" s="1">
        <v>0</v>
      </c>
      <c r="K60" s="1">
        <v>0</v>
      </c>
      <c r="L60" s="1">
        <v>1.8</v>
      </c>
      <c r="M60" s="1">
        <f>L60*0.179</f>
        <v>0.32219999999999999</v>
      </c>
      <c r="N60" s="3" t="s">
        <v>555</v>
      </c>
      <c r="O60" s="1">
        <f>L60*0.053</f>
        <v>9.5399999999999999E-2</v>
      </c>
      <c r="P60" s="3" t="s">
        <v>336</v>
      </c>
      <c r="Q60" s="3" t="s">
        <v>556</v>
      </c>
      <c r="R60" s="3" t="s">
        <v>466</v>
      </c>
      <c r="S60" s="3" t="s">
        <v>324</v>
      </c>
      <c r="T60" s="3" t="s">
        <v>324</v>
      </c>
      <c r="U60" s="3" t="s">
        <v>324</v>
      </c>
      <c r="V60" s="3" t="s">
        <v>325</v>
      </c>
      <c r="W60" s="3" t="s">
        <v>389</v>
      </c>
      <c r="X60" s="3" t="s">
        <v>522</v>
      </c>
      <c r="Y60" s="3" t="s">
        <v>523</v>
      </c>
      <c r="Z60" s="3" t="s">
        <v>524</v>
      </c>
      <c r="AA60" s="3" t="s">
        <v>525</v>
      </c>
      <c r="AB60" s="3"/>
      <c r="AC60" s="3" t="s">
        <v>330</v>
      </c>
      <c r="AD60" s="7">
        <v>5.1101000000000001</v>
      </c>
      <c r="AE60" s="7">
        <v>7.6354499999999996</v>
      </c>
      <c r="AF60" s="7">
        <v>7.60093</v>
      </c>
      <c r="AG60" s="7">
        <v>1.6474299999999999</v>
      </c>
      <c r="AH60" s="7">
        <v>5.3059500000000002</v>
      </c>
      <c r="AI60" s="8">
        <v>-1.81429</v>
      </c>
      <c r="AJ60" s="7">
        <v>4.8460599999999996</v>
      </c>
      <c r="AK60" s="7">
        <v>8.7631399999999999</v>
      </c>
      <c r="AL60" s="7">
        <v>7.8358600000000003</v>
      </c>
      <c r="AM60" s="7">
        <v>5.5260899999999999</v>
      </c>
      <c r="AN60" s="7">
        <v>8.9672599999999996</v>
      </c>
      <c r="AO60" s="7">
        <v>4.5787899999999997</v>
      </c>
      <c r="AP60" s="8">
        <v>0.19291</v>
      </c>
      <c r="AQ60" s="7">
        <v>13.11872</v>
      </c>
      <c r="AR60" s="7">
        <v>5.2943199999999999</v>
      </c>
      <c r="AS60" s="7">
        <v>9.6264000000000003</v>
      </c>
      <c r="AT60" s="7">
        <v>14.42315</v>
      </c>
      <c r="AU60" s="7">
        <v>8.0284700000000004</v>
      </c>
      <c r="AV60" s="7">
        <v>3.0703499999999999</v>
      </c>
      <c r="AW60" s="7">
        <v>9.9271399999999996</v>
      </c>
      <c r="AX60" s="7">
        <v>8.6204900000000002</v>
      </c>
      <c r="AY60" s="7">
        <v>5.4728700000000003</v>
      </c>
      <c r="AZ60" s="8">
        <v>0.96075999999999995</v>
      </c>
      <c r="BA60" s="7">
        <v>4.3753299999999999</v>
      </c>
      <c r="BB60" s="7">
        <v>3.7566000000000002</v>
      </c>
      <c r="BC60" s="8">
        <v>0.32794000000000001</v>
      </c>
      <c r="BD60" s="8">
        <v>1.74363</v>
      </c>
      <c r="BE60" s="7">
        <v>8.0662500000000001</v>
      </c>
      <c r="BF60" s="7">
        <v>7.8890700000000002</v>
      </c>
      <c r="BG60" s="7">
        <v>10.0654</v>
      </c>
      <c r="BH60" s="7">
        <v>8.92652</v>
      </c>
      <c r="BI60" s="7">
        <v>2.5535399999999999</v>
      </c>
      <c r="BJ60" s="8">
        <v>1.0586100000000001</v>
      </c>
      <c r="BK60" s="7">
        <v>8.4095800000000001</v>
      </c>
      <c r="BL60" s="7">
        <v>9.2250200000000007</v>
      </c>
      <c r="BM60" s="7">
        <v>4.3607199999999997</v>
      </c>
      <c r="BN60" s="8">
        <v>-0.93300000000000005</v>
      </c>
      <c r="BO60" s="7">
        <v>8.2363099999999996</v>
      </c>
      <c r="BP60" s="7">
        <v>10.046559999999999</v>
      </c>
      <c r="BQ60" s="7">
        <v>6.5078699999999996</v>
      </c>
      <c r="BR60" s="7">
        <v>5.4122500000000002</v>
      </c>
      <c r="BS60" s="8">
        <v>-4.4569999999999999E-2</v>
      </c>
      <c r="BT60" s="7">
        <v>12.756640000000001</v>
      </c>
      <c r="BU60" s="7">
        <v>10.39148</v>
      </c>
      <c r="BV60" s="7">
        <v>9.4679599999999997</v>
      </c>
      <c r="BW60" s="7">
        <v>7.8371599999999999</v>
      </c>
      <c r="BX60" s="7">
        <v>5.8641500000000004</v>
      </c>
      <c r="BY60" s="7">
        <v>6.3532400000000004</v>
      </c>
      <c r="BZ60" s="7">
        <v>8.0197699999999994</v>
      </c>
      <c r="CA60" s="7">
        <v>10.937150000000001</v>
      </c>
      <c r="CB60" s="8">
        <v>0.47799000000000003</v>
      </c>
      <c r="CC60" s="7">
        <v>8.6964600000000001</v>
      </c>
      <c r="CD60" s="7">
        <v>6.0574599999999998</v>
      </c>
      <c r="CE60" s="7">
        <v>12.07592</v>
      </c>
      <c r="CF60" s="7">
        <v>4.1075299999999997</v>
      </c>
      <c r="CG60" s="7">
        <v>10.88575</v>
      </c>
      <c r="CH60" s="7">
        <v>4.0741500000000004</v>
      </c>
      <c r="CI60" s="7">
        <v>7.0251700000000001</v>
      </c>
      <c r="CJ60" s="7">
        <v>5.5885999999999996</v>
      </c>
      <c r="CK60" s="7">
        <v>11.668699999999999</v>
      </c>
      <c r="CL60" s="7">
        <v>4.4047599999999996</v>
      </c>
      <c r="CM60" s="7">
        <v>6.8251400000000002</v>
      </c>
      <c r="CN60" s="7">
        <v>10.068099999999999</v>
      </c>
      <c r="CO60" s="7">
        <v>2.7835100000000002</v>
      </c>
      <c r="CP60" s="8">
        <v>1.4851300000000001</v>
      </c>
      <c r="CQ60" s="7">
        <v>1.7995300000000001</v>
      </c>
      <c r="CR60" s="7">
        <v>8.8867399999999996</v>
      </c>
      <c r="CS60" s="7">
        <v>6.3593500000000001</v>
      </c>
      <c r="CT60" s="8">
        <v>-0.36874000000000001</v>
      </c>
      <c r="CU60" s="7">
        <v>11.75318</v>
      </c>
      <c r="CV60" s="7">
        <v>5.1553899999999997</v>
      </c>
      <c r="CW60" s="8">
        <v>1.19174</v>
      </c>
      <c r="CX60" s="7">
        <v>2.1963300000000001</v>
      </c>
      <c r="CY60" s="7">
        <v>10.47437</v>
      </c>
      <c r="CZ60" s="7">
        <v>5.1943999999999999</v>
      </c>
      <c r="DA60" s="7">
        <v>4.5640099999999997</v>
      </c>
      <c r="DB60" s="7">
        <v>4.19991</v>
      </c>
      <c r="DC60" s="7">
        <v>8.3860899999999994</v>
      </c>
      <c r="DD60" s="7">
        <v>7.5654300000000001</v>
      </c>
      <c r="DE60" s="7">
        <v>1.34694</v>
      </c>
      <c r="DF60" s="7">
        <v>9.7196999999999996</v>
      </c>
      <c r="DG60" s="8">
        <v>0.58999000000000001</v>
      </c>
      <c r="DH60" s="7">
        <v>4.1356299999999999</v>
      </c>
      <c r="DI60" s="8">
        <v>1.9695199999999999</v>
      </c>
      <c r="DJ60" s="8">
        <v>0.60423000000000004</v>
      </c>
      <c r="DK60" s="7">
        <v>7.7442599999999997</v>
      </c>
      <c r="DL60" s="7">
        <v>5.3855899999999997</v>
      </c>
      <c r="DM60" s="7">
        <v>3.6286999999999998</v>
      </c>
      <c r="DN60" s="7">
        <v>5.6155099999999996</v>
      </c>
      <c r="DO60" s="7">
        <v>2.9123999999999999</v>
      </c>
      <c r="DP60" s="7">
        <v>8.4390300000000007</v>
      </c>
      <c r="DQ60" s="7">
        <v>9.5951400000000007</v>
      </c>
      <c r="DR60" s="1" t="s">
        <v>526</v>
      </c>
      <c r="DS60" s="1" t="s">
        <v>557</v>
      </c>
      <c r="DT60" s="5">
        <v>-0.36977577209472651</v>
      </c>
      <c r="DU60" s="5">
        <v>-0.21257495880126953</v>
      </c>
    </row>
    <row r="61" spans="2:125" x14ac:dyDescent="0.2">
      <c r="B61" s="3" t="s">
        <v>558</v>
      </c>
      <c r="C61" s="3" t="s">
        <v>517</v>
      </c>
      <c r="D61" s="4">
        <v>45084</v>
      </c>
      <c r="E61" s="4">
        <v>45091</v>
      </c>
      <c r="F61" s="1">
        <f t="shared" si="0"/>
        <v>7</v>
      </c>
      <c r="G61" s="1" t="s">
        <v>388</v>
      </c>
      <c r="H61" s="1" t="s">
        <v>320</v>
      </c>
      <c r="I61" s="1">
        <v>0</v>
      </c>
      <c r="J61" s="1">
        <v>1</v>
      </c>
      <c r="K61" s="1">
        <v>1</v>
      </c>
      <c r="L61" s="1">
        <v>1.9</v>
      </c>
      <c r="M61" s="1">
        <f>L61*0.099</f>
        <v>0.18809999999999999</v>
      </c>
      <c r="N61" s="3" t="s">
        <v>518</v>
      </c>
      <c r="O61" s="1">
        <f>L61*0.045</f>
        <v>8.5499999999999993E-2</v>
      </c>
      <c r="P61" s="3" t="s">
        <v>519</v>
      </c>
      <c r="Q61" s="3" t="s">
        <v>520</v>
      </c>
      <c r="R61" s="3" t="s">
        <v>521</v>
      </c>
      <c r="S61" s="3" t="s">
        <v>346</v>
      </c>
      <c r="T61" s="3" t="s">
        <v>324</v>
      </c>
      <c r="U61" s="3" t="s">
        <v>324</v>
      </c>
      <c r="V61" s="3" t="s">
        <v>325</v>
      </c>
      <c r="W61" s="3" t="s">
        <v>389</v>
      </c>
      <c r="X61" s="3" t="s">
        <v>522</v>
      </c>
      <c r="Y61" s="3" t="s">
        <v>523</v>
      </c>
      <c r="Z61" s="3" t="s">
        <v>524</v>
      </c>
      <c r="AA61" s="3" t="s">
        <v>525</v>
      </c>
      <c r="AB61" s="3"/>
      <c r="AC61" s="3" t="s">
        <v>330</v>
      </c>
      <c r="AD61" s="5">
        <v>6.2617599999999998</v>
      </c>
      <c r="AE61" s="5">
        <v>8.0118600000000004</v>
      </c>
      <c r="AF61" s="5">
        <v>7.51539</v>
      </c>
      <c r="AG61" s="5">
        <v>3.69991</v>
      </c>
      <c r="AH61" s="5">
        <v>4.8402799999999999</v>
      </c>
      <c r="AI61" s="6">
        <v>-1.3164100000000001</v>
      </c>
      <c r="AJ61" s="5">
        <v>4.9199400000000004</v>
      </c>
      <c r="AK61" s="5">
        <v>8.7898599999999991</v>
      </c>
      <c r="AL61" s="5">
        <v>8.4546299999999999</v>
      </c>
      <c r="AM61" s="5">
        <v>3.8281900000000002</v>
      </c>
      <c r="AN61" s="5">
        <v>9.4040099999999995</v>
      </c>
      <c r="AO61" s="5">
        <v>5.14039</v>
      </c>
      <c r="AP61" s="6">
        <v>0.37664999999999998</v>
      </c>
      <c r="AQ61" s="5">
        <v>13.87405</v>
      </c>
      <c r="AR61" s="5">
        <v>6.1695599999999997</v>
      </c>
      <c r="AS61" s="5">
        <v>12.577400000000001</v>
      </c>
      <c r="AT61" s="5">
        <v>14.707879999999999</v>
      </c>
      <c r="AU61" s="5">
        <v>7.7858499999999999</v>
      </c>
      <c r="AV61" s="6">
        <v>-0.80386999999999997</v>
      </c>
      <c r="AW61" s="5">
        <v>10.884980000000001</v>
      </c>
      <c r="AX61" s="5">
        <v>8.7286199999999994</v>
      </c>
      <c r="AY61" s="5">
        <v>4.9409799999999997</v>
      </c>
      <c r="AZ61" s="6">
        <v>0.63709000000000005</v>
      </c>
      <c r="BA61" s="5">
        <v>4.3266499999999999</v>
      </c>
      <c r="BB61" s="5">
        <v>4.3222100000000001</v>
      </c>
      <c r="BC61" s="6">
        <v>0.21606</v>
      </c>
      <c r="BD61" s="6">
        <v>1.4192400000000001</v>
      </c>
      <c r="BE61" s="5">
        <v>8.4429999999999996</v>
      </c>
      <c r="BF61" s="5">
        <v>7.7903099999999998</v>
      </c>
      <c r="BG61" s="5">
        <v>10.55428</v>
      </c>
      <c r="BH61" s="5">
        <v>8.8082499999999992</v>
      </c>
      <c r="BI61" s="5">
        <v>2.09958</v>
      </c>
      <c r="BJ61" s="6">
        <v>0.86173</v>
      </c>
      <c r="BK61" s="5">
        <v>8.5265599999999999</v>
      </c>
      <c r="BL61" s="5">
        <v>9.8226999999999993</v>
      </c>
      <c r="BM61" s="5">
        <v>4.9315499999999997</v>
      </c>
      <c r="BN61" s="6">
        <v>-1.4942</v>
      </c>
      <c r="BO61" s="5">
        <v>8.1946999999999992</v>
      </c>
      <c r="BP61" s="5">
        <v>10.039149999999999</v>
      </c>
      <c r="BQ61" s="5">
        <v>6.76424</v>
      </c>
      <c r="BR61" s="5">
        <v>5.5304900000000004</v>
      </c>
      <c r="BS61" s="6">
        <v>-0.13161999999999999</v>
      </c>
      <c r="BT61" s="5">
        <v>12.574149999999999</v>
      </c>
      <c r="BU61" s="5">
        <v>11.6023</v>
      </c>
      <c r="BV61" s="5">
        <v>10.21021</v>
      </c>
      <c r="BW61" s="5">
        <v>8.1248100000000001</v>
      </c>
      <c r="BX61" s="5">
        <v>6.1176300000000001</v>
      </c>
      <c r="BY61" s="5">
        <v>6.5581399999999999</v>
      </c>
      <c r="BZ61" s="5">
        <v>8.5260999999999996</v>
      </c>
      <c r="CA61" s="5">
        <v>10.906459999999999</v>
      </c>
      <c r="CB61" s="6">
        <v>-9.3969999999999998E-2</v>
      </c>
      <c r="CC61" s="5">
        <v>8.3766200000000008</v>
      </c>
      <c r="CD61" s="5">
        <v>6.4007899999999998</v>
      </c>
      <c r="CE61" s="5">
        <v>12.724819999999999</v>
      </c>
      <c r="CF61" s="5">
        <v>4.9318099999999996</v>
      </c>
      <c r="CG61" s="5">
        <v>11.037100000000001</v>
      </c>
      <c r="CH61" s="5">
        <v>4.53078</v>
      </c>
      <c r="CI61" s="5">
        <v>7.9183700000000004</v>
      </c>
      <c r="CJ61" s="5">
        <v>5.6246799999999997</v>
      </c>
      <c r="CK61" s="5">
        <v>12.259169999999999</v>
      </c>
      <c r="CL61" s="5">
        <v>4.4618500000000001</v>
      </c>
      <c r="CM61" s="5">
        <v>7.5045999999999999</v>
      </c>
      <c r="CN61" s="5">
        <v>13.01009</v>
      </c>
      <c r="CO61" s="6">
        <v>1.22872</v>
      </c>
      <c r="CP61" s="6">
        <v>1.5542800000000001</v>
      </c>
      <c r="CQ61" s="5">
        <v>2.3651900000000001</v>
      </c>
      <c r="CR61" s="5">
        <v>8.90076</v>
      </c>
      <c r="CS61" s="5">
        <v>6.4137399999999998</v>
      </c>
      <c r="CT61" s="6">
        <v>-0.39590999999999998</v>
      </c>
      <c r="CU61" s="5">
        <v>11.82063</v>
      </c>
      <c r="CV61" s="5">
        <v>5.3914299999999997</v>
      </c>
      <c r="CW61" s="6">
        <v>-0.43275999999999998</v>
      </c>
      <c r="CX61" s="6">
        <v>1.20668</v>
      </c>
      <c r="CY61" s="5">
        <v>11.85751</v>
      </c>
      <c r="CZ61" s="5">
        <v>5.4043000000000001</v>
      </c>
      <c r="DA61" s="5">
        <v>5.4326699999999999</v>
      </c>
      <c r="DB61" s="5">
        <v>4.5226300000000004</v>
      </c>
      <c r="DC61" s="5">
        <v>9.2810299999999994</v>
      </c>
      <c r="DD61" s="5">
        <v>7.4333900000000002</v>
      </c>
      <c r="DE61" s="5">
        <v>1.42239</v>
      </c>
      <c r="DF61" s="5">
        <v>10.026619999999999</v>
      </c>
      <c r="DG61" s="6">
        <v>8.5110000000000005E-2</v>
      </c>
      <c r="DH61" s="5">
        <v>4.3558700000000004</v>
      </c>
      <c r="DI61" s="5">
        <v>2.4668999999999999</v>
      </c>
      <c r="DJ61" s="6">
        <v>1.4267000000000001</v>
      </c>
      <c r="DK61" s="5">
        <v>7.0041900000000004</v>
      </c>
      <c r="DL61" s="5">
        <v>6.5648099999999996</v>
      </c>
      <c r="DM61" s="5">
        <v>3.5530599999999999</v>
      </c>
      <c r="DN61" s="5">
        <v>6.0302899999999999</v>
      </c>
      <c r="DO61" s="5">
        <v>3.1838799999999998</v>
      </c>
      <c r="DP61" s="5">
        <v>8.8803800000000006</v>
      </c>
      <c r="DQ61" s="5">
        <v>9.86172</v>
      </c>
      <c r="DR61" s="1" t="s">
        <v>526</v>
      </c>
      <c r="DS61" s="1" t="s">
        <v>332</v>
      </c>
      <c r="DT61" s="5">
        <v>-0.29349517822265619</v>
      </c>
      <c r="DU61" s="5">
        <v>3.5175323486328125E-2</v>
      </c>
    </row>
    <row r="62" spans="2:125" x14ac:dyDescent="0.2">
      <c r="B62" s="3" t="s">
        <v>559</v>
      </c>
      <c r="C62" s="3" t="s">
        <v>517</v>
      </c>
      <c r="D62" s="4">
        <v>45084</v>
      </c>
      <c r="E62" s="4">
        <v>45092</v>
      </c>
      <c r="F62" s="1">
        <f t="shared" si="0"/>
        <v>8</v>
      </c>
      <c r="G62" s="1" t="s">
        <v>388</v>
      </c>
      <c r="H62" s="1" t="s">
        <v>320</v>
      </c>
      <c r="I62" s="1">
        <v>0</v>
      </c>
      <c r="J62" s="1">
        <v>1</v>
      </c>
      <c r="K62" s="1">
        <v>2</v>
      </c>
      <c r="L62" s="1">
        <v>2.1</v>
      </c>
      <c r="M62" s="1">
        <f>L62*0.087</f>
        <v>0.1827</v>
      </c>
      <c r="N62" s="3" t="s">
        <v>560</v>
      </c>
      <c r="O62" s="1">
        <f>L62*0.044</f>
        <v>9.2399999999999996E-2</v>
      </c>
      <c r="P62" s="3" t="s">
        <v>561</v>
      </c>
      <c r="Q62" s="3" t="s">
        <v>562</v>
      </c>
      <c r="R62" s="3" t="s">
        <v>563</v>
      </c>
      <c r="S62" s="3" t="s">
        <v>324</v>
      </c>
      <c r="T62" s="3" t="s">
        <v>346</v>
      </c>
      <c r="U62" s="3" t="s">
        <v>324</v>
      </c>
      <c r="V62" s="3" t="s">
        <v>325</v>
      </c>
      <c r="W62" s="3" t="s">
        <v>389</v>
      </c>
      <c r="X62" s="3" t="s">
        <v>522</v>
      </c>
      <c r="Y62" s="3" t="s">
        <v>523</v>
      </c>
      <c r="Z62" s="3" t="s">
        <v>524</v>
      </c>
      <c r="AA62" s="3" t="s">
        <v>525</v>
      </c>
      <c r="AB62" s="3"/>
      <c r="AC62" s="3" t="s">
        <v>330</v>
      </c>
      <c r="AD62" s="5">
        <v>7.6845800000000004</v>
      </c>
      <c r="AE62" s="5">
        <v>9.4619999999999997</v>
      </c>
      <c r="AF62" s="5">
        <v>7.7793900000000002</v>
      </c>
      <c r="AG62" s="5">
        <v>5.18865</v>
      </c>
      <c r="AH62" s="5">
        <v>4.1193799999999996</v>
      </c>
      <c r="AI62" s="6">
        <v>-1.61652</v>
      </c>
      <c r="AJ62" s="5">
        <v>4.9916600000000004</v>
      </c>
      <c r="AK62" s="5">
        <v>7.2923499999999999</v>
      </c>
      <c r="AL62" s="5">
        <v>7.1549399999999999</v>
      </c>
      <c r="AM62" s="5">
        <v>5.4072500000000003</v>
      </c>
      <c r="AN62" s="5">
        <v>9.8653700000000004</v>
      </c>
      <c r="AO62" s="5">
        <v>12.70209</v>
      </c>
      <c r="AP62" s="6">
        <v>0.53496999999999995</v>
      </c>
      <c r="AQ62" s="5">
        <v>14.726800000000001</v>
      </c>
      <c r="AR62" s="5">
        <v>7.5686200000000001</v>
      </c>
      <c r="AS62" s="5">
        <v>12.21477</v>
      </c>
      <c r="AT62" s="5">
        <v>15.215389999999999</v>
      </c>
      <c r="AU62" s="5">
        <v>8.4965499999999992</v>
      </c>
      <c r="AV62" s="5">
        <v>1.58483</v>
      </c>
      <c r="AW62" s="5">
        <v>12.266719999999999</v>
      </c>
      <c r="AX62" s="5">
        <v>10.38344</v>
      </c>
      <c r="AY62" s="5">
        <v>5.4576799999999999</v>
      </c>
      <c r="AZ62" s="6">
        <v>0.86016000000000004</v>
      </c>
      <c r="BA62" s="5">
        <v>4.8213499999999998</v>
      </c>
      <c r="BB62" s="5">
        <v>5.1950500000000002</v>
      </c>
      <c r="BC62" s="6">
        <v>1.5387599999999999</v>
      </c>
      <c r="BD62" s="6">
        <v>0.78069</v>
      </c>
      <c r="BE62" s="5">
        <v>9.4824199999999994</v>
      </c>
      <c r="BF62" s="5">
        <v>7.8460400000000003</v>
      </c>
      <c r="BG62" s="5">
        <v>10.79951</v>
      </c>
      <c r="BH62" s="5">
        <v>9.3420699999999997</v>
      </c>
      <c r="BI62" s="5">
        <v>5.0902399999999997</v>
      </c>
      <c r="BJ62" s="6">
        <v>0.99348000000000003</v>
      </c>
      <c r="BK62" s="5">
        <v>9.2109699999999997</v>
      </c>
      <c r="BL62" s="5">
        <v>8.7865300000000008</v>
      </c>
      <c r="BM62" s="5">
        <v>4.5819599999999996</v>
      </c>
      <c r="BN62" s="6">
        <v>-1.22678</v>
      </c>
      <c r="BO62" s="5">
        <v>8.0041399999999996</v>
      </c>
      <c r="BP62" s="5">
        <v>9.1744599999999998</v>
      </c>
      <c r="BQ62" s="5">
        <v>8.4187399999999997</v>
      </c>
      <c r="BR62" s="5">
        <v>7.2078199999999999</v>
      </c>
      <c r="BS62" s="6">
        <v>0.65015000000000001</v>
      </c>
      <c r="BT62" s="5">
        <v>13.908989999999999</v>
      </c>
      <c r="BU62" s="5">
        <v>13.77281</v>
      </c>
      <c r="BV62" s="5">
        <v>11.12289</v>
      </c>
      <c r="BW62" s="5">
        <v>8.78017</v>
      </c>
      <c r="BX62" s="5">
        <v>6.4782500000000001</v>
      </c>
      <c r="BY62" s="5">
        <v>8.0537200000000002</v>
      </c>
      <c r="BZ62" s="5">
        <v>9.5048100000000009</v>
      </c>
      <c r="CA62" s="5">
        <v>9.3375800000000009</v>
      </c>
      <c r="CB62" s="6">
        <v>-0.14674000000000001</v>
      </c>
      <c r="CC62" s="5">
        <v>9.38992</v>
      </c>
      <c r="CD62" s="5">
        <v>8.1084999999999994</v>
      </c>
      <c r="CE62" s="5">
        <v>13.88641</v>
      </c>
      <c r="CF62" s="5">
        <v>6.1712999999999996</v>
      </c>
      <c r="CG62" s="5">
        <v>12.3056</v>
      </c>
      <c r="CH62" s="5">
        <v>5.8939500000000002</v>
      </c>
      <c r="CI62" s="5">
        <v>9.8681000000000001</v>
      </c>
      <c r="CJ62" s="5">
        <v>6.7300399999999998</v>
      </c>
      <c r="CK62" s="5">
        <v>13.096080000000001</v>
      </c>
      <c r="CL62" s="5">
        <v>5.2789700000000002</v>
      </c>
      <c r="CM62" s="5">
        <v>8.7258300000000002</v>
      </c>
      <c r="CN62" s="5">
        <v>10.978579999999999</v>
      </c>
      <c r="CO62" s="5">
        <v>3.4834900000000002</v>
      </c>
      <c r="CP62" s="5">
        <v>1.94038</v>
      </c>
      <c r="CQ62" s="5">
        <v>2.8509099999999998</v>
      </c>
      <c r="CR62" s="5">
        <v>9.0908099999999994</v>
      </c>
      <c r="CS62" s="5">
        <v>7.4355500000000001</v>
      </c>
      <c r="CT62" s="6">
        <v>0.97282999999999997</v>
      </c>
      <c r="CU62" s="5">
        <v>12.42104</v>
      </c>
      <c r="CV62" s="5">
        <v>5.9074200000000001</v>
      </c>
      <c r="CW62" s="5">
        <v>2.2375600000000002</v>
      </c>
      <c r="CX62" s="5">
        <v>1.84406</v>
      </c>
      <c r="CY62" s="5">
        <v>14.381320000000001</v>
      </c>
      <c r="CZ62" s="5">
        <v>6.5586000000000002</v>
      </c>
      <c r="DA62" s="5">
        <v>5.4083500000000004</v>
      </c>
      <c r="DB62" s="5">
        <v>4.9654699999999998</v>
      </c>
      <c r="DC62" s="5">
        <v>8.7909600000000001</v>
      </c>
      <c r="DD62" s="5">
        <v>8.4929900000000007</v>
      </c>
      <c r="DE62" s="5">
        <v>2.2633800000000002</v>
      </c>
      <c r="DF62" s="5">
        <v>10.15963</v>
      </c>
      <c r="DG62" s="6">
        <v>0.57437000000000005</v>
      </c>
      <c r="DH62" s="5">
        <v>6.1760200000000003</v>
      </c>
      <c r="DI62" s="5">
        <v>3.6492399999999998</v>
      </c>
      <c r="DJ62" s="6">
        <v>1.9768600000000001</v>
      </c>
      <c r="DK62" s="5">
        <v>8.4658800000000003</v>
      </c>
      <c r="DL62" s="5">
        <v>8.3994900000000001</v>
      </c>
      <c r="DM62" s="5">
        <v>4.04603</v>
      </c>
      <c r="DN62" s="5">
        <v>8.0698000000000008</v>
      </c>
      <c r="DO62" s="5">
        <v>3.6670400000000001</v>
      </c>
      <c r="DP62" s="5">
        <v>8.6575100000000003</v>
      </c>
      <c r="DQ62" s="5">
        <v>10.42492</v>
      </c>
      <c r="DR62" s="1" t="s">
        <v>526</v>
      </c>
      <c r="DS62" s="1" t="s">
        <v>332</v>
      </c>
      <c r="DT62" s="5">
        <v>-8.96453857421875E-2</v>
      </c>
      <c r="DU62" s="5">
        <v>8.0915451049804688E-2</v>
      </c>
    </row>
    <row r="63" spans="2:125" x14ac:dyDescent="0.2">
      <c r="B63" s="3" t="s">
        <v>564</v>
      </c>
      <c r="C63" s="3" t="s">
        <v>565</v>
      </c>
      <c r="D63" s="4">
        <v>45085</v>
      </c>
      <c r="E63" s="4">
        <v>45085</v>
      </c>
      <c r="F63" s="1">
        <f t="shared" si="0"/>
        <v>0</v>
      </c>
      <c r="G63" s="1" t="s">
        <v>388</v>
      </c>
      <c r="H63" s="1" t="s">
        <v>320</v>
      </c>
      <c r="I63" s="1">
        <v>0</v>
      </c>
      <c r="J63" s="1">
        <v>0</v>
      </c>
      <c r="K63" s="1">
        <v>0</v>
      </c>
      <c r="L63" s="1">
        <v>0.5</v>
      </c>
      <c r="M63" s="1">
        <f>L63*0.03</f>
        <v>1.4999999999999999E-2</v>
      </c>
      <c r="N63" s="3" t="s">
        <v>566</v>
      </c>
      <c r="O63" s="1">
        <f>L63*0.08</f>
        <v>0.04</v>
      </c>
      <c r="P63" s="3" t="s">
        <v>400</v>
      </c>
      <c r="Q63" s="3" t="s">
        <v>567</v>
      </c>
      <c r="R63" s="3" t="s">
        <v>568</v>
      </c>
      <c r="S63" s="3" t="s">
        <v>324</v>
      </c>
      <c r="T63" s="3" t="s">
        <v>324</v>
      </c>
      <c r="U63" s="3" t="s">
        <v>324</v>
      </c>
      <c r="V63" s="3" t="s">
        <v>325</v>
      </c>
      <c r="W63" s="3" t="s">
        <v>494</v>
      </c>
      <c r="X63" s="3" t="s">
        <v>569</v>
      </c>
      <c r="Y63" s="3" t="s">
        <v>570</v>
      </c>
      <c r="Z63" s="16" t="s">
        <v>571</v>
      </c>
      <c r="AA63" s="3" t="s">
        <v>525</v>
      </c>
      <c r="AB63" s="3"/>
      <c r="AC63" s="3" t="s">
        <v>330</v>
      </c>
      <c r="AD63" s="7">
        <v>6.5088600000000003</v>
      </c>
      <c r="AE63" s="7">
        <v>6.8121999999999998</v>
      </c>
      <c r="AF63" s="7">
        <v>8.9650300000000005</v>
      </c>
      <c r="AG63" s="8">
        <v>0.82284999999999997</v>
      </c>
      <c r="AH63" s="7">
        <v>4.0944099999999999</v>
      </c>
      <c r="AI63" s="8">
        <v>-1.1451899999999999</v>
      </c>
      <c r="AJ63" s="7">
        <v>4.7148700000000003</v>
      </c>
      <c r="AK63" s="7">
        <v>5.5178000000000003</v>
      </c>
      <c r="AL63" s="7">
        <v>5.5890899999999997</v>
      </c>
      <c r="AM63" s="7">
        <v>5.5028699999999997</v>
      </c>
      <c r="AN63" s="7">
        <v>9.49986</v>
      </c>
      <c r="AO63" s="7">
        <v>5.2648799999999998</v>
      </c>
      <c r="AP63" s="7">
        <v>4.4930899999999996</v>
      </c>
      <c r="AQ63" s="7">
        <v>11.644170000000001</v>
      </c>
      <c r="AR63" s="7">
        <v>5.4804199999999996</v>
      </c>
      <c r="AS63" s="7">
        <v>7.4438700000000004</v>
      </c>
      <c r="AT63" s="7">
        <v>10.8665</v>
      </c>
      <c r="AU63" s="7">
        <v>8.4027700000000003</v>
      </c>
      <c r="AV63" s="7">
        <v>2.6581100000000002</v>
      </c>
      <c r="AW63" s="7">
        <v>6.9377000000000004</v>
      </c>
      <c r="AX63" s="7">
        <v>10.58769</v>
      </c>
      <c r="AY63" s="7">
        <v>5.6160300000000003</v>
      </c>
      <c r="AZ63" s="8">
        <v>0.85414000000000001</v>
      </c>
      <c r="BA63" s="7">
        <v>4.04305</v>
      </c>
      <c r="BB63" s="7">
        <v>5.1365699999999999</v>
      </c>
      <c r="BC63" s="7">
        <v>4.6267300000000002</v>
      </c>
      <c r="BD63" s="8">
        <v>2.0487099999999998</v>
      </c>
      <c r="BE63" s="7">
        <v>9.2038200000000003</v>
      </c>
      <c r="BF63" s="7">
        <v>8.02562</v>
      </c>
      <c r="BG63" s="7">
        <v>10.441689999999999</v>
      </c>
      <c r="BH63" s="7">
        <v>9.0679800000000004</v>
      </c>
      <c r="BI63" s="7">
        <v>4.5115699999999999</v>
      </c>
      <c r="BJ63" s="7">
        <v>3.15089</v>
      </c>
      <c r="BK63" s="7">
        <v>8.8559599999999996</v>
      </c>
      <c r="BL63" s="7">
        <v>7.9933100000000001</v>
      </c>
      <c r="BM63" s="7">
        <v>4.2971300000000001</v>
      </c>
      <c r="BN63" s="7">
        <v>0.51076999999999995</v>
      </c>
      <c r="BO63" s="7">
        <v>8.7101400000000009</v>
      </c>
      <c r="BP63" s="7">
        <v>7.27203</v>
      </c>
      <c r="BQ63" s="7">
        <v>7.4367799999999997</v>
      </c>
      <c r="BR63" s="7">
        <v>6.1882000000000001</v>
      </c>
      <c r="BS63" s="7">
        <v>2.7135199999999999</v>
      </c>
      <c r="BT63" s="7">
        <v>11.63733</v>
      </c>
      <c r="BU63" s="7">
        <v>7.01532</v>
      </c>
      <c r="BV63" s="7">
        <v>6.8682699999999999</v>
      </c>
      <c r="BW63" s="7">
        <v>7.5167999999999999</v>
      </c>
      <c r="BX63" s="7">
        <v>6.6416700000000004</v>
      </c>
      <c r="BY63" s="7">
        <v>7.2323399999999998</v>
      </c>
      <c r="BZ63" s="7">
        <v>11.56404</v>
      </c>
      <c r="CA63" s="7">
        <v>5.5319000000000003</v>
      </c>
      <c r="CB63" s="7">
        <v>4.2859800000000003</v>
      </c>
      <c r="CC63" s="7">
        <v>8.0233600000000003</v>
      </c>
      <c r="CD63" s="7">
        <v>6.5053599999999996</v>
      </c>
      <c r="CE63" s="7">
        <v>12.74432</v>
      </c>
      <c r="CF63" s="7">
        <v>3.8007300000000002</v>
      </c>
      <c r="CG63" s="7">
        <v>7.1205999999999996</v>
      </c>
      <c r="CH63" s="7">
        <v>5.0228799999999998</v>
      </c>
      <c r="CI63" s="7">
        <v>2.6949000000000001</v>
      </c>
      <c r="CJ63" s="7">
        <v>5.8796400000000002</v>
      </c>
      <c r="CK63" s="7">
        <v>12.571260000000001</v>
      </c>
      <c r="CL63" s="7">
        <v>4.5111400000000001</v>
      </c>
      <c r="CM63" s="7">
        <v>7.6128799999999996</v>
      </c>
      <c r="CN63" s="7">
        <v>9.66859</v>
      </c>
      <c r="CO63" s="8">
        <v>0.31043999999999999</v>
      </c>
      <c r="CP63" s="7">
        <v>4.16249</v>
      </c>
      <c r="CQ63" s="7">
        <v>1.2847500000000001</v>
      </c>
      <c r="CR63" s="7">
        <v>9.1141000000000005</v>
      </c>
      <c r="CS63" s="7">
        <v>6.7771100000000004</v>
      </c>
      <c r="CT63" s="7">
        <v>6.7039099999999996</v>
      </c>
      <c r="CU63" s="7">
        <v>7.68187</v>
      </c>
      <c r="CV63" s="7">
        <v>6.4569799999999997</v>
      </c>
      <c r="CW63" s="7">
        <v>2.1921599999999999</v>
      </c>
      <c r="CX63" s="7">
        <v>3.4657900000000001</v>
      </c>
      <c r="CY63" s="7">
        <v>3.9725600000000001</v>
      </c>
      <c r="CZ63" s="7">
        <v>7.1768999999999998</v>
      </c>
      <c r="DA63" s="7">
        <v>5.4793000000000003</v>
      </c>
      <c r="DB63" s="7">
        <v>5.9428200000000002</v>
      </c>
      <c r="DC63" s="7">
        <v>5.8000499999999997</v>
      </c>
      <c r="DD63" s="7">
        <v>5.7333699999999999</v>
      </c>
      <c r="DE63" s="7">
        <v>3.6899500000000001</v>
      </c>
      <c r="DF63" s="7">
        <v>10.398999999999999</v>
      </c>
      <c r="DG63" s="9" t="s">
        <v>572</v>
      </c>
      <c r="DH63" s="7">
        <v>5.2527400000000002</v>
      </c>
      <c r="DI63" s="7">
        <v>3.9571900000000002</v>
      </c>
      <c r="DJ63" s="7">
        <v>3.7786599999999999</v>
      </c>
      <c r="DK63" s="7">
        <v>6.36416</v>
      </c>
      <c r="DL63" s="7">
        <v>4.7772899999999998</v>
      </c>
      <c r="DM63" s="7">
        <v>4.6935500000000001</v>
      </c>
      <c r="DN63" s="7">
        <v>5.1655300000000004</v>
      </c>
      <c r="DO63" s="7">
        <v>3.5306999999999999</v>
      </c>
      <c r="DP63" s="7">
        <v>6.83406</v>
      </c>
      <c r="DQ63" s="7">
        <v>9.6590799999999994</v>
      </c>
      <c r="DR63" s="1" t="s">
        <v>475</v>
      </c>
      <c r="DS63" s="1" t="s">
        <v>557</v>
      </c>
      <c r="DT63" s="5">
        <v>-0.49702072143554682</v>
      </c>
      <c r="DU63" s="5">
        <v>-0.39539051055908203</v>
      </c>
    </row>
    <row r="64" spans="2:125" x14ac:dyDescent="0.2">
      <c r="B64" s="3" t="s">
        <v>573</v>
      </c>
      <c r="C64" s="3" t="s">
        <v>565</v>
      </c>
      <c r="D64" s="4">
        <v>45085</v>
      </c>
      <c r="E64" s="4">
        <v>45094</v>
      </c>
      <c r="F64" s="1">
        <f t="shared" si="0"/>
        <v>9</v>
      </c>
      <c r="G64" s="1" t="s">
        <v>388</v>
      </c>
      <c r="H64" s="1" t="s">
        <v>388</v>
      </c>
      <c r="I64" s="1">
        <v>2</v>
      </c>
      <c r="J64" s="1">
        <v>1</v>
      </c>
      <c r="K64" s="1">
        <v>3</v>
      </c>
      <c r="L64" s="1">
        <v>0.9</v>
      </c>
      <c r="M64" s="1">
        <f>L64*0.055</f>
        <v>4.9500000000000002E-2</v>
      </c>
      <c r="N64" s="3" t="s">
        <v>419</v>
      </c>
      <c r="O64" s="1">
        <f>L64*0.127</f>
        <v>0.1143</v>
      </c>
      <c r="P64" s="3" t="s">
        <v>574</v>
      </c>
      <c r="Q64" s="3" t="s">
        <v>575</v>
      </c>
      <c r="R64" s="3" t="s">
        <v>576</v>
      </c>
      <c r="S64" s="3" t="s">
        <v>324</v>
      </c>
      <c r="T64" s="3" t="s">
        <v>346</v>
      </c>
      <c r="U64" s="3" t="s">
        <v>346</v>
      </c>
      <c r="V64" s="3" t="s">
        <v>325</v>
      </c>
      <c r="W64" s="3" t="s">
        <v>494</v>
      </c>
      <c r="X64" s="3" t="s">
        <v>569</v>
      </c>
      <c r="Y64" s="3" t="s">
        <v>570</v>
      </c>
      <c r="Z64" s="16" t="s">
        <v>571</v>
      </c>
      <c r="AA64" s="3" t="s">
        <v>525</v>
      </c>
      <c r="AB64" s="3"/>
      <c r="AC64" s="3" t="s">
        <v>330</v>
      </c>
      <c r="AD64" s="7">
        <v>10.609529999999999</v>
      </c>
      <c r="AE64" s="7">
        <v>10.304449999999999</v>
      </c>
      <c r="AF64" s="7">
        <v>9.09117</v>
      </c>
      <c r="AG64" s="7">
        <v>4.7620800000000001</v>
      </c>
      <c r="AH64" s="7">
        <v>3.6287600000000002</v>
      </c>
      <c r="AI64" s="8">
        <v>-0.83170999999999995</v>
      </c>
      <c r="AJ64" s="7">
        <v>5.22302</v>
      </c>
      <c r="AK64" s="7">
        <v>6.8216099999999997</v>
      </c>
      <c r="AL64" s="7">
        <v>6.6819300000000004</v>
      </c>
      <c r="AM64" s="7">
        <v>6.1972699999999996</v>
      </c>
      <c r="AN64" s="7">
        <v>10.68613</v>
      </c>
      <c r="AO64" s="7">
        <v>13.023490000000001</v>
      </c>
      <c r="AP64" s="7">
        <v>4.9383699999999999</v>
      </c>
      <c r="AQ64" s="7">
        <v>13.969060000000001</v>
      </c>
      <c r="AR64" s="7">
        <v>7.3641300000000003</v>
      </c>
      <c r="AS64" s="7">
        <v>12.390309999999999</v>
      </c>
      <c r="AT64" s="7">
        <v>12.998849999999999</v>
      </c>
      <c r="AU64" s="7">
        <v>9.3131799999999991</v>
      </c>
      <c r="AV64" s="7">
        <v>2.2761800000000001</v>
      </c>
      <c r="AW64" s="7">
        <v>10.606809999999999</v>
      </c>
      <c r="AX64" s="7">
        <v>11.904260000000001</v>
      </c>
      <c r="AY64" s="7">
        <v>7.4606500000000002</v>
      </c>
      <c r="AZ64" s="7">
        <v>2.81901</v>
      </c>
      <c r="BA64" s="7">
        <v>8.2019699999999993</v>
      </c>
      <c r="BB64" s="7">
        <v>6.7190500000000002</v>
      </c>
      <c r="BC64" s="7">
        <v>4.2782200000000001</v>
      </c>
      <c r="BD64" s="8">
        <v>-0.13150999999999999</v>
      </c>
      <c r="BE64" s="7">
        <v>9.7076899999999995</v>
      </c>
      <c r="BF64" s="7">
        <v>8.0555400000000006</v>
      </c>
      <c r="BG64" s="7">
        <v>12.562430000000001</v>
      </c>
      <c r="BH64" s="7">
        <v>12.56861</v>
      </c>
      <c r="BI64" s="7">
        <v>10.00742</v>
      </c>
      <c r="BJ64" s="7">
        <v>2.30871</v>
      </c>
      <c r="BK64" s="7">
        <v>11.37689</v>
      </c>
      <c r="BL64" s="7">
        <v>10.08675</v>
      </c>
      <c r="BM64" s="7">
        <v>5.1338900000000001</v>
      </c>
      <c r="BN64" s="7">
        <v>0.54476999999999998</v>
      </c>
      <c r="BO64" s="7">
        <v>9.5439699999999998</v>
      </c>
      <c r="BP64" s="7">
        <v>8.3272300000000001</v>
      </c>
      <c r="BQ64" s="7">
        <v>10.053129999999999</v>
      </c>
      <c r="BR64" s="7">
        <v>9.4912500000000009</v>
      </c>
      <c r="BS64" s="7">
        <v>3.1805099999999999</v>
      </c>
      <c r="BT64" s="7">
        <v>12.97584</v>
      </c>
      <c r="BU64" s="7">
        <v>11.82483</v>
      </c>
      <c r="BV64" s="7">
        <v>11.51257</v>
      </c>
      <c r="BW64" s="7">
        <v>8.1427800000000001</v>
      </c>
      <c r="BX64" s="7">
        <v>6.5455399999999999</v>
      </c>
      <c r="BY64" s="7">
        <v>8.7111599999999996</v>
      </c>
      <c r="BZ64" s="7">
        <v>11.070069999999999</v>
      </c>
      <c r="CA64" s="7">
        <v>7.4338800000000003</v>
      </c>
      <c r="CB64" s="9" t="s">
        <v>572</v>
      </c>
      <c r="CC64" s="7">
        <v>12.821300000000001</v>
      </c>
      <c r="CD64" s="7">
        <v>11.25047</v>
      </c>
      <c r="CE64" s="7">
        <v>13.33473</v>
      </c>
      <c r="CF64" s="7">
        <v>6.2967599999999999</v>
      </c>
      <c r="CG64" s="7">
        <v>12.95797</v>
      </c>
      <c r="CH64" s="7">
        <v>7.8819600000000003</v>
      </c>
      <c r="CI64" s="7">
        <v>13.686489999999999</v>
      </c>
      <c r="CJ64" s="7">
        <v>6.7134099999999997</v>
      </c>
      <c r="CK64" s="7">
        <v>13.50695</v>
      </c>
      <c r="CL64" s="7">
        <v>6.6378500000000003</v>
      </c>
      <c r="CM64" s="7">
        <v>11.578340000000001</v>
      </c>
      <c r="CN64" s="7">
        <v>11.721259999999999</v>
      </c>
      <c r="CO64" s="7">
        <v>3.5458400000000001</v>
      </c>
      <c r="CP64" s="7">
        <v>3.94997</v>
      </c>
      <c r="CQ64" s="7">
        <v>3.1226099999999999</v>
      </c>
      <c r="CR64" s="7">
        <v>9.3053699999999999</v>
      </c>
      <c r="CS64" s="7">
        <v>7.80044</v>
      </c>
      <c r="CT64" s="7">
        <v>8.7026000000000003</v>
      </c>
      <c r="CU64" s="7">
        <v>8.4342500000000005</v>
      </c>
      <c r="CV64" s="7">
        <v>7.8923399999999999</v>
      </c>
      <c r="CW64" s="7">
        <v>4.6923199999999996</v>
      </c>
      <c r="CX64" s="7">
        <v>1.9960199999999999</v>
      </c>
      <c r="CY64" s="7">
        <v>13.36506</v>
      </c>
      <c r="CZ64" s="7">
        <v>8.5890900000000006</v>
      </c>
      <c r="DA64" s="7">
        <v>10.599170000000001</v>
      </c>
      <c r="DB64" s="7">
        <v>6.4853500000000004</v>
      </c>
      <c r="DC64" s="7">
        <v>8.2894100000000002</v>
      </c>
      <c r="DD64" s="7">
        <v>11.13354</v>
      </c>
      <c r="DE64" s="7">
        <v>3.9655200000000002</v>
      </c>
      <c r="DF64" s="7">
        <v>11.348660000000001</v>
      </c>
      <c r="DG64" s="8">
        <v>1.8093300000000001</v>
      </c>
      <c r="DH64" s="7">
        <v>9.2399900000000006</v>
      </c>
      <c r="DI64" s="7">
        <v>6.3089700000000004</v>
      </c>
      <c r="DJ64" s="7">
        <v>2.46848</v>
      </c>
      <c r="DK64" s="7">
        <v>10.562390000000001</v>
      </c>
      <c r="DL64" s="7">
        <v>6.5261300000000002</v>
      </c>
      <c r="DM64" s="7">
        <v>4.1129600000000002</v>
      </c>
      <c r="DN64" s="7">
        <v>11.613440000000001</v>
      </c>
      <c r="DO64" s="7">
        <v>3.4707699999999999</v>
      </c>
      <c r="DP64" s="7">
        <v>6.4591599999999998</v>
      </c>
      <c r="DQ64" s="7">
        <v>10.67737</v>
      </c>
      <c r="DR64" s="1" t="s">
        <v>331</v>
      </c>
      <c r="DS64" s="1" t="s">
        <v>557</v>
      </c>
      <c r="DT64" s="5">
        <v>-0.10414552688598633</v>
      </c>
      <c r="DU64" s="5">
        <v>-0.50067520141601562</v>
      </c>
    </row>
    <row r="65" spans="2:125" x14ac:dyDescent="0.2">
      <c r="B65" s="3" t="s">
        <v>577</v>
      </c>
      <c r="C65" s="3" t="s">
        <v>565</v>
      </c>
      <c r="D65" s="4">
        <v>45085</v>
      </c>
      <c r="E65" s="4">
        <v>45095</v>
      </c>
      <c r="F65" s="1">
        <f t="shared" si="0"/>
        <v>10</v>
      </c>
      <c r="G65" s="1" t="s">
        <v>388</v>
      </c>
      <c r="H65" s="1" t="s">
        <v>388</v>
      </c>
      <c r="I65" s="1">
        <v>2</v>
      </c>
      <c r="J65" s="1">
        <v>1</v>
      </c>
      <c r="K65" s="1">
        <v>4</v>
      </c>
      <c r="L65" s="1">
        <v>1.1000000000000001</v>
      </c>
      <c r="M65" s="1">
        <v>0</v>
      </c>
      <c r="N65" s="3" t="s">
        <v>578</v>
      </c>
      <c r="O65" s="1">
        <f>L65*0.46</f>
        <v>0.50600000000000012</v>
      </c>
      <c r="P65" s="3" t="s">
        <v>506</v>
      </c>
      <c r="Q65" s="3" t="s">
        <v>579</v>
      </c>
      <c r="R65" s="3" t="s">
        <v>580</v>
      </c>
      <c r="S65" s="3" t="s">
        <v>324</v>
      </c>
      <c r="T65" s="3" t="s">
        <v>346</v>
      </c>
      <c r="U65" s="3" t="s">
        <v>346</v>
      </c>
      <c r="V65" s="3" t="s">
        <v>325</v>
      </c>
      <c r="W65" s="3" t="s">
        <v>494</v>
      </c>
      <c r="X65" s="3" t="s">
        <v>569</v>
      </c>
      <c r="Y65" s="3" t="s">
        <v>570</v>
      </c>
      <c r="Z65" s="16" t="s">
        <v>571</v>
      </c>
      <c r="AA65" s="3" t="s">
        <v>525</v>
      </c>
      <c r="AB65" s="3"/>
      <c r="AC65" s="3" t="s">
        <v>330</v>
      </c>
      <c r="AD65" s="5">
        <v>13.40911</v>
      </c>
      <c r="AE65" s="5">
        <v>11.44875</v>
      </c>
      <c r="AF65" s="5">
        <v>8.2827699999999993</v>
      </c>
      <c r="AG65" s="5">
        <v>8.9542699999999993</v>
      </c>
      <c r="AH65" s="6">
        <v>1.6020000000000001</v>
      </c>
      <c r="AI65" s="6">
        <v>-0.52746000000000004</v>
      </c>
      <c r="AJ65" s="5">
        <v>4.8355600000000001</v>
      </c>
      <c r="AK65" s="5">
        <v>5.4449100000000001</v>
      </c>
      <c r="AL65" s="5">
        <v>6.0798800000000002</v>
      </c>
      <c r="AM65" s="5">
        <v>6.6409799999999999</v>
      </c>
      <c r="AN65" s="5">
        <v>10.843439999999999</v>
      </c>
      <c r="AO65" s="5">
        <v>14.183109999999999</v>
      </c>
      <c r="AP65" s="5">
        <v>4.3589500000000001</v>
      </c>
      <c r="AQ65" s="5">
        <v>14.55683</v>
      </c>
      <c r="AR65" s="5">
        <v>8.0604499999999994</v>
      </c>
      <c r="AS65" s="5">
        <v>12.30025</v>
      </c>
      <c r="AT65" s="5">
        <v>13.6974</v>
      </c>
      <c r="AU65" s="5">
        <v>9.70533</v>
      </c>
      <c r="AV65" s="5">
        <v>3.2499600000000002</v>
      </c>
      <c r="AW65" s="5">
        <v>8.9409299999999998</v>
      </c>
      <c r="AX65" s="5">
        <v>11.923489999999999</v>
      </c>
      <c r="AY65" s="5">
        <v>6.7448899999999998</v>
      </c>
      <c r="AZ65" s="5">
        <v>2.7494499999999999</v>
      </c>
      <c r="BA65" s="5">
        <v>9.1921099999999996</v>
      </c>
      <c r="BB65" s="5">
        <v>6.9474299999999998</v>
      </c>
      <c r="BC65" s="5">
        <v>4.4876699999999996</v>
      </c>
      <c r="BD65" s="6">
        <v>0.68335999999999997</v>
      </c>
      <c r="BE65" s="5">
        <v>9.1413399999999996</v>
      </c>
      <c r="BF65" s="5">
        <v>7.7074699999999998</v>
      </c>
      <c r="BG65" s="5">
        <v>12.55153</v>
      </c>
      <c r="BH65" s="5">
        <v>12.86974</v>
      </c>
      <c r="BI65" s="5">
        <v>11.63261</v>
      </c>
      <c r="BJ65" s="5">
        <v>3.5638700000000001</v>
      </c>
      <c r="BK65" s="5">
        <v>11.46513</v>
      </c>
      <c r="BL65" s="5">
        <v>10.92812</v>
      </c>
      <c r="BM65" s="5">
        <v>4.4531400000000003</v>
      </c>
      <c r="BN65" s="6">
        <v>-0.48182000000000003</v>
      </c>
      <c r="BO65" s="5">
        <v>9.9174600000000002</v>
      </c>
      <c r="BP65" s="5">
        <v>7.4549700000000003</v>
      </c>
      <c r="BQ65" s="5">
        <v>11.212149999999999</v>
      </c>
      <c r="BR65" s="5">
        <v>11.193989999999999</v>
      </c>
      <c r="BS65" s="5">
        <v>3.0297900000000002</v>
      </c>
      <c r="BT65" s="5">
        <v>12.8484</v>
      </c>
      <c r="BU65" s="5">
        <v>13.844580000000001</v>
      </c>
      <c r="BV65" s="5">
        <v>11.39106</v>
      </c>
      <c r="BW65" s="5">
        <v>8.0720299999999998</v>
      </c>
      <c r="BX65" s="5">
        <v>6.2932899999999998</v>
      </c>
      <c r="BY65" s="5">
        <v>9.2591699999999992</v>
      </c>
      <c r="BZ65" s="5">
        <v>11.210990000000001</v>
      </c>
      <c r="CA65" s="5">
        <v>7.5660100000000003</v>
      </c>
      <c r="CB65" s="6">
        <v>0.41419</v>
      </c>
      <c r="CC65" s="5">
        <v>12.72611</v>
      </c>
      <c r="CD65" s="5">
        <v>11.567959999999999</v>
      </c>
      <c r="CE65" s="5">
        <v>13.260870000000001</v>
      </c>
      <c r="CF65" s="5">
        <v>6.66709</v>
      </c>
      <c r="CG65" s="5">
        <v>12.22968</v>
      </c>
      <c r="CH65" s="5">
        <v>7.8329199999999997</v>
      </c>
      <c r="CI65" s="5">
        <v>14.93404</v>
      </c>
      <c r="CJ65" s="5">
        <v>6.0544200000000004</v>
      </c>
      <c r="CK65" s="5">
        <v>13.16638</v>
      </c>
      <c r="CL65" s="5">
        <v>6.8671300000000004</v>
      </c>
      <c r="CM65" s="5">
        <v>11.66728</v>
      </c>
      <c r="CN65" s="5">
        <v>11.771929999999999</v>
      </c>
      <c r="CO65" s="5">
        <v>2.4328799999999999</v>
      </c>
      <c r="CP65" s="5">
        <v>4.7430899999999996</v>
      </c>
      <c r="CQ65" s="5">
        <v>3.1929599999999998</v>
      </c>
      <c r="CR65" s="5">
        <v>9.0971499999999992</v>
      </c>
      <c r="CS65" s="5">
        <v>8.0696899999999996</v>
      </c>
      <c r="CT65" s="5">
        <v>8.3811699999999991</v>
      </c>
      <c r="CU65" s="5">
        <v>7.0388900000000003</v>
      </c>
      <c r="CV65" s="5">
        <v>7.4619400000000002</v>
      </c>
      <c r="CW65" s="5">
        <v>5.1828900000000004</v>
      </c>
      <c r="CX65" s="6">
        <v>1.5414300000000001</v>
      </c>
      <c r="CY65" s="5">
        <v>15.673450000000001</v>
      </c>
      <c r="CZ65" s="5">
        <v>8.5071999999999992</v>
      </c>
      <c r="DA65" s="5">
        <v>11.26534</v>
      </c>
      <c r="DB65" s="5">
        <v>6.3912100000000001</v>
      </c>
      <c r="DC65" s="5">
        <v>7.8853400000000002</v>
      </c>
      <c r="DD65" s="5">
        <v>11.044370000000001</v>
      </c>
      <c r="DE65" s="5">
        <v>3.5717699999999999</v>
      </c>
      <c r="DF65" s="5">
        <v>11.39245</v>
      </c>
      <c r="DG65" s="6">
        <v>1.4416800000000001</v>
      </c>
      <c r="DH65" s="5">
        <v>9.5820699999999999</v>
      </c>
      <c r="DI65" s="5">
        <v>7.1641000000000004</v>
      </c>
      <c r="DJ65" s="6">
        <v>0.49009999999999998</v>
      </c>
      <c r="DK65" s="5">
        <v>12.05203</v>
      </c>
      <c r="DL65" s="5">
        <v>7.43804</v>
      </c>
      <c r="DM65" s="5">
        <v>5.1818799999999996</v>
      </c>
      <c r="DN65" s="5">
        <v>11.07676</v>
      </c>
      <c r="DO65" s="5">
        <v>3.67238</v>
      </c>
      <c r="DP65" s="5">
        <v>5.2931900000000001</v>
      </c>
      <c r="DQ65" s="5">
        <v>10.515280000000001</v>
      </c>
      <c r="DR65" s="1" t="s">
        <v>331</v>
      </c>
      <c r="DS65" s="1" t="s">
        <v>332</v>
      </c>
      <c r="DT65" s="5">
        <v>-5.6384563446044922E-2</v>
      </c>
      <c r="DU65" s="5">
        <v>-0.12914466857910156</v>
      </c>
    </row>
    <row r="66" spans="2:125" x14ac:dyDescent="0.2">
      <c r="B66" s="3" t="s">
        <v>581</v>
      </c>
      <c r="C66" s="3" t="s">
        <v>565</v>
      </c>
      <c r="D66" s="4">
        <v>45085</v>
      </c>
      <c r="E66" s="4">
        <v>45096</v>
      </c>
      <c r="F66" s="1">
        <f t="shared" si="0"/>
        <v>11</v>
      </c>
      <c r="G66" s="1" t="s">
        <v>388</v>
      </c>
      <c r="H66" s="1" t="s">
        <v>388</v>
      </c>
      <c r="I66" s="1">
        <v>3</v>
      </c>
      <c r="J66" s="1">
        <v>1</v>
      </c>
      <c r="K66" s="1">
        <v>4</v>
      </c>
      <c r="L66" s="1">
        <v>3.9</v>
      </c>
      <c r="M66" s="1">
        <f>L66*0.074</f>
        <v>0.28859999999999997</v>
      </c>
      <c r="N66" s="3" t="s">
        <v>582</v>
      </c>
      <c r="O66" s="1">
        <f>L66*0.43</f>
        <v>1.677</v>
      </c>
      <c r="P66" s="3" t="s">
        <v>583</v>
      </c>
      <c r="Q66" s="3" t="s">
        <v>584</v>
      </c>
      <c r="R66" s="3" t="s">
        <v>585</v>
      </c>
      <c r="S66" s="3" t="s">
        <v>324</v>
      </c>
      <c r="T66" s="3" t="s">
        <v>346</v>
      </c>
      <c r="U66" s="3" t="s">
        <v>346</v>
      </c>
      <c r="V66" s="3" t="s">
        <v>325</v>
      </c>
      <c r="W66" s="3" t="s">
        <v>494</v>
      </c>
      <c r="X66" s="3" t="s">
        <v>569</v>
      </c>
      <c r="Y66" s="3" t="s">
        <v>570</v>
      </c>
      <c r="Z66" s="16" t="s">
        <v>571</v>
      </c>
      <c r="AA66" s="3" t="s">
        <v>525</v>
      </c>
      <c r="AB66" s="3"/>
      <c r="AC66" s="3" t="s">
        <v>330</v>
      </c>
      <c r="AD66" s="7">
        <v>12.77821</v>
      </c>
      <c r="AE66" s="7">
        <v>12.05405</v>
      </c>
      <c r="AF66" s="7">
        <v>8.5569400000000009</v>
      </c>
      <c r="AG66" s="7">
        <v>10.543469999999999</v>
      </c>
      <c r="AH66" s="8">
        <v>1.1593899999999999</v>
      </c>
      <c r="AI66" s="8">
        <v>-1.65828</v>
      </c>
      <c r="AJ66" s="7">
        <v>5.1584199999999996</v>
      </c>
      <c r="AK66" s="7">
        <v>5.3244499999999997</v>
      </c>
      <c r="AL66" s="7">
        <v>6.5495700000000001</v>
      </c>
      <c r="AM66" s="7">
        <v>5.5428800000000003</v>
      </c>
      <c r="AN66" s="7">
        <v>11.811809999999999</v>
      </c>
      <c r="AO66" s="7">
        <v>14.09751</v>
      </c>
      <c r="AP66" s="7">
        <v>4.6318099999999998</v>
      </c>
      <c r="AQ66" s="7">
        <v>14.94698</v>
      </c>
      <c r="AR66" s="7">
        <v>9.2671700000000001</v>
      </c>
      <c r="AS66" s="7">
        <v>13.17235</v>
      </c>
      <c r="AT66" s="7">
        <v>13.07396</v>
      </c>
      <c r="AU66" s="7">
        <v>10.02356</v>
      </c>
      <c r="AV66" s="7">
        <v>2.9644499999999998</v>
      </c>
      <c r="AW66" s="7">
        <v>9.1876599999999993</v>
      </c>
      <c r="AX66" s="7">
        <v>12.278840000000001</v>
      </c>
      <c r="AY66" s="7">
        <v>7.5646500000000003</v>
      </c>
      <c r="AZ66" s="7">
        <v>3.0104799999999998</v>
      </c>
      <c r="BA66" s="7">
        <v>9.4371299999999998</v>
      </c>
      <c r="BB66" s="7">
        <v>7.1908700000000003</v>
      </c>
      <c r="BC66" s="7">
        <v>4.2833199999999998</v>
      </c>
      <c r="BD66" s="8">
        <v>1.07013</v>
      </c>
      <c r="BE66" s="7">
        <v>9.7363099999999996</v>
      </c>
      <c r="BF66" s="7">
        <v>7.9733000000000001</v>
      </c>
      <c r="BG66" s="7">
        <v>12.92745</v>
      </c>
      <c r="BH66" s="7">
        <v>13.696910000000001</v>
      </c>
      <c r="BI66" s="7">
        <v>11.680820000000001</v>
      </c>
      <c r="BJ66" s="7">
        <v>4.8520000000000003</v>
      </c>
      <c r="BK66" s="7">
        <v>11.72443</v>
      </c>
      <c r="BL66" s="7">
        <v>10.88955</v>
      </c>
      <c r="BM66" s="7">
        <v>5.0351499999999998</v>
      </c>
      <c r="BN66" s="8">
        <v>-0.69123000000000001</v>
      </c>
      <c r="BO66" s="7">
        <v>10.672829999999999</v>
      </c>
      <c r="BP66" s="7">
        <v>7.6593400000000003</v>
      </c>
      <c r="BQ66" s="7">
        <v>12.02876</v>
      </c>
      <c r="BR66" s="7">
        <v>11.242290000000001</v>
      </c>
      <c r="BS66" s="7">
        <v>4.1948999999999996</v>
      </c>
      <c r="BT66" s="7">
        <v>12.78525</v>
      </c>
      <c r="BU66" s="7">
        <v>13.23958</v>
      </c>
      <c r="BV66" s="7">
        <v>8.5425900000000006</v>
      </c>
      <c r="BW66" s="7">
        <v>7.1967800000000004</v>
      </c>
      <c r="BX66" s="7">
        <v>6.8182999999999998</v>
      </c>
      <c r="BY66" s="7">
        <v>10.154339999999999</v>
      </c>
      <c r="BZ66" s="7">
        <v>11.79907</v>
      </c>
      <c r="CA66" s="7">
        <v>6.9934399999999997</v>
      </c>
      <c r="CB66" s="8">
        <v>0.55791000000000002</v>
      </c>
      <c r="CC66" s="7">
        <v>13.227220000000001</v>
      </c>
      <c r="CD66" s="7">
        <v>11.62388</v>
      </c>
      <c r="CE66" s="7">
        <v>14.373139999999999</v>
      </c>
      <c r="CF66" s="7">
        <v>7.4963600000000001</v>
      </c>
      <c r="CG66" s="7">
        <v>12.771649999999999</v>
      </c>
      <c r="CH66" s="7">
        <v>7.9204499999999998</v>
      </c>
      <c r="CI66" s="7">
        <v>11.12698</v>
      </c>
      <c r="CJ66" s="7">
        <v>5.9817499999999999</v>
      </c>
      <c r="CK66" s="7">
        <v>13.601430000000001</v>
      </c>
      <c r="CL66" s="7">
        <v>7.6598300000000004</v>
      </c>
      <c r="CM66" s="7">
        <v>10.006919999999999</v>
      </c>
      <c r="CN66" s="7">
        <v>11.245950000000001</v>
      </c>
      <c r="CO66" s="7">
        <v>3.1544099999999999</v>
      </c>
      <c r="CP66" s="7">
        <v>5.6843500000000002</v>
      </c>
      <c r="CQ66" s="7">
        <v>4.2580799999999996</v>
      </c>
      <c r="CR66" s="7">
        <v>9.6005199999999995</v>
      </c>
      <c r="CS66" s="7">
        <v>8.7271199999999993</v>
      </c>
      <c r="CT66" s="7">
        <v>8.5863999999999994</v>
      </c>
      <c r="CU66" s="7">
        <v>6.8194299999999997</v>
      </c>
      <c r="CV66" s="7">
        <v>7.8048700000000002</v>
      </c>
      <c r="CW66" s="7">
        <v>5.6532900000000001</v>
      </c>
      <c r="CX66" s="8">
        <v>1.61937</v>
      </c>
      <c r="CY66" s="7">
        <v>13.599589999999999</v>
      </c>
      <c r="CZ66" s="7">
        <v>8.79467</v>
      </c>
      <c r="DA66" s="7">
        <v>11.89359</v>
      </c>
      <c r="DB66" s="7">
        <v>6.6574600000000004</v>
      </c>
      <c r="DC66" s="7">
        <v>7.39771</v>
      </c>
      <c r="DD66" s="7">
        <v>11.239330000000001</v>
      </c>
      <c r="DE66" s="7">
        <v>3.9881899999999999</v>
      </c>
      <c r="DF66" s="7">
        <v>11.83362</v>
      </c>
      <c r="DG66" s="9" t="s">
        <v>572</v>
      </c>
      <c r="DH66" s="7">
        <v>10.33052</v>
      </c>
      <c r="DI66" s="7">
        <v>8.2327300000000001</v>
      </c>
      <c r="DJ66" s="8">
        <v>0.52100000000000002</v>
      </c>
      <c r="DK66" s="7">
        <v>11.45955</v>
      </c>
      <c r="DL66" s="7">
        <v>7.3288099999999998</v>
      </c>
      <c r="DM66" s="7">
        <v>7.0034799999999997</v>
      </c>
      <c r="DN66" s="7">
        <v>11.02065</v>
      </c>
      <c r="DO66" s="7">
        <v>4.2248400000000004</v>
      </c>
      <c r="DP66" s="7">
        <v>4.8678800000000004</v>
      </c>
      <c r="DQ66" s="7">
        <v>10.721349999999999</v>
      </c>
      <c r="DR66" s="1" t="s">
        <v>331</v>
      </c>
      <c r="DS66" s="1" t="s">
        <v>557</v>
      </c>
      <c r="DT66" s="5">
        <v>-0.15173482894897461</v>
      </c>
      <c r="DU66" s="5">
        <v>0.37076473236083984</v>
      </c>
    </row>
    <row r="67" spans="2:125" x14ac:dyDescent="0.2">
      <c r="B67" s="3" t="s">
        <v>586</v>
      </c>
      <c r="C67" s="3" t="s">
        <v>565</v>
      </c>
      <c r="D67" s="4">
        <v>45085</v>
      </c>
      <c r="E67" s="4">
        <v>45098</v>
      </c>
      <c r="F67" s="1">
        <f t="shared" si="0"/>
        <v>13</v>
      </c>
      <c r="G67" s="1" t="s">
        <v>388</v>
      </c>
      <c r="H67" s="1" t="s">
        <v>388</v>
      </c>
      <c r="I67" s="1">
        <v>3</v>
      </c>
      <c r="J67" s="1">
        <v>1</v>
      </c>
      <c r="K67" s="1">
        <v>4</v>
      </c>
      <c r="L67" s="1">
        <v>1.7</v>
      </c>
      <c r="M67" s="1">
        <f>L67*0.018</f>
        <v>3.0599999999999995E-2</v>
      </c>
      <c r="N67" s="3" t="s">
        <v>446</v>
      </c>
      <c r="O67" s="1">
        <f>L67*0.423</f>
        <v>0.71909999999999996</v>
      </c>
      <c r="P67" s="3" t="s">
        <v>342</v>
      </c>
      <c r="Q67" s="3" t="s">
        <v>587</v>
      </c>
      <c r="R67" s="3" t="s">
        <v>588</v>
      </c>
      <c r="S67" s="3" t="s">
        <v>324</v>
      </c>
      <c r="T67" s="3" t="s">
        <v>346</v>
      </c>
      <c r="U67" s="3" t="s">
        <v>346</v>
      </c>
      <c r="V67" s="3" t="s">
        <v>325</v>
      </c>
      <c r="W67" s="3" t="s">
        <v>494</v>
      </c>
      <c r="X67" s="3" t="s">
        <v>569</v>
      </c>
      <c r="Y67" s="3" t="s">
        <v>570</v>
      </c>
      <c r="Z67" s="16" t="s">
        <v>571</v>
      </c>
      <c r="AA67" s="3" t="s">
        <v>525</v>
      </c>
      <c r="AB67" s="3"/>
      <c r="AC67" s="3" t="s">
        <v>330</v>
      </c>
      <c r="AD67" s="5">
        <v>9.3307000000000002</v>
      </c>
      <c r="AE67" s="5">
        <v>10.804209999999999</v>
      </c>
      <c r="AF67" s="5">
        <v>8.5031999999999996</v>
      </c>
      <c r="AG67" s="5">
        <v>5.9793000000000003</v>
      </c>
      <c r="AH67" s="6">
        <v>0.24573</v>
      </c>
      <c r="AI67" s="6">
        <v>-1.7228300000000001</v>
      </c>
      <c r="AJ67" s="5">
        <v>4.9220899999999999</v>
      </c>
      <c r="AK67" s="5">
        <v>2.6976</v>
      </c>
      <c r="AL67" s="5">
        <v>5.2612100000000002</v>
      </c>
      <c r="AM67" s="5">
        <v>5.2300899999999997</v>
      </c>
      <c r="AN67" s="5">
        <v>11.7925</v>
      </c>
      <c r="AO67" s="5">
        <v>9.4360900000000001</v>
      </c>
      <c r="AP67" s="5">
        <v>3.8745500000000002</v>
      </c>
      <c r="AQ67" s="5">
        <v>12.60238</v>
      </c>
      <c r="AR67" s="5">
        <v>8.8366500000000006</v>
      </c>
      <c r="AS67" s="5">
        <v>9.3898600000000005</v>
      </c>
      <c r="AT67" s="5">
        <v>9.6532900000000001</v>
      </c>
      <c r="AU67" s="5">
        <v>8.5597499999999993</v>
      </c>
      <c r="AV67" s="6">
        <v>0.84563999999999995</v>
      </c>
      <c r="AW67" s="5">
        <v>10.552519999999999</v>
      </c>
      <c r="AX67" s="5">
        <v>11.6671</v>
      </c>
      <c r="AY67" s="5">
        <v>7.6998600000000001</v>
      </c>
      <c r="AZ67" s="5">
        <v>2.1486399999999999</v>
      </c>
      <c r="BA67" s="5">
        <v>7.9224500000000004</v>
      </c>
      <c r="BB67" s="5">
        <v>5.7265199999999998</v>
      </c>
      <c r="BC67" s="5">
        <v>3.1721400000000002</v>
      </c>
      <c r="BD67" s="6">
        <v>1.04115</v>
      </c>
      <c r="BE67" s="5">
        <v>9.8745899999999995</v>
      </c>
      <c r="BF67" s="5">
        <v>7.8200900000000004</v>
      </c>
      <c r="BG67" s="5">
        <v>12.7272</v>
      </c>
      <c r="BH67" s="5">
        <v>13.24588</v>
      </c>
      <c r="BI67" s="5">
        <v>7.3185099999999998</v>
      </c>
      <c r="BJ67" s="5">
        <v>4.0103</v>
      </c>
      <c r="BK67" s="5">
        <v>10.104229999999999</v>
      </c>
      <c r="BL67" s="5">
        <v>7.7244299999999999</v>
      </c>
      <c r="BM67" s="5">
        <v>5.1377499999999996</v>
      </c>
      <c r="BN67" s="6">
        <v>-0.58304</v>
      </c>
      <c r="BO67" s="5">
        <v>8.3966700000000003</v>
      </c>
      <c r="BP67" s="5">
        <v>5.5938400000000001</v>
      </c>
      <c r="BQ67" s="5">
        <v>11.651579999999999</v>
      </c>
      <c r="BR67" s="5">
        <v>7.94008</v>
      </c>
      <c r="BS67" s="5">
        <v>3.3509000000000002</v>
      </c>
      <c r="BT67" s="5">
        <v>8.0978300000000001</v>
      </c>
      <c r="BU67" s="5">
        <v>8.6797500000000003</v>
      </c>
      <c r="BV67" s="5">
        <v>7.2348400000000002</v>
      </c>
      <c r="BW67" s="5">
        <v>6.8911300000000004</v>
      </c>
      <c r="BX67" s="5">
        <v>6.9496399999999996</v>
      </c>
      <c r="BY67" s="5">
        <v>8.9924999999999997</v>
      </c>
      <c r="BZ67" s="5">
        <v>11.593450000000001</v>
      </c>
      <c r="CA67" s="5">
        <v>4.2383100000000002</v>
      </c>
      <c r="CB67" s="6">
        <v>-0.27416000000000001</v>
      </c>
      <c r="CC67" s="5">
        <v>10.4293</v>
      </c>
      <c r="CD67" s="5">
        <v>8.2349700000000006</v>
      </c>
      <c r="CE67" s="5">
        <v>13.80288</v>
      </c>
      <c r="CF67" s="5">
        <v>6.9731100000000001</v>
      </c>
      <c r="CG67" s="5">
        <v>12.65498</v>
      </c>
      <c r="CH67" s="5">
        <v>6.2528699999999997</v>
      </c>
      <c r="CI67" s="5">
        <v>4.78531</v>
      </c>
      <c r="CJ67" s="5">
        <v>8.4079499999999996</v>
      </c>
      <c r="CK67" s="5">
        <v>12.812250000000001</v>
      </c>
      <c r="CL67" s="5">
        <v>7.0860500000000002</v>
      </c>
      <c r="CM67" s="5">
        <v>8.6561000000000003</v>
      </c>
      <c r="CN67" s="5">
        <v>11.75759</v>
      </c>
      <c r="CO67" s="5">
        <v>3.8346800000000001</v>
      </c>
      <c r="CP67" s="5">
        <v>4.8456700000000001</v>
      </c>
      <c r="CQ67" s="5">
        <v>3.7452999999999999</v>
      </c>
      <c r="CR67" s="5">
        <v>9.4846500000000002</v>
      </c>
      <c r="CS67" s="5">
        <v>7.3002399999999996</v>
      </c>
      <c r="CT67" s="5">
        <v>7.6959299999999997</v>
      </c>
      <c r="CU67" s="5">
        <v>4.9118700000000004</v>
      </c>
      <c r="CV67" s="5">
        <v>6.8409399999999998</v>
      </c>
      <c r="CW67" s="6">
        <v>2.0535600000000001</v>
      </c>
      <c r="CX67" s="6">
        <v>0.77780000000000005</v>
      </c>
      <c r="CY67" s="5">
        <v>7.3931500000000003</v>
      </c>
      <c r="CZ67" s="5">
        <v>8.2900600000000004</v>
      </c>
      <c r="DA67" s="5">
        <v>7.5953900000000001</v>
      </c>
      <c r="DB67" s="5">
        <v>6.2864899999999997</v>
      </c>
      <c r="DC67" s="5">
        <v>5.0940700000000003</v>
      </c>
      <c r="DD67" s="5">
        <v>10.216620000000001</v>
      </c>
      <c r="DE67" s="5">
        <v>3.4885000000000002</v>
      </c>
      <c r="DF67" s="5">
        <v>11.49358</v>
      </c>
      <c r="DG67" s="6">
        <v>0.47238999999999998</v>
      </c>
      <c r="DH67" s="5">
        <v>8.76267</v>
      </c>
      <c r="DI67" s="5">
        <v>6.8199500000000004</v>
      </c>
      <c r="DJ67" s="6">
        <v>0.18214</v>
      </c>
      <c r="DK67" s="5">
        <v>9.3115500000000004</v>
      </c>
      <c r="DL67" s="5">
        <v>5.0773700000000002</v>
      </c>
      <c r="DM67" s="5">
        <v>7.27597</v>
      </c>
      <c r="DN67" s="5">
        <v>7.4072199999999997</v>
      </c>
      <c r="DO67" s="5">
        <v>3.88863</v>
      </c>
      <c r="DP67" s="5">
        <v>3.7195100000000001</v>
      </c>
      <c r="DQ67" s="5">
        <v>10.391489999999999</v>
      </c>
      <c r="DR67" s="1" t="s">
        <v>331</v>
      </c>
      <c r="DS67" s="1" t="s">
        <v>332</v>
      </c>
      <c r="DT67" s="5">
        <v>-4.1894435882568359E-2</v>
      </c>
      <c r="DU67" s="5">
        <v>0.24030494689941406</v>
      </c>
    </row>
    <row r="68" spans="2:125" x14ac:dyDescent="0.2">
      <c r="B68" s="3" t="s">
        <v>589</v>
      </c>
      <c r="C68" s="3" t="s">
        <v>565</v>
      </c>
      <c r="D68" s="4">
        <v>45085</v>
      </c>
      <c r="E68" s="4">
        <v>45086</v>
      </c>
      <c r="F68" s="1">
        <f t="shared" si="0"/>
        <v>1</v>
      </c>
      <c r="G68" s="1" t="s">
        <v>388</v>
      </c>
      <c r="H68" s="1" t="s">
        <v>388</v>
      </c>
      <c r="I68" s="1">
        <v>0</v>
      </c>
      <c r="J68" s="1">
        <v>0</v>
      </c>
      <c r="K68" s="1">
        <v>0</v>
      </c>
      <c r="L68" s="1">
        <v>0.3</v>
      </c>
      <c r="M68" s="1">
        <f>L68*0.158</f>
        <v>4.7399999999999998E-2</v>
      </c>
      <c r="N68" s="3" t="s">
        <v>590</v>
      </c>
      <c r="O68" s="1" t="s">
        <v>591</v>
      </c>
      <c r="P68" s="3" t="s">
        <v>561</v>
      </c>
      <c r="Q68" s="3" t="s">
        <v>592</v>
      </c>
      <c r="R68" s="3" t="s">
        <v>593</v>
      </c>
      <c r="S68" s="3" t="s">
        <v>324</v>
      </c>
      <c r="T68" s="3" t="s">
        <v>324</v>
      </c>
      <c r="U68" s="3" t="s">
        <v>324</v>
      </c>
      <c r="V68" s="3" t="s">
        <v>325</v>
      </c>
      <c r="W68" s="3" t="s">
        <v>494</v>
      </c>
      <c r="X68" s="3" t="s">
        <v>569</v>
      </c>
      <c r="Y68" s="3" t="s">
        <v>570</v>
      </c>
      <c r="Z68" s="16" t="s">
        <v>571</v>
      </c>
      <c r="AA68" s="3" t="s">
        <v>525</v>
      </c>
      <c r="AB68" s="3"/>
      <c r="AC68" s="3" t="s">
        <v>330</v>
      </c>
      <c r="AD68" s="7">
        <v>9.3035399999999999</v>
      </c>
      <c r="AE68" s="7">
        <v>8.0390800000000002</v>
      </c>
      <c r="AF68" s="7">
        <v>11.971590000000001</v>
      </c>
      <c r="AG68" s="7">
        <v>4.3613900000000001</v>
      </c>
      <c r="AH68" s="7">
        <v>8.3510200000000001</v>
      </c>
      <c r="AI68" s="7">
        <v>0.89014000000000004</v>
      </c>
      <c r="AJ68" s="7">
        <v>8.3250100000000007</v>
      </c>
      <c r="AK68" s="7">
        <v>7.6085900000000004</v>
      </c>
      <c r="AL68" s="7">
        <v>8.2170500000000004</v>
      </c>
      <c r="AM68" s="7">
        <v>7.9848699999999999</v>
      </c>
      <c r="AN68" s="7">
        <v>11.26276</v>
      </c>
      <c r="AO68" s="7">
        <v>8.7742400000000007</v>
      </c>
      <c r="AP68" s="7">
        <v>7.6058000000000003</v>
      </c>
      <c r="AQ68" s="7">
        <v>15.04786</v>
      </c>
      <c r="AR68" s="7">
        <v>7.1087100000000003</v>
      </c>
      <c r="AS68" s="7">
        <v>9.2937600000000007</v>
      </c>
      <c r="AT68" s="7">
        <v>13.423690000000001</v>
      </c>
      <c r="AU68" s="7">
        <v>10.211589999999999</v>
      </c>
      <c r="AV68" s="7">
        <v>5.7964900000000004</v>
      </c>
      <c r="AW68" s="7">
        <v>9.5646000000000004</v>
      </c>
      <c r="AX68" s="7">
        <v>11.802809999999999</v>
      </c>
      <c r="AY68" s="7">
        <v>8.1650700000000001</v>
      </c>
      <c r="AZ68" s="7">
        <v>6.8257199999999996</v>
      </c>
      <c r="BA68" s="7">
        <v>7.2343799999999998</v>
      </c>
      <c r="BB68" s="7">
        <v>7.5055300000000003</v>
      </c>
      <c r="BC68" s="7">
        <v>7.86205</v>
      </c>
      <c r="BD68" s="9" t="s">
        <v>572</v>
      </c>
      <c r="BE68" s="7">
        <v>11.7379</v>
      </c>
      <c r="BF68" s="7">
        <v>10.46255</v>
      </c>
      <c r="BG68" s="7">
        <v>12.173209999999999</v>
      </c>
      <c r="BH68" s="7">
        <v>11.373760000000001</v>
      </c>
      <c r="BI68" s="7">
        <v>6.8000100000000003</v>
      </c>
      <c r="BJ68" s="7">
        <v>5.93703</v>
      </c>
      <c r="BK68" s="7">
        <v>10.13829</v>
      </c>
      <c r="BL68" s="7">
        <v>10.385669999999999</v>
      </c>
      <c r="BM68" s="7">
        <v>7.4709300000000001</v>
      </c>
      <c r="BN68" s="7">
        <v>6.1222000000000003</v>
      </c>
      <c r="BO68" s="7">
        <v>10.85389</v>
      </c>
      <c r="BP68" s="7">
        <v>10.11829</v>
      </c>
      <c r="BQ68" s="7">
        <v>9.2041900000000005</v>
      </c>
      <c r="BR68" s="7">
        <v>8.5873100000000004</v>
      </c>
      <c r="BS68" s="7">
        <v>7.2119600000000004</v>
      </c>
      <c r="BT68" s="7">
        <v>13.63246</v>
      </c>
      <c r="BU68" s="7">
        <v>10.54712</v>
      </c>
      <c r="BV68" s="7">
        <v>9.6186699999999998</v>
      </c>
      <c r="BW68" s="7">
        <v>10.949859999999999</v>
      </c>
      <c r="BX68" s="7">
        <v>8.1290899999999997</v>
      </c>
      <c r="BY68" s="7">
        <v>8.8232800000000005</v>
      </c>
      <c r="BZ68" s="7">
        <v>13.64678</v>
      </c>
      <c r="CA68" s="7">
        <v>7.98142</v>
      </c>
      <c r="CB68" s="9" t="s">
        <v>572</v>
      </c>
      <c r="CC68" s="7">
        <v>10.262</v>
      </c>
      <c r="CD68" s="7">
        <v>9.57484</v>
      </c>
      <c r="CE68" s="7">
        <v>14.802110000000001</v>
      </c>
      <c r="CF68" s="7">
        <v>6.2729100000000004</v>
      </c>
      <c r="CG68" s="7">
        <v>11.34999</v>
      </c>
      <c r="CH68" s="7">
        <v>7.4328599999999998</v>
      </c>
      <c r="CI68" s="7">
        <v>4.7843299999999997</v>
      </c>
      <c r="CJ68" s="7">
        <v>8.0281000000000002</v>
      </c>
      <c r="CK68" s="7">
        <v>14.41499</v>
      </c>
      <c r="CL68" s="7">
        <v>7.3170999999999999</v>
      </c>
      <c r="CM68" s="7">
        <v>10.02905</v>
      </c>
      <c r="CN68" s="7">
        <v>10.73607</v>
      </c>
      <c r="CO68" s="7">
        <v>5.8111300000000004</v>
      </c>
      <c r="CP68" s="7">
        <v>6.4082800000000004</v>
      </c>
      <c r="CQ68" s="7">
        <v>5.85745</v>
      </c>
      <c r="CR68" s="7">
        <v>11.0299</v>
      </c>
      <c r="CS68" s="7">
        <v>9.4951699999999999</v>
      </c>
      <c r="CT68" s="7">
        <v>9.5089600000000001</v>
      </c>
      <c r="CU68" s="7">
        <v>10.306950000000001</v>
      </c>
      <c r="CV68" s="7">
        <v>8.7841299999999993</v>
      </c>
      <c r="CW68" s="7">
        <v>5.8673099999999998</v>
      </c>
      <c r="CX68" s="7">
        <v>7.2463100000000003</v>
      </c>
      <c r="CY68" s="7">
        <v>9.26816</v>
      </c>
      <c r="CZ68" s="7">
        <v>10.42379</v>
      </c>
      <c r="DA68" s="7">
        <v>8.2669499999999996</v>
      </c>
      <c r="DB68" s="7">
        <v>7.9344599999999996</v>
      </c>
      <c r="DC68" s="7">
        <v>7.7710699999999999</v>
      </c>
      <c r="DD68" s="7">
        <v>7.6705399999999999</v>
      </c>
      <c r="DE68" s="7">
        <v>6.1955900000000002</v>
      </c>
      <c r="DF68" s="7">
        <v>12.156790000000001</v>
      </c>
      <c r="DG68" s="7">
        <v>5.9573099999999997</v>
      </c>
      <c r="DH68" s="7">
        <v>8.2078199999999999</v>
      </c>
      <c r="DI68" s="7">
        <v>7.7204600000000001</v>
      </c>
      <c r="DJ68" s="9" t="s">
        <v>572</v>
      </c>
      <c r="DK68" s="7">
        <v>9.6212</v>
      </c>
      <c r="DL68" s="7">
        <v>6.7507599999999996</v>
      </c>
      <c r="DM68" s="7">
        <v>5.5286400000000002</v>
      </c>
      <c r="DN68" s="7">
        <v>7.8080299999999996</v>
      </c>
      <c r="DO68" s="7">
        <v>6.3300099999999997</v>
      </c>
      <c r="DP68" s="7">
        <v>8.5956499999999991</v>
      </c>
      <c r="DQ68" s="7">
        <v>11.959910000000001</v>
      </c>
      <c r="DR68" s="1" t="s">
        <v>475</v>
      </c>
      <c r="DS68" s="1" t="s">
        <v>557</v>
      </c>
      <c r="DT68" s="5">
        <v>2.1565799713134766</v>
      </c>
      <c r="DU68" s="5">
        <v>-0.62900066375732422</v>
      </c>
    </row>
    <row r="69" spans="2:125" x14ac:dyDescent="0.2">
      <c r="B69" s="3" t="s">
        <v>594</v>
      </c>
      <c r="C69" s="3" t="s">
        <v>565</v>
      </c>
      <c r="D69" s="4">
        <v>45085</v>
      </c>
      <c r="E69" s="4">
        <v>45087</v>
      </c>
      <c r="F69" s="1">
        <f t="shared" si="0"/>
        <v>2</v>
      </c>
      <c r="G69" s="1" t="s">
        <v>388</v>
      </c>
      <c r="H69" s="1" t="s">
        <v>388</v>
      </c>
      <c r="I69" s="1">
        <v>0</v>
      </c>
      <c r="J69" s="1">
        <v>0</v>
      </c>
      <c r="K69" s="1">
        <v>0</v>
      </c>
      <c r="L69" s="1">
        <v>0.5</v>
      </c>
      <c r="M69" s="1">
        <v>4.5999999999999999E-2</v>
      </c>
      <c r="N69" s="3" t="s">
        <v>595</v>
      </c>
      <c r="O69" s="1">
        <f>L69*0.182</f>
        <v>9.0999999999999998E-2</v>
      </c>
      <c r="P69" s="3" t="s">
        <v>460</v>
      </c>
      <c r="Q69" s="3" t="s">
        <v>596</v>
      </c>
      <c r="R69" s="3" t="s">
        <v>597</v>
      </c>
      <c r="S69" s="3" t="s">
        <v>324</v>
      </c>
      <c r="T69" s="3" t="s">
        <v>324</v>
      </c>
      <c r="U69" s="3" t="s">
        <v>324</v>
      </c>
      <c r="V69" s="3" t="s">
        <v>325</v>
      </c>
      <c r="W69" s="3" t="s">
        <v>494</v>
      </c>
      <c r="X69" s="3" t="s">
        <v>569</v>
      </c>
      <c r="Y69" s="3" t="s">
        <v>570</v>
      </c>
      <c r="Z69" s="16" t="s">
        <v>571</v>
      </c>
      <c r="AA69" s="3" t="s">
        <v>525</v>
      </c>
      <c r="AB69" s="3"/>
      <c r="AC69" s="3" t="s">
        <v>330</v>
      </c>
      <c r="AD69" s="7">
        <v>10.17413</v>
      </c>
      <c r="AE69" s="7">
        <v>7.6452999999999998</v>
      </c>
      <c r="AF69" s="7">
        <v>11.959300000000001</v>
      </c>
      <c r="AG69" s="7">
        <v>5.7682700000000002</v>
      </c>
      <c r="AH69" s="7">
        <v>8.1716999999999995</v>
      </c>
      <c r="AI69" s="7">
        <v>0.84675999999999996</v>
      </c>
      <c r="AJ69" s="7">
        <v>8.4257299999999997</v>
      </c>
      <c r="AK69" s="7">
        <v>8.3614499999999996</v>
      </c>
      <c r="AL69" s="7">
        <v>8.4833800000000004</v>
      </c>
      <c r="AM69" s="7">
        <v>7.88089</v>
      </c>
      <c r="AN69" s="7">
        <v>11.7445</v>
      </c>
      <c r="AO69" s="7">
        <v>8.8572399999999991</v>
      </c>
      <c r="AP69" s="7">
        <v>7.9147999999999996</v>
      </c>
      <c r="AQ69" s="7">
        <v>15.259969999999999</v>
      </c>
      <c r="AR69" s="7">
        <v>7.8327299999999997</v>
      </c>
      <c r="AS69" s="7">
        <v>9.9935399999999994</v>
      </c>
      <c r="AT69" s="7">
        <v>14.633139999999999</v>
      </c>
      <c r="AU69" s="7">
        <v>9.7090599999999991</v>
      </c>
      <c r="AV69" s="7">
        <v>5.7881900000000002</v>
      </c>
      <c r="AW69" s="7">
        <v>10.99724</v>
      </c>
      <c r="AX69" s="7">
        <v>12.86087</v>
      </c>
      <c r="AY69" s="7">
        <v>8.2915100000000006</v>
      </c>
      <c r="AZ69" s="7">
        <v>7.2631899999999998</v>
      </c>
      <c r="BA69" s="7">
        <v>7.07972</v>
      </c>
      <c r="BB69" s="7">
        <v>7.8982599999999996</v>
      </c>
      <c r="BC69" s="7">
        <v>5.3422299999999998</v>
      </c>
      <c r="BD69" s="7">
        <v>4.2296300000000002</v>
      </c>
      <c r="BE69" s="7">
        <v>11.54485</v>
      </c>
      <c r="BF69" s="7">
        <v>10.08164</v>
      </c>
      <c r="BG69" s="7">
        <v>12.39232</v>
      </c>
      <c r="BH69" s="7">
        <v>11.58535</v>
      </c>
      <c r="BI69" s="7">
        <v>7.9285699999999997</v>
      </c>
      <c r="BJ69" s="7">
        <v>4.9963600000000001</v>
      </c>
      <c r="BK69" s="7">
        <v>10.76993</v>
      </c>
      <c r="BL69" s="7">
        <v>10.60811</v>
      </c>
      <c r="BM69" s="7">
        <v>8.0263899999999992</v>
      </c>
      <c r="BN69" s="7">
        <v>6.2633200000000002</v>
      </c>
      <c r="BO69" s="7">
        <v>10.903499999999999</v>
      </c>
      <c r="BP69" s="7">
        <v>10.28913</v>
      </c>
      <c r="BQ69" s="7">
        <v>9.6366099999999992</v>
      </c>
      <c r="BR69" s="7">
        <v>8.9535300000000007</v>
      </c>
      <c r="BS69" s="7">
        <v>7.5806199999999997</v>
      </c>
      <c r="BT69" s="7">
        <v>15.09282</v>
      </c>
      <c r="BU69" s="7">
        <v>11.17534</v>
      </c>
      <c r="BV69" s="7">
        <v>10.20529</v>
      </c>
      <c r="BW69" s="7">
        <v>11.6515</v>
      </c>
      <c r="BX69" s="7">
        <v>8.2924600000000002</v>
      </c>
      <c r="BY69" s="7">
        <v>9.4163700000000006</v>
      </c>
      <c r="BZ69" s="7">
        <v>13.515180000000001</v>
      </c>
      <c r="CA69" s="7">
        <v>7.9953099999999999</v>
      </c>
      <c r="CB69" s="7">
        <v>7.1039899999999996</v>
      </c>
      <c r="CC69" s="7">
        <v>10.97946</v>
      </c>
      <c r="CD69" s="7">
        <v>10.953060000000001</v>
      </c>
      <c r="CE69" s="7">
        <v>15.116820000000001</v>
      </c>
      <c r="CF69" s="7">
        <v>6.7595299999999998</v>
      </c>
      <c r="CG69" s="7">
        <v>12.42456</v>
      </c>
      <c r="CH69" s="7">
        <v>7.6923300000000001</v>
      </c>
      <c r="CI69" s="7">
        <v>7.6786300000000001</v>
      </c>
      <c r="CJ69" s="7">
        <v>8.2603799999999996</v>
      </c>
      <c r="CK69" s="7">
        <v>14.788880000000001</v>
      </c>
      <c r="CL69" s="7">
        <v>7.5385799999999996</v>
      </c>
      <c r="CM69" s="7">
        <v>10.71367</v>
      </c>
      <c r="CN69" s="7">
        <v>11.844189999999999</v>
      </c>
      <c r="CO69" s="7">
        <v>5.4530700000000003</v>
      </c>
      <c r="CP69" s="7">
        <v>6.8474300000000001</v>
      </c>
      <c r="CQ69" s="7">
        <v>6.4143499999999998</v>
      </c>
      <c r="CR69" s="7">
        <v>10.974780000000001</v>
      </c>
      <c r="CS69" s="7">
        <v>9.37242</v>
      </c>
      <c r="CT69" s="7">
        <v>9.0150199999999998</v>
      </c>
      <c r="CU69" s="7">
        <v>12.65537</v>
      </c>
      <c r="CV69" s="7">
        <v>8.9203499999999991</v>
      </c>
      <c r="CW69" s="7">
        <v>5.3295599999999999</v>
      </c>
      <c r="CX69" s="7">
        <v>6.6410299999999998</v>
      </c>
      <c r="CY69" s="7">
        <v>10.032579999999999</v>
      </c>
      <c r="CZ69" s="7">
        <v>10.401899999999999</v>
      </c>
      <c r="DA69" s="7">
        <v>7.4572500000000002</v>
      </c>
      <c r="DB69" s="7">
        <v>8.0285499999999992</v>
      </c>
      <c r="DC69" s="7">
        <v>7.75237</v>
      </c>
      <c r="DD69" s="7">
        <v>7.7349300000000003</v>
      </c>
      <c r="DE69" s="7">
        <v>6.0207499999999996</v>
      </c>
      <c r="DF69" s="7">
        <v>12.3719</v>
      </c>
      <c r="DG69" s="7">
        <v>6.08169</v>
      </c>
      <c r="DH69" s="7">
        <v>8.0395800000000008</v>
      </c>
      <c r="DI69" s="7">
        <v>8.5039099999999994</v>
      </c>
      <c r="DJ69" s="9" t="s">
        <v>572</v>
      </c>
      <c r="DK69" s="7">
        <v>9.7295200000000008</v>
      </c>
      <c r="DL69" s="7">
        <v>7.9368800000000004</v>
      </c>
      <c r="DM69" s="7">
        <v>6.6590199999999999</v>
      </c>
      <c r="DN69" s="7">
        <v>9.8578600000000005</v>
      </c>
      <c r="DO69" s="7">
        <v>6.6549100000000001</v>
      </c>
      <c r="DP69" s="7">
        <v>10.98854</v>
      </c>
      <c r="DQ69" s="7">
        <v>12.66107</v>
      </c>
      <c r="DR69" s="1" t="s">
        <v>475</v>
      </c>
      <c r="DS69" s="1" t="s">
        <v>557</v>
      </c>
      <c r="DT69" s="5">
        <v>1.9081802368164062</v>
      </c>
      <c r="DU69" s="5">
        <v>-0.93092060089111328</v>
      </c>
    </row>
    <row r="70" spans="2:125" x14ac:dyDescent="0.2">
      <c r="B70" s="3" t="s">
        <v>598</v>
      </c>
      <c r="C70" s="3" t="s">
        <v>565</v>
      </c>
      <c r="D70" s="4">
        <v>45085</v>
      </c>
      <c r="E70" s="4">
        <v>45088</v>
      </c>
      <c r="F70" s="1">
        <f t="shared" si="0"/>
        <v>3</v>
      </c>
      <c r="G70" s="1" t="s">
        <v>388</v>
      </c>
      <c r="H70" s="1" t="s">
        <v>388</v>
      </c>
      <c r="I70" s="1">
        <v>1</v>
      </c>
      <c r="J70" s="1">
        <v>1</v>
      </c>
      <c r="K70" s="1">
        <v>1</v>
      </c>
      <c r="L70" s="1">
        <v>0.5</v>
      </c>
      <c r="M70" s="1">
        <f>L70*0.125</f>
        <v>6.25E-2</v>
      </c>
      <c r="N70" s="3" t="s">
        <v>599</v>
      </c>
      <c r="O70" s="1">
        <f>L70*0.192</f>
        <v>9.6000000000000002E-2</v>
      </c>
      <c r="P70" s="3" t="s">
        <v>447</v>
      </c>
      <c r="Q70" s="3" t="s">
        <v>600</v>
      </c>
      <c r="R70" s="3" t="s">
        <v>601</v>
      </c>
      <c r="S70" s="3" t="s">
        <v>346</v>
      </c>
      <c r="T70" s="3" t="s">
        <v>346</v>
      </c>
      <c r="U70" s="3" t="s">
        <v>324</v>
      </c>
      <c r="V70" s="3" t="s">
        <v>325</v>
      </c>
      <c r="W70" s="3" t="s">
        <v>494</v>
      </c>
      <c r="X70" s="3" t="s">
        <v>569</v>
      </c>
      <c r="Y70" s="3" t="s">
        <v>570</v>
      </c>
      <c r="Z70" s="16" t="s">
        <v>571</v>
      </c>
      <c r="AA70" s="3" t="s">
        <v>525</v>
      </c>
      <c r="AB70" s="3"/>
      <c r="AC70" s="3" t="s">
        <v>330</v>
      </c>
      <c r="AD70" s="7">
        <v>9.7116900000000008</v>
      </c>
      <c r="AE70" s="7">
        <v>8.1882900000000003</v>
      </c>
      <c r="AF70" s="7">
        <v>11.379530000000001</v>
      </c>
      <c r="AG70" s="7">
        <v>4.1846800000000002</v>
      </c>
      <c r="AH70" s="7">
        <v>6.9888599999999999</v>
      </c>
      <c r="AI70" s="7">
        <v>1.3924000000000001</v>
      </c>
      <c r="AJ70" s="7">
        <v>7.0145099999999996</v>
      </c>
      <c r="AK70" s="7">
        <v>8.6158999999999999</v>
      </c>
      <c r="AL70" s="7">
        <v>8.3821499999999993</v>
      </c>
      <c r="AM70" s="7">
        <v>6.7991200000000003</v>
      </c>
      <c r="AN70" s="7">
        <v>11.14622</v>
      </c>
      <c r="AO70" s="7">
        <v>8.4097600000000003</v>
      </c>
      <c r="AP70" s="7">
        <v>6.86158</v>
      </c>
      <c r="AQ70" s="7">
        <v>14.97749</v>
      </c>
      <c r="AR70" s="7">
        <v>6.3903999999999996</v>
      </c>
      <c r="AS70" s="7">
        <v>9.4947700000000008</v>
      </c>
      <c r="AT70" s="7">
        <v>14.309950000000001</v>
      </c>
      <c r="AU70" s="7">
        <v>9.2595399999999994</v>
      </c>
      <c r="AV70" s="7">
        <v>4.2023200000000003</v>
      </c>
      <c r="AW70" s="7">
        <v>11.05931</v>
      </c>
      <c r="AX70" s="7">
        <v>13.026339999999999</v>
      </c>
      <c r="AY70" s="7">
        <v>7.4146900000000002</v>
      </c>
      <c r="AZ70" s="7">
        <v>5.4543200000000001</v>
      </c>
      <c r="BA70" s="7">
        <v>7.15632</v>
      </c>
      <c r="BB70" s="7">
        <v>7.1021000000000001</v>
      </c>
      <c r="BC70" s="7">
        <v>5.5176699999999999</v>
      </c>
      <c r="BD70" s="7">
        <v>6.3449799999999996</v>
      </c>
      <c r="BE70" s="7">
        <v>10.995229999999999</v>
      </c>
      <c r="BF70" s="7">
        <v>9.6192600000000006</v>
      </c>
      <c r="BG70" s="7">
        <v>11.88894</v>
      </c>
      <c r="BH70" s="7">
        <v>11.46062</v>
      </c>
      <c r="BI70" s="7">
        <v>7.1118499999999996</v>
      </c>
      <c r="BJ70" s="7">
        <v>4.8364799999999999</v>
      </c>
      <c r="BK70" s="7">
        <v>10.333869999999999</v>
      </c>
      <c r="BL70" s="7">
        <v>10.294639999999999</v>
      </c>
      <c r="BM70" s="7">
        <v>7.0691899999999999</v>
      </c>
      <c r="BN70" s="7">
        <v>5.0465900000000001</v>
      </c>
      <c r="BO70" s="7">
        <v>10.215490000000001</v>
      </c>
      <c r="BP70" s="7">
        <v>10.478949999999999</v>
      </c>
      <c r="BQ70" s="7">
        <v>8.4199300000000008</v>
      </c>
      <c r="BR70" s="7">
        <v>8.1947600000000005</v>
      </c>
      <c r="BS70" s="7">
        <v>5.6005599999999998</v>
      </c>
      <c r="BT70" s="7">
        <v>15.09273</v>
      </c>
      <c r="BU70" s="7">
        <v>10.684839999999999</v>
      </c>
      <c r="BV70" s="7">
        <v>9.2325300000000006</v>
      </c>
      <c r="BW70" s="7">
        <v>10.18502</v>
      </c>
      <c r="BX70" s="7">
        <v>7.6243100000000004</v>
      </c>
      <c r="BY70" s="7">
        <v>9.0503800000000005</v>
      </c>
      <c r="BZ70" s="7">
        <v>13.01384</v>
      </c>
      <c r="CA70" s="7">
        <v>9.1788600000000002</v>
      </c>
      <c r="CB70" s="9" t="s">
        <v>572</v>
      </c>
      <c r="CC70" s="7">
        <v>10.52774</v>
      </c>
      <c r="CD70" s="7">
        <v>9.7158700000000007</v>
      </c>
      <c r="CE70" s="7">
        <v>14.54655</v>
      </c>
      <c r="CF70" s="7">
        <v>5.96312</v>
      </c>
      <c r="CG70" s="7">
        <v>11.622249999999999</v>
      </c>
      <c r="CH70" s="7">
        <v>7.1510800000000003</v>
      </c>
      <c r="CI70" s="7">
        <v>6.5095900000000002</v>
      </c>
      <c r="CJ70" s="7">
        <v>7.7102300000000001</v>
      </c>
      <c r="CK70" s="7">
        <v>14.25567</v>
      </c>
      <c r="CL70" s="7">
        <v>7.2403899999999997</v>
      </c>
      <c r="CM70" s="7">
        <v>11.64667</v>
      </c>
      <c r="CN70" s="7">
        <v>11.147650000000001</v>
      </c>
      <c r="CO70" s="7">
        <v>4.0800099999999997</v>
      </c>
      <c r="CP70" s="9" t="s">
        <v>572</v>
      </c>
      <c r="CQ70" s="7">
        <v>5.32728</v>
      </c>
      <c r="CR70" s="7">
        <v>10.13611</v>
      </c>
      <c r="CS70" s="7">
        <v>8.8613400000000002</v>
      </c>
      <c r="CT70" s="7">
        <v>8.3094000000000001</v>
      </c>
      <c r="CU70" s="7">
        <v>12.62008</v>
      </c>
      <c r="CV70" s="7">
        <v>8.3299099999999999</v>
      </c>
      <c r="CW70" s="7">
        <v>5.4140499999999996</v>
      </c>
      <c r="CX70" s="7">
        <v>6.0083299999999999</v>
      </c>
      <c r="CY70" s="7">
        <v>10.16311</v>
      </c>
      <c r="CZ70" s="7">
        <v>9.5911299999999997</v>
      </c>
      <c r="DA70" s="7">
        <v>8.1184200000000004</v>
      </c>
      <c r="DB70" s="7">
        <v>7.3660399999999999</v>
      </c>
      <c r="DC70" s="7">
        <v>7.36646</v>
      </c>
      <c r="DD70" s="7">
        <v>7.4488799999999999</v>
      </c>
      <c r="DE70" s="7">
        <v>5.2333499999999997</v>
      </c>
      <c r="DF70" s="7">
        <v>11.75454</v>
      </c>
      <c r="DG70" s="9" t="s">
        <v>572</v>
      </c>
      <c r="DH70" s="7">
        <v>7.3975099999999996</v>
      </c>
      <c r="DI70" s="7">
        <v>6.8841400000000004</v>
      </c>
      <c r="DJ70" s="9" t="s">
        <v>572</v>
      </c>
      <c r="DK70" s="7">
        <v>9.6961300000000001</v>
      </c>
      <c r="DL70" s="7">
        <v>7.0882199999999997</v>
      </c>
      <c r="DM70" s="7">
        <v>5.7168799999999997</v>
      </c>
      <c r="DN70" s="7">
        <v>8.1854700000000005</v>
      </c>
      <c r="DO70" s="7">
        <v>5.5001600000000002</v>
      </c>
      <c r="DP70" s="7">
        <v>10.879239999999999</v>
      </c>
      <c r="DQ70" s="7">
        <v>11.98606</v>
      </c>
      <c r="DR70" s="1" t="s">
        <v>475</v>
      </c>
      <c r="DS70" s="1" t="s">
        <v>557</v>
      </c>
      <c r="DT70" s="5">
        <v>1.1984500885009766</v>
      </c>
      <c r="DU70" s="5">
        <v>-1.0150308609008789</v>
      </c>
    </row>
    <row r="71" spans="2:125" x14ac:dyDescent="0.2">
      <c r="B71" s="3" t="s">
        <v>602</v>
      </c>
      <c r="C71" s="3" t="s">
        <v>565</v>
      </c>
      <c r="D71" s="4">
        <v>45085</v>
      </c>
      <c r="E71" s="4">
        <v>45090</v>
      </c>
      <c r="F71" s="1">
        <f t="shared" si="0"/>
        <v>5</v>
      </c>
      <c r="G71" s="1" t="s">
        <v>388</v>
      </c>
      <c r="H71" s="1" t="s">
        <v>388</v>
      </c>
      <c r="I71" s="1">
        <v>1</v>
      </c>
      <c r="J71" s="1">
        <v>1</v>
      </c>
      <c r="K71" s="1">
        <v>1</v>
      </c>
      <c r="L71" s="1">
        <v>0.6</v>
      </c>
      <c r="M71" s="1">
        <f>L71*0.145</f>
        <v>8.6999999999999994E-2</v>
      </c>
      <c r="N71" s="1">
        <v>0.41</v>
      </c>
      <c r="O71" s="1">
        <f>L71*0.113</f>
        <v>6.7799999999999999E-2</v>
      </c>
      <c r="P71" s="1">
        <v>100.8</v>
      </c>
      <c r="Q71" s="1">
        <v>3215</v>
      </c>
      <c r="R71" s="1">
        <v>14</v>
      </c>
      <c r="S71" s="1">
        <v>0</v>
      </c>
      <c r="T71" s="1">
        <v>1</v>
      </c>
      <c r="U71" s="1">
        <v>0</v>
      </c>
      <c r="V71" s="3" t="s">
        <v>325</v>
      </c>
      <c r="W71" s="3" t="s">
        <v>494</v>
      </c>
      <c r="X71" s="3" t="s">
        <v>569</v>
      </c>
      <c r="Y71" s="3" t="s">
        <v>570</v>
      </c>
      <c r="Z71" s="16" t="s">
        <v>571</v>
      </c>
      <c r="AA71" s="3" t="s">
        <v>525</v>
      </c>
      <c r="AB71" s="3"/>
      <c r="AC71" s="3" t="s">
        <v>330</v>
      </c>
      <c r="AD71" s="7">
        <v>11.218970000000001</v>
      </c>
      <c r="AE71" s="7">
        <v>8.6625800000000002</v>
      </c>
      <c r="AF71" s="7">
        <v>11.1647</v>
      </c>
      <c r="AG71" s="7">
        <v>3.57186</v>
      </c>
      <c r="AH71" s="7">
        <v>5.6225500000000004</v>
      </c>
      <c r="AI71" s="7">
        <v>0.99926999999999999</v>
      </c>
      <c r="AJ71" s="7">
        <v>6.6555400000000002</v>
      </c>
      <c r="AK71" s="7">
        <v>8.1260200000000005</v>
      </c>
      <c r="AL71" s="7">
        <v>8.2794799999999995</v>
      </c>
      <c r="AM71" s="7">
        <v>8.7617899999999995</v>
      </c>
      <c r="AN71" s="7">
        <v>11.848979999999999</v>
      </c>
      <c r="AO71" s="7">
        <v>14.291399999999999</v>
      </c>
      <c r="AP71" s="7">
        <v>5.5056599999999998</v>
      </c>
      <c r="AQ71" s="7">
        <v>15.65141</v>
      </c>
      <c r="AR71" s="7">
        <v>7.2065099999999997</v>
      </c>
      <c r="AS71" s="7">
        <v>12.25024</v>
      </c>
      <c r="AT71" s="7">
        <v>15.66098</v>
      </c>
      <c r="AU71" s="7">
        <v>10.62336</v>
      </c>
      <c r="AV71" s="7">
        <v>4.9291900000000002</v>
      </c>
      <c r="AW71" s="7">
        <v>11.921670000000001</v>
      </c>
      <c r="AX71" s="7">
        <v>12.262729999999999</v>
      </c>
      <c r="AY71" s="7">
        <v>7.7821999999999996</v>
      </c>
      <c r="AZ71" s="7">
        <v>3.45784</v>
      </c>
      <c r="BA71" s="7">
        <v>7.7961799999999997</v>
      </c>
      <c r="BB71" s="7">
        <v>7.5672600000000001</v>
      </c>
      <c r="BC71" s="7">
        <v>6.8162900000000004</v>
      </c>
      <c r="BD71" s="9" t="s">
        <v>572</v>
      </c>
      <c r="BE71" s="7">
        <v>11.51595</v>
      </c>
      <c r="BF71" s="7">
        <v>10.21064</v>
      </c>
      <c r="BG71" s="7">
        <v>12.61294</v>
      </c>
      <c r="BH71" s="7">
        <v>12.26863</v>
      </c>
      <c r="BI71" s="7">
        <v>8.2177600000000002</v>
      </c>
      <c r="BJ71" s="7">
        <v>5.1884399999999999</v>
      </c>
      <c r="BK71" s="7">
        <v>11.8727</v>
      </c>
      <c r="BL71" s="7">
        <v>10.97418</v>
      </c>
      <c r="BM71" s="7">
        <v>6.3671800000000003</v>
      </c>
      <c r="BN71" s="7">
        <v>1.1288800000000001</v>
      </c>
      <c r="BO71" s="7">
        <v>10.75586</v>
      </c>
      <c r="BP71" s="7">
        <v>9.69848</v>
      </c>
      <c r="BQ71" s="7">
        <v>9.6121800000000004</v>
      </c>
      <c r="BR71" s="7">
        <v>8.6124500000000008</v>
      </c>
      <c r="BS71" s="7">
        <v>4.0225200000000001</v>
      </c>
      <c r="BT71" s="7">
        <v>15.276669999999999</v>
      </c>
      <c r="BU71" s="7">
        <v>12.105409999999999</v>
      </c>
      <c r="BV71" s="7">
        <v>11.23235</v>
      </c>
      <c r="BW71" s="7">
        <v>11.79454</v>
      </c>
      <c r="BX71" s="7">
        <v>7.6730999999999998</v>
      </c>
      <c r="BY71" s="7">
        <v>8.3660499999999995</v>
      </c>
      <c r="BZ71" s="7">
        <v>12.38889</v>
      </c>
      <c r="CA71" s="7">
        <v>9.9213400000000007</v>
      </c>
      <c r="CB71" s="7">
        <v>5.4962999999999997</v>
      </c>
      <c r="CC71" s="7">
        <v>13.225540000000001</v>
      </c>
      <c r="CD71" s="7">
        <v>10.662000000000001</v>
      </c>
      <c r="CE71" s="7">
        <v>15.04007</v>
      </c>
      <c r="CF71" s="7">
        <v>7.4205399999999999</v>
      </c>
      <c r="CG71" s="7">
        <v>13.62107</v>
      </c>
      <c r="CH71" s="7">
        <v>8.5221099999999996</v>
      </c>
      <c r="CI71" s="7">
        <v>10.695930000000001</v>
      </c>
      <c r="CJ71" s="7">
        <v>8.4793299999999991</v>
      </c>
      <c r="CK71" s="7">
        <v>14.48718</v>
      </c>
      <c r="CL71" s="7">
        <v>8.0157600000000002</v>
      </c>
      <c r="CM71" s="7">
        <v>11.396240000000001</v>
      </c>
      <c r="CN71" s="7">
        <v>11.93092</v>
      </c>
      <c r="CO71" s="7">
        <v>4.7220199999999997</v>
      </c>
      <c r="CP71" s="7">
        <v>4.5306899999999999</v>
      </c>
      <c r="CQ71" s="7">
        <v>6.4532499999999997</v>
      </c>
      <c r="CR71" s="7">
        <v>10.627179999999999</v>
      </c>
      <c r="CS71" s="7">
        <v>8.9943500000000007</v>
      </c>
      <c r="CT71" s="7">
        <v>10.20158</v>
      </c>
      <c r="CU71" s="7">
        <v>11.69046</v>
      </c>
      <c r="CV71" s="7">
        <v>9.8164099999999994</v>
      </c>
      <c r="CW71" s="7">
        <v>7.4920099999999996</v>
      </c>
      <c r="CX71" s="7">
        <v>3.5467300000000002</v>
      </c>
      <c r="CY71" s="7">
        <v>13.52242</v>
      </c>
      <c r="CZ71" s="7">
        <v>10.17596</v>
      </c>
      <c r="DA71" s="7">
        <v>9.3838500000000007</v>
      </c>
      <c r="DB71" s="7">
        <v>7.6314599999999997</v>
      </c>
      <c r="DC71" s="7">
        <v>9.5667899999999992</v>
      </c>
      <c r="DD71" s="7">
        <v>8.6833100000000005</v>
      </c>
      <c r="DE71" s="7">
        <v>5.6777199999999999</v>
      </c>
      <c r="DF71" s="7">
        <v>12.414960000000001</v>
      </c>
      <c r="DG71" s="7">
        <v>6.1749299999999998</v>
      </c>
      <c r="DH71" s="7">
        <v>8.4578500000000005</v>
      </c>
      <c r="DI71" s="7">
        <v>7.3966399999999997</v>
      </c>
      <c r="DJ71" s="9" t="s">
        <v>572</v>
      </c>
      <c r="DK71" s="7">
        <v>11.35186</v>
      </c>
      <c r="DL71" s="7">
        <v>8.2490199999999998</v>
      </c>
      <c r="DM71" s="7">
        <v>4.56907</v>
      </c>
      <c r="DN71" s="7">
        <v>9.7491400000000006</v>
      </c>
      <c r="DO71" s="7">
        <v>4.9557799999999999</v>
      </c>
      <c r="DP71" s="7">
        <v>11.94955</v>
      </c>
      <c r="DQ71" s="7">
        <v>12.23404</v>
      </c>
      <c r="DR71" s="1" t="s">
        <v>331</v>
      </c>
      <c r="DS71" s="1" t="s">
        <v>557</v>
      </c>
      <c r="DT71" s="5">
        <v>1.9525065422058105</v>
      </c>
      <c r="DU71" s="5">
        <v>-0.56030464172363281</v>
      </c>
    </row>
    <row r="72" spans="2:125" x14ac:dyDescent="0.2">
      <c r="B72" s="3" t="s">
        <v>603</v>
      </c>
      <c r="C72" s="3" t="s">
        <v>565</v>
      </c>
      <c r="D72" s="4">
        <v>45085</v>
      </c>
      <c r="E72" s="4">
        <v>45091</v>
      </c>
      <c r="F72" s="1">
        <f t="shared" si="0"/>
        <v>6</v>
      </c>
      <c r="G72" s="1" t="s">
        <v>388</v>
      </c>
      <c r="H72" s="1" t="s">
        <v>388</v>
      </c>
      <c r="I72" s="1">
        <v>1</v>
      </c>
      <c r="J72" s="1">
        <v>1</v>
      </c>
      <c r="K72" s="1">
        <v>1</v>
      </c>
      <c r="L72" s="1">
        <v>1</v>
      </c>
      <c r="M72" s="1">
        <v>0.107</v>
      </c>
      <c r="N72" s="3" t="s">
        <v>408</v>
      </c>
      <c r="O72" s="1" t="s">
        <v>604</v>
      </c>
      <c r="P72" s="3" t="s">
        <v>459</v>
      </c>
      <c r="Q72" s="3" t="s">
        <v>605</v>
      </c>
      <c r="R72" s="3" t="s">
        <v>606</v>
      </c>
      <c r="S72" s="3" t="s">
        <v>324</v>
      </c>
      <c r="T72" s="3" t="s">
        <v>346</v>
      </c>
      <c r="U72" s="3" t="s">
        <v>324</v>
      </c>
      <c r="V72" s="3" t="s">
        <v>325</v>
      </c>
      <c r="W72" s="3" t="s">
        <v>494</v>
      </c>
      <c r="X72" s="3" t="s">
        <v>569</v>
      </c>
      <c r="Y72" s="3" t="s">
        <v>570</v>
      </c>
      <c r="Z72" s="16" t="s">
        <v>571</v>
      </c>
      <c r="AA72" s="3" t="s">
        <v>525</v>
      </c>
      <c r="AB72" s="3"/>
      <c r="AC72" s="3" t="s">
        <v>330</v>
      </c>
      <c r="AD72" s="7">
        <v>10.0733</v>
      </c>
      <c r="AE72" s="7">
        <v>7.9360299999999997</v>
      </c>
      <c r="AF72" s="7">
        <v>9.8820399999999999</v>
      </c>
      <c r="AG72" s="7">
        <v>3.2054800000000001</v>
      </c>
      <c r="AH72" s="7">
        <v>6.0445099999999998</v>
      </c>
      <c r="AI72" s="8">
        <v>0.41635</v>
      </c>
      <c r="AJ72" s="7">
        <v>6.3689499999999999</v>
      </c>
      <c r="AK72" s="7">
        <v>8.1079699999999999</v>
      </c>
      <c r="AL72" s="7">
        <v>8.0800999999999998</v>
      </c>
      <c r="AM72" s="7">
        <v>6.97506</v>
      </c>
      <c r="AN72" s="7">
        <v>11.00562</v>
      </c>
      <c r="AO72" s="7">
        <v>13.198169999999999</v>
      </c>
      <c r="AP72" s="7">
        <v>5.0711899999999996</v>
      </c>
      <c r="AQ72" s="7">
        <v>14.42807</v>
      </c>
      <c r="AR72" s="7">
        <v>5.4646100000000004</v>
      </c>
      <c r="AS72" s="7">
        <v>11.81189</v>
      </c>
      <c r="AT72" s="7">
        <v>15.15006</v>
      </c>
      <c r="AU72" s="7">
        <v>9.2304399999999998</v>
      </c>
      <c r="AV72" s="7">
        <v>2.4233699999999998</v>
      </c>
      <c r="AW72" s="7">
        <v>11.16844</v>
      </c>
      <c r="AX72" s="7">
        <v>11.351900000000001</v>
      </c>
      <c r="AY72" s="7">
        <v>6.8464400000000003</v>
      </c>
      <c r="AZ72" s="7">
        <v>2.8037200000000002</v>
      </c>
      <c r="BA72" s="7">
        <v>6.65665</v>
      </c>
      <c r="BB72" s="7">
        <v>6.49899</v>
      </c>
      <c r="BC72" s="7">
        <v>5.3694300000000004</v>
      </c>
      <c r="BD72" s="9" t="s">
        <v>572</v>
      </c>
      <c r="BE72" s="7">
        <v>10.415279999999999</v>
      </c>
      <c r="BF72" s="7">
        <v>9.0939700000000006</v>
      </c>
      <c r="BG72" s="7">
        <v>12.31438</v>
      </c>
      <c r="BH72" s="7">
        <v>11.678179999999999</v>
      </c>
      <c r="BI72" s="7">
        <v>8.4902999999999995</v>
      </c>
      <c r="BJ72" s="7">
        <v>4.0082899999999997</v>
      </c>
      <c r="BK72" s="7">
        <v>10.8475</v>
      </c>
      <c r="BL72" s="7">
        <v>10.16174</v>
      </c>
      <c r="BM72" s="7">
        <v>5.75596</v>
      </c>
      <c r="BN72" s="7">
        <v>2.1262099999999999</v>
      </c>
      <c r="BO72" s="7">
        <v>9.5855599999999992</v>
      </c>
      <c r="BP72" s="7">
        <v>9.75868</v>
      </c>
      <c r="BQ72" s="7">
        <v>8.6834900000000008</v>
      </c>
      <c r="BR72" s="7">
        <v>7.9574199999999999</v>
      </c>
      <c r="BS72" s="7">
        <v>2.8714200000000001</v>
      </c>
      <c r="BT72" s="7">
        <v>13.6951</v>
      </c>
      <c r="BU72" s="7">
        <v>10.479039999999999</v>
      </c>
      <c r="BV72" s="7">
        <v>9.8904700000000005</v>
      </c>
      <c r="BW72" s="7">
        <v>9.8991199999999999</v>
      </c>
      <c r="BX72" s="7">
        <v>7.5182700000000002</v>
      </c>
      <c r="BY72" s="7">
        <v>8.4909099999999995</v>
      </c>
      <c r="BZ72" s="7">
        <v>11.381360000000001</v>
      </c>
      <c r="CA72" s="7">
        <v>10.16811</v>
      </c>
      <c r="CB72" s="9" t="s">
        <v>572</v>
      </c>
      <c r="CC72" s="7">
        <v>12.23884</v>
      </c>
      <c r="CD72" s="7">
        <v>9.9390999999999998</v>
      </c>
      <c r="CE72" s="7">
        <v>14.00163</v>
      </c>
      <c r="CF72" s="7">
        <v>5.9647500000000004</v>
      </c>
      <c r="CG72" s="7">
        <v>12.45528</v>
      </c>
      <c r="CH72" s="7">
        <v>7.3491400000000002</v>
      </c>
      <c r="CI72" s="7">
        <v>9.3536099999999998</v>
      </c>
      <c r="CJ72" s="7">
        <v>7.3089700000000004</v>
      </c>
      <c r="CK72" s="7">
        <v>13.69253</v>
      </c>
      <c r="CL72" s="7">
        <v>7.0940700000000003</v>
      </c>
      <c r="CM72" s="7">
        <v>10.50956</v>
      </c>
      <c r="CN72" s="7">
        <v>11.04729</v>
      </c>
      <c r="CO72" s="7">
        <v>3.2493599999999998</v>
      </c>
      <c r="CP72" s="7">
        <v>3.81576</v>
      </c>
      <c r="CQ72" s="7">
        <v>4.6839000000000004</v>
      </c>
      <c r="CR72" s="7">
        <v>9.7239799999999992</v>
      </c>
      <c r="CS72" s="7">
        <v>7.6740300000000001</v>
      </c>
      <c r="CT72" s="7">
        <v>9.2317999999999998</v>
      </c>
      <c r="CU72" s="7">
        <v>11.02807</v>
      </c>
      <c r="CV72" s="7">
        <v>8.6796100000000003</v>
      </c>
      <c r="CW72" s="7">
        <v>5.3415400000000002</v>
      </c>
      <c r="CX72" s="7">
        <v>3.4447199999999998</v>
      </c>
      <c r="CY72" s="7">
        <v>12.7377</v>
      </c>
      <c r="CZ72" s="7">
        <v>8.7927499999999998</v>
      </c>
      <c r="DA72" s="7">
        <v>8.1989800000000006</v>
      </c>
      <c r="DB72" s="7">
        <v>6.9740399999999996</v>
      </c>
      <c r="DC72" s="7">
        <v>9.0511400000000002</v>
      </c>
      <c r="DD72" s="7">
        <v>8.0716099999999997</v>
      </c>
      <c r="DE72" s="7">
        <v>4.4555100000000003</v>
      </c>
      <c r="DF72" s="7">
        <v>11.75285</v>
      </c>
      <c r="DG72" s="7">
        <v>4.1592200000000004</v>
      </c>
      <c r="DH72" s="7">
        <v>7.7789200000000003</v>
      </c>
      <c r="DI72" s="7">
        <v>5.6600400000000004</v>
      </c>
      <c r="DJ72" s="8">
        <v>-0.26112000000000002</v>
      </c>
      <c r="DK72" s="7">
        <v>9.6454599999999999</v>
      </c>
      <c r="DL72" s="7">
        <v>7.23529</v>
      </c>
      <c r="DM72" s="7">
        <v>4.3008100000000002</v>
      </c>
      <c r="DN72" s="7">
        <v>9.3510500000000008</v>
      </c>
      <c r="DO72" s="7">
        <v>3.8462200000000002</v>
      </c>
      <c r="DP72" s="7">
        <v>9.8786699999999996</v>
      </c>
      <c r="DQ72" s="7">
        <v>11.29538</v>
      </c>
      <c r="DR72" s="1" t="s">
        <v>331</v>
      </c>
      <c r="DS72" s="1" t="s">
        <v>557</v>
      </c>
      <c r="DT72" s="5">
        <v>0.39124441146850586</v>
      </c>
      <c r="DU72" s="5">
        <v>-0.4770660400390625</v>
      </c>
    </row>
    <row r="73" spans="2:125" x14ac:dyDescent="0.2">
      <c r="B73" s="3" t="s">
        <v>607</v>
      </c>
      <c r="C73" s="3" t="s">
        <v>565</v>
      </c>
      <c r="D73" s="4">
        <v>45085</v>
      </c>
      <c r="E73" s="4">
        <v>45092</v>
      </c>
      <c r="F73" s="1">
        <f t="shared" si="0"/>
        <v>7</v>
      </c>
      <c r="G73" s="1" t="s">
        <v>388</v>
      </c>
      <c r="H73" s="1" t="s">
        <v>388</v>
      </c>
      <c r="I73" s="1">
        <v>1</v>
      </c>
      <c r="J73" s="1">
        <v>1</v>
      </c>
      <c r="K73" s="1">
        <v>1</v>
      </c>
      <c r="L73" s="1">
        <v>1</v>
      </c>
      <c r="M73" s="1">
        <v>0.13800000000000001</v>
      </c>
      <c r="N73" s="3" t="s">
        <v>470</v>
      </c>
      <c r="O73" s="1" t="s">
        <v>608</v>
      </c>
      <c r="P73" s="3" t="s">
        <v>609</v>
      </c>
      <c r="Q73" s="3" t="s">
        <v>610</v>
      </c>
      <c r="R73" s="3" t="s">
        <v>423</v>
      </c>
      <c r="S73" s="3" t="s">
        <v>324</v>
      </c>
      <c r="T73" s="3" t="s">
        <v>346</v>
      </c>
      <c r="U73" s="3" t="s">
        <v>346</v>
      </c>
      <c r="V73" s="3" t="s">
        <v>325</v>
      </c>
      <c r="W73" s="3" t="s">
        <v>494</v>
      </c>
      <c r="X73" s="3" t="s">
        <v>569</v>
      </c>
      <c r="Y73" s="3" t="s">
        <v>570</v>
      </c>
      <c r="Z73" s="16" t="s">
        <v>571</v>
      </c>
      <c r="AA73" s="3" t="s">
        <v>525</v>
      </c>
      <c r="AB73" s="3"/>
      <c r="AC73" s="3" t="s">
        <v>330</v>
      </c>
      <c r="AD73" s="7">
        <v>9.9316899999999997</v>
      </c>
      <c r="AE73" s="7">
        <v>8.8362300000000005</v>
      </c>
      <c r="AF73" s="7">
        <v>9.6876599999999993</v>
      </c>
      <c r="AG73" s="7">
        <v>2.5374300000000001</v>
      </c>
      <c r="AH73" s="7">
        <v>5.7851100000000004</v>
      </c>
      <c r="AI73" s="7">
        <v>1.2797000000000001</v>
      </c>
      <c r="AJ73" s="7">
        <v>5.9549099999999999</v>
      </c>
      <c r="AK73" s="7">
        <v>6.0950300000000004</v>
      </c>
      <c r="AL73" s="7">
        <v>6.5811999999999999</v>
      </c>
      <c r="AM73" s="7">
        <v>6.8108399999999998</v>
      </c>
      <c r="AN73" s="7">
        <v>10.889150000000001</v>
      </c>
      <c r="AO73" s="7">
        <v>12.97917</v>
      </c>
      <c r="AP73" s="7">
        <v>5.6042800000000002</v>
      </c>
      <c r="AQ73" s="7">
        <v>14.671900000000001</v>
      </c>
      <c r="AR73" s="7">
        <v>6.7619699999999998</v>
      </c>
      <c r="AS73" s="7">
        <v>11.05255</v>
      </c>
      <c r="AT73" s="7">
        <v>15.2935</v>
      </c>
      <c r="AU73" s="7">
        <v>9.5875400000000006</v>
      </c>
      <c r="AV73" s="7">
        <v>2.68459</v>
      </c>
      <c r="AW73" s="7">
        <v>11.306839999999999</v>
      </c>
      <c r="AX73" s="7">
        <v>11.779260000000001</v>
      </c>
      <c r="AY73" s="7">
        <v>7.2162600000000001</v>
      </c>
      <c r="AZ73" s="7">
        <v>4.3802599999999998</v>
      </c>
      <c r="BA73" s="7">
        <v>6.8569800000000001</v>
      </c>
      <c r="BB73" s="7">
        <v>7.1221500000000004</v>
      </c>
      <c r="BC73" s="7">
        <v>4.42753</v>
      </c>
      <c r="BD73" s="7">
        <v>3.5242599999999999</v>
      </c>
      <c r="BE73" s="7">
        <v>10.5069</v>
      </c>
      <c r="BF73" s="7">
        <v>8.5460999999999991</v>
      </c>
      <c r="BG73" s="7">
        <v>12.251440000000001</v>
      </c>
      <c r="BH73" s="7">
        <v>12.099769999999999</v>
      </c>
      <c r="BI73" s="7">
        <v>7.96835</v>
      </c>
      <c r="BJ73" s="7">
        <v>4.2796900000000004</v>
      </c>
      <c r="BK73" s="7">
        <v>10.89133</v>
      </c>
      <c r="BL73" s="7">
        <v>9.7166499999999996</v>
      </c>
      <c r="BM73" s="7">
        <v>5.6316300000000004</v>
      </c>
      <c r="BN73" s="7">
        <v>3.9519099999999998</v>
      </c>
      <c r="BO73" s="7">
        <v>9.6630299999999991</v>
      </c>
      <c r="BP73" s="7">
        <v>7.8361499999999999</v>
      </c>
      <c r="BQ73" s="7">
        <v>9.0422799999999999</v>
      </c>
      <c r="BR73" s="7">
        <v>8.5770599999999995</v>
      </c>
      <c r="BS73" s="7">
        <v>4.8182700000000001</v>
      </c>
      <c r="BT73" s="7">
        <v>13.592000000000001</v>
      </c>
      <c r="BU73" s="7">
        <v>11.153460000000001</v>
      </c>
      <c r="BV73" s="7">
        <v>10.62654</v>
      </c>
      <c r="BW73" s="7">
        <v>9.7052200000000006</v>
      </c>
      <c r="BX73" s="7">
        <v>7.1840999999999999</v>
      </c>
      <c r="BY73" s="7">
        <v>8.3543800000000008</v>
      </c>
      <c r="BZ73" s="7">
        <v>11.36955</v>
      </c>
      <c r="CA73" s="7">
        <v>8.2531400000000001</v>
      </c>
      <c r="CB73" s="9" t="s">
        <v>572</v>
      </c>
      <c r="CC73" s="7">
        <v>12.31963</v>
      </c>
      <c r="CD73" s="7">
        <v>9.7529400000000006</v>
      </c>
      <c r="CE73" s="7">
        <v>14.281499999999999</v>
      </c>
      <c r="CF73" s="7">
        <v>5.8684399999999997</v>
      </c>
      <c r="CG73" s="7">
        <v>12.809049999999999</v>
      </c>
      <c r="CH73" s="7">
        <v>7.3503699999999998</v>
      </c>
      <c r="CI73" s="7">
        <v>11.00508</v>
      </c>
      <c r="CJ73" s="7">
        <v>6.7611999999999997</v>
      </c>
      <c r="CK73" s="7">
        <v>13.67516</v>
      </c>
      <c r="CL73" s="7">
        <v>6.9785700000000004</v>
      </c>
      <c r="CM73" s="7">
        <v>10.99996</v>
      </c>
      <c r="CN73" s="7">
        <v>11.24062</v>
      </c>
      <c r="CO73" s="7">
        <v>2.5427499999999998</v>
      </c>
      <c r="CP73" s="7">
        <v>5.0317600000000002</v>
      </c>
      <c r="CQ73" s="7">
        <v>3.9834000000000001</v>
      </c>
      <c r="CR73" s="7">
        <v>9.7133800000000008</v>
      </c>
      <c r="CS73" s="7">
        <v>8.6593599999999995</v>
      </c>
      <c r="CT73" s="7">
        <v>9.2146500000000007</v>
      </c>
      <c r="CU73" s="7">
        <v>10.098190000000001</v>
      </c>
      <c r="CV73" s="7">
        <v>8.3404600000000002</v>
      </c>
      <c r="CW73" s="7">
        <v>5.0021800000000001</v>
      </c>
      <c r="CX73" s="7">
        <v>5.4402400000000002</v>
      </c>
      <c r="CY73" s="7">
        <v>12.051780000000001</v>
      </c>
      <c r="CZ73" s="7">
        <v>8.8152899999999992</v>
      </c>
      <c r="DA73" s="7">
        <v>8.3495100000000004</v>
      </c>
      <c r="DB73" s="7">
        <v>6.9461899999999996</v>
      </c>
      <c r="DC73" s="7">
        <v>9.5042299999999997</v>
      </c>
      <c r="DD73" s="7">
        <v>8.1794899999999995</v>
      </c>
      <c r="DE73" s="7">
        <v>4.5579499999999999</v>
      </c>
      <c r="DF73" s="7">
        <v>11.73612</v>
      </c>
      <c r="DG73" s="9" t="s">
        <v>572</v>
      </c>
      <c r="DH73" s="7">
        <v>8.3486899999999995</v>
      </c>
      <c r="DI73" s="7">
        <v>6.6818999999999997</v>
      </c>
      <c r="DJ73" s="7">
        <v>3.7440899999999999</v>
      </c>
      <c r="DK73" s="7">
        <v>9.3584800000000001</v>
      </c>
      <c r="DL73" s="7">
        <v>7.1082799999999997</v>
      </c>
      <c r="DM73" s="7">
        <v>2.2900800000000001</v>
      </c>
      <c r="DN73" s="7">
        <v>10.32023</v>
      </c>
      <c r="DO73" s="7">
        <v>4.1807499999999997</v>
      </c>
      <c r="DP73" s="7">
        <v>9.5047599999999992</v>
      </c>
      <c r="DQ73" s="7">
        <v>11.15436</v>
      </c>
      <c r="DR73" s="1" t="s">
        <v>331</v>
      </c>
      <c r="DS73" s="1" t="s">
        <v>557</v>
      </c>
      <c r="DT73" s="5">
        <v>7.5446605682373047E-2</v>
      </c>
      <c r="DU73" s="5">
        <v>-0.38646507263183594</v>
      </c>
    </row>
    <row r="74" spans="2:125" x14ac:dyDescent="0.2">
      <c r="B74" s="3" t="s">
        <v>611</v>
      </c>
      <c r="C74" s="3" t="s">
        <v>565</v>
      </c>
      <c r="D74" s="4">
        <v>45085</v>
      </c>
      <c r="E74" s="4">
        <v>45093</v>
      </c>
      <c r="F74" s="1">
        <f t="shared" ref="F74:F88" si="1">E74-D74</f>
        <v>8</v>
      </c>
      <c r="G74" s="1" t="s">
        <v>388</v>
      </c>
      <c r="H74" s="1" t="s">
        <v>388</v>
      </c>
      <c r="I74" s="1">
        <v>2</v>
      </c>
      <c r="J74" s="1">
        <v>1</v>
      </c>
      <c r="K74" s="1">
        <v>2</v>
      </c>
      <c r="L74" s="1">
        <v>1</v>
      </c>
      <c r="M74" s="1">
        <v>0.248</v>
      </c>
      <c r="N74" s="3" t="s">
        <v>578</v>
      </c>
      <c r="O74" s="1" t="s">
        <v>612</v>
      </c>
      <c r="P74" s="3" t="s">
        <v>609</v>
      </c>
      <c r="Q74" s="3" t="s">
        <v>575</v>
      </c>
      <c r="R74" s="3" t="s">
        <v>613</v>
      </c>
      <c r="S74" s="3" t="s">
        <v>346</v>
      </c>
      <c r="T74" s="3" t="s">
        <v>346</v>
      </c>
      <c r="U74" s="3" t="s">
        <v>346</v>
      </c>
      <c r="V74" s="3" t="s">
        <v>325</v>
      </c>
      <c r="W74" s="3" t="s">
        <v>494</v>
      </c>
      <c r="X74" s="3" t="s">
        <v>569</v>
      </c>
      <c r="Y74" s="3" t="s">
        <v>570</v>
      </c>
      <c r="Z74" s="16" t="s">
        <v>571</v>
      </c>
      <c r="AA74" s="3" t="s">
        <v>525</v>
      </c>
      <c r="AB74" s="3"/>
      <c r="AC74" s="3" t="s">
        <v>330</v>
      </c>
      <c r="AD74" s="7">
        <v>11.25611</v>
      </c>
      <c r="AE74" s="7">
        <v>9.8147300000000008</v>
      </c>
      <c r="AF74" s="7">
        <v>11.00381</v>
      </c>
      <c r="AG74" s="7">
        <v>6.7961200000000002</v>
      </c>
      <c r="AH74" s="7">
        <v>7.2254699999999996</v>
      </c>
      <c r="AI74" s="7">
        <v>2.3404799999999999</v>
      </c>
      <c r="AJ74" s="7">
        <v>7.6797199999999997</v>
      </c>
      <c r="AK74" s="7">
        <v>6.4871600000000003</v>
      </c>
      <c r="AL74" s="7">
        <v>7.3665500000000002</v>
      </c>
      <c r="AM74" s="7">
        <v>8.3808100000000003</v>
      </c>
      <c r="AN74" s="7">
        <v>11.94867</v>
      </c>
      <c r="AO74" s="7">
        <v>13.956160000000001</v>
      </c>
      <c r="AP74" s="7">
        <v>6.4997199999999999</v>
      </c>
      <c r="AQ74" s="7">
        <v>15.39831</v>
      </c>
      <c r="AR74" s="7">
        <v>8.79068</v>
      </c>
      <c r="AS74" s="7">
        <v>12.65128</v>
      </c>
      <c r="AT74" s="7">
        <v>15.53931</v>
      </c>
      <c r="AU74" s="7">
        <v>10.3416</v>
      </c>
      <c r="AV74" s="7">
        <v>4.9565299999999999</v>
      </c>
      <c r="AW74" s="7">
        <v>12.725289999999999</v>
      </c>
      <c r="AX74" s="7">
        <v>12.35824</v>
      </c>
      <c r="AY74" s="7">
        <v>8.2754399999999997</v>
      </c>
      <c r="AZ74" s="7">
        <v>5.5914099999999998</v>
      </c>
      <c r="BA74" s="7">
        <v>8.8628599999999995</v>
      </c>
      <c r="BB74" s="7">
        <v>8.3730899999999995</v>
      </c>
      <c r="BC74" s="7">
        <v>5.2489100000000004</v>
      </c>
      <c r="BD74" s="7">
        <v>4.1744300000000001</v>
      </c>
      <c r="BE74" s="7">
        <v>11.452120000000001</v>
      </c>
      <c r="BF74" s="7">
        <v>9.6752000000000002</v>
      </c>
      <c r="BG74" s="7">
        <v>13.130509999999999</v>
      </c>
      <c r="BH74" s="7">
        <v>13.195489999999999</v>
      </c>
      <c r="BI74" s="7">
        <v>9.9605700000000006</v>
      </c>
      <c r="BJ74" s="7">
        <v>5.4037100000000002</v>
      </c>
      <c r="BK74" s="7">
        <v>11.58445</v>
      </c>
      <c r="BL74" s="7">
        <v>11.21228</v>
      </c>
      <c r="BM74" s="7">
        <v>6.9906100000000002</v>
      </c>
      <c r="BN74" s="7">
        <v>4.9394999999999998</v>
      </c>
      <c r="BO74" s="7">
        <v>10.78368</v>
      </c>
      <c r="BP74" s="7">
        <v>8.4830000000000005</v>
      </c>
      <c r="BQ74" s="7">
        <v>10.474629999999999</v>
      </c>
      <c r="BR74" s="7">
        <v>10.1593</v>
      </c>
      <c r="BS74" s="7">
        <v>7.1977099999999998</v>
      </c>
      <c r="BT74" s="7">
        <v>14.713889999999999</v>
      </c>
      <c r="BU74" s="7">
        <v>13.218070000000001</v>
      </c>
      <c r="BV74" s="7">
        <v>11.83798</v>
      </c>
      <c r="BW74" s="7">
        <v>10.552949999999999</v>
      </c>
      <c r="BX74" s="7">
        <v>8.3839699999999997</v>
      </c>
      <c r="BY74" s="7">
        <v>9.8865099999999995</v>
      </c>
      <c r="BZ74" s="7">
        <v>12.269299999999999</v>
      </c>
      <c r="CA74" s="7">
        <v>8.3835999999999995</v>
      </c>
      <c r="CB74" s="7">
        <v>6.1493700000000002</v>
      </c>
      <c r="CC74" s="7">
        <v>13.821870000000001</v>
      </c>
      <c r="CD74" s="7">
        <v>12.03115</v>
      </c>
      <c r="CE74" s="7">
        <v>15.12079</v>
      </c>
      <c r="CF74" s="7">
        <v>7.3609400000000003</v>
      </c>
      <c r="CG74" s="7">
        <v>14.2453</v>
      </c>
      <c r="CH74" s="7">
        <v>9.1559200000000001</v>
      </c>
      <c r="CI74" s="7">
        <v>13.910019999999999</v>
      </c>
      <c r="CJ74" s="7">
        <v>8.4834899999999998</v>
      </c>
      <c r="CK74" s="7">
        <v>14.27547</v>
      </c>
      <c r="CL74" s="7">
        <v>8.4200499999999998</v>
      </c>
      <c r="CM74" s="7">
        <v>12.175470000000001</v>
      </c>
      <c r="CN74" s="7">
        <v>12.038650000000001</v>
      </c>
      <c r="CO74" s="7">
        <v>4.7474999999999996</v>
      </c>
      <c r="CP74" s="7">
        <v>6.1969099999999999</v>
      </c>
      <c r="CQ74" s="7">
        <v>6.0693999999999999</v>
      </c>
      <c r="CR74" s="7">
        <v>10.36763</v>
      </c>
      <c r="CS74" s="7">
        <v>9.5730599999999999</v>
      </c>
      <c r="CT74" s="7">
        <v>10.086460000000001</v>
      </c>
      <c r="CU74" s="7">
        <v>10.45082</v>
      </c>
      <c r="CV74" s="7">
        <v>9.2690099999999997</v>
      </c>
      <c r="CW74" s="7">
        <v>7.66113</v>
      </c>
      <c r="CX74" s="7">
        <v>6.6236199999999998</v>
      </c>
      <c r="CY74" s="7">
        <v>13.13631</v>
      </c>
      <c r="CZ74" s="7">
        <v>10.12701</v>
      </c>
      <c r="DA74" s="7">
        <v>10.219810000000001</v>
      </c>
      <c r="DB74" s="7">
        <v>7.9316000000000004</v>
      </c>
      <c r="DC74" s="7">
        <v>10.484959999999999</v>
      </c>
      <c r="DD74" s="7">
        <v>9.4030299999999993</v>
      </c>
      <c r="DE74" s="7">
        <v>5.6885500000000002</v>
      </c>
      <c r="DF74" s="7">
        <v>12.51254</v>
      </c>
      <c r="DG74" s="9" t="s">
        <v>572</v>
      </c>
      <c r="DH74" s="7">
        <v>10.233129999999999</v>
      </c>
      <c r="DI74" s="7">
        <v>9.2141099999999998</v>
      </c>
      <c r="DJ74" s="7">
        <v>4.5680399999999999</v>
      </c>
      <c r="DK74" s="7">
        <v>10.532220000000001</v>
      </c>
      <c r="DL74" s="7">
        <v>8.0788700000000002</v>
      </c>
      <c r="DM74" s="7">
        <v>5.8890200000000004</v>
      </c>
      <c r="DN74" s="7">
        <v>12.64512</v>
      </c>
      <c r="DO74" s="7">
        <v>5.6736000000000004</v>
      </c>
      <c r="DP74" s="7">
        <v>10.415839999999999</v>
      </c>
      <c r="DQ74" s="7">
        <v>12.25145</v>
      </c>
      <c r="DR74" s="1" t="s">
        <v>331</v>
      </c>
      <c r="DS74" s="1" t="s">
        <v>557</v>
      </c>
      <c r="DT74" s="5">
        <v>1.4605555534362793</v>
      </c>
      <c r="DU74" s="5">
        <v>-0.5630950927734375</v>
      </c>
    </row>
    <row r="75" spans="2:125" x14ac:dyDescent="0.2">
      <c r="B75" s="3" t="s">
        <v>614</v>
      </c>
      <c r="C75" s="3" t="s">
        <v>615</v>
      </c>
      <c r="D75" s="4">
        <v>45112</v>
      </c>
      <c r="E75" s="4">
        <v>45113</v>
      </c>
      <c r="F75" s="1">
        <f t="shared" si="1"/>
        <v>1</v>
      </c>
      <c r="G75" s="1" t="s">
        <v>388</v>
      </c>
      <c r="H75" s="1" t="s">
        <v>320</v>
      </c>
      <c r="I75" s="1">
        <v>0</v>
      </c>
      <c r="J75" s="1">
        <v>0</v>
      </c>
      <c r="K75" s="1">
        <v>0</v>
      </c>
      <c r="L75" s="1">
        <v>0.8</v>
      </c>
      <c r="M75" s="1">
        <v>1.44E-2</v>
      </c>
      <c r="N75" s="3" t="s">
        <v>489</v>
      </c>
      <c r="O75" s="1" t="s">
        <v>616</v>
      </c>
      <c r="P75" s="3" t="s">
        <v>452</v>
      </c>
      <c r="Q75" s="3" t="s">
        <v>617</v>
      </c>
      <c r="R75" s="3" t="s">
        <v>618</v>
      </c>
      <c r="S75" s="3" t="s">
        <v>324</v>
      </c>
      <c r="T75" s="3" t="s">
        <v>346</v>
      </c>
      <c r="U75" s="3" t="s">
        <v>324</v>
      </c>
      <c r="V75" s="3" t="s">
        <v>325</v>
      </c>
      <c r="W75" s="3" t="s">
        <v>494</v>
      </c>
      <c r="X75" s="3" t="s">
        <v>619</v>
      </c>
      <c r="Y75" s="3" t="s">
        <v>620</v>
      </c>
      <c r="Z75" s="16" t="s">
        <v>621</v>
      </c>
      <c r="AA75" s="3" t="s">
        <v>329</v>
      </c>
      <c r="AB75" s="3"/>
      <c r="AC75" s="3" t="s">
        <v>330</v>
      </c>
      <c r="AD75" s="5">
        <v>7.5421899999999997</v>
      </c>
      <c r="AE75" s="5">
        <v>7.4784300000000004</v>
      </c>
      <c r="AF75" s="5">
        <v>7.3884299999999996</v>
      </c>
      <c r="AG75" s="5">
        <v>4.5620500000000002</v>
      </c>
      <c r="AH75" s="6">
        <v>1.7562599999999999</v>
      </c>
      <c r="AI75" s="6">
        <v>-1.5866899999999999</v>
      </c>
      <c r="AJ75" s="5">
        <v>4.7947699999999998</v>
      </c>
      <c r="AK75" s="5">
        <v>3.90029</v>
      </c>
      <c r="AL75" s="5">
        <v>4.6227999999999998</v>
      </c>
      <c r="AM75" s="5">
        <v>5.6373499999999996</v>
      </c>
      <c r="AN75" s="5">
        <v>9.4015599999999999</v>
      </c>
      <c r="AO75" s="5">
        <v>11.30932</v>
      </c>
      <c r="AP75" s="6">
        <v>1.2245999999999999</v>
      </c>
      <c r="AQ75" s="5">
        <v>14.33024</v>
      </c>
      <c r="AR75" s="5">
        <v>5.1576599999999999</v>
      </c>
      <c r="AS75" s="5">
        <v>10.12307</v>
      </c>
      <c r="AT75" s="5">
        <v>11.434200000000001</v>
      </c>
      <c r="AU75" s="5">
        <v>7.91099</v>
      </c>
      <c r="AV75" s="6">
        <v>0.56157000000000001</v>
      </c>
      <c r="AW75" s="5">
        <v>11.22288</v>
      </c>
      <c r="AX75" s="5">
        <v>11.17314</v>
      </c>
      <c r="AY75" s="5">
        <v>6.4313599999999997</v>
      </c>
      <c r="AZ75" s="5">
        <v>2.7309899999999998</v>
      </c>
      <c r="BA75" s="5">
        <v>4.5530299999999997</v>
      </c>
      <c r="BB75" s="5">
        <v>3.3380800000000002</v>
      </c>
      <c r="BC75" s="6">
        <v>1.2748999999999999</v>
      </c>
      <c r="BD75" s="6">
        <v>1.4021300000000001</v>
      </c>
      <c r="BE75" s="5">
        <v>9.2814700000000006</v>
      </c>
      <c r="BF75" s="5">
        <v>6.9000199999999996</v>
      </c>
      <c r="BG75" s="5">
        <v>10.16859</v>
      </c>
      <c r="BH75" s="5">
        <v>10.040050000000001</v>
      </c>
      <c r="BI75" s="5">
        <v>5.5328099999999996</v>
      </c>
      <c r="BJ75" s="6">
        <v>0.76820999999999995</v>
      </c>
      <c r="BK75" s="5">
        <v>8.6731099999999994</v>
      </c>
      <c r="BL75" s="5">
        <v>7.9928900000000001</v>
      </c>
      <c r="BM75" s="5">
        <v>4.7453000000000003</v>
      </c>
      <c r="BN75" s="6">
        <v>-1.3742799999999999</v>
      </c>
      <c r="BO75" s="5">
        <v>8.55396</v>
      </c>
      <c r="BP75" s="5">
        <v>5.5766299999999998</v>
      </c>
      <c r="BQ75" s="5">
        <v>9.2614900000000002</v>
      </c>
      <c r="BR75" s="5">
        <v>7.1518199999999998</v>
      </c>
      <c r="BS75" s="6">
        <v>0.25019999999999998</v>
      </c>
      <c r="BT75" s="5">
        <v>10.39329</v>
      </c>
      <c r="BU75" s="5">
        <v>12.56587</v>
      </c>
      <c r="BV75" s="5">
        <v>10.00892</v>
      </c>
      <c r="BW75" s="5">
        <v>7.2542099999999996</v>
      </c>
      <c r="BX75" s="5">
        <v>6.0872200000000003</v>
      </c>
      <c r="BY75" s="5">
        <v>7.1690699999999996</v>
      </c>
      <c r="BZ75" s="5">
        <v>8.6826500000000006</v>
      </c>
      <c r="CA75" s="5">
        <v>6.6893399999999996</v>
      </c>
      <c r="CB75" s="6">
        <v>0.92786999999999997</v>
      </c>
      <c r="CC75" s="5">
        <v>9.8549600000000002</v>
      </c>
      <c r="CD75" s="5">
        <v>7.2059300000000004</v>
      </c>
      <c r="CE75" s="5">
        <v>13.01362</v>
      </c>
      <c r="CF75" s="5">
        <v>4.9676900000000002</v>
      </c>
      <c r="CG75" s="5">
        <v>11.770440000000001</v>
      </c>
      <c r="CH75" s="5">
        <v>5.9562400000000002</v>
      </c>
      <c r="CI75" s="5">
        <v>8.0621500000000008</v>
      </c>
      <c r="CJ75" s="5">
        <v>5.7252000000000001</v>
      </c>
      <c r="CK75" s="5">
        <v>11.402699999999999</v>
      </c>
      <c r="CL75" s="5">
        <v>5.4018300000000004</v>
      </c>
      <c r="CM75" s="5">
        <v>8.8816199999999998</v>
      </c>
      <c r="CN75" s="5">
        <v>8.2009299999999996</v>
      </c>
      <c r="CO75" s="5">
        <v>2.4116599999999999</v>
      </c>
      <c r="CP75" s="5">
        <v>3.1572200000000001</v>
      </c>
      <c r="CQ75" s="5">
        <v>2.64249</v>
      </c>
      <c r="CR75" s="5">
        <v>8.8269599999999997</v>
      </c>
      <c r="CS75" s="5">
        <v>6.2069299999999998</v>
      </c>
      <c r="CT75" s="5">
        <v>4.5245899999999999</v>
      </c>
      <c r="CU75" s="5">
        <v>7.2326699999999997</v>
      </c>
      <c r="CV75" s="5">
        <v>5.1634700000000002</v>
      </c>
      <c r="CW75" s="5">
        <v>3.0072800000000002</v>
      </c>
      <c r="CX75" s="6">
        <v>1.43326</v>
      </c>
      <c r="CY75" s="5">
        <v>12.82085</v>
      </c>
      <c r="CZ75" s="5">
        <v>5.1779099999999998</v>
      </c>
      <c r="DA75" s="5">
        <v>4.31907</v>
      </c>
      <c r="DB75" s="5">
        <v>4.8572899999999999</v>
      </c>
      <c r="DC75" s="5">
        <v>6.8655799999999996</v>
      </c>
      <c r="DD75" s="5">
        <v>8.0280299999999993</v>
      </c>
      <c r="DE75" s="5">
        <v>1.84944</v>
      </c>
      <c r="DF75" s="5">
        <v>9.5484399999999994</v>
      </c>
      <c r="DG75" s="6">
        <v>1.22987</v>
      </c>
      <c r="DH75" s="5">
        <v>6.8974799999999998</v>
      </c>
      <c r="DI75" s="5">
        <v>3.44747</v>
      </c>
      <c r="DJ75" s="6">
        <v>0.83008000000000004</v>
      </c>
      <c r="DK75" s="5">
        <v>8.7982700000000005</v>
      </c>
      <c r="DL75" s="5">
        <v>5.9136300000000004</v>
      </c>
      <c r="DM75" s="5">
        <v>4.1264000000000003</v>
      </c>
      <c r="DN75" s="5">
        <v>5.7072799999999999</v>
      </c>
      <c r="DO75" s="5">
        <v>3.0825499999999999</v>
      </c>
      <c r="DP75" s="5">
        <v>5.9123799999999997</v>
      </c>
      <c r="DQ75" s="5">
        <v>9.9223300000000005</v>
      </c>
      <c r="DR75" s="1" t="s">
        <v>526</v>
      </c>
      <c r="DS75" s="1" t="s">
        <v>332</v>
      </c>
      <c r="DT75" s="5">
        <v>-0.12281513214111328</v>
      </c>
      <c r="DU75" s="5">
        <v>1.0894775390625E-2</v>
      </c>
    </row>
    <row r="76" spans="2:125" x14ac:dyDescent="0.2">
      <c r="B76" s="3" t="s">
        <v>622</v>
      </c>
      <c r="C76" s="3" t="s">
        <v>615</v>
      </c>
      <c r="D76" s="4">
        <v>45112</v>
      </c>
      <c r="E76" s="4">
        <v>45122</v>
      </c>
      <c r="F76" s="1">
        <f t="shared" si="1"/>
        <v>10</v>
      </c>
      <c r="G76" s="1" t="s">
        <v>388</v>
      </c>
      <c r="H76" s="1" t="s">
        <v>320</v>
      </c>
      <c r="I76" s="1">
        <v>0</v>
      </c>
      <c r="J76" s="1">
        <v>0</v>
      </c>
      <c r="K76" s="1">
        <v>0</v>
      </c>
      <c r="L76" s="1">
        <v>0.7</v>
      </c>
      <c r="M76" s="1">
        <v>8.6800000000000002E-2</v>
      </c>
      <c r="N76" s="3" t="s">
        <v>438</v>
      </c>
      <c r="O76" s="1" t="s">
        <v>623</v>
      </c>
      <c r="P76" s="3" t="s">
        <v>472</v>
      </c>
      <c r="Q76" s="3" t="s">
        <v>624</v>
      </c>
      <c r="R76" s="3" t="s">
        <v>625</v>
      </c>
      <c r="S76" s="3" t="s">
        <v>324</v>
      </c>
      <c r="T76" s="3" t="s">
        <v>346</v>
      </c>
      <c r="U76" s="3" t="s">
        <v>324</v>
      </c>
      <c r="V76" s="3" t="s">
        <v>325</v>
      </c>
      <c r="W76" s="3" t="s">
        <v>494</v>
      </c>
      <c r="X76" s="3" t="s">
        <v>619</v>
      </c>
      <c r="Y76" s="3" t="s">
        <v>620</v>
      </c>
      <c r="Z76" s="16" t="s">
        <v>621</v>
      </c>
      <c r="AA76" s="3" t="s">
        <v>329</v>
      </c>
      <c r="AB76" s="3"/>
      <c r="AC76" s="3" t="s">
        <v>330</v>
      </c>
      <c r="AD76" s="5">
        <v>4.6176300000000001</v>
      </c>
      <c r="AE76" s="5">
        <v>4.8584800000000001</v>
      </c>
      <c r="AF76" s="5">
        <v>7.4401700000000002</v>
      </c>
      <c r="AG76" s="6">
        <v>1.06602</v>
      </c>
      <c r="AH76" s="5">
        <v>2.1448100000000001</v>
      </c>
      <c r="AI76" s="6">
        <v>-2.1846800000000002</v>
      </c>
      <c r="AJ76" s="5">
        <v>4.3412199999999999</v>
      </c>
      <c r="AK76" s="5">
        <v>4.9311600000000002</v>
      </c>
      <c r="AL76" s="5">
        <v>5.1347300000000002</v>
      </c>
      <c r="AM76" s="5">
        <v>5.5029000000000003</v>
      </c>
      <c r="AN76" s="5">
        <v>9.1590799999999994</v>
      </c>
      <c r="AO76" s="5">
        <v>4.5550300000000004</v>
      </c>
      <c r="AP76" s="6">
        <v>0.11705</v>
      </c>
      <c r="AQ76" s="5">
        <v>12.455629999999999</v>
      </c>
      <c r="AR76" s="5">
        <v>2.2265999999999999</v>
      </c>
      <c r="AS76" s="5">
        <v>8.1905199999999994</v>
      </c>
      <c r="AT76" s="5">
        <v>10.437480000000001</v>
      </c>
      <c r="AU76" s="5">
        <v>7.8012699999999997</v>
      </c>
      <c r="AV76" s="6">
        <v>0.65242999999999995</v>
      </c>
      <c r="AW76" s="5">
        <v>8.5020900000000008</v>
      </c>
      <c r="AX76" s="5">
        <v>9.5042100000000005</v>
      </c>
      <c r="AY76" s="5">
        <v>5.9597899999999999</v>
      </c>
      <c r="AZ76" s="5">
        <v>2.4847299999999999</v>
      </c>
      <c r="BA76" s="5">
        <v>4.2191599999999996</v>
      </c>
      <c r="BB76" s="5">
        <v>2.8315199999999998</v>
      </c>
      <c r="BC76" s="6">
        <v>1.1602699999999999</v>
      </c>
      <c r="BD76" s="6">
        <v>0.52459999999999996</v>
      </c>
      <c r="BE76" s="5">
        <v>8.8284300000000009</v>
      </c>
      <c r="BF76" s="5">
        <v>6.9289199999999997</v>
      </c>
      <c r="BG76" s="5">
        <v>9.7525200000000005</v>
      </c>
      <c r="BH76" s="5">
        <v>10.10731</v>
      </c>
      <c r="BI76" s="5">
        <v>5.0552200000000003</v>
      </c>
      <c r="BJ76" s="6">
        <v>0.66152999999999995</v>
      </c>
      <c r="BK76" s="5">
        <v>8.2355599999999995</v>
      </c>
      <c r="BL76" s="5">
        <v>6.335</v>
      </c>
      <c r="BM76" s="5">
        <v>4.1237700000000004</v>
      </c>
      <c r="BN76" s="6">
        <v>-1.25658</v>
      </c>
      <c r="BO76" s="5">
        <v>8.3112300000000001</v>
      </c>
      <c r="BP76" s="5">
        <v>6.2361899999999997</v>
      </c>
      <c r="BQ76" s="5">
        <v>7.1113600000000003</v>
      </c>
      <c r="BR76" s="5">
        <v>5.3647299999999998</v>
      </c>
      <c r="BS76" s="6">
        <v>-0.28205000000000002</v>
      </c>
      <c r="BT76" s="5">
        <v>10.19786</v>
      </c>
      <c r="BU76" s="5">
        <v>8.6085499999999993</v>
      </c>
      <c r="BV76" s="5">
        <v>7.8580899999999998</v>
      </c>
      <c r="BW76" s="5">
        <v>8.0574600000000007</v>
      </c>
      <c r="BX76" s="5">
        <v>5.8934300000000004</v>
      </c>
      <c r="BY76" s="5">
        <v>5.9766500000000002</v>
      </c>
      <c r="BZ76" s="5">
        <v>5.5259799999999997</v>
      </c>
      <c r="CA76" s="5">
        <v>6.8437900000000003</v>
      </c>
      <c r="CB76" s="6">
        <v>1.28867</v>
      </c>
      <c r="CC76" s="5">
        <v>8.8085000000000004</v>
      </c>
      <c r="CD76" s="5">
        <v>6.6468400000000001</v>
      </c>
      <c r="CE76" s="5">
        <v>12.61417</v>
      </c>
      <c r="CF76" s="5">
        <v>4.7292800000000002</v>
      </c>
      <c r="CG76" s="5">
        <v>10.460179999999999</v>
      </c>
      <c r="CH76" s="5">
        <v>5.4199299999999999</v>
      </c>
      <c r="CI76" s="5">
        <v>5.3677900000000003</v>
      </c>
      <c r="CJ76" s="5">
        <v>5.5842799999999997</v>
      </c>
      <c r="CK76" s="5">
        <v>11.212999999999999</v>
      </c>
      <c r="CL76" s="5">
        <v>4.5140500000000001</v>
      </c>
      <c r="CM76" s="5">
        <v>6.3613999999999997</v>
      </c>
      <c r="CN76" s="5">
        <v>6.8113400000000004</v>
      </c>
      <c r="CO76" s="5">
        <v>4.3469699999999998</v>
      </c>
      <c r="CP76" s="5">
        <v>2.5385</v>
      </c>
      <c r="CQ76" s="5">
        <v>2.1120999999999999</v>
      </c>
      <c r="CR76" s="5">
        <v>8.76145</v>
      </c>
      <c r="CS76" s="5">
        <v>5.97227</v>
      </c>
      <c r="CT76" s="5">
        <v>4.2482499999999996</v>
      </c>
      <c r="CU76" s="5">
        <v>6.5351699999999999</v>
      </c>
      <c r="CV76" s="5">
        <v>4.86097</v>
      </c>
      <c r="CW76" s="6">
        <v>1.86493</v>
      </c>
      <c r="CX76" s="6">
        <v>1.1183099999999999</v>
      </c>
      <c r="CY76" s="5">
        <v>8.9770299999999992</v>
      </c>
      <c r="CZ76" s="5">
        <v>4.8973899999999997</v>
      </c>
      <c r="DA76" s="5">
        <v>4.9836099999999997</v>
      </c>
      <c r="DB76" s="5">
        <v>4.5045500000000001</v>
      </c>
      <c r="DC76" s="5">
        <v>6.5741199999999997</v>
      </c>
      <c r="DD76" s="5">
        <v>7.3708900000000002</v>
      </c>
      <c r="DE76" s="5">
        <v>1.3660699999999999</v>
      </c>
      <c r="DF76" s="5">
        <v>9.1168899999999997</v>
      </c>
      <c r="DG76" s="6">
        <v>1.3831599999999999</v>
      </c>
      <c r="DH76" s="5">
        <v>4.1367799999999999</v>
      </c>
      <c r="DI76" s="5">
        <v>2.6219800000000002</v>
      </c>
      <c r="DJ76" s="6">
        <v>6.1580000000000003E-2</v>
      </c>
      <c r="DK76" s="5">
        <v>8.0805199999999999</v>
      </c>
      <c r="DL76" s="5">
        <v>4.0871399999999998</v>
      </c>
      <c r="DM76" s="5">
        <v>3.7015600000000002</v>
      </c>
      <c r="DN76" s="5">
        <v>3.1688299999999998</v>
      </c>
      <c r="DO76" s="5">
        <v>3.0679500000000002</v>
      </c>
      <c r="DP76" s="5">
        <v>6.1487600000000002</v>
      </c>
      <c r="DQ76" s="5">
        <v>9.6814900000000002</v>
      </c>
      <c r="DR76" s="1" t="s">
        <v>526</v>
      </c>
      <c r="DS76" s="1" t="s">
        <v>332</v>
      </c>
      <c r="DT76" s="5">
        <v>-2.23541259765625E-3</v>
      </c>
      <c r="DU76" s="5">
        <v>1.8548965454101562E-3</v>
      </c>
    </row>
    <row r="77" spans="2:125" x14ac:dyDescent="0.2">
      <c r="B77" s="3" t="s">
        <v>626</v>
      </c>
      <c r="C77" s="3" t="s">
        <v>615</v>
      </c>
      <c r="D77" s="4">
        <v>45112</v>
      </c>
      <c r="E77" s="4">
        <v>45123</v>
      </c>
      <c r="F77" s="1">
        <f t="shared" si="1"/>
        <v>11</v>
      </c>
      <c r="G77" s="1" t="s">
        <v>388</v>
      </c>
      <c r="H77" s="1" t="s">
        <v>320</v>
      </c>
      <c r="I77" s="1">
        <v>0</v>
      </c>
      <c r="J77" s="1">
        <v>0</v>
      </c>
      <c r="K77" s="1">
        <v>0</v>
      </c>
      <c r="L77" s="1">
        <v>0.9</v>
      </c>
      <c r="M77" s="1">
        <v>0.1206</v>
      </c>
      <c r="N77" s="3" t="s">
        <v>627</v>
      </c>
      <c r="O77" s="1" t="s">
        <v>628</v>
      </c>
      <c r="P77" s="3" t="s">
        <v>342</v>
      </c>
      <c r="Q77" s="3" t="s">
        <v>629</v>
      </c>
      <c r="R77" s="3" t="s">
        <v>585</v>
      </c>
      <c r="S77" s="3" t="s">
        <v>324</v>
      </c>
      <c r="T77" s="3" t="s">
        <v>346</v>
      </c>
      <c r="U77" s="3" t="s">
        <v>324</v>
      </c>
      <c r="V77" s="3" t="s">
        <v>325</v>
      </c>
      <c r="W77" s="3" t="s">
        <v>494</v>
      </c>
      <c r="X77" s="3" t="s">
        <v>619</v>
      </c>
      <c r="Y77" s="3" t="s">
        <v>620</v>
      </c>
      <c r="Z77" s="16" t="s">
        <v>621</v>
      </c>
      <c r="AA77" s="3" t="s">
        <v>329</v>
      </c>
      <c r="AB77" s="3"/>
      <c r="AC77" s="3" t="s">
        <v>330</v>
      </c>
      <c r="AD77" s="5">
        <v>5.5278400000000003</v>
      </c>
      <c r="AE77" s="5">
        <v>5.8997999999999999</v>
      </c>
      <c r="AF77" s="5">
        <v>7.6859200000000003</v>
      </c>
      <c r="AG77" s="5">
        <v>2.0774400000000002</v>
      </c>
      <c r="AH77" s="5">
        <v>2.6228500000000001</v>
      </c>
      <c r="AI77" s="6">
        <v>-1.18692</v>
      </c>
      <c r="AJ77" s="5">
        <v>4.5730000000000004</v>
      </c>
      <c r="AK77" s="5">
        <v>4.8716699999999999</v>
      </c>
      <c r="AL77" s="5">
        <v>5.1286800000000001</v>
      </c>
      <c r="AM77" s="5">
        <v>5.5279299999999996</v>
      </c>
      <c r="AN77" s="5">
        <v>9.5045500000000001</v>
      </c>
      <c r="AO77" s="5">
        <v>4.7916400000000001</v>
      </c>
      <c r="AP77" s="6">
        <v>0.33381</v>
      </c>
      <c r="AQ77" s="5">
        <v>13.49994</v>
      </c>
      <c r="AR77" s="5">
        <v>2.7135400000000001</v>
      </c>
      <c r="AS77" s="5">
        <v>9.2281200000000005</v>
      </c>
      <c r="AT77" s="5">
        <v>10.85759</v>
      </c>
      <c r="AU77" s="5">
        <v>8.2829599999999992</v>
      </c>
      <c r="AV77" s="6">
        <v>0.85023000000000004</v>
      </c>
      <c r="AW77" s="5">
        <v>10.116949999999999</v>
      </c>
      <c r="AX77" s="5">
        <v>10.287100000000001</v>
      </c>
      <c r="AY77" s="5">
        <v>6.1616799999999996</v>
      </c>
      <c r="AZ77" s="5">
        <v>3.3988</v>
      </c>
      <c r="BA77" s="5">
        <v>4.3365999999999998</v>
      </c>
      <c r="BB77" s="5">
        <v>3.1068600000000002</v>
      </c>
      <c r="BC77" s="6">
        <v>1.9447399999999999</v>
      </c>
      <c r="BD77" s="6">
        <v>0.60255999999999998</v>
      </c>
      <c r="BE77" s="5">
        <v>9.0931300000000004</v>
      </c>
      <c r="BF77" s="5">
        <v>7.1930399999999999</v>
      </c>
      <c r="BG77" s="5">
        <v>10.18957</v>
      </c>
      <c r="BH77" s="5">
        <v>10.10388</v>
      </c>
      <c r="BI77" s="5">
        <v>5.4902300000000004</v>
      </c>
      <c r="BJ77" s="6">
        <v>0.35259000000000001</v>
      </c>
      <c r="BK77" s="5">
        <v>8.5231999999999992</v>
      </c>
      <c r="BL77" s="5">
        <v>7.3466199999999997</v>
      </c>
      <c r="BM77" s="5">
        <v>3.7519300000000002</v>
      </c>
      <c r="BN77" s="6">
        <v>-1.2371000000000001</v>
      </c>
      <c r="BO77" s="5">
        <v>8.6053800000000003</v>
      </c>
      <c r="BP77" s="5">
        <v>6.2937200000000004</v>
      </c>
      <c r="BQ77" s="5">
        <v>7.4728899999999996</v>
      </c>
      <c r="BR77" s="5">
        <v>6.0761799999999999</v>
      </c>
      <c r="BS77" s="6">
        <v>0.19319</v>
      </c>
      <c r="BT77" s="5">
        <v>10.31723</v>
      </c>
      <c r="BU77" s="5">
        <v>10.41058</v>
      </c>
      <c r="BV77" s="5">
        <v>9.1062499999999993</v>
      </c>
      <c r="BW77" s="5">
        <v>8.1056000000000008</v>
      </c>
      <c r="BX77" s="5">
        <v>6.0687499999999996</v>
      </c>
      <c r="BY77" s="5">
        <v>6.4647399999999999</v>
      </c>
      <c r="BZ77" s="5">
        <v>6.6000899999999998</v>
      </c>
      <c r="CA77" s="5">
        <v>7.3720800000000004</v>
      </c>
      <c r="CB77" s="6">
        <v>1.45814</v>
      </c>
      <c r="CC77" s="5">
        <v>9.3217599999999994</v>
      </c>
      <c r="CD77" s="5">
        <v>6.9926399999999997</v>
      </c>
      <c r="CE77" s="5">
        <v>12.888109999999999</v>
      </c>
      <c r="CF77" s="5">
        <v>4.9511900000000004</v>
      </c>
      <c r="CG77" s="5">
        <v>11.65415</v>
      </c>
      <c r="CH77" s="5">
        <v>5.7741800000000003</v>
      </c>
      <c r="CI77" s="5">
        <v>7.3602299999999996</v>
      </c>
      <c r="CJ77" s="5">
        <v>5.6741599999999996</v>
      </c>
      <c r="CK77" s="5">
        <v>11.39781</v>
      </c>
      <c r="CL77" s="5">
        <v>5.0542199999999999</v>
      </c>
      <c r="CM77" s="5">
        <v>7.4741799999999996</v>
      </c>
      <c r="CN77" s="5">
        <v>7.7545400000000004</v>
      </c>
      <c r="CO77" s="5">
        <v>3.6612800000000001</v>
      </c>
      <c r="CP77" s="5">
        <v>2.46455</v>
      </c>
      <c r="CQ77" s="5">
        <v>2.36504</v>
      </c>
      <c r="CR77" s="5">
        <v>8.8979599999999994</v>
      </c>
      <c r="CS77" s="5">
        <v>6.1728800000000001</v>
      </c>
      <c r="CT77" s="5">
        <v>4.5076799999999997</v>
      </c>
      <c r="CU77" s="5">
        <v>7.0223000000000004</v>
      </c>
      <c r="CV77" s="5">
        <v>4.9976099999999999</v>
      </c>
      <c r="CW77" s="5">
        <v>2.3727100000000001</v>
      </c>
      <c r="CX77" s="6">
        <v>0.93437999999999999</v>
      </c>
      <c r="CY77" s="5">
        <v>9.7389500000000009</v>
      </c>
      <c r="CZ77" s="5">
        <v>5.2499399999999996</v>
      </c>
      <c r="DA77" s="5">
        <v>4.3467900000000004</v>
      </c>
      <c r="DB77" s="5">
        <v>4.6471099999999996</v>
      </c>
      <c r="DC77" s="5">
        <v>7.2597100000000001</v>
      </c>
      <c r="DD77" s="5">
        <v>7.6560300000000003</v>
      </c>
      <c r="DE77" s="5">
        <v>1.65398</v>
      </c>
      <c r="DF77" s="5">
        <v>9.6069300000000002</v>
      </c>
      <c r="DG77" s="6">
        <v>1.3140400000000001</v>
      </c>
      <c r="DH77" s="5">
        <v>4.9813799999999997</v>
      </c>
      <c r="DI77" s="5">
        <v>2.9549799999999999</v>
      </c>
      <c r="DJ77" s="6">
        <v>0.95433000000000001</v>
      </c>
      <c r="DK77" s="5">
        <v>10.5021</v>
      </c>
      <c r="DL77" s="5">
        <v>5.5842299999999998</v>
      </c>
      <c r="DM77" s="5">
        <v>4.2282299999999999</v>
      </c>
      <c r="DN77" s="5">
        <v>4.1490799999999997</v>
      </c>
      <c r="DO77" s="5">
        <v>3.29616</v>
      </c>
      <c r="DP77" s="5">
        <v>6.2087599999999998</v>
      </c>
      <c r="DQ77" s="5">
        <v>10.010160000000001</v>
      </c>
      <c r="DR77" s="1" t="s">
        <v>526</v>
      </c>
      <c r="DS77" s="1" t="s">
        <v>332</v>
      </c>
      <c r="DT77" s="5">
        <v>6.87408447265625E-3</v>
      </c>
      <c r="DU77" s="5">
        <v>4.0064811706542969E-2</v>
      </c>
    </row>
    <row r="78" spans="2:125" x14ac:dyDescent="0.2">
      <c r="B78" s="3" t="s">
        <v>630</v>
      </c>
      <c r="C78" s="3" t="s">
        <v>615</v>
      </c>
      <c r="D78" s="4">
        <v>45112</v>
      </c>
      <c r="E78" s="4">
        <v>45124</v>
      </c>
      <c r="F78" s="1">
        <f t="shared" si="1"/>
        <v>12</v>
      </c>
      <c r="G78" s="1" t="s">
        <v>388</v>
      </c>
      <c r="H78" s="1" t="s">
        <v>320</v>
      </c>
      <c r="I78" s="1">
        <v>0</v>
      </c>
      <c r="J78" s="1">
        <v>0</v>
      </c>
      <c r="K78" s="1">
        <v>0</v>
      </c>
      <c r="L78" s="1">
        <v>0.9</v>
      </c>
      <c r="M78" s="1">
        <v>0.05</v>
      </c>
      <c r="N78" s="3" t="s">
        <v>631</v>
      </c>
      <c r="O78" s="1" t="s">
        <v>632</v>
      </c>
      <c r="P78" s="3" t="s">
        <v>366</v>
      </c>
      <c r="Q78" s="3" t="s">
        <v>633</v>
      </c>
      <c r="R78" s="3" t="s">
        <v>634</v>
      </c>
      <c r="S78" s="3" t="s">
        <v>346</v>
      </c>
      <c r="T78" s="3" t="s">
        <v>346</v>
      </c>
      <c r="U78" s="3" t="s">
        <v>324</v>
      </c>
      <c r="V78" s="3" t="s">
        <v>325</v>
      </c>
      <c r="W78" s="3" t="s">
        <v>494</v>
      </c>
      <c r="X78" s="3" t="s">
        <v>619</v>
      </c>
      <c r="Y78" s="3" t="s">
        <v>620</v>
      </c>
      <c r="Z78" s="16" t="s">
        <v>621</v>
      </c>
      <c r="AA78" s="3" t="s">
        <v>329</v>
      </c>
      <c r="AB78" s="3"/>
      <c r="AC78" s="3" t="s">
        <v>330</v>
      </c>
      <c r="AD78" s="5">
        <v>6.5330899999999996</v>
      </c>
      <c r="AE78" s="5">
        <v>6.56907</v>
      </c>
      <c r="AF78" s="5">
        <v>7.6684700000000001</v>
      </c>
      <c r="AG78" s="5">
        <v>2.50827</v>
      </c>
      <c r="AH78" s="5">
        <v>2.8261599999999998</v>
      </c>
      <c r="AI78" s="6">
        <v>-1.5085299999999999</v>
      </c>
      <c r="AJ78" s="5">
        <v>4.6602300000000003</v>
      </c>
      <c r="AK78" s="5">
        <v>4.6825999999999999</v>
      </c>
      <c r="AL78" s="5">
        <v>4.9838300000000002</v>
      </c>
      <c r="AM78" s="5">
        <v>5.6390200000000004</v>
      </c>
      <c r="AN78" s="5">
        <v>9.4281299999999995</v>
      </c>
      <c r="AO78" s="5">
        <v>5.0885100000000003</v>
      </c>
      <c r="AP78" s="6">
        <v>0.41005000000000003</v>
      </c>
      <c r="AQ78" s="5">
        <v>13.138170000000001</v>
      </c>
      <c r="AR78" s="5">
        <v>3.4672900000000002</v>
      </c>
      <c r="AS78" s="5">
        <v>9.33474</v>
      </c>
      <c r="AT78" s="5">
        <v>10.785920000000001</v>
      </c>
      <c r="AU78" s="5">
        <v>8.1392399999999991</v>
      </c>
      <c r="AV78" s="6">
        <v>0.73024</v>
      </c>
      <c r="AW78" s="5">
        <v>10.696859999999999</v>
      </c>
      <c r="AX78" s="5">
        <v>10.68384</v>
      </c>
      <c r="AY78" s="5">
        <v>5.8054600000000001</v>
      </c>
      <c r="AZ78" s="5">
        <v>3.80863</v>
      </c>
      <c r="BA78" s="5">
        <v>4.1476100000000002</v>
      </c>
      <c r="BB78" s="5">
        <v>3.34646</v>
      </c>
      <c r="BC78" s="6">
        <v>1.9214100000000001</v>
      </c>
      <c r="BD78" s="6">
        <v>1.29173</v>
      </c>
      <c r="BE78" s="5">
        <v>9.2137200000000004</v>
      </c>
      <c r="BF78" s="5">
        <v>7.0273500000000002</v>
      </c>
      <c r="BG78" s="5">
        <v>10.429500000000001</v>
      </c>
      <c r="BH78" s="5">
        <v>9.7228600000000007</v>
      </c>
      <c r="BI78" s="5">
        <v>5.5182700000000002</v>
      </c>
      <c r="BJ78" s="6">
        <v>0.60299999999999998</v>
      </c>
      <c r="BK78" s="5">
        <v>8.6522699999999997</v>
      </c>
      <c r="BL78" s="5">
        <v>7.7047600000000003</v>
      </c>
      <c r="BM78" s="5">
        <v>3.7405200000000001</v>
      </c>
      <c r="BN78" s="6">
        <v>-1.2276400000000001</v>
      </c>
      <c r="BO78" s="5">
        <v>8.5471699999999995</v>
      </c>
      <c r="BP78" s="5">
        <v>6.2035200000000001</v>
      </c>
      <c r="BQ78" s="5">
        <v>8.1098599999999994</v>
      </c>
      <c r="BR78" s="5">
        <v>6.4277600000000001</v>
      </c>
      <c r="BS78" s="6">
        <v>0.24310000000000001</v>
      </c>
      <c r="BT78" s="5">
        <v>10.102729999999999</v>
      </c>
      <c r="BU78" s="5">
        <v>10.343159999999999</v>
      </c>
      <c r="BV78" s="5">
        <v>9.2154600000000002</v>
      </c>
      <c r="BW78" s="5">
        <v>7.5835400000000002</v>
      </c>
      <c r="BX78" s="5">
        <v>6.3632900000000001</v>
      </c>
      <c r="BY78" s="5">
        <v>6.7190200000000004</v>
      </c>
      <c r="BZ78" s="5">
        <v>7.5225099999999996</v>
      </c>
      <c r="CA78" s="5">
        <v>7.9208100000000004</v>
      </c>
      <c r="CB78" s="6">
        <v>1.6598900000000001</v>
      </c>
      <c r="CC78" s="5">
        <v>9.4332700000000003</v>
      </c>
      <c r="CD78" s="5">
        <v>6.6536799999999996</v>
      </c>
      <c r="CE78" s="5">
        <v>12.97583</v>
      </c>
      <c r="CF78" s="5">
        <v>4.9227299999999996</v>
      </c>
      <c r="CG78" s="5">
        <v>11.513109999999999</v>
      </c>
      <c r="CH78" s="5">
        <v>6.0690900000000001</v>
      </c>
      <c r="CI78" s="5">
        <v>7.2577600000000002</v>
      </c>
      <c r="CJ78" s="5">
        <v>5.4872699999999996</v>
      </c>
      <c r="CK78" s="5">
        <v>11.18117</v>
      </c>
      <c r="CL78" s="5">
        <v>5.2282900000000003</v>
      </c>
      <c r="CM78" s="5">
        <v>7.8839499999999996</v>
      </c>
      <c r="CN78" s="5">
        <v>9.5016499999999997</v>
      </c>
      <c r="CO78" s="6">
        <v>1.7855700000000001</v>
      </c>
      <c r="CP78" s="5">
        <v>2.8802400000000001</v>
      </c>
      <c r="CQ78" s="5">
        <v>2.4895</v>
      </c>
      <c r="CR78" s="5">
        <v>8.7815899999999996</v>
      </c>
      <c r="CS78" s="5">
        <v>5.9915000000000003</v>
      </c>
      <c r="CT78" s="5">
        <v>4.5616300000000001</v>
      </c>
      <c r="CU78" s="5">
        <v>7.0354599999999996</v>
      </c>
      <c r="CV78" s="5">
        <v>5.1313000000000004</v>
      </c>
      <c r="CW78" s="5">
        <v>2.7073100000000001</v>
      </c>
      <c r="CX78" s="6">
        <v>1.6141399999999999</v>
      </c>
      <c r="CY78" s="5">
        <v>9.5233600000000003</v>
      </c>
      <c r="CZ78" s="5">
        <v>5.2835599999999996</v>
      </c>
      <c r="DA78" s="5">
        <v>3.5206599999999999</v>
      </c>
      <c r="DB78" s="5">
        <v>4.7268299999999996</v>
      </c>
      <c r="DC78" s="5">
        <v>7.1987699999999997</v>
      </c>
      <c r="DD78" s="5">
        <v>7.4984299999999999</v>
      </c>
      <c r="DE78" s="5">
        <v>1.7368600000000001</v>
      </c>
      <c r="DF78" s="5">
        <v>9.6271199999999997</v>
      </c>
      <c r="DG78" s="6">
        <v>1.86852</v>
      </c>
      <c r="DH78" s="5">
        <v>5.8448399999999996</v>
      </c>
      <c r="DI78" s="5">
        <v>3.38822</v>
      </c>
      <c r="DJ78" s="6">
        <v>0.64056999999999997</v>
      </c>
      <c r="DK78" s="5">
        <v>8.4302600000000005</v>
      </c>
      <c r="DL78" s="5">
        <v>5.7177100000000003</v>
      </c>
      <c r="DM78" s="5">
        <v>4.2613500000000002</v>
      </c>
      <c r="DN78" s="5">
        <v>4.80063</v>
      </c>
      <c r="DO78" s="5">
        <v>3.2592300000000001</v>
      </c>
      <c r="DP78" s="5">
        <v>6.0937299999999999</v>
      </c>
      <c r="DQ78" s="5">
        <v>9.8728700000000007</v>
      </c>
      <c r="DR78" s="1" t="s">
        <v>526</v>
      </c>
      <c r="DS78" s="1" t="s">
        <v>332</v>
      </c>
      <c r="DT78" s="5">
        <v>0.10321426391601562</v>
      </c>
      <c r="DU78" s="5">
        <v>9.8924636840820312E-2</v>
      </c>
    </row>
    <row r="79" spans="2:125" x14ac:dyDescent="0.2">
      <c r="B79" s="3" t="s">
        <v>635</v>
      </c>
      <c r="C79" s="3" t="s">
        <v>615</v>
      </c>
      <c r="D79" s="4">
        <v>45112</v>
      </c>
      <c r="E79" s="4">
        <v>45125</v>
      </c>
      <c r="F79" s="1">
        <f t="shared" si="1"/>
        <v>13</v>
      </c>
      <c r="G79" s="1" t="s">
        <v>388</v>
      </c>
      <c r="H79" s="1" t="s">
        <v>320</v>
      </c>
      <c r="I79" s="1">
        <v>0</v>
      </c>
      <c r="J79" s="1">
        <v>0</v>
      </c>
      <c r="K79" s="1">
        <v>0</v>
      </c>
      <c r="L79" s="1">
        <v>1.2</v>
      </c>
      <c r="M79" s="1">
        <v>8.4000000000000005E-2</v>
      </c>
      <c r="N79" s="3" t="s">
        <v>636</v>
      </c>
      <c r="O79" s="1" t="s">
        <v>478</v>
      </c>
      <c r="P79" s="3" t="s">
        <v>400</v>
      </c>
      <c r="Q79" s="3" t="s">
        <v>637</v>
      </c>
      <c r="R79" s="3" t="s">
        <v>638</v>
      </c>
      <c r="S79" s="3" t="s">
        <v>324</v>
      </c>
      <c r="T79" s="3" t="s">
        <v>346</v>
      </c>
      <c r="U79" s="3" t="s">
        <v>324</v>
      </c>
      <c r="V79" s="3" t="s">
        <v>325</v>
      </c>
      <c r="W79" s="3" t="s">
        <v>494</v>
      </c>
      <c r="X79" s="3" t="s">
        <v>619</v>
      </c>
      <c r="Y79" s="3" t="s">
        <v>620</v>
      </c>
      <c r="Z79" s="16" t="s">
        <v>621</v>
      </c>
      <c r="AA79" s="3" t="s">
        <v>329</v>
      </c>
      <c r="AB79" s="3"/>
      <c r="AC79" s="3" t="s">
        <v>330</v>
      </c>
      <c r="AD79" s="5">
        <v>7.3444099999999999</v>
      </c>
      <c r="AE79" s="5">
        <v>7.59152</v>
      </c>
      <c r="AF79" s="5">
        <v>8.0466300000000004</v>
      </c>
      <c r="AG79" s="5">
        <v>3.07559</v>
      </c>
      <c r="AH79" s="5">
        <v>3.1644299999999999</v>
      </c>
      <c r="AI79" s="6">
        <v>-1.5528500000000001</v>
      </c>
      <c r="AJ79" s="5">
        <v>5.3159099999999997</v>
      </c>
      <c r="AK79" s="5">
        <v>4.9670899999999998</v>
      </c>
      <c r="AL79" s="5">
        <v>5.3529499999999999</v>
      </c>
      <c r="AM79" s="5">
        <v>6.2603499999999999</v>
      </c>
      <c r="AN79" s="5">
        <v>10.129189999999999</v>
      </c>
      <c r="AO79" s="5">
        <v>5.9199400000000004</v>
      </c>
      <c r="AP79" s="6">
        <v>1.1303300000000001</v>
      </c>
      <c r="AQ79" s="5">
        <v>13.695690000000001</v>
      </c>
      <c r="AR79" s="5">
        <v>4.7773199999999996</v>
      </c>
      <c r="AS79" s="5">
        <v>10.0685</v>
      </c>
      <c r="AT79" s="5">
        <v>11.50431</v>
      </c>
      <c r="AU79" s="5">
        <v>8.8279700000000005</v>
      </c>
      <c r="AV79" s="6">
        <v>0.89559</v>
      </c>
      <c r="AW79" s="5">
        <v>11.586029999999999</v>
      </c>
      <c r="AX79" s="5">
        <v>11.3621</v>
      </c>
      <c r="AY79" s="5">
        <v>7.0868900000000004</v>
      </c>
      <c r="AZ79" s="5">
        <v>4.2397200000000002</v>
      </c>
      <c r="BA79" s="5">
        <v>4.90794</v>
      </c>
      <c r="BB79" s="5">
        <v>3.7787199999999999</v>
      </c>
      <c r="BC79" s="6">
        <v>1.3905400000000001</v>
      </c>
      <c r="BD79" s="6">
        <v>1.10416</v>
      </c>
      <c r="BE79" s="5">
        <v>9.5291099999999993</v>
      </c>
      <c r="BF79" s="5">
        <v>7.6488399999999999</v>
      </c>
      <c r="BG79" s="5">
        <v>10.859500000000001</v>
      </c>
      <c r="BH79" s="5">
        <v>10.41686</v>
      </c>
      <c r="BI79" s="5">
        <v>6.31616</v>
      </c>
      <c r="BJ79" s="6">
        <v>0.80073000000000005</v>
      </c>
      <c r="BK79" s="5">
        <v>9.7608700000000006</v>
      </c>
      <c r="BL79" s="5">
        <v>8.6909500000000008</v>
      </c>
      <c r="BM79" s="5">
        <v>4.5388700000000002</v>
      </c>
      <c r="BN79" s="6">
        <v>-0.69806999999999997</v>
      </c>
      <c r="BO79" s="5">
        <v>9.2401</v>
      </c>
      <c r="BP79" s="5">
        <v>6.7611999999999997</v>
      </c>
      <c r="BQ79" s="5">
        <v>9.3199799999999993</v>
      </c>
      <c r="BR79" s="5">
        <v>7.66181</v>
      </c>
      <c r="BS79" s="6">
        <v>0.40898000000000001</v>
      </c>
      <c r="BT79" s="5">
        <v>11.334479999999999</v>
      </c>
      <c r="BU79" s="5">
        <v>10.780150000000001</v>
      </c>
      <c r="BV79" s="5">
        <v>9.9868600000000001</v>
      </c>
      <c r="BW79" s="5">
        <v>7.82592</v>
      </c>
      <c r="BX79" s="5">
        <v>6.5070199999999998</v>
      </c>
      <c r="BY79" s="5">
        <v>7.4546099999999997</v>
      </c>
      <c r="BZ79" s="5">
        <v>8.7467000000000006</v>
      </c>
      <c r="CA79" s="5">
        <v>8.3100699999999996</v>
      </c>
      <c r="CB79" s="5">
        <v>2.1899899999999999</v>
      </c>
      <c r="CC79" s="5">
        <v>10.29889</v>
      </c>
      <c r="CD79" s="5">
        <v>7.5115600000000002</v>
      </c>
      <c r="CE79" s="5">
        <v>13.43497</v>
      </c>
      <c r="CF79" s="5">
        <v>5.4894100000000003</v>
      </c>
      <c r="CG79" s="5">
        <v>11.952109999999999</v>
      </c>
      <c r="CH79" s="5">
        <v>6.65829</v>
      </c>
      <c r="CI79" s="5">
        <v>7.7819099999999999</v>
      </c>
      <c r="CJ79" s="5">
        <v>6.3759699999999997</v>
      </c>
      <c r="CK79" s="5">
        <v>11.82802</v>
      </c>
      <c r="CL79" s="5">
        <v>5.9535099999999996</v>
      </c>
      <c r="CM79" s="5">
        <v>8.7320799999999998</v>
      </c>
      <c r="CN79" s="5">
        <v>8.1851500000000001</v>
      </c>
      <c r="CO79" s="5">
        <v>3.0459399999999999</v>
      </c>
      <c r="CP79" s="5">
        <v>3.6418400000000002</v>
      </c>
      <c r="CQ79" s="5">
        <v>2.8058299999999998</v>
      </c>
      <c r="CR79" s="5">
        <v>9.2983799999999999</v>
      </c>
      <c r="CS79" s="5">
        <v>6.7207699999999999</v>
      </c>
      <c r="CT79" s="5">
        <v>4.9987700000000004</v>
      </c>
      <c r="CU79" s="5">
        <v>7.7768100000000002</v>
      </c>
      <c r="CV79" s="5">
        <v>5.6085900000000004</v>
      </c>
      <c r="CW79" s="5">
        <v>3.3997099999999998</v>
      </c>
      <c r="CX79" s="6">
        <v>1.37307</v>
      </c>
      <c r="CY79" s="5">
        <v>10.18492</v>
      </c>
      <c r="CZ79" s="5">
        <v>5.9619900000000001</v>
      </c>
      <c r="DA79" s="5">
        <v>4.7562499999999996</v>
      </c>
      <c r="DB79" s="5">
        <v>5.2196400000000001</v>
      </c>
      <c r="DC79" s="5">
        <v>7.7213099999999999</v>
      </c>
      <c r="DD79" s="5">
        <v>8.5827000000000009</v>
      </c>
      <c r="DE79" s="5">
        <v>2.34185</v>
      </c>
      <c r="DF79" s="5">
        <v>10.35195</v>
      </c>
      <c r="DG79" s="6">
        <v>1.6983200000000001</v>
      </c>
      <c r="DH79" s="5">
        <v>6.6622700000000004</v>
      </c>
      <c r="DI79" s="5">
        <v>3.8773900000000001</v>
      </c>
      <c r="DJ79" s="6">
        <v>0.76054999999999995</v>
      </c>
      <c r="DK79" s="5">
        <v>10.185040000000001</v>
      </c>
      <c r="DL79" s="5">
        <v>6.3095499999999998</v>
      </c>
      <c r="DM79" s="5">
        <v>5.2119200000000001</v>
      </c>
      <c r="DN79" s="5">
        <v>5.4736700000000003</v>
      </c>
      <c r="DO79" s="5">
        <v>3.9094000000000002</v>
      </c>
      <c r="DP79" s="5">
        <v>6.9046700000000003</v>
      </c>
      <c r="DQ79" s="5">
        <v>10.22513</v>
      </c>
      <c r="DR79" s="1" t="s">
        <v>526</v>
      </c>
      <c r="DS79" s="1" t="s">
        <v>332</v>
      </c>
      <c r="DT79" s="5">
        <v>0.16481494903564453</v>
      </c>
      <c r="DU79" s="5">
        <v>9.9616050720214844E-2</v>
      </c>
    </row>
    <row r="80" spans="2:125" x14ac:dyDescent="0.2">
      <c r="B80" s="3" t="s">
        <v>639</v>
      </c>
      <c r="C80" s="3" t="s">
        <v>615</v>
      </c>
      <c r="D80" s="4">
        <v>45112</v>
      </c>
      <c r="E80" s="4">
        <v>45126</v>
      </c>
      <c r="F80" s="1">
        <f t="shared" si="1"/>
        <v>14</v>
      </c>
      <c r="G80" s="1" t="s">
        <v>388</v>
      </c>
      <c r="H80" s="1" t="s">
        <v>320</v>
      </c>
      <c r="I80" s="1">
        <v>0</v>
      </c>
      <c r="J80" s="1">
        <v>0</v>
      </c>
      <c r="K80" s="1">
        <v>0</v>
      </c>
      <c r="L80" s="1">
        <v>2.2000000000000002</v>
      </c>
      <c r="N80" s="3"/>
      <c r="P80" s="3" t="s">
        <v>321</v>
      </c>
      <c r="Q80" s="3" t="s">
        <v>640</v>
      </c>
      <c r="R80" s="3" t="s">
        <v>426</v>
      </c>
      <c r="S80" s="3" t="s">
        <v>324</v>
      </c>
      <c r="T80" s="3" t="s">
        <v>346</v>
      </c>
      <c r="U80" s="3" t="s">
        <v>324</v>
      </c>
      <c r="V80" s="3" t="s">
        <v>325</v>
      </c>
      <c r="W80" s="3" t="s">
        <v>494</v>
      </c>
      <c r="X80" s="3" t="s">
        <v>619</v>
      </c>
      <c r="Y80" s="3" t="s">
        <v>620</v>
      </c>
      <c r="Z80" s="16" t="s">
        <v>621</v>
      </c>
      <c r="AA80" s="3" t="s">
        <v>329</v>
      </c>
      <c r="AB80" s="3"/>
      <c r="AC80" s="3" t="s">
        <v>330</v>
      </c>
      <c r="AD80" s="5">
        <v>6.5384399999999996</v>
      </c>
      <c r="AE80" s="5">
        <v>7.0513000000000003</v>
      </c>
      <c r="AF80" s="5">
        <v>7.5499099999999997</v>
      </c>
      <c r="AG80" s="5">
        <v>2.4592900000000002</v>
      </c>
      <c r="AH80" s="5">
        <v>3.2647900000000001</v>
      </c>
      <c r="AI80" s="6">
        <v>-1.7964599999999999</v>
      </c>
      <c r="AJ80" s="5">
        <v>4.6225500000000004</v>
      </c>
      <c r="AK80" s="5">
        <v>5.2736700000000001</v>
      </c>
      <c r="AL80" s="5">
        <v>5.3875200000000003</v>
      </c>
      <c r="AM80" s="5">
        <v>5.4267399999999997</v>
      </c>
      <c r="AN80" s="5">
        <v>9.4483899999999998</v>
      </c>
      <c r="AO80" s="5">
        <v>5.4658899999999999</v>
      </c>
      <c r="AP80" s="6">
        <v>0.66539999999999999</v>
      </c>
      <c r="AQ80" s="5">
        <v>12.81582</v>
      </c>
      <c r="AR80" s="5">
        <v>4.7174199999999997</v>
      </c>
      <c r="AS80" s="5">
        <v>9.8414599999999997</v>
      </c>
      <c r="AT80" s="5">
        <v>10.874079999999999</v>
      </c>
      <c r="AU80" s="5">
        <v>8.2382200000000001</v>
      </c>
      <c r="AV80" s="5">
        <v>1.24217</v>
      </c>
      <c r="AW80" s="5">
        <v>10.9937</v>
      </c>
      <c r="AX80" s="5">
        <v>11.098990000000001</v>
      </c>
      <c r="AY80" s="5">
        <v>5.9811500000000004</v>
      </c>
      <c r="AZ80" s="5">
        <v>3.40218</v>
      </c>
      <c r="BA80" s="5">
        <v>4.4817600000000004</v>
      </c>
      <c r="BB80" s="5">
        <v>3.49525</v>
      </c>
      <c r="BC80" s="6">
        <v>1.8359099999999999</v>
      </c>
      <c r="BD80" s="6">
        <v>1.4035</v>
      </c>
      <c r="BE80" s="5">
        <v>9.3590300000000006</v>
      </c>
      <c r="BF80" s="5">
        <v>7.0664800000000003</v>
      </c>
      <c r="BG80" s="5">
        <v>10.354799999999999</v>
      </c>
      <c r="BH80" s="5">
        <v>9.8753799999999998</v>
      </c>
      <c r="BI80" s="5">
        <v>5.38443</v>
      </c>
      <c r="BJ80" s="6">
        <v>0.52303999999999995</v>
      </c>
      <c r="BK80" s="5">
        <v>8.6316000000000006</v>
      </c>
      <c r="BL80" s="5">
        <v>7.9789700000000003</v>
      </c>
      <c r="BM80" s="5">
        <v>3.87602</v>
      </c>
      <c r="BN80" s="6">
        <v>-1.12805</v>
      </c>
      <c r="BO80" s="5">
        <v>8.5081199999999999</v>
      </c>
      <c r="BP80" s="5">
        <v>6.8794399999999998</v>
      </c>
      <c r="BQ80" s="5">
        <v>9.0187500000000007</v>
      </c>
      <c r="BR80" s="5">
        <v>7.0821399999999999</v>
      </c>
      <c r="BS80" s="6">
        <v>0.47499999999999998</v>
      </c>
      <c r="BT80" s="5">
        <v>10.60529</v>
      </c>
      <c r="BU80" s="5">
        <v>10.170809999999999</v>
      </c>
      <c r="BV80" s="5">
        <v>9.3409600000000008</v>
      </c>
      <c r="BW80" s="5">
        <v>6.7074600000000002</v>
      </c>
      <c r="BX80" s="5">
        <v>6.1964800000000002</v>
      </c>
      <c r="BY80" s="5">
        <v>6.7927499999999998</v>
      </c>
      <c r="BZ80" s="5">
        <v>8.7307400000000008</v>
      </c>
      <c r="CA80" s="5">
        <v>8.4060400000000008</v>
      </c>
      <c r="CB80" s="6">
        <v>1.50597</v>
      </c>
      <c r="CC80" s="5">
        <v>9.4024599999999996</v>
      </c>
      <c r="CD80" s="5">
        <v>7.1337400000000004</v>
      </c>
      <c r="CE80" s="5">
        <v>13.24859</v>
      </c>
      <c r="CF80" s="5">
        <v>4.6104700000000003</v>
      </c>
      <c r="CG80" s="5">
        <v>11.750310000000001</v>
      </c>
      <c r="CH80" s="5">
        <v>5.90693</v>
      </c>
      <c r="CI80" s="5">
        <v>7.1273099999999996</v>
      </c>
      <c r="CJ80" s="5">
        <v>5.4472399999999999</v>
      </c>
      <c r="CK80" s="5">
        <v>11.393969999999999</v>
      </c>
      <c r="CL80" s="5">
        <v>5.4309099999999999</v>
      </c>
      <c r="CM80" s="5">
        <v>7.9995900000000004</v>
      </c>
      <c r="CN80" s="5">
        <v>9.1251700000000007</v>
      </c>
      <c r="CO80" s="6">
        <v>1.76369</v>
      </c>
      <c r="CP80" s="5">
        <v>3.3083399999999998</v>
      </c>
      <c r="CQ80" s="5">
        <v>2.67577</v>
      </c>
      <c r="CR80" s="5">
        <v>8.7705400000000004</v>
      </c>
      <c r="CS80" s="5">
        <v>6.2461000000000002</v>
      </c>
      <c r="CT80" s="5">
        <v>4.58908</v>
      </c>
      <c r="CU80" s="5">
        <v>7.4472399999999999</v>
      </c>
      <c r="CV80" s="5">
        <v>5.1337099999999998</v>
      </c>
      <c r="CW80" s="5">
        <v>2.7693300000000001</v>
      </c>
      <c r="CX80" s="5">
        <v>1.8945000000000001</v>
      </c>
      <c r="CY80" s="5">
        <v>9.9388000000000005</v>
      </c>
      <c r="CZ80" s="5">
        <v>5.2075399999999998</v>
      </c>
      <c r="DA80" s="5">
        <v>3.93174</v>
      </c>
      <c r="DB80" s="5">
        <v>4.6901299999999999</v>
      </c>
      <c r="DC80" s="5">
        <v>7.3056999999999999</v>
      </c>
      <c r="DD80" s="5">
        <v>8.0518199999999993</v>
      </c>
      <c r="DE80" s="5">
        <v>1.64706</v>
      </c>
      <c r="DF80" s="5">
        <v>9.7014999999999993</v>
      </c>
      <c r="DG80" s="6">
        <v>1.10087</v>
      </c>
      <c r="DH80" s="5">
        <v>6.0362400000000003</v>
      </c>
      <c r="DI80" s="5">
        <v>3.4570599999999998</v>
      </c>
      <c r="DJ80" s="6">
        <v>0.62624999999999997</v>
      </c>
      <c r="DK80" s="5">
        <v>8.9913600000000002</v>
      </c>
      <c r="DL80" s="5">
        <v>5.7460399999999998</v>
      </c>
      <c r="DM80" s="5">
        <v>4.3885800000000001</v>
      </c>
      <c r="DN80" s="5">
        <v>4.8764000000000003</v>
      </c>
      <c r="DO80" s="5">
        <v>3.18018</v>
      </c>
      <c r="DP80" s="5">
        <v>6.1942899999999996</v>
      </c>
      <c r="DQ80" s="5">
        <v>9.9603800000000007</v>
      </c>
      <c r="DR80" s="1" t="s">
        <v>526</v>
      </c>
      <c r="DS80" s="1" t="s">
        <v>332</v>
      </c>
      <c r="DT80" s="5">
        <v>0.26005458831787109</v>
      </c>
      <c r="DU80" s="5">
        <v>0.10560512542724609</v>
      </c>
    </row>
    <row r="81" spans="2:125" x14ac:dyDescent="0.2">
      <c r="B81" s="3" t="s">
        <v>641</v>
      </c>
      <c r="C81" s="3" t="s">
        <v>615</v>
      </c>
      <c r="D81" s="4">
        <v>45112</v>
      </c>
      <c r="E81" s="4">
        <v>45114</v>
      </c>
      <c r="F81" s="1">
        <f t="shared" si="1"/>
        <v>2</v>
      </c>
      <c r="G81" s="1" t="s">
        <v>388</v>
      </c>
      <c r="H81" s="1" t="s">
        <v>320</v>
      </c>
      <c r="I81" s="1">
        <v>0</v>
      </c>
      <c r="J81" s="1">
        <v>0</v>
      </c>
      <c r="K81" s="1">
        <v>0</v>
      </c>
      <c r="L81" s="1">
        <v>0.8</v>
      </c>
      <c r="M81" s="1">
        <v>3.5000000000000003E-2</v>
      </c>
      <c r="N81" s="3" t="s">
        <v>547</v>
      </c>
      <c r="O81" s="1" t="s">
        <v>351</v>
      </c>
      <c r="P81" s="3" t="s">
        <v>642</v>
      </c>
      <c r="Q81" s="3" t="s">
        <v>643</v>
      </c>
      <c r="R81" s="3" t="s">
        <v>644</v>
      </c>
      <c r="S81" s="3" t="s">
        <v>324</v>
      </c>
      <c r="T81" s="3" t="s">
        <v>324</v>
      </c>
      <c r="U81" s="3" t="s">
        <v>324</v>
      </c>
      <c r="V81" s="3" t="s">
        <v>325</v>
      </c>
      <c r="W81" s="3" t="s">
        <v>494</v>
      </c>
      <c r="X81" s="3" t="s">
        <v>619</v>
      </c>
      <c r="Y81" s="3" t="s">
        <v>620</v>
      </c>
      <c r="Z81" s="16" t="s">
        <v>621</v>
      </c>
      <c r="AA81" s="3" t="s">
        <v>329</v>
      </c>
      <c r="AB81" s="3"/>
      <c r="AC81" s="3" t="s">
        <v>330</v>
      </c>
      <c r="AD81" s="5">
        <v>8.2534399999999994</v>
      </c>
      <c r="AE81" s="5">
        <v>7.8163499999999999</v>
      </c>
      <c r="AF81" s="5">
        <v>7.4333400000000003</v>
      </c>
      <c r="AG81" s="5">
        <v>6.2343200000000003</v>
      </c>
      <c r="AH81" s="5">
        <v>2.1077400000000002</v>
      </c>
      <c r="AI81" s="6">
        <v>-1.4229799999999999</v>
      </c>
      <c r="AJ81" s="5">
        <v>4.6142200000000004</v>
      </c>
      <c r="AK81" s="5">
        <v>4.8338700000000001</v>
      </c>
      <c r="AL81" s="5">
        <v>5.0895099999999998</v>
      </c>
      <c r="AM81" s="5">
        <v>5.1151099999999996</v>
      </c>
      <c r="AN81" s="5">
        <v>9.2707599999999992</v>
      </c>
      <c r="AO81" s="5">
        <v>10.82408</v>
      </c>
      <c r="AP81" s="5">
        <v>1.2628600000000001</v>
      </c>
      <c r="AQ81" s="5">
        <v>13.851990000000001</v>
      </c>
      <c r="AR81" s="5">
        <v>6.4878299999999998</v>
      </c>
      <c r="AS81" s="5">
        <v>11.19107</v>
      </c>
      <c r="AT81" s="5">
        <v>11.731450000000001</v>
      </c>
      <c r="AU81" s="5">
        <v>8.6442300000000003</v>
      </c>
      <c r="AV81" s="6">
        <v>0.65593000000000001</v>
      </c>
      <c r="AW81" s="5">
        <v>12.16437</v>
      </c>
      <c r="AX81" s="5">
        <v>11.489990000000001</v>
      </c>
      <c r="AY81" s="5">
        <v>6.0259200000000002</v>
      </c>
      <c r="AZ81" s="5">
        <v>2.7404199999999999</v>
      </c>
      <c r="BA81" s="5">
        <v>5.5988800000000003</v>
      </c>
      <c r="BB81" s="5">
        <v>3.53112</v>
      </c>
      <c r="BC81" s="6">
        <v>1.7769999999999999</v>
      </c>
      <c r="BD81" s="6">
        <v>1.13937</v>
      </c>
      <c r="BE81" s="5">
        <v>9.7760499999999997</v>
      </c>
      <c r="BF81" s="5">
        <v>7.0073400000000001</v>
      </c>
      <c r="BG81" s="5">
        <v>10.11824</v>
      </c>
      <c r="BH81" s="5">
        <v>10.354419999999999</v>
      </c>
      <c r="BI81" s="5">
        <v>6.4383900000000001</v>
      </c>
      <c r="BJ81" s="6">
        <v>0.70257000000000003</v>
      </c>
      <c r="BK81" s="5">
        <v>8.5375200000000007</v>
      </c>
      <c r="BL81" s="5">
        <v>8.7693700000000003</v>
      </c>
      <c r="BM81" s="5">
        <v>4.3182299999999998</v>
      </c>
      <c r="BN81" s="6">
        <v>-0.85919999999999996</v>
      </c>
      <c r="BO81" s="5">
        <v>8.4156200000000005</v>
      </c>
      <c r="BP81" s="5">
        <v>6.5669599999999999</v>
      </c>
      <c r="BQ81" s="5">
        <v>9.6782199999999996</v>
      </c>
      <c r="BR81" s="5">
        <v>7.6960600000000001</v>
      </c>
      <c r="BS81" s="6">
        <v>0.48602000000000001</v>
      </c>
      <c r="BT81" s="5">
        <v>10.32719</v>
      </c>
      <c r="BU81" s="5">
        <v>11.84235</v>
      </c>
      <c r="BV81" s="5">
        <v>8.2654499999999995</v>
      </c>
      <c r="BW81" s="5">
        <v>6.9624100000000002</v>
      </c>
      <c r="BX81" s="5">
        <v>6.2660900000000002</v>
      </c>
      <c r="BY81" s="5">
        <v>7.5088100000000004</v>
      </c>
      <c r="BZ81" s="5">
        <v>9.2205499999999994</v>
      </c>
      <c r="CA81" s="5">
        <v>7.0627199999999997</v>
      </c>
      <c r="CB81" s="6">
        <v>1.5267999999999999</v>
      </c>
      <c r="CC81" s="5">
        <v>9.7902199999999997</v>
      </c>
      <c r="CD81" s="5">
        <v>8.1173800000000007</v>
      </c>
      <c r="CE81" s="5">
        <v>13.22438</v>
      </c>
      <c r="CF81" s="5">
        <v>5.43377</v>
      </c>
      <c r="CG81" s="5">
        <v>11.856820000000001</v>
      </c>
      <c r="CH81" s="5">
        <v>5.0346900000000003</v>
      </c>
      <c r="CI81" s="5">
        <v>7.1293199999999999</v>
      </c>
      <c r="CJ81" s="5">
        <v>5.6377199999999998</v>
      </c>
      <c r="CK81" s="5">
        <v>11.17348</v>
      </c>
      <c r="CL81" s="5">
        <v>5.6364000000000001</v>
      </c>
      <c r="CM81" s="5">
        <v>7.7117100000000001</v>
      </c>
      <c r="CN81" s="5">
        <v>7.7732000000000001</v>
      </c>
      <c r="CO81" s="5">
        <v>2.8149199999999999</v>
      </c>
      <c r="CP81" s="5">
        <v>3.5503999999999998</v>
      </c>
      <c r="CQ81" s="5">
        <v>2.7521300000000002</v>
      </c>
      <c r="CR81" s="5">
        <v>8.7876300000000001</v>
      </c>
      <c r="CS81" s="5">
        <v>6.5657800000000002</v>
      </c>
      <c r="CT81" s="5">
        <v>4.3268000000000004</v>
      </c>
      <c r="CU81" s="5">
        <v>7.31813</v>
      </c>
      <c r="CV81" s="5">
        <v>4.9020200000000003</v>
      </c>
      <c r="CW81" s="5">
        <v>2.6536400000000002</v>
      </c>
      <c r="CX81" s="6">
        <v>1.3021199999999999</v>
      </c>
      <c r="CY81" s="5">
        <v>13.831239999999999</v>
      </c>
      <c r="CZ81" s="5">
        <v>5.3214300000000003</v>
      </c>
      <c r="DA81" s="5">
        <v>5.5631000000000004</v>
      </c>
      <c r="DB81" s="5">
        <v>4.6980500000000003</v>
      </c>
      <c r="DC81" s="5">
        <v>6.7358700000000002</v>
      </c>
      <c r="DD81" s="5">
        <v>7.9093200000000001</v>
      </c>
      <c r="DE81" s="5">
        <v>2.0618099999999999</v>
      </c>
      <c r="DF81" s="5">
        <v>9.3789599999999993</v>
      </c>
      <c r="DG81" s="6">
        <v>1.1758299999999999</v>
      </c>
      <c r="DH81" s="5">
        <v>7.0796200000000002</v>
      </c>
      <c r="DI81" s="5">
        <v>3.7247499999999998</v>
      </c>
      <c r="DJ81" s="6">
        <v>0.33159</v>
      </c>
      <c r="DK81" s="5">
        <v>7.5353000000000003</v>
      </c>
      <c r="DL81" s="5">
        <v>5.9679500000000001</v>
      </c>
      <c r="DM81" s="5">
        <v>4.7290200000000002</v>
      </c>
      <c r="DN81" s="5">
        <v>6.3410399999999996</v>
      </c>
      <c r="DO81" s="5">
        <v>3.06433</v>
      </c>
      <c r="DP81" s="5">
        <v>5.6918199999999999</v>
      </c>
      <c r="DQ81" s="5">
        <v>9.84727</v>
      </c>
      <c r="DR81" s="1" t="s">
        <v>526</v>
      </c>
      <c r="DS81" s="1" t="s">
        <v>332</v>
      </c>
      <c r="DT81" s="5">
        <v>-0.12341499328613281</v>
      </c>
      <c r="DU81" s="5">
        <v>6.4458847045898438E-3</v>
      </c>
    </row>
    <row r="82" spans="2:125" x14ac:dyDescent="0.2">
      <c r="B82" s="3" t="s">
        <v>645</v>
      </c>
      <c r="C82" s="3" t="s">
        <v>615</v>
      </c>
      <c r="D82" s="4">
        <v>45112</v>
      </c>
      <c r="E82" s="4">
        <v>45115</v>
      </c>
      <c r="F82" s="1">
        <f t="shared" si="1"/>
        <v>3</v>
      </c>
      <c r="G82" s="1" t="s">
        <v>388</v>
      </c>
      <c r="H82" s="1" t="s">
        <v>320</v>
      </c>
      <c r="I82" s="1">
        <v>0</v>
      </c>
      <c r="J82" s="1">
        <v>0</v>
      </c>
      <c r="K82" s="1">
        <v>0</v>
      </c>
      <c r="L82" s="1">
        <v>0.7</v>
      </c>
      <c r="M82" s="1">
        <v>1.8200000000000001E-2</v>
      </c>
      <c r="N82" s="3" t="s">
        <v>419</v>
      </c>
      <c r="O82" s="1" t="s">
        <v>646</v>
      </c>
      <c r="P82" s="3" t="s">
        <v>506</v>
      </c>
      <c r="Q82" s="3" t="s">
        <v>647</v>
      </c>
      <c r="R82" s="3" t="s">
        <v>648</v>
      </c>
      <c r="S82" s="3" t="s">
        <v>324</v>
      </c>
      <c r="T82" s="3" t="s">
        <v>324</v>
      </c>
      <c r="U82" s="3" t="s">
        <v>324</v>
      </c>
      <c r="V82" s="3" t="s">
        <v>325</v>
      </c>
      <c r="W82" s="3" t="s">
        <v>494</v>
      </c>
      <c r="X82" s="3" t="s">
        <v>619</v>
      </c>
      <c r="Y82" s="3" t="s">
        <v>620</v>
      </c>
      <c r="Z82" s="16" t="s">
        <v>621</v>
      </c>
      <c r="AA82" s="3" t="s">
        <v>329</v>
      </c>
      <c r="AB82" s="3"/>
      <c r="AC82" s="3" t="s">
        <v>330</v>
      </c>
      <c r="AD82" s="5">
        <v>9.0145</v>
      </c>
      <c r="AE82" s="5">
        <v>7.4201300000000003</v>
      </c>
      <c r="AF82" s="5">
        <v>7.6179500000000004</v>
      </c>
      <c r="AG82" s="5">
        <v>5.6362800000000002</v>
      </c>
      <c r="AH82" s="5">
        <v>2.6434600000000001</v>
      </c>
      <c r="AI82" s="6">
        <v>-0.60770999999999997</v>
      </c>
      <c r="AJ82" s="5">
        <v>4.9927000000000001</v>
      </c>
      <c r="AK82" s="5">
        <v>5.4113600000000002</v>
      </c>
      <c r="AL82" s="5">
        <v>5.7927600000000004</v>
      </c>
      <c r="AM82" s="5">
        <v>4.7503500000000001</v>
      </c>
      <c r="AN82" s="5">
        <v>9.3820200000000007</v>
      </c>
      <c r="AO82" s="5">
        <v>9.7487300000000001</v>
      </c>
      <c r="AP82" s="5">
        <v>1.27573</v>
      </c>
      <c r="AQ82" s="5">
        <v>13.146000000000001</v>
      </c>
      <c r="AR82" s="5">
        <v>6.41709</v>
      </c>
      <c r="AS82" s="5">
        <v>10.48568</v>
      </c>
      <c r="AT82" s="5">
        <v>10.534840000000001</v>
      </c>
      <c r="AU82" s="5">
        <v>8.9308499999999995</v>
      </c>
      <c r="AV82" s="5">
        <v>0.99338000000000004</v>
      </c>
      <c r="AW82" s="5">
        <v>11.96144</v>
      </c>
      <c r="AX82" s="5">
        <v>11.474919999999999</v>
      </c>
      <c r="AY82" s="5">
        <v>6.4359999999999999</v>
      </c>
      <c r="AZ82" s="5">
        <v>2.67062</v>
      </c>
      <c r="BA82" s="5">
        <v>6.00997</v>
      </c>
      <c r="BB82" s="5">
        <v>3.7072500000000002</v>
      </c>
      <c r="BC82" s="6">
        <v>1.19757</v>
      </c>
      <c r="BD82" s="6">
        <v>0.76271999999999995</v>
      </c>
      <c r="BE82" s="5">
        <v>9.8692700000000002</v>
      </c>
      <c r="BF82" s="5">
        <v>7.2411500000000002</v>
      </c>
      <c r="BG82" s="5">
        <v>10.35486</v>
      </c>
      <c r="BH82" s="5">
        <v>10.677350000000001</v>
      </c>
      <c r="BI82" s="5">
        <v>6.4895699999999996</v>
      </c>
      <c r="BJ82" s="6">
        <v>0.46277000000000001</v>
      </c>
      <c r="BK82" s="5">
        <v>8.4915900000000004</v>
      </c>
      <c r="BL82" s="5">
        <v>8.4541199999999996</v>
      </c>
      <c r="BM82" s="5">
        <v>3.9192800000000001</v>
      </c>
      <c r="BN82" s="6">
        <v>-0.70445999999999998</v>
      </c>
      <c r="BO82" s="5">
        <v>8.4766100000000009</v>
      </c>
      <c r="BP82" s="5">
        <v>6.9387400000000001</v>
      </c>
      <c r="BQ82" s="5">
        <v>9.6389999999999993</v>
      </c>
      <c r="BR82" s="5">
        <v>7.6322700000000001</v>
      </c>
      <c r="BS82" s="6">
        <v>0.71526999999999996</v>
      </c>
      <c r="BT82" s="5">
        <v>9.7955100000000002</v>
      </c>
      <c r="BU82" s="5">
        <v>10.75141</v>
      </c>
      <c r="BV82" s="5">
        <v>7.5310699999999997</v>
      </c>
      <c r="BW82" s="5">
        <v>6.68032</v>
      </c>
      <c r="BX82" s="5">
        <v>6.2155300000000002</v>
      </c>
      <c r="BY82" s="5">
        <v>7.2051400000000001</v>
      </c>
      <c r="BZ82" s="5">
        <v>9.5819500000000009</v>
      </c>
      <c r="CA82" s="5">
        <v>6.6000699999999997</v>
      </c>
      <c r="CB82" s="6">
        <v>1.1672499999999999</v>
      </c>
      <c r="CC82" s="5">
        <v>9.2644300000000008</v>
      </c>
      <c r="CD82" s="5">
        <v>8.4655400000000007</v>
      </c>
      <c r="CE82" s="5">
        <v>13.36242</v>
      </c>
      <c r="CF82" s="5">
        <v>5.4074099999999996</v>
      </c>
      <c r="CG82" s="5">
        <v>11.50996</v>
      </c>
      <c r="CH82" s="5">
        <v>4.5687199999999999</v>
      </c>
      <c r="CI82" s="5">
        <v>5.7991000000000001</v>
      </c>
      <c r="CJ82" s="5">
        <v>5.5431699999999999</v>
      </c>
      <c r="CK82" s="5">
        <v>11.0496</v>
      </c>
      <c r="CL82" s="5">
        <v>5.8702199999999998</v>
      </c>
      <c r="CM82" s="5">
        <v>6.8763199999999998</v>
      </c>
      <c r="CN82" s="5">
        <v>7.7131800000000004</v>
      </c>
      <c r="CO82" s="5">
        <v>4.1638299999999999</v>
      </c>
      <c r="CP82" s="5">
        <v>3.52318</v>
      </c>
      <c r="CQ82" s="5">
        <v>2.65448</v>
      </c>
      <c r="CR82" s="5">
        <v>8.9723500000000005</v>
      </c>
      <c r="CS82" s="5">
        <v>6.4309799999999999</v>
      </c>
      <c r="CT82" s="5">
        <v>4.2924300000000004</v>
      </c>
      <c r="CU82" s="5">
        <v>6.6636499999999996</v>
      </c>
      <c r="CV82" s="5">
        <v>4.9652200000000004</v>
      </c>
      <c r="CW82" s="6">
        <v>1.7116199999999999</v>
      </c>
      <c r="CX82" s="6">
        <v>1.29999</v>
      </c>
      <c r="CY82" s="5">
        <v>13.76404</v>
      </c>
      <c r="CZ82" s="5">
        <v>5.6074900000000003</v>
      </c>
      <c r="DA82" s="5">
        <v>5.7868899999999996</v>
      </c>
      <c r="DB82" s="5">
        <v>4.84436</v>
      </c>
      <c r="DC82" s="5">
        <v>6.3883200000000002</v>
      </c>
      <c r="DD82" s="5">
        <v>7.8000499999999997</v>
      </c>
      <c r="DE82" s="5">
        <v>2.0410900000000001</v>
      </c>
      <c r="DF82" s="5">
        <v>9.4003399999999999</v>
      </c>
      <c r="DG82" s="6">
        <v>1.78467</v>
      </c>
      <c r="DH82" s="5">
        <v>6.3244300000000004</v>
      </c>
      <c r="DI82" s="5">
        <v>3.9146399999999999</v>
      </c>
      <c r="DJ82" s="6">
        <v>1.4624299999999999</v>
      </c>
      <c r="DK82" s="5">
        <v>7.3122400000000001</v>
      </c>
      <c r="DL82" s="5">
        <v>5.56257</v>
      </c>
      <c r="DM82" s="5">
        <v>5.1629300000000002</v>
      </c>
      <c r="DN82" s="5">
        <v>6.1780099999999996</v>
      </c>
      <c r="DO82" s="5">
        <v>3.2793700000000001</v>
      </c>
      <c r="DP82" s="5">
        <v>5.7491300000000001</v>
      </c>
      <c r="DQ82" s="5">
        <v>10.015230000000001</v>
      </c>
      <c r="DR82" s="1" t="s">
        <v>526</v>
      </c>
      <c r="DS82" s="1" t="s">
        <v>332</v>
      </c>
      <c r="DT82" s="5">
        <v>-3.2558441162109375E-3</v>
      </c>
      <c r="DU82" s="5">
        <v>7.5095176696777344E-2</v>
      </c>
    </row>
    <row r="83" spans="2:125" x14ac:dyDescent="0.2">
      <c r="B83" s="3" t="s">
        <v>649</v>
      </c>
      <c r="C83" s="3" t="s">
        <v>615</v>
      </c>
      <c r="D83" s="4">
        <v>45112</v>
      </c>
      <c r="E83" s="4">
        <v>45116</v>
      </c>
      <c r="F83" s="1">
        <f t="shared" si="1"/>
        <v>4</v>
      </c>
      <c r="G83" s="1" t="s">
        <v>388</v>
      </c>
      <c r="H83" s="1" t="s">
        <v>320</v>
      </c>
      <c r="I83" s="1">
        <v>0</v>
      </c>
      <c r="J83" s="1">
        <v>0</v>
      </c>
      <c r="K83" s="1">
        <v>0</v>
      </c>
      <c r="L83" s="1">
        <v>0.5</v>
      </c>
      <c r="N83" s="3"/>
      <c r="P83" s="3" t="s">
        <v>377</v>
      </c>
      <c r="Q83" s="3" t="s">
        <v>650</v>
      </c>
      <c r="R83" s="3" t="s">
        <v>512</v>
      </c>
      <c r="S83" s="3" t="s">
        <v>324</v>
      </c>
      <c r="T83" s="3" t="s">
        <v>324</v>
      </c>
      <c r="U83" s="3" t="s">
        <v>324</v>
      </c>
      <c r="V83" s="3" t="s">
        <v>325</v>
      </c>
      <c r="W83" s="3" t="s">
        <v>494</v>
      </c>
      <c r="X83" s="3" t="s">
        <v>619</v>
      </c>
      <c r="Y83" s="3" t="s">
        <v>620</v>
      </c>
      <c r="Z83" s="16" t="s">
        <v>621</v>
      </c>
      <c r="AA83" s="3" t="s">
        <v>329</v>
      </c>
      <c r="AB83" s="3"/>
      <c r="AC83" s="3" t="s">
        <v>330</v>
      </c>
      <c r="AD83" s="5">
        <v>8.2761300000000002</v>
      </c>
      <c r="AE83" s="5">
        <v>7.1246200000000002</v>
      </c>
      <c r="AF83" s="5">
        <v>7.65564</v>
      </c>
      <c r="AG83" s="5">
        <v>4.7195</v>
      </c>
      <c r="AH83" s="5">
        <v>2.0887899999999999</v>
      </c>
      <c r="AI83" s="6">
        <v>-0.82006000000000001</v>
      </c>
      <c r="AJ83" s="5">
        <v>5.20505</v>
      </c>
      <c r="AK83" s="5">
        <v>4.3139900000000004</v>
      </c>
      <c r="AL83" s="5">
        <v>5.3057299999999996</v>
      </c>
      <c r="AM83" s="5">
        <v>4.8279899999999998</v>
      </c>
      <c r="AN83" s="5">
        <v>9.4407499999999995</v>
      </c>
      <c r="AO83" s="5">
        <v>9.3399900000000002</v>
      </c>
      <c r="AP83" s="5">
        <v>1.5756300000000001</v>
      </c>
      <c r="AQ83" s="5">
        <v>12.32874</v>
      </c>
      <c r="AR83" s="5">
        <v>6.2588600000000003</v>
      </c>
      <c r="AS83" s="5">
        <v>10.21855</v>
      </c>
      <c r="AT83" s="5">
        <v>11.07868</v>
      </c>
      <c r="AU83" s="5">
        <v>9.0200700000000005</v>
      </c>
      <c r="AV83" s="5">
        <v>1.00085</v>
      </c>
      <c r="AW83" s="5">
        <v>11.603759999999999</v>
      </c>
      <c r="AX83" s="5">
        <v>11.669280000000001</v>
      </c>
      <c r="AY83" s="5">
        <v>6.6705800000000002</v>
      </c>
      <c r="AZ83" s="5">
        <v>2.44746</v>
      </c>
      <c r="BA83" s="5">
        <v>5.81203</v>
      </c>
      <c r="BB83" s="5">
        <v>3.82097</v>
      </c>
      <c r="BC83" s="6">
        <v>1.1412500000000001</v>
      </c>
      <c r="BD83" s="6">
        <v>0.56383000000000005</v>
      </c>
      <c r="BE83" s="5">
        <v>9.8968000000000007</v>
      </c>
      <c r="BF83" s="5">
        <v>7.38551</v>
      </c>
      <c r="BG83" s="5">
        <v>10.31718</v>
      </c>
      <c r="BH83" s="5">
        <v>10.83137</v>
      </c>
      <c r="BI83" s="5">
        <v>6.1259800000000002</v>
      </c>
      <c r="BJ83" s="6">
        <v>0.43580000000000002</v>
      </c>
      <c r="BK83" s="5">
        <v>8.4711499999999997</v>
      </c>
      <c r="BL83" s="5">
        <v>8.3454800000000002</v>
      </c>
      <c r="BM83" s="5">
        <v>3.8706900000000002</v>
      </c>
      <c r="BN83" s="6">
        <v>-1.1540900000000001</v>
      </c>
      <c r="BO83" s="5">
        <v>8.5286100000000005</v>
      </c>
      <c r="BP83" s="5">
        <v>6.2838099999999999</v>
      </c>
      <c r="BQ83" s="5">
        <v>9.6676199999999994</v>
      </c>
      <c r="BR83" s="5">
        <v>7.3509200000000003</v>
      </c>
      <c r="BS83" s="6">
        <v>0.87877000000000005</v>
      </c>
      <c r="BT83" s="5">
        <v>10.024480000000001</v>
      </c>
      <c r="BU83" s="5">
        <v>9.6309299999999993</v>
      </c>
      <c r="BV83" s="5">
        <v>7.0152099999999997</v>
      </c>
      <c r="BW83" s="5">
        <v>6.4688800000000004</v>
      </c>
      <c r="BX83" s="5">
        <v>6.3795700000000002</v>
      </c>
      <c r="BY83" s="5">
        <v>6.9439900000000003</v>
      </c>
      <c r="BZ83" s="5">
        <v>9.5983099999999997</v>
      </c>
      <c r="CA83" s="5">
        <v>6.1978400000000002</v>
      </c>
      <c r="CB83" s="6">
        <v>1.49838</v>
      </c>
      <c r="CC83" s="5">
        <v>9.1085899999999995</v>
      </c>
      <c r="CD83" s="5">
        <v>8.2713599999999996</v>
      </c>
      <c r="CE83" s="5">
        <v>13.374409999999999</v>
      </c>
      <c r="CF83" s="5">
        <v>5.4906800000000002</v>
      </c>
      <c r="CG83" s="5">
        <v>11.344760000000001</v>
      </c>
      <c r="CH83" s="5">
        <v>4.2714400000000001</v>
      </c>
      <c r="CI83" s="5">
        <v>5.3865699999999999</v>
      </c>
      <c r="CJ83" s="5">
        <v>5.7270099999999999</v>
      </c>
      <c r="CK83" s="5">
        <v>11.20182</v>
      </c>
      <c r="CL83" s="5">
        <v>5.97384</v>
      </c>
      <c r="CM83" s="5">
        <v>6.4136899999999999</v>
      </c>
      <c r="CN83" s="5">
        <v>9.1023099999999992</v>
      </c>
      <c r="CO83" s="5">
        <v>3.89114</v>
      </c>
      <c r="CP83" s="5">
        <v>3.50292</v>
      </c>
      <c r="CQ83" s="5">
        <v>2.7549399999999999</v>
      </c>
      <c r="CR83" s="5">
        <v>9.0263899999999992</v>
      </c>
      <c r="CS83" s="5">
        <v>6.6023899999999998</v>
      </c>
      <c r="CT83" s="5">
        <v>4.4534399999999996</v>
      </c>
      <c r="CU83" s="5">
        <v>6.5026599999999997</v>
      </c>
      <c r="CV83" s="5">
        <v>5.2255399999999996</v>
      </c>
      <c r="CW83" s="5">
        <v>2.1919300000000002</v>
      </c>
      <c r="CX83" s="6">
        <v>1.52206</v>
      </c>
      <c r="CY83" s="5">
        <v>11.822760000000001</v>
      </c>
      <c r="CZ83" s="5">
        <v>5.5073400000000001</v>
      </c>
      <c r="DA83" s="5">
        <v>5.2553400000000003</v>
      </c>
      <c r="DB83" s="5">
        <v>4.9842500000000003</v>
      </c>
      <c r="DC83" s="5">
        <v>6.6710599999999998</v>
      </c>
      <c r="DD83" s="5">
        <v>8.2274100000000008</v>
      </c>
      <c r="DE83" s="5">
        <v>2.2214499999999999</v>
      </c>
      <c r="DF83" s="5">
        <v>9.4330700000000007</v>
      </c>
      <c r="DG83" s="6">
        <v>1.3981699999999999</v>
      </c>
      <c r="DH83" s="5">
        <v>6.48576</v>
      </c>
      <c r="DI83" s="5">
        <v>3.8268599999999999</v>
      </c>
      <c r="DJ83" s="6">
        <v>1.07254</v>
      </c>
      <c r="DK83" s="5">
        <v>7.6242299999999998</v>
      </c>
      <c r="DL83" s="5">
        <v>5.8168699999999998</v>
      </c>
      <c r="DM83" s="5">
        <v>5.5350900000000003</v>
      </c>
      <c r="DN83" s="5">
        <v>6.0487700000000002</v>
      </c>
      <c r="DO83" s="5">
        <v>3.5593900000000001</v>
      </c>
      <c r="DP83" s="5">
        <v>6.0032800000000002</v>
      </c>
      <c r="DQ83" s="5">
        <v>10.09113</v>
      </c>
      <c r="DR83" s="1" t="s">
        <v>526</v>
      </c>
      <c r="DS83" s="1" t="s">
        <v>332</v>
      </c>
      <c r="DT83" s="5">
        <v>6.7894935607910156E-2</v>
      </c>
      <c r="DU83" s="5">
        <v>7.5945854187011719E-2</v>
      </c>
    </row>
    <row r="84" spans="2:125" x14ac:dyDescent="0.2">
      <c r="B84" s="3" t="s">
        <v>651</v>
      </c>
      <c r="C84" s="3" t="s">
        <v>615</v>
      </c>
      <c r="D84" s="4">
        <v>45112</v>
      </c>
      <c r="E84" s="4">
        <v>45117</v>
      </c>
      <c r="F84" s="1">
        <f t="shared" si="1"/>
        <v>5</v>
      </c>
      <c r="G84" s="1" t="s">
        <v>388</v>
      </c>
      <c r="H84" s="1" t="s">
        <v>320</v>
      </c>
      <c r="I84" s="1">
        <v>0</v>
      </c>
      <c r="J84" s="1">
        <v>0</v>
      </c>
      <c r="K84" s="1">
        <v>0</v>
      </c>
      <c r="L84" s="1">
        <v>0.4</v>
      </c>
      <c r="N84" s="3"/>
      <c r="P84" s="3" t="s">
        <v>642</v>
      </c>
      <c r="Q84" s="3" t="s">
        <v>652</v>
      </c>
      <c r="R84" s="3" t="s">
        <v>653</v>
      </c>
      <c r="S84" s="3" t="s">
        <v>324</v>
      </c>
      <c r="T84" s="3" t="s">
        <v>324</v>
      </c>
      <c r="U84" s="3" t="s">
        <v>324</v>
      </c>
      <c r="V84" s="3" t="s">
        <v>325</v>
      </c>
      <c r="W84" s="3" t="s">
        <v>494</v>
      </c>
      <c r="X84" s="3" t="s">
        <v>619</v>
      </c>
      <c r="Y84" s="3" t="s">
        <v>620</v>
      </c>
      <c r="Z84" s="16" t="s">
        <v>621</v>
      </c>
      <c r="AA84" s="3" t="s">
        <v>329</v>
      </c>
      <c r="AB84" s="3"/>
      <c r="AC84" s="3" t="s">
        <v>330</v>
      </c>
      <c r="AD84" s="5">
        <v>7.1619700000000002</v>
      </c>
      <c r="AE84" s="5">
        <v>6.6690300000000002</v>
      </c>
      <c r="AF84" s="5">
        <v>7.5453900000000003</v>
      </c>
      <c r="AG84" s="5">
        <v>2.6819799999999998</v>
      </c>
      <c r="AH84" s="6">
        <v>1.7537100000000001</v>
      </c>
      <c r="AI84" s="6">
        <v>-1.08213</v>
      </c>
      <c r="AJ84" s="5">
        <v>5.0751400000000002</v>
      </c>
      <c r="AK84" s="5">
        <v>3.45255</v>
      </c>
      <c r="AL84" s="5">
        <v>4.7494399999999999</v>
      </c>
      <c r="AM84" s="5">
        <v>4.6421900000000003</v>
      </c>
      <c r="AN84" s="5">
        <v>9.1990599999999993</v>
      </c>
      <c r="AO84" s="5">
        <v>8.4916499999999999</v>
      </c>
      <c r="AP84" s="5">
        <v>1.3472599999999999</v>
      </c>
      <c r="AQ84" s="5">
        <v>11.90926</v>
      </c>
      <c r="AR84" s="5">
        <v>5.5959199999999996</v>
      </c>
      <c r="AS84" s="5">
        <v>8.96889</v>
      </c>
      <c r="AT84" s="5">
        <v>10.95261</v>
      </c>
      <c r="AU84" s="5">
        <v>8.7144700000000004</v>
      </c>
      <c r="AV84" s="5">
        <v>1.0362899999999999</v>
      </c>
      <c r="AW84" s="5">
        <v>10.687989999999999</v>
      </c>
      <c r="AX84" s="5">
        <v>11.01417</v>
      </c>
      <c r="AY84" s="5">
        <v>6.4894100000000003</v>
      </c>
      <c r="AZ84" s="5">
        <v>2.2408100000000002</v>
      </c>
      <c r="BA84" s="5">
        <v>5.64316</v>
      </c>
      <c r="BB84" s="5">
        <v>3.4986000000000002</v>
      </c>
      <c r="BC84" s="6">
        <v>1.9703999999999999</v>
      </c>
      <c r="BD84" s="6">
        <v>0.71281000000000005</v>
      </c>
      <c r="BE84" s="5">
        <v>9.7093399999999992</v>
      </c>
      <c r="BF84" s="5">
        <v>7.3125900000000001</v>
      </c>
      <c r="BG84" s="5">
        <v>10.10937</v>
      </c>
      <c r="BH84" s="5">
        <v>10.69656</v>
      </c>
      <c r="BI84" s="5">
        <v>6.0693999999999999</v>
      </c>
      <c r="BJ84" s="6">
        <v>0.82555999999999996</v>
      </c>
      <c r="BK84" s="5">
        <v>8.7555399999999999</v>
      </c>
      <c r="BL84" s="5">
        <v>7.7461399999999996</v>
      </c>
      <c r="BM84" s="5">
        <v>3.6317599999999999</v>
      </c>
      <c r="BN84" s="6">
        <v>-1.03712</v>
      </c>
      <c r="BO84" s="5">
        <v>8.6028099999999998</v>
      </c>
      <c r="BP84" s="5">
        <v>5.7620399999999998</v>
      </c>
      <c r="BQ84" s="5">
        <v>9.3550699999999996</v>
      </c>
      <c r="BR84" s="5">
        <v>6.9354699999999996</v>
      </c>
      <c r="BS84" s="6">
        <v>0.80957999999999997</v>
      </c>
      <c r="BT84" s="5">
        <v>10.229609999999999</v>
      </c>
      <c r="BU84" s="5">
        <v>8.4485499999999991</v>
      </c>
      <c r="BV84" s="5">
        <v>6.7161600000000004</v>
      </c>
      <c r="BW84" s="5">
        <v>5.8077199999999998</v>
      </c>
      <c r="BX84" s="5">
        <v>6.2589300000000003</v>
      </c>
      <c r="BY84" s="5">
        <v>6.5083500000000001</v>
      </c>
      <c r="BZ84" s="5">
        <v>9.3085100000000001</v>
      </c>
      <c r="CA84" s="5">
        <v>5.8423400000000001</v>
      </c>
      <c r="CB84" s="6">
        <v>1.39696</v>
      </c>
      <c r="CC84" s="5">
        <v>8.9790700000000001</v>
      </c>
      <c r="CD84" s="5">
        <v>7.9352499999999999</v>
      </c>
      <c r="CE84" s="5">
        <v>13.49086</v>
      </c>
      <c r="CF84" s="5">
        <v>4.9356600000000004</v>
      </c>
      <c r="CG84" s="5">
        <v>10.5747</v>
      </c>
      <c r="CH84" s="5">
        <v>3.6041300000000001</v>
      </c>
      <c r="CI84" s="5">
        <v>5.1627000000000001</v>
      </c>
      <c r="CJ84" s="5">
        <v>5.7160299999999999</v>
      </c>
      <c r="CK84" s="5">
        <v>10.972300000000001</v>
      </c>
      <c r="CL84" s="5">
        <v>5.8865100000000004</v>
      </c>
      <c r="CM84" s="5">
        <v>6.2764100000000003</v>
      </c>
      <c r="CN84" s="5">
        <v>6.8810200000000004</v>
      </c>
      <c r="CO84" s="5">
        <v>3.9017599999999999</v>
      </c>
      <c r="CP84" s="5">
        <v>3.2286100000000002</v>
      </c>
      <c r="CQ84" s="5">
        <v>2.8444699999999998</v>
      </c>
      <c r="CR84" s="5">
        <v>9.01769</v>
      </c>
      <c r="CS84" s="5">
        <v>6.6036700000000002</v>
      </c>
      <c r="CT84" s="5">
        <v>4.4948399999999999</v>
      </c>
      <c r="CU84" s="5">
        <v>6.30192</v>
      </c>
      <c r="CV84" s="5">
        <v>5.1974999999999998</v>
      </c>
      <c r="CW84" s="5">
        <v>2.21536</v>
      </c>
      <c r="CX84" s="6">
        <v>1.54725</v>
      </c>
      <c r="CY84" s="5">
        <v>8.0270100000000006</v>
      </c>
      <c r="CZ84" s="5">
        <v>5.2534799999999997</v>
      </c>
      <c r="DA84" s="5">
        <v>5.7758399999999996</v>
      </c>
      <c r="DB84" s="5">
        <v>4.7143100000000002</v>
      </c>
      <c r="DC84" s="5">
        <v>6.4894800000000004</v>
      </c>
      <c r="DD84" s="5">
        <v>7.9577200000000001</v>
      </c>
      <c r="DE84" s="5">
        <v>2.04453</v>
      </c>
      <c r="DF84" s="5">
        <v>9.4477100000000007</v>
      </c>
      <c r="DG84" s="6">
        <v>1.23864</v>
      </c>
      <c r="DH84" s="5">
        <v>6.3638700000000004</v>
      </c>
      <c r="DI84" s="5">
        <v>3.2085499999999998</v>
      </c>
      <c r="DJ84" s="6">
        <v>1.0082100000000001</v>
      </c>
      <c r="DK84" s="5">
        <v>7.1349200000000002</v>
      </c>
      <c r="DL84" s="5">
        <v>5.3083600000000004</v>
      </c>
      <c r="DM84" s="5">
        <v>5.5862699999999998</v>
      </c>
      <c r="DN84" s="5">
        <v>5.3846400000000001</v>
      </c>
      <c r="DO84" s="5">
        <v>3.488</v>
      </c>
      <c r="DP84" s="5">
        <v>5.9949500000000002</v>
      </c>
      <c r="DQ84" s="5">
        <v>9.7976200000000002</v>
      </c>
      <c r="DR84" s="1" t="s">
        <v>526</v>
      </c>
      <c r="DS84" s="1" t="s">
        <v>332</v>
      </c>
      <c r="DT84" s="5">
        <v>0.10031414031982422</v>
      </c>
      <c r="DU84" s="5">
        <v>6.7348480224609375E-3</v>
      </c>
    </row>
    <row r="85" spans="2:125" x14ac:dyDescent="0.2">
      <c r="B85" s="3" t="s">
        <v>654</v>
      </c>
      <c r="C85" s="3" t="s">
        <v>615</v>
      </c>
      <c r="D85" s="4">
        <v>45112</v>
      </c>
      <c r="E85" s="4">
        <v>45118</v>
      </c>
      <c r="F85" s="1">
        <f t="shared" si="1"/>
        <v>6</v>
      </c>
      <c r="G85" s="1" t="s">
        <v>388</v>
      </c>
      <c r="H85" s="1" t="s">
        <v>320</v>
      </c>
      <c r="I85" s="1">
        <v>0</v>
      </c>
      <c r="J85" s="1">
        <v>0</v>
      </c>
      <c r="K85" s="1">
        <v>0</v>
      </c>
      <c r="L85" s="1">
        <v>0.5</v>
      </c>
      <c r="M85" s="1">
        <v>3.6499999999999998E-2</v>
      </c>
      <c r="N85" s="3" t="s">
        <v>599</v>
      </c>
      <c r="O85" s="1" t="s">
        <v>595</v>
      </c>
      <c r="P85" s="3" t="s">
        <v>506</v>
      </c>
      <c r="Q85" s="3" t="s">
        <v>655</v>
      </c>
      <c r="R85" s="3" t="s">
        <v>656</v>
      </c>
      <c r="S85" s="3" t="s">
        <v>324</v>
      </c>
      <c r="T85" s="3" t="s">
        <v>324</v>
      </c>
      <c r="U85" s="3" t="s">
        <v>324</v>
      </c>
      <c r="V85" s="3" t="s">
        <v>325</v>
      </c>
      <c r="W85" s="3" t="s">
        <v>494</v>
      </c>
      <c r="X85" s="3" t="s">
        <v>619</v>
      </c>
      <c r="Y85" s="3" t="s">
        <v>620</v>
      </c>
      <c r="Z85" s="16" t="s">
        <v>621</v>
      </c>
      <c r="AA85" s="3" t="s">
        <v>329</v>
      </c>
      <c r="AB85" s="3"/>
      <c r="AC85" s="3" t="s">
        <v>330</v>
      </c>
      <c r="AD85" s="5">
        <v>5.5753899999999996</v>
      </c>
      <c r="AE85" s="5">
        <v>5.1766500000000004</v>
      </c>
      <c r="AF85" s="5">
        <v>7.4924499999999998</v>
      </c>
      <c r="AG85" s="6">
        <v>0.83560000000000001</v>
      </c>
      <c r="AH85" s="6">
        <v>1.2524299999999999</v>
      </c>
      <c r="AI85" s="6">
        <v>-1.6029800000000001</v>
      </c>
      <c r="AJ85" s="5">
        <v>4.75359</v>
      </c>
      <c r="AK85" s="5">
        <v>3.07057</v>
      </c>
      <c r="AL85" s="5">
        <v>4.4064800000000002</v>
      </c>
      <c r="AM85" s="5">
        <v>3.6934800000000001</v>
      </c>
      <c r="AN85" s="5">
        <v>8.8333899999999996</v>
      </c>
      <c r="AO85" s="5">
        <v>5.9309599999999998</v>
      </c>
      <c r="AP85" s="6">
        <v>1.2327399999999999</v>
      </c>
      <c r="AQ85" s="5">
        <v>9.37514</v>
      </c>
      <c r="AR85" s="5">
        <v>4.5886199999999997</v>
      </c>
      <c r="AS85" s="5">
        <v>8.0267499999999998</v>
      </c>
      <c r="AT85" s="5">
        <v>9.7173999999999996</v>
      </c>
      <c r="AU85" s="5">
        <v>7.6816000000000004</v>
      </c>
      <c r="AV85" s="6">
        <v>0.84335000000000004</v>
      </c>
      <c r="AW85" s="5">
        <v>9.0873200000000001</v>
      </c>
      <c r="AX85" s="5">
        <v>10.22598</v>
      </c>
      <c r="AY85" s="5">
        <v>5.59138</v>
      </c>
      <c r="AZ85" s="5">
        <v>2.0889799999999998</v>
      </c>
      <c r="BA85" s="5">
        <v>5.2820900000000002</v>
      </c>
      <c r="BB85" s="5">
        <v>2.79203</v>
      </c>
      <c r="BC85" s="6">
        <v>1.10067</v>
      </c>
      <c r="BD85" s="6">
        <v>0.58269000000000004</v>
      </c>
      <c r="BE85" s="5">
        <v>9.2659500000000001</v>
      </c>
      <c r="BF85" s="5">
        <v>7.2748999999999997</v>
      </c>
      <c r="BG85" s="5">
        <v>9.8092400000000008</v>
      </c>
      <c r="BH85" s="5">
        <v>10.525230000000001</v>
      </c>
      <c r="BI85" s="5">
        <v>4.31393</v>
      </c>
      <c r="BJ85" s="6">
        <v>0.60253000000000001</v>
      </c>
      <c r="BK85" s="5">
        <v>8.1615099999999998</v>
      </c>
      <c r="BL85" s="5">
        <v>6.7110599999999998</v>
      </c>
      <c r="BM85" s="5">
        <v>2.7324899999999999</v>
      </c>
      <c r="BN85" s="6">
        <v>-1.30962</v>
      </c>
      <c r="BO85" s="5">
        <v>8.5797899999999991</v>
      </c>
      <c r="BP85" s="5">
        <v>5.1509999999999998</v>
      </c>
      <c r="BQ85" s="5">
        <v>9.1020900000000005</v>
      </c>
      <c r="BR85" s="5">
        <v>6.1460499999999998</v>
      </c>
      <c r="BS85" s="6">
        <v>0.20574000000000001</v>
      </c>
      <c r="BT85" s="5">
        <v>8.1699900000000003</v>
      </c>
      <c r="BU85" s="5">
        <v>6.6614699999999996</v>
      </c>
      <c r="BV85" s="5">
        <v>5.3696999999999999</v>
      </c>
      <c r="BW85" s="5">
        <v>5.31874</v>
      </c>
      <c r="BX85" s="5">
        <v>5.9191599999999998</v>
      </c>
      <c r="BY85" s="5">
        <v>6.0165699999999998</v>
      </c>
      <c r="BZ85" s="5">
        <v>8.5248600000000003</v>
      </c>
      <c r="CA85" s="5">
        <v>5.6227200000000002</v>
      </c>
      <c r="CB85" s="6">
        <v>1.3033300000000001</v>
      </c>
      <c r="CC85" s="5">
        <v>8.70275</v>
      </c>
      <c r="CD85" s="5">
        <v>6.2308599999999998</v>
      </c>
      <c r="CE85" s="5">
        <v>13.444800000000001</v>
      </c>
      <c r="CF85" s="5">
        <v>4.4932999999999996</v>
      </c>
      <c r="CG85" s="5">
        <v>8.4337900000000001</v>
      </c>
      <c r="CH85" s="5">
        <v>2.8212100000000002</v>
      </c>
      <c r="CI85" s="5">
        <v>4.8349299999999999</v>
      </c>
      <c r="CJ85" s="5">
        <v>4.7814300000000003</v>
      </c>
      <c r="CK85" s="5">
        <v>12.02115</v>
      </c>
      <c r="CL85" s="5">
        <v>5.2935699999999999</v>
      </c>
      <c r="CM85" s="5">
        <v>4.0864900000000004</v>
      </c>
      <c r="CN85" s="5">
        <v>7.5825300000000002</v>
      </c>
      <c r="CO85" s="5">
        <v>2.7954300000000001</v>
      </c>
      <c r="CP85" s="5">
        <v>2.9774099999999999</v>
      </c>
      <c r="CQ85" s="5">
        <v>2.1443599999999998</v>
      </c>
      <c r="CR85" s="5">
        <v>8.8610100000000003</v>
      </c>
      <c r="CS85" s="5">
        <v>5.4053500000000003</v>
      </c>
      <c r="CT85" s="5">
        <v>4.3268000000000004</v>
      </c>
      <c r="CU85" s="5">
        <v>6.17157</v>
      </c>
      <c r="CV85" s="5">
        <v>5.2195099999999996</v>
      </c>
      <c r="CW85" s="6">
        <v>1.9015</v>
      </c>
      <c r="CX85" s="6">
        <v>0.86128000000000005</v>
      </c>
      <c r="CY85" s="5">
        <v>4.8807600000000004</v>
      </c>
      <c r="CZ85" s="5">
        <v>4.8408199999999999</v>
      </c>
      <c r="DA85" s="5">
        <v>3.63028</v>
      </c>
      <c r="DB85" s="5">
        <v>4.4356799999999996</v>
      </c>
      <c r="DC85" s="5">
        <v>5.30966</v>
      </c>
      <c r="DD85" s="5">
        <v>10.5123</v>
      </c>
      <c r="DE85" s="5">
        <v>1.65968</v>
      </c>
      <c r="DF85" s="5">
        <v>8.6151400000000002</v>
      </c>
      <c r="DG85" s="6">
        <v>1.0659700000000001</v>
      </c>
      <c r="DH85" s="5">
        <v>5.3234000000000004</v>
      </c>
      <c r="DI85" s="6">
        <v>2.2783500000000001</v>
      </c>
      <c r="DJ85" s="6">
        <v>0.66290000000000004</v>
      </c>
      <c r="DK85" s="5">
        <v>7.5174500000000002</v>
      </c>
      <c r="DL85" s="5">
        <v>3.6952799999999999</v>
      </c>
      <c r="DM85" s="5">
        <v>4.8349500000000001</v>
      </c>
      <c r="DN85" s="5">
        <v>4.3801699999999997</v>
      </c>
      <c r="DO85" s="5">
        <v>2.7587999999999999</v>
      </c>
      <c r="DP85" s="5">
        <v>3.9539900000000001</v>
      </c>
      <c r="DQ85" s="5">
        <v>9.1810899999999993</v>
      </c>
      <c r="DR85" s="1" t="s">
        <v>526</v>
      </c>
      <c r="DS85" s="1" t="s">
        <v>332</v>
      </c>
      <c r="DT85" s="5">
        <v>-0.13287544250488281</v>
      </c>
      <c r="DU85" s="5">
        <v>-0.13743495941162109</v>
      </c>
    </row>
    <row r="86" spans="2:125" x14ac:dyDescent="0.2">
      <c r="B86" s="3" t="s">
        <v>657</v>
      </c>
      <c r="C86" s="3" t="s">
        <v>615</v>
      </c>
      <c r="D86" s="4">
        <v>45112</v>
      </c>
      <c r="E86" s="4">
        <v>45119</v>
      </c>
      <c r="F86" s="1">
        <f t="shared" si="1"/>
        <v>7</v>
      </c>
      <c r="G86" s="1" t="s">
        <v>388</v>
      </c>
      <c r="H86" s="1" t="s">
        <v>320</v>
      </c>
      <c r="I86" s="1">
        <v>0</v>
      </c>
      <c r="J86" s="1">
        <v>1</v>
      </c>
      <c r="K86" s="1">
        <v>1</v>
      </c>
      <c r="L86" s="1">
        <v>0.3</v>
      </c>
      <c r="N86" s="3"/>
      <c r="P86" s="3" t="s">
        <v>658</v>
      </c>
      <c r="Q86" s="3" t="s">
        <v>659</v>
      </c>
      <c r="R86" s="3" t="s">
        <v>660</v>
      </c>
      <c r="S86" s="3" t="s">
        <v>324</v>
      </c>
      <c r="T86" s="3" t="s">
        <v>324</v>
      </c>
      <c r="U86" s="3" t="s">
        <v>324</v>
      </c>
      <c r="V86" s="3" t="s">
        <v>325</v>
      </c>
      <c r="W86" s="3" t="s">
        <v>494</v>
      </c>
      <c r="X86" s="3" t="s">
        <v>619</v>
      </c>
      <c r="Y86" s="3" t="s">
        <v>620</v>
      </c>
      <c r="Z86" s="16" t="s">
        <v>621</v>
      </c>
      <c r="AA86" s="3" t="s">
        <v>329</v>
      </c>
      <c r="AB86" s="3"/>
      <c r="AC86" s="3" t="s">
        <v>330</v>
      </c>
      <c r="AD86" s="5">
        <v>5.2760800000000003</v>
      </c>
      <c r="AE86" s="5">
        <v>4.8382100000000001</v>
      </c>
      <c r="AF86" s="5">
        <v>7.61557</v>
      </c>
      <c r="AG86" s="6">
        <v>0.68208000000000002</v>
      </c>
      <c r="AH86" s="5">
        <v>2.0989100000000001</v>
      </c>
      <c r="AI86" s="6">
        <v>-1.1328</v>
      </c>
      <c r="AJ86" s="5">
        <v>4.8950800000000001</v>
      </c>
      <c r="AK86" s="5">
        <v>3.6974</v>
      </c>
      <c r="AL86" s="5">
        <v>4.8422700000000001</v>
      </c>
      <c r="AM86" s="5">
        <v>4.4988799999999998</v>
      </c>
      <c r="AN86" s="5">
        <v>9.1023899999999998</v>
      </c>
      <c r="AO86" s="5">
        <v>5.5282400000000003</v>
      </c>
      <c r="AP86" s="6">
        <v>1.2094100000000001</v>
      </c>
      <c r="AQ86" s="5">
        <v>9.6858900000000006</v>
      </c>
      <c r="AR86" s="5">
        <v>4.5041500000000001</v>
      </c>
      <c r="AS86" s="5">
        <v>8.3038299999999996</v>
      </c>
      <c r="AT86" s="5">
        <v>9.1335700000000006</v>
      </c>
      <c r="AU86" s="5">
        <v>7.7660099999999996</v>
      </c>
      <c r="AV86" s="5">
        <v>0.99180999999999997</v>
      </c>
      <c r="AW86" s="5">
        <v>8.1069800000000001</v>
      </c>
      <c r="AX86" s="5">
        <v>9.5893999999999995</v>
      </c>
      <c r="AY86" s="5">
        <v>5.4772800000000004</v>
      </c>
      <c r="AZ86" s="5">
        <v>2.1058599999999998</v>
      </c>
      <c r="BA86" s="5">
        <v>5.1811999999999996</v>
      </c>
      <c r="BB86" s="5">
        <v>3.0254799999999999</v>
      </c>
      <c r="BC86" s="6">
        <v>1.06525</v>
      </c>
      <c r="BD86" s="6">
        <v>1.1378600000000001</v>
      </c>
      <c r="BE86" s="5">
        <v>9.2020300000000006</v>
      </c>
      <c r="BF86" s="5">
        <v>7.3506900000000002</v>
      </c>
      <c r="BG86" s="5">
        <v>10.066140000000001</v>
      </c>
      <c r="BH86" s="5">
        <v>10.66053</v>
      </c>
      <c r="BI86" s="5">
        <v>4.3716699999999999</v>
      </c>
      <c r="BJ86" s="6">
        <v>0.45358999999999999</v>
      </c>
      <c r="BK86" s="5">
        <v>8.47715</v>
      </c>
      <c r="BL86" s="5">
        <v>5.7294799999999997</v>
      </c>
      <c r="BM86" s="5">
        <v>2.8811200000000001</v>
      </c>
      <c r="BN86" s="6">
        <v>-1.3364499999999999</v>
      </c>
      <c r="BO86" s="5">
        <v>8.7748200000000001</v>
      </c>
      <c r="BP86" s="5">
        <v>5.76396</v>
      </c>
      <c r="BQ86" s="5">
        <v>9.0389599999999994</v>
      </c>
      <c r="BR86" s="5">
        <v>5.8376700000000001</v>
      </c>
      <c r="BS86" s="6">
        <v>6.4299999999999996E-2</v>
      </c>
      <c r="BT86" s="5">
        <v>7.1646599999999996</v>
      </c>
      <c r="BU86" s="5">
        <v>6.5155500000000002</v>
      </c>
      <c r="BV86" s="5">
        <v>5.7131699999999999</v>
      </c>
      <c r="BW86" s="5">
        <v>6.2118200000000003</v>
      </c>
      <c r="BX86" s="5">
        <v>6.2157600000000004</v>
      </c>
      <c r="BY86" s="5">
        <v>6.08521</v>
      </c>
      <c r="BZ86" s="5">
        <v>8.3010999999999999</v>
      </c>
      <c r="CA86" s="5">
        <v>6.7608199999999998</v>
      </c>
      <c r="CB86" s="6">
        <v>1.14666</v>
      </c>
      <c r="CC86" s="5">
        <v>8.6213999999999995</v>
      </c>
      <c r="CD86" s="5">
        <v>5.8228400000000002</v>
      </c>
      <c r="CE86" s="5">
        <v>13.57072</v>
      </c>
      <c r="CF86" s="5">
        <v>4.5652799999999996</v>
      </c>
      <c r="CG86" s="5">
        <v>7.8417599999999998</v>
      </c>
      <c r="CH86" s="5">
        <v>2.2632099999999999</v>
      </c>
      <c r="CI86" s="5">
        <v>4.98088</v>
      </c>
      <c r="CJ86" s="5">
        <v>5.7524100000000002</v>
      </c>
      <c r="CK86" s="5">
        <v>12.15265</v>
      </c>
      <c r="CL86" s="5">
        <v>5.1480899999999998</v>
      </c>
      <c r="CM86" s="5">
        <v>4.1060800000000004</v>
      </c>
      <c r="CN86" s="5">
        <v>7.0280800000000001</v>
      </c>
      <c r="CO86" s="5">
        <v>2.94713</v>
      </c>
      <c r="CP86" s="5">
        <v>2.5439400000000001</v>
      </c>
      <c r="CQ86" s="5">
        <v>2.3673500000000001</v>
      </c>
      <c r="CR86" s="5">
        <v>9.0062999999999995</v>
      </c>
      <c r="CS86" s="5">
        <v>4.9556699999999996</v>
      </c>
      <c r="CT86" s="5">
        <v>4.5888299999999997</v>
      </c>
      <c r="CU86" s="5">
        <v>5.7480099999999998</v>
      </c>
      <c r="CV86" s="5">
        <v>5.1277999999999997</v>
      </c>
      <c r="CW86" s="6">
        <v>1.33623</v>
      </c>
      <c r="CX86" s="6">
        <v>0.82271000000000005</v>
      </c>
      <c r="CY86" s="5">
        <v>4.0991099999999996</v>
      </c>
      <c r="CZ86" s="5">
        <v>5.0642199999999997</v>
      </c>
      <c r="DA86" s="5">
        <v>3.9721000000000002</v>
      </c>
      <c r="DB86" s="5">
        <v>4.7503599999999997</v>
      </c>
      <c r="DC86" s="5">
        <v>5.1806799999999997</v>
      </c>
      <c r="DD86" s="5">
        <v>10.83295</v>
      </c>
      <c r="DE86" s="5">
        <v>1.69408</v>
      </c>
      <c r="DF86" s="5">
        <v>8.9749400000000001</v>
      </c>
      <c r="DG86" s="6">
        <v>1.4413800000000001</v>
      </c>
      <c r="DH86" s="5">
        <v>4.7034700000000003</v>
      </c>
      <c r="DI86" s="6">
        <v>2.0063900000000001</v>
      </c>
      <c r="DJ86" s="6">
        <v>0.43445</v>
      </c>
      <c r="DK86" s="5">
        <v>8.2849000000000004</v>
      </c>
      <c r="DL86" s="5">
        <v>3.4506700000000001</v>
      </c>
      <c r="DM86" s="5">
        <v>5.06433</v>
      </c>
      <c r="DN86" s="5">
        <v>3.8516699999999999</v>
      </c>
      <c r="DO86" s="5">
        <v>2.8151999999999999</v>
      </c>
      <c r="DP86" s="5">
        <v>2.67862</v>
      </c>
      <c r="DQ86" s="5">
        <v>9.2179900000000004</v>
      </c>
      <c r="DR86" s="1" t="s">
        <v>526</v>
      </c>
      <c r="DS86" s="1" t="s">
        <v>332</v>
      </c>
      <c r="DT86" s="5">
        <v>-7.0552825927734375E-3</v>
      </c>
      <c r="DU86" s="5">
        <v>0.14534568786621094</v>
      </c>
    </row>
    <row r="87" spans="2:125" x14ac:dyDescent="0.2">
      <c r="B87" s="3" t="s">
        <v>661</v>
      </c>
      <c r="C87" s="3" t="s">
        <v>615</v>
      </c>
      <c r="D87" s="4">
        <v>45112</v>
      </c>
      <c r="E87" s="4">
        <v>45120</v>
      </c>
      <c r="F87" s="1">
        <f t="shared" si="1"/>
        <v>8</v>
      </c>
      <c r="G87" s="1" t="s">
        <v>388</v>
      </c>
      <c r="H87" s="1" t="s">
        <v>320</v>
      </c>
      <c r="I87" s="1">
        <v>0</v>
      </c>
      <c r="J87" s="1">
        <v>1</v>
      </c>
      <c r="K87" s="1">
        <v>1</v>
      </c>
      <c r="L87" s="1">
        <v>0.5</v>
      </c>
      <c r="N87" s="3"/>
      <c r="P87" s="3" t="s">
        <v>574</v>
      </c>
      <c r="Q87" s="3" t="s">
        <v>662</v>
      </c>
      <c r="R87" s="3" t="s">
        <v>663</v>
      </c>
      <c r="S87" s="3" t="s">
        <v>324</v>
      </c>
      <c r="T87" s="3" t="s">
        <v>346</v>
      </c>
      <c r="U87" s="3" t="s">
        <v>324</v>
      </c>
      <c r="V87" s="3" t="s">
        <v>325</v>
      </c>
      <c r="W87" s="3" t="s">
        <v>494</v>
      </c>
      <c r="X87" s="3" t="s">
        <v>619</v>
      </c>
      <c r="Y87" s="3" t="s">
        <v>620</v>
      </c>
      <c r="Z87" s="16" t="s">
        <v>621</v>
      </c>
      <c r="AA87" s="3" t="s">
        <v>329</v>
      </c>
      <c r="AB87" s="3"/>
      <c r="AC87" s="3" t="s">
        <v>330</v>
      </c>
      <c r="AD87" s="5">
        <v>5.4910800000000002</v>
      </c>
      <c r="AE87" s="5">
        <v>4.4516400000000003</v>
      </c>
      <c r="AF87" s="5">
        <v>7.8431100000000002</v>
      </c>
      <c r="AG87" s="6">
        <v>1.0613900000000001</v>
      </c>
      <c r="AH87" s="6">
        <v>1.2760899999999999</v>
      </c>
      <c r="AI87" s="6">
        <v>-0.68923000000000001</v>
      </c>
      <c r="AJ87" s="5">
        <v>4.6112799999999998</v>
      </c>
      <c r="AK87" s="5">
        <v>2.7028500000000002</v>
      </c>
      <c r="AL87" s="5">
        <v>4.3478700000000003</v>
      </c>
      <c r="AM87" s="5">
        <v>6.0774999999999997</v>
      </c>
      <c r="AN87" s="5">
        <v>9.8004999999999995</v>
      </c>
      <c r="AO87" s="5">
        <v>5.3853799999999996</v>
      </c>
      <c r="AP87" s="6">
        <v>0.87463000000000002</v>
      </c>
      <c r="AQ87" s="5">
        <v>12.4093</v>
      </c>
      <c r="AR87" s="6">
        <v>1.8984099999999999</v>
      </c>
      <c r="AS87" s="5">
        <v>7.4287999999999998</v>
      </c>
      <c r="AT87" s="5">
        <v>9.8313299999999995</v>
      </c>
      <c r="AU87" s="5">
        <v>8.1516400000000004</v>
      </c>
      <c r="AV87" s="6">
        <v>0.92215999999999998</v>
      </c>
      <c r="AW87" s="5">
        <v>8.3458699999999997</v>
      </c>
      <c r="AX87" s="5">
        <v>10.116569999999999</v>
      </c>
      <c r="AY87" s="5">
        <v>7.1356599999999997</v>
      </c>
      <c r="AZ87" s="6">
        <v>1.88978</v>
      </c>
      <c r="BA87" s="5">
        <v>3.9940799999999999</v>
      </c>
      <c r="BB87" s="5">
        <v>3.1841599999999999</v>
      </c>
      <c r="BC87" s="6">
        <v>1.56511</v>
      </c>
      <c r="BD87" s="6">
        <v>1.06857</v>
      </c>
      <c r="BE87" s="5">
        <v>9.0554600000000001</v>
      </c>
      <c r="BF87" s="5">
        <v>7.2311500000000004</v>
      </c>
      <c r="BG87" s="5">
        <v>9.7884100000000007</v>
      </c>
      <c r="BH87" s="5">
        <v>9.6315899999999992</v>
      </c>
      <c r="BI87" s="5">
        <v>3.89717</v>
      </c>
      <c r="BJ87" s="6">
        <v>0.72016000000000002</v>
      </c>
      <c r="BK87" s="5">
        <v>8.7377400000000005</v>
      </c>
      <c r="BL87" s="5">
        <v>7.14811</v>
      </c>
      <c r="BM87" s="5">
        <v>3.4479899999999999</v>
      </c>
      <c r="BN87" s="6">
        <v>-1.1240699999999999</v>
      </c>
      <c r="BO87" s="5">
        <v>8.8825000000000003</v>
      </c>
      <c r="BP87" s="5">
        <v>4.9832700000000001</v>
      </c>
      <c r="BQ87" s="5">
        <v>7.2811399999999997</v>
      </c>
      <c r="BR87" s="5">
        <v>5.0161899999999999</v>
      </c>
      <c r="BS87" s="6">
        <v>-7.2400000000000006E-2</v>
      </c>
      <c r="BT87" s="5">
        <v>10.35721</v>
      </c>
      <c r="BU87" s="5">
        <v>8.3050099999999993</v>
      </c>
      <c r="BV87" s="5">
        <v>7.8920399999999997</v>
      </c>
      <c r="BW87" s="5">
        <v>8.9519599999999997</v>
      </c>
      <c r="BX87" s="5">
        <v>6.0173100000000002</v>
      </c>
      <c r="BY87" s="5">
        <v>6.1989299999999998</v>
      </c>
      <c r="BZ87" s="5">
        <v>5.0416299999999996</v>
      </c>
      <c r="CA87" s="5">
        <v>6.1279000000000003</v>
      </c>
      <c r="CB87" s="5">
        <v>1.83382</v>
      </c>
      <c r="CC87" s="5">
        <v>9.2710500000000007</v>
      </c>
      <c r="CD87" s="5">
        <v>5.67211</v>
      </c>
      <c r="CE87" s="5">
        <v>12.796709999999999</v>
      </c>
      <c r="CF87" s="5">
        <v>5.7131800000000004</v>
      </c>
      <c r="CG87" s="5">
        <v>9.2821700000000007</v>
      </c>
      <c r="CH87" s="5">
        <v>5.5528599999999999</v>
      </c>
      <c r="CI87" s="5">
        <v>4.8445999999999998</v>
      </c>
      <c r="CJ87" s="5">
        <v>5.8407</v>
      </c>
      <c r="CK87" s="5">
        <v>11.47039</v>
      </c>
      <c r="CL87" s="5">
        <v>4.45662</v>
      </c>
      <c r="CM87" s="5">
        <v>6.9587700000000003</v>
      </c>
      <c r="CN87" s="5">
        <v>8.9520700000000009</v>
      </c>
      <c r="CO87" s="6">
        <v>1.7733099999999999</v>
      </c>
      <c r="CP87" s="5">
        <v>3.0575700000000001</v>
      </c>
      <c r="CQ87" s="5">
        <v>2.5946199999999999</v>
      </c>
      <c r="CR87" s="5">
        <v>9.0922400000000003</v>
      </c>
      <c r="CS87" s="5">
        <v>6.5119800000000003</v>
      </c>
      <c r="CT87" s="5">
        <v>4.6087899999999999</v>
      </c>
      <c r="CU87" s="5">
        <v>6.2126000000000001</v>
      </c>
      <c r="CV87" s="5">
        <v>5.5927800000000003</v>
      </c>
      <c r="CW87" s="5">
        <v>2.42902</v>
      </c>
      <c r="CX87" s="6">
        <v>1.1769700000000001</v>
      </c>
      <c r="CY87" s="5">
        <v>9.3092799999999993</v>
      </c>
      <c r="CZ87" s="5">
        <v>5.2625700000000002</v>
      </c>
      <c r="DA87" s="5">
        <v>2.9273799999999999</v>
      </c>
      <c r="DB87" s="5">
        <v>4.9178899999999999</v>
      </c>
      <c r="DC87" s="5">
        <v>7.0926400000000003</v>
      </c>
      <c r="DD87" s="5">
        <v>7.5487099999999998</v>
      </c>
      <c r="DE87" s="5">
        <v>1.96888</v>
      </c>
      <c r="DF87" s="5">
        <v>9.8950099999999992</v>
      </c>
      <c r="DG87" s="6">
        <v>0.98775999999999997</v>
      </c>
      <c r="DH87" s="5">
        <v>4.4139699999999999</v>
      </c>
      <c r="DI87" s="5">
        <v>2.9395600000000002</v>
      </c>
      <c r="DJ87" s="6">
        <v>1.0649</v>
      </c>
      <c r="DK87" s="5">
        <v>8.8521199999999993</v>
      </c>
      <c r="DL87" s="5">
        <v>4.2069900000000002</v>
      </c>
      <c r="DM87" s="5">
        <v>3.3585799999999999</v>
      </c>
      <c r="DN87" s="5">
        <v>2.2413699999999999</v>
      </c>
      <c r="DO87" s="5">
        <v>3.47967</v>
      </c>
      <c r="DP87" s="5">
        <v>5.9447799999999997</v>
      </c>
      <c r="DQ87" s="5">
        <v>9.8024500000000003</v>
      </c>
      <c r="DR87" s="1" t="s">
        <v>526</v>
      </c>
      <c r="DS87" s="1" t="s">
        <v>332</v>
      </c>
      <c r="DT87" s="5">
        <v>-9.9225997924804688E-2</v>
      </c>
      <c r="DU87" s="5">
        <v>1.0675430297851562E-2</v>
      </c>
    </row>
    <row r="88" spans="2:125" x14ac:dyDescent="0.2">
      <c r="B88" s="3" t="s">
        <v>664</v>
      </c>
      <c r="C88" s="3" t="s">
        <v>615</v>
      </c>
      <c r="D88" s="4">
        <v>45112</v>
      </c>
      <c r="E88" s="4">
        <v>45121</v>
      </c>
      <c r="F88" s="1">
        <f t="shared" si="1"/>
        <v>9</v>
      </c>
      <c r="G88" s="1" t="s">
        <v>388</v>
      </c>
      <c r="H88" s="1" t="s">
        <v>320</v>
      </c>
      <c r="I88" s="1">
        <v>0</v>
      </c>
      <c r="J88" s="1">
        <v>1</v>
      </c>
      <c r="K88" s="1">
        <v>1</v>
      </c>
      <c r="L88" s="1">
        <v>0.5</v>
      </c>
      <c r="N88" s="3"/>
      <c r="P88" s="3" t="s">
        <v>665</v>
      </c>
      <c r="Q88" s="3" t="s">
        <v>666</v>
      </c>
      <c r="R88" s="3" t="s">
        <v>667</v>
      </c>
      <c r="S88" s="3" t="s">
        <v>324</v>
      </c>
      <c r="T88" s="3" t="s">
        <v>346</v>
      </c>
      <c r="U88" s="3" t="s">
        <v>324</v>
      </c>
      <c r="V88" s="3" t="s">
        <v>325</v>
      </c>
      <c r="W88" s="3" t="s">
        <v>494</v>
      </c>
      <c r="X88" s="3" t="s">
        <v>619</v>
      </c>
      <c r="Y88" s="3" t="s">
        <v>620</v>
      </c>
      <c r="Z88" s="16" t="s">
        <v>621</v>
      </c>
      <c r="AA88" s="3" t="s">
        <v>329</v>
      </c>
      <c r="AB88" s="3"/>
      <c r="AC88" s="3" t="s">
        <v>330</v>
      </c>
      <c r="AD88" s="5">
        <v>6.2709200000000003</v>
      </c>
      <c r="AE88" s="5">
        <v>5.9456800000000003</v>
      </c>
      <c r="AF88" s="5">
        <v>7.5382300000000004</v>
      </c>
      <c r="AG88" s="5">
        <v>3.0464199999999999</v>
      </c>
      <c r="AH88" s="5">
        <v>2.3109299999999999</v>
      </c>
      <c r="AI88" s="6">
        <v>-1.4494800000000001</v>
      </c>
      <c r="AJ88" s="5">
        <v>4.7113300000000002</v>
      </c>
      <c r="AK88" s="5">
        <v>4.2057099999999998</v>
      </c>
      <c r="AL88" s="5">
        <v>4.89208</v>
      </c>
      <c r="AM88" s="5">
        <v>5.7051600000000002</v>
      </c>
      <c r="AN88" s="5">
        <v>9.5680599999999991</v>
      </c>
      <c r="AO88" s="5">
        <v>9.4351099999999999</v>
      </c>
      <c r="AP88" s="6">
        <v>0.90237000000000001</v>
      </c>
      <c r="AQ88" s="5">
        <v>13.26829</v>
      </c>
      <c r="AR88" s="5">
        <v>3.6488800000000001</v>
      </c>
      <c r="AS88" s="5">
        <v>8.8992599999999999</v>
      </c>
      <c r="AT88" s="5">
        <v>10.84933</v>
      </c>
      <c r="AU88" s="5">
        <v>8.0160099999999996</v>
      </c>
      <c r="AV88" s="6">
        <v>0.79840999999999995</v>
      </c>
      <c r="AW88" s="5">
        <v>9.6046600000000009</v>
      </c>
      <c r="AX88" s="5">
        <v>10.37987</v>
      </c>
      <c r="AY88" s="5">
        <v>6.7197399999999998</v>
      </c>
      <c r="AZ88" s="5">
        <v>2.2401200000000001</v>
      </c>
      <c r="BA88" s="5">
        <v>4.1241199999999996</v>
      </c>
      <c r="BB88" s="5">
        <v>3.1686000000000001</v>
      </c>
      <c r="BC88" s="6">
        <v>1.8031200000000001</v>
      </c>
      <c r="BD88" s="6">
        <v>0.91117999999999999</v>
      </c>
      <c r="BE88" s="5">
        <v>9.0706600000000002</v>
      </c>
      <c r="BF88" s="5">
        <v>7.0067700000000004</v>
      </c>
      <c r="BG88" s="5">
        <v>10.06301</v>
      </c>
      <c r="BH88" s="5">
        <v>9.6882599999999996</v>
      </c>
      <c r="BI88" s="5">
        <v>4.9553099999999999</v>
      </c>
      <c r="BJ88" s="6">
        <v>0.81652000000000002</v>
      </c>
      <c r="BK88" s="5">
        <v>8.7661899999999999</v>
      </c>
      <c r="BL88" s="5">
        <v>7.2999099999999997</v>
      </c>
      <c r="BM88" s="5">
        <v>3.9266999999999999</v>
      </c>
      <c r="BN88" s="6">
        <v>-0.77031000000000005</v>
      </c>
      <c r="BO88" s="5">
        <v>8.6570099999999996</v>
      </c>
      <c r="BP88" s="5">
        <v>5.9311299999999996</v>
      </c>
      <c r="BQ88" s="5">
        <v>8.0870599999999992</v>
      </c>
      <c r="BR88" s="5">
        <v>5.9240000000000004</v>
      </c>
      <c r="BS88" s="6">
        <v>0.11476</v>
      </c>
      <c r="BT88" s="5">
        <v>10.23091</v>
      </c>
      <c r="BU88" s="5">
        <v>10.769349999999999</v>
      </c>
      <c r="BV88" s="5">
        <v>8.7100799999999996</v>
      </c>
      <c r="BW88" s="5">
        <v>8.4050799999999999</v>
      </c>
      <c r="BX88" s="5">
        <v>6.0936899999999996</v>
      </c>
      <c r="BY88" s="5">
        <v>6.3984300000000003</v>
      </c>
      <c r="BZ88" s="5">
        <v>7.0347600000000003</v>
      </c>
      <c r="CA88" s="5">
        <v>7.3259499999999997</v>
      </c>
      <c r="CB88" s="6">
        <v>1.54504</v>
      </c>
      <c r="CC88" s="5">
        <v>9.3919999999999995</v>
      </c>
      <c r="CD88" s="5">
        <v>6.61517</v>
      </c>
      <c r="CE88" s="5">
        <v>12.8504</v>
      </c>
      <c r="CF88" s="5">
        <v>5.3873800000000003</v>
      </c>
      <c r="CG88" s="5">
        <v>10.54397</v>
      </c>
      <c r="CH88" s="5">
        <v>5.8077899999999998</v>
      </c>
      <c r="CI88" s="5">
        <v>6.4543499999999998</v>
      </c>
      <c r="CJ88" s="5">
        <v>5.6079999999999997</v>
      </c>
      <c r="CK88" s="5">
        <v>11.00689</v>
      </c>
      <c r="CL88" s="5">
        <v>4.7027000000000001</v>
      </c>
      <c r="CM88" s="5">
        <v>7.4789300000000001</v>
      </c>
      <c r="CN88" s="5">
        <v>8.0537299999999998</v>
      </c>
      <c r="CO88" s="5">
        <v>2.11978</v>
      </c>
      <c r="CP88" s="5">
        <v>3.1930700000000001</v>
      </c>
      <c r="CQ88" s="5">
        <v>2.5923799999999999</v>
      </c>
      <c r="CR88" s="5">
        <v>9.0755099999999995</v>
      </c>
      <c r="CS88" s="5">
        <v>6.3150199999999996</v>
      </c>
      <c r="CT88" s="5">
        <v>4.6357100000000004</v>
      </c>
      <c r="CU88" s="5">
        <v>6.7991099999999998</v>
      </c>
      <c r="CV88" s="5">
        <v>5.5255200000000002</v>
      </c>
      <c r="CW88" s="5">
        <v>2.64717</v>
      </c>
      <c r="CX88" s="6">
        <v>1.5671200000000001</v>
      </c>
      <c r="CY88" s="5">
        <v>11.151070000000001</v>
      </c>
      <c r="CZ88" s="5">
        <v>5.1908500000000002</v>
      </c>
      <c r="DA88" s="5">
        <v>3.8656899999999998</v>
      </c>
      <c r="DB88" s="5">
        <v>5.0055199999999997</v>
      </c>
      <c r="DC88" s="5">
        <v>6.7831999999999999</v>
      </c>
      <c r="DD88" s="5">
        <v>7.3882300000000001</v>
      </c>
      <c r="DE88" s="5">
        <v>1.87839</v>
      </c>
      <c r="DF88" s="5">
        <v>9.5236099999999997</v>
      </c>
      <c r="DG88" s="6">
        <v>1.8206800000000001</v>
      </c>
      <c r="DH88" s="5">
        <v>5.97879</v>
      </c>
      <c r="DI88" s="5">
        <v>3.0260699999999998</v>
      </c>
      <c r="DJ88" s="6">
        <v>0.54959999999999998</v>
      </c>
      <c r="DK88" s="5">
        <v>8.4472699999999996</v>
      </c>
      <c r="DL88" s="5">
        <v>5.1170799999999996</v>
      </c>
      <c r="DM88" s="5">
        <v>3.70912</v>
      </c>
      <c r="DN88" s="5">
        <v>4.3312400000000002</v>
      </c>
      <c r="DO88" s="5">
        <v>3.2858000000000001</v>
      </c>
      <c r="DP88" s="5">
        <v>6.0627899999999997</v>
      </c>
      <c r="DQ88" s="5">
        <v>9.8701600000000003</v>
      </c>
      <c r="DR88" s="1" t="s">
        <v>526</v>
      </c>
      <c r="DS88" s="1" t="s">
        <v>332</v>
      </c>
      <c r="DT88" s="5">
        <v>-2.0435333251953125E-2</v>
      </c>
      <c r="DU88" s="5">
        <v>0.11859607696533203</v>
      </c>
    </row>
    <row r="89" spans="2:125" x14ac:dyDescent="0.2">
      <c r="B89" s="3" t="s">
        <v>668</v>
      </c>
      <c r="C89" s="3" t="s">
        <v>669</v>
      </c>
      <c r="D89" s="4">
        <v>45120</v>
      </c>
      <c r="E89" s="4">
        <v>45120</v>
      </c>
      <c r="F89" s="1">
        <f t="shared" ref="F89:F103" si="2">E89-D89</f>
        <v>0</v>
      </c>
      <c r="G89" s="1" t="s">
        <v>388</v>
      </c>
      <c r="H89" s="1" t="s">
        <v>320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3" t="s">
        <v>353</v>
      </c>
      <c r="O89" s="1" t="s">
        <v>324</v>
      </c>
      <c r="P89" s="3" t="s">
        <v>472</v>
      </c>
      <c r="Q89" s="3" t="s">
        <v>670</v>
      </c>
      <c r="R89" s="3" t="s">
        <v>671</v>
      </c>
      <c r="S89" s="3" t="s">
        <v>324</v>
      </c>
      <c r="T89" s="1">
        <v>0</v>
      </c>
      <c r="U89" s="3" t="s">
        <v>324</v>
      </c>
      <c r="V89" s="3" t="s">
        <v>325</v>
      </c>
      <c r="W89" s="3" t="s">
        <v>531</v>
      </c>
      <c r="X89" s="3" t="s">
        <v>383</v>
      </c>
      <c r="Y89" s="10">
        <f>X89*0.7</f>
        <v>70</v>
      </c>
      <c r="Z89" s="3" t="s">
        <v>672</v>
      </c>
      <c r="AA89" s="3" t="s">
        <v>525</v>
      </c>
      <c r="AB89" s="3"/>
      <c r="AC89" s="3" t="s">
        <v>330</v>
      </c>
      <c r="AD89" s="5">
        <v>5.3367699999999996</v>
      </c>
      <c r="AE89" s="5">
        <v>7.4402699999999999</v>
      </c>
      <c r="AF89" s="5">
        <v>7.2977600000000002</v>
      </c>
      <c r="AG89" s="5">
        <v>1.7851399999999999</v>
      </c>
      <c r="AH89" s="5">
        <v>5.7976000000000001</v>
      </c>
      <c r="AI89" s="6">
        <v>-1.7091700000000001</v>
      </c>
      <c r="AJ89" s="5">
        <v>5.7252400000000003</v>
      </c>
      <c r="AK89" s="5">
        <v>9.1685599999999994</v>
      </c>
      <c r="AL89" s="5">
        <v>7.9729900000000002</v>
      </c>
      <c r="AM89" s="5">
        <v>6.9064500000000004</v>
      </c>
      <c r="AN89" s="5">
        <v>10.21377</v>
      </c>
      <c r="AO89" s="5">
        <v>3.4159600000000001</v>
      </c>
      <c r="AP89" s="6">
        <v>0.34876000000000001</v>
      </c>
      <c r="AQ89" s="5">
        <v>13.652089999999999</v>
      </c>
      <c r="AR89" s="5">
        <v>4.3395799999999998</v>
      </c>
      <c r="AS89" s="5">
        <v>8.6615300000000008</v>
      </c>
      <c r="AT89" s="5">
        <v>11.979279999999999</v>
      </c>
      <c r="AU89" s="5">
        <v>8.4950200000000002</v>
      </c>
      <c r="AV89" s="6">
        <v>0.53859999999999997</v>
      </c>
      <c r="AW89" s="5">
        <v>9.0357199999999995</v>
      </c>
      <c r="AX89" s="5">
        <v>9.0987500000000008</v>
      </c>
      <c r="AY89" s="5">
        <v>4.4380800000000002</v>
      </c>
      <c r="AZ89" s="5">
        <v>2.24533</v>
      </c>
      <c r="BA89" s="5">
        <v>4.8797899999999998</v>
      </c>
      <c r="BB89" s="5">
        <v>3.4237000000000002</v>
      </c>
      <c r="BC89" s="6">
        <v>1.49485</v>
      </c>
      <c r="BD89" s="6">
        <v>0.72885</v>
      </c>
      <c r="BE89" s="5">
        <v>9.8102099999999997</v>
      </c>
      <c r="BF89" s="5">
        <v>8.0242000000000004</v>
      </c>
      <c r="BG89" s="5">
        <v>11.41873</v>
      </c>
      <c r="BH89" s="5">
        <v>9.3213299999999997</v>
      </c>
      <c r="BI89" s="6">
        <v>1.0569200000000001</v>
      </c>
      <c r="BJ89" s="6">
        <v>1.0221499999999999</v>
      </c>
      <c r="BK89" s="5">
        <v>8.80288</v>
      </c>
      <c r="BL89" s="5">
        <v>9.0406300000000002</v>
      </c>
      <c r="BM89" s="5">
        <v>3.7323400000000002</v>
      </c>
      <c r="BN89" s="6">
        <v>-1.3267599999999999</v>
      </c>
      <c r="BO89" s="5">
        <v>8.6364599999999996</v>
      </c>
      <c r="BP89" s="5">
        <v>9.6921900000000001</v>
      </c>
      <c r="BQ89" s="5">
        <v>8.2653800000000004</v>
      </c>
      <c r="BR89" s="5">
        <v>5.5990700000000002</v>
      </c>
      <c r="BS89" s="6">
        <v>0.56488000000000005</v>
      </c>
      <c r="BT89" s="5">
        <v>12.32868</v>
      </c>
      <c r="BU89" s="5">
        <v>9.5100999999999996</v>
      </c>
      <c r="BV89" s="5">
        <v>8.3455700000000004</v>
      </c>
      <c r="BW89" s="5">
        <v>9.0947399999999998</v>
      </c>
      <c r="BX89" s="5">
        <v>6.8443300000000002</v>
      </c>
      <c r="BY89" s="5">
        <v>7.0306199999999999</v>
      </c>
      <c r="BZ89" s="5">
        <v>7.6698500000000003</v>
      </c>
      <c r="CA89" s="5">
        <v>11.828670000000001</v>
      </c>
      <c r="CB89" s="5">
        <v>1.79505</v>
      </c>
      <c r="CC89" s="5">
        <v>8.4148399999999999</v>
      </c>
      <c r="CD89" s="5">
        <v>4.5435400000000001</v>
      </c>
      <c r="CE89" s="5">
        <v>12.69773</v>
      </c>
      <c r="CF89" s="5">
        <v>6.8238799999999999</v>
      </c>
      <c r="CG89" s="5">
        <v>10.20758</v>
      </c>
      <c r="CH89" s="5">
        <v>4.9281499999999996</v>
      </c>
      <c r="CI89" s="5">
        <v>4.89649</v>
      </c>
      <c r="CJ89" s="5">
        <v>6.8234399999999997</v>
      </c>
      <c r="CK89" s="5">
        <v>11.30269</v>
      </c>
      <c r="CL89" s="5">
        <v>5.4015000000000004</v>
      </c>
      <c r="CM89" s="5">
        <v>7.5296099999999999</v>
      </c>
      <c r="CN89" s="5">
        <v>11.647259999999999</v>
      </c>
      <c r="CO89" s="5">
        <v>2.1577199999999999</v>
      </c>
      <c r="CP89" s="5">
        <v>2.2444000000000002</v>
      </c>
      <c r="CQ89" s="5">
        <v>2.2713899999999998</v>
      </c>
      <c r="CR89" s="5">
        <v>9.4244400000000006</v>
      </c>
      <c r="CS89" s="5">
        <v>6.5931899999999999</v>
      </c>
      <c r="CT89" s="5">
        <v>4.32226</v>
      </c>
      <c r="CU89" s="5">
        <v>8.96312</v>
      </c>
      <c r="CV89" s="5">
        <v>5.57836</v>
      </c>
      <c r="CW89" s="5">
        <v>2.1150699999999998</v>
      </c>
      <c r="CX89" s="5">
        <v>2.379</v>
      </c>
      <c r="CY89" s="5">
        <v>6.4144699999999997</v>
      </c>
      <c r="CZ89" s="5">
        <v>7.2031000000000001</v>
      </c>
      <c r="DA89" s="5">
        <v>4.8962700000000003</v>
      </c>
      <c r="DB89" s="5">
        <v>5.2072700000000003</v>
      </c>
      <c r="DC89" s="5">
        <v>5.7936500000000004</v>
      </c>
      <c r="DD89" s="5">
        <v>7.5790600000000001</v>
      </c>
      <c r="DE89" s="5">
        <v>1.9979</v>
      </c>
      <c r="DF89" s="5">
        <v>10.3087</v>
      </c>
      <c r="DG89" s="6">
        <v>1.0030300000000001</v>
      </c>
      <c r="DH89" s="5">
        <v>4.0302499999999997</v>
      </c>
      <c r="DI89" s="5">
        <v>2.6642299999999999</v>
      </c>
      <c r="DJ89" s="6">
        <v>0.71004999999999996</v>
      </c>
      <c r="DK89" s="5">
        <v>8.0334500000000002</v>
      </c>
      <c r="DL89" s="5">
        <v>4.7196300000000004</v>
      </c>
      <c r="DM89" s="5">
        <v>2.7469700000000001</v>
      </c>
      <c r="DN89" s="6">
        <v>0.91635999999999995</v>
      </c>
      <c r="DO89" s="5">
        <v>3.3450500000000001</v>
      </c>
      <c r="DP89" s="5">
        <v>6.0267600000000003</v>
      </c>
      <c r="DQ89" s="5">
        <v>10.20486</v>
      </c>
      <c r="DR89" s="1" t="s">
        <v>397</v>
      </c>
      <c r="DS89" s="1" t="s">
        <v>332</v>
      </c>
      <c r="DT89" s="5">
        <v>6.2039375305175781E-2</v>
      </c>
      <c r="DU89" s="5">
        <v>-2.2564888000488281E-2</v>
      </c>
    </row>
    <row r="90" spans="2:125" x14ac:dyDescent="0.2">
      <c r="B90" s="3" t="s">
        <v>673</v>
      </c>
      <c r="C90" s="3" t="s">
        <v>669</v>
      </c>
      <c r="D90" s="4">
        <v>45120</v>
      </c>
      <c r="E90" s="4">
        <v>45121</v>
      </c>
      <c r="F90" s="1">
        <f t="shared" si="2"/>
        <v>1</v>
      </c>
      <c r="G90" s="1" t="s">
        <v>388</v>
      </c>
      <c r="H90" s="1" t="s">
        <v>320</v>
      </c>
      <c r="I90" s="1">
        <v>0</v>
      </c>
      <c r="J90" s="1">
        <v>0</v>
      </c>
      <c r="K90" s="1">
        <v>0</v>
      </c>
      <c r="L90" s="1">
        <v>1.3</v>
      </c>
      <c r="M90" s="1">
        <v>0</v>
      </c>
      <c r="N90" s="3" t="s">
        <v>544</v>
      </c>
      <c r="O90" s="1">
        <v>0</v>
      </c>
      <c r="P90" s="3" t="s">
        <v>472</v>
      </c>
      <c r="Q90" s="3" t="s">
        <v>674</v>
      </c>
      <c r="R90" s="3" t="s">
        <v>675</v>
      </c>
      <c r="S90" s="3" t="s">
        <v>324</v>
      </c>
      <c r="T90" s="3" t="s">
        <v>324</v>
      </c>
      <c r="U90" s="3" t="s">
        <v>324</v>
      </c>
      <c r="V90" s="3" t="s">
        <v>325</v>
      </c>
      <c r="W90" s="3" t="s">
        <v>531</v>
      </c>
      <c r="X90" s="3" t="s">
        <v>383</v>
      </c>
      <c r="Y90" s="10">
        <f t="shared" ref="Y90:Y102" si="3">X90*0.7</f>
        <v>70</v>
      </c>
      <c r="Z90" s="3" t="s">
        <v>672</v>
      </c>
      <c r="AA90" s="3" t="s">
        <v>525</v>
      </c>
      <c r="AB90" s="3"/>
      <c r="AC90" s="3" t="s">
        <v>330</v>
      </c>
      <c r="AD90" s="5">
        <v>5.6614399999999998</v>
      </c>
      <c r="AE90" s="5">
        <v>7.6921099999999996</v>
      </c>
      <c r="AF90" s="5">
        <v>7.3274699999999999</v>
      </c>
      <c r="AG90" s="5">
        <v>1.88252</v>
      </c>
      <c r="AH90" s="5">
        <v>4.9122000000000003</v>
      </c>
      <c r="AI90" s="6">
        <v>-1.6269199999999999</v>
      </c>
      <c r="AJ90" s="5">
        <v>5.65191</v>
      </c>
      <c r="AK90" s="5">
        <v>8.0645900000000008</v>
      </c>
      <c r="AL90" s="5">
        <v>6.9086800000000004</v>
      </c>
      <c r="AM90" s="5">
        <v>7.1361299999999996</v>
      </c>
      <c r="AN90" s="5">
        <v>10.16836</v>
      </c>
      <c r="AO90" s="5">
        <v>3.7128199999999998</v>
      </c>
      <c r="AP90" s="6">
        <v>1.0127600000000001</v>
      </c>
      <c r="AQ90" s="5">
        <v>14.00651</v>
      </c>
      <c r="AR90" s="5">
        <v>4.4725700000000002</v>
      </c>
      <c r="AS90" s="5">
        <v>8.3285</v>
      </c>
      <c r="AT90" s="5">
        <v>12.08366</v>
      </c>
      <c r="AU90" s="5">
        <v>8.5906400000000005</v>
      </c>
      <c r="AV90" s="6">
        <v>0.58655000000000002</v>
      </c>
      <c r="AW90" s="5">
        <v>8.8728599999999993</v>
      </c>
      <c r="AX90" s="5">
        <v>9.1678800000000003</v>
      </c>
      <c r="AY90" s="5">
        <v>4.5630499999999996</v>
      </c>
      <c r="AZ90" s="5">
        <v>2.1219399999999999</v>
      </c>
      <c r="BA90" s="5">
        <v>4.5981699999999996</v>
      </c>
      <c r="BB90" s="5">
        <v>3.5140400000000001</v>
      </c>
      <c r="BC90" s="6">
        <v>1.2924500000000001</v>
      </c>
      <c r="BD90" s="6">
        <v>1.6151199999999999</v>
      </c>
      <c r="BE90" s="5">
        <v>9.6702999999999992</v>
      </c>
      <c r="BF90" s="5">
        <v>7.9287999999999998</v>
      </c>
      <c r="BG90" s="5">
        <v>11.36304</v>
      </c>
      <c r="BH90" s="5">
        <v>9.1372699999999991</v>
      </c>
      <c r="BI90" s="5">
        <v>1.7121299999999999</v>
      </c>
      <c r="BJ90" s="6">
        <v>0.95218000000000003</v>
      </c>
      <c r="BK90" s="5">
        <v>8.7476900000000004</v>
      </c>
      <c r="BL90" s="5">
        <v>8.6621900000000007</v>
      </c>
      <c r="BM90" s="5">
        <v>3.1063000000000001</v>
      </c>
      <c r="BN90" s="6">
        <v>-1.3375600000000001</v>
      </c>
      <c r="BO90" s="5">
        <v>8.5603899999999999</v>
      </c>
      <c r="BP90" s="5">
        <v>8.7195999999999998</v>
      </c>
      <c r="BQ90" s="5">
        <v>8.1475600000000004</v>
      </c>
      <c r="BR90" s="5">
        <v>5.9106100000000001</v>
      </c>
      <c r="BS90" s="6">
        <v>0.76719999999999999</v>
      </c>
      <c r="BT90" s="5">
        <v>13.110910000000001</v>
      </c>
      <c r="BU90" s="5">
        <v>9.5577400000000008</v>
      </c>
      <c r="BV90" s="5">
        <v>8.6014300000000006</v>
      </c>
      <c r="BW90" s="5">
        <v>8.9604700000000008</v>
      </c>
      <c r="BX90" s="5">
        <v>6.7862999999999998</v>
      </c>
      <c r="BY90" s="5">
        <v>7.0030000000000001</v>
      </c>
      <c r="BZ90" s="5">
        <v>7.55809</v>
      </c>
      <c r="CA90" s="5">
        <v>11.15028</v>
      </c>
      <c r="CB90" s="6">
        <v>1.2020599999999999</v>
      </c>
      <c r="CC90" s="5">
        <v>8.4606300000000001</v>
      </c>
      <c r="CD90" s="5">
        <v>4.9414199999999999</v>
      </c>
      <c r="CE90" s="5">
        <v>12.60965</v>
      </c>
      <c r="CF90" s="5">
        <v>6.6433099999999996</v>
      </c>
      <c r="CG90" s="5">
        <v>10.52891</v>
      </c>
      <c r="CH90" s="5">
        <v>4.9102800000000002</v>
      </c>
      <c r="CI90" s="5">
        <v>5.3420699999999997</v>
      </c>
      <c r="CJ90" s="5">
        <v>6.6608299999999998</v>
      </c>
      <c r="CK90" s="5">
        <v>10.837059999999999</v>
      </c>
      <c r="CL90" s="5">
        <v>5.1246999999999998</v>
      </c>
      <c r="CM90" s="5">
        <v>7.7913699999999997</v>
      </c>
      <c r="CN90" s="5">
        <v>11.553890000000001</v>
      </c>
      <c r="CO90" s="6">
        <v>1.1157600000000001</v>
      </c>
      <c r="CP90" s="5">
        <v>1.89134</v>
      </c>
      <c r="CQ90" s="5">
        <v>2.4520499999999998</v>
      </c>
      <c r="CR90" s="5">
        <v>9.4053000000000004</v>
      </c>
      <c r="CS90" s="5">
        <v>6.51858</v>
      </c>
      <c r="CT90" s="5">
        <v>4.3482000000000003</v>
      </c>
      <c r="CU90" s="5">
        <v>8.9694299999999991</v>
      </c>
      <c r="CV90" s="5">
        <v>5.6127900000000004</v>
      </c>
      <c r="CW90" s="6">
        <v>2.0087000000000002</v>
      </c>
      <c r="CX90" s="5">
        <v>2.4520200000000001</v>
      </c>
      <c r="CY90" s="5">
        <v>9.8914600000000004</v>
      </c>
      <c r="CZ90" s="5">
        <v>7.1304699999999999</v>
      </c>
      <c r="DA90" s="5">
        <v>4.4902100000000003</v>
      </c>
      <c r="DB90" s="5">
        <v>5.1310000000000002</v>
      </c>
      <c r="DC90" s="5">
        <v>5.5794300000000003</v>
      </c>
      <c r="DD90" s="5">
        <v>7.4462999999999999</v>
      </c>
      <c r="DE90" s="5">
        <v>2.1152899999999999</v>
      </c>
      <c r="DF90" s="5">
        <v>10.27427</v>
      </c>
      <c r="DG90" s="6">
        <v>0.83869000000000005</v>
      </c>
      <c r="DH90" s="5">
        <v>4.47621</v>
      </c>
      <c r="DI90" s="5">
        <v>2.5786799999999999</v>
      </c>
      <c r="DJ90" s="6">
        <v>0.59967999999999999</v>
      </c>
      <c r="DK90" s="5">
        <v>7.8740800000000002</v>
      </c>
      <c r="DL90" s="5">
        <v>4.9274699999999996</v>
      </c>
      <c r="DM90" s="5">
        <v>2.6653799999999999</v>
      </c>
      <c r="DN90" s="5">
        <v>2.0538400000000001</v>
      </c>
      <c r="DO90" s="5">
        <v>3.3930400000000001</v>
      </c>
      <c r="DP90" s="5">
        <v>6.4530700000000003</v>
      </c>
      <c r="DQ90" s="5">
        <v>10.16456</v>
      </c>
      <c r="DR90" s="1" t="s">
        <v>397</v>
      </c>
      <c r="DS90" s="1" t="s">
        <v>332</v>
      </c>
      <c r="DT90" s="5">
        <v>-6.0606002807617188E-3</v>
      </c>
      <c r="DU90" s="5">
        <v>-5.7865142822265625E-2</v>
      </c>
    </row>
    <row r="91" spans="2:125" x14ac:dyDescent="0.2">
      <c r="B91" s="3" t="s">
        <v>676</v>
      </c>
      <c r="C91" s="3" t="s">
        <v>669</v>
      </c>
      <c r="D91" s="4">
        <v>45120</v>
      </c>
      <c r="E91" s="4">
        <v>45123</v>
      </c>
      <c r="F91" s="1">
        <f t="shared" si="2"/>
        <v>3</v>
      </c>
      <c r="G91" s="1" t="s">
        <v>388</v>
      </c>
      <c r="H91" s="1" t="s">
        <v>320</v>
      </c>
      <c r="I91" s="1">
        <v>0</v>
      </c>
      <c r="J91" s="1">
        <v>0</v>
      </c>
      <c r="K91" s="1">
        <v>0</v>
      </c>
      <c r="L91" s="1">
        <v>1.1000000000000001</v>
      </c>
      <c r="M91" s="1">
        <f>L91*0.009</f>
        <v>9.9000000000000008E-3</v>
      </c>
      <c r="N91" s="3" t="s">
        <v>533</v>
      </c>
      <c r="O91" s="1">
        <f>L91*0.017</f>
        <v>1.8700000000000001E-2</v>
      </c>
      <c r="P91" s="3" t="s">
        <v>506</v>
      </c>
      <c r="Q91" s="3" t="s">
        <v>677</v>
      </c>
      <c r="R91" s="3" t="s">
        <v>678</v>
      </c>
      <c r="S91" s="3" t="s">
        <v>324</v>
      </c>
      <c r="T91" s="3" t="s">
        <v>324</v>
      </c>
      <c r="U91" s="3" t="s">
        <v>324</v>
      </c>
      <c r="V91" s="3" t="s">
        <v>325</v>
      </c>
      <c r="W91" s="3" t="s">
        <v>531</v>
      </c>
      <c r="X91" s="3" t="s">
        <v>383</v>
      </c>
      <c r="Y91" s="10">
        <f t="shared" si="3"/>
        <v>70</v>
      </c>
      <c r="Z91" s="3" t="s">
        <v>672</v>
      </c>
      <c r="AA91" s="3" t="s">
        <v>525</v>
      </c>
      <c r="AB91" s="3"/>
      <c r="AC91" s="3" t="s">
        <v>330</v>
      </c>
      <c r="AD91" s="5">
        <v>6.2098699999999996</v>
      </c>
      <c r="AE91" s="5">
        <v>7.6929999999999996</v>
      </c>
      <c r="AF91" s="5">
        <v>7.3665200000000004</v>
      </c>
      <c r="AG91" s="5">
        <v>1.7884</v>
      </c>
      <c r="AH91" s="5">
        <v>6.7109399999999999</v>
      </c>
      <c r="AI91" s="6">
        <v>-1.65838</v>
      </c>
      <c r="AJ91" s="5">
        <v>6.2703499999999996</v>
      </c>
      <c r="AK91" s="5">
        <v>9.4713999999999992</v>
      </c>
      <c r="AL91" s="5">
        <v>8.3182700000000001</v>
      </c>
      <c r="AM91" s="5">
        <v>7.0631000000000004</v>
      </c>
      <c r="AN91" s="5">
        <v>10.064349999999999</v>
      </c>
      <c r="AO91" s="5">
        <v>3.7046100000000002</v>
      </c>
      <c r="AP91" s="6">
        <v>0.41233999999999998</v>
      </c>
      <c r="AQ91" s="5">
        <v>13.78152</v>
      </c>
      <c r="AR91" s="5">
        <v>4.6790500000000002</v>
      </c>
      <c r="AS91" s="5">
        <v>9.55199</v>
      </c>
      <c r="AT91" s="5">
        <v>12.909660000000001</v>
      </c>
      <c r="AU91" s="5">
        <v>8.3842400000000001</v>
      </c>
      <c r="AV91" s="5">
        <v>1.44336</v>
      </c>
      <c r="AW91" s="5">
        <v>9.0631599999999999</v>
      </c>
      <c r="AX91" s="5">
        <v>9.7592499999999998</v>
      </c>
      <c r="AY91" s="5">
        <v>4.5655000000000001</v>
      </c>
      <c r="AZ91" s="5">
        <v>2.20818</v>
      </c>
      <c r="BA91" s="5">
        <v>5.1856799999999996</v>
      </c>
      <c r="BB91" s="5">
        <v>3.4489399999999999</v>
      </c>
      <c r="BC91" s="6">
        <v>1.498</v>
      </c>
      <c r="BD91" s="6">
        <v>0.67591000000000001</v>
      </c>
      <c r="BE91" s="5">
        <v>9.5825499999999995</v>
      </c>
      <c r="BF91" s="5">
        <v>7.92056</v>
      </c>
      <c r="BG91" s="5">
        <v>11.935560000000001</v>
      </c>
      <c r="BH91" s="5">
        <v>9.3802699999999994</v>
      </c>
      <c r="BI91" s="5">
        <v>2.2806700000000002</v>
      </c>
      <c r="BJ91" s="6">
        <v>1.2020900000000001</v>
      </c>
      <c r="BK91" s="5">
        <v>9.5649700000000006</v>
      </c>
      <c r="BL91" s="5">
        <v>9.7211800000000004</v>
      </c>
      <c r="BM91" s="5">
        <v>4.0754099999999998</v>
      </c>
      <c r="BN91" s="6">
        <v>-0.83855999999999997</v>
      </c>
      <c r="BO91" s="5">
        <v>8.6689100000000003</v>
      </c>
      <c r="BP91" s="5">
        <v>9.94937</v>
      </c>
      <c r="BQ91" s="5">
        <v>8.3364700000000003</v>
      </c>
      <c r="BR91" s="5">
        <v>6.2885400000000002</v>
      </c>
      <c r="BS91" s="6">
        <v>0.71045000000000003</v>
      </c>
      <c r="BT91" s="5">
        <v>12.99131</v>
      </c>
      <c r="BU91" s="5">
        <v>9.7866599999999995</v>
      </c>
      <c r="BV91" s="5">
        <v>8.2588899999999992</v>
      </c>
      <c r="BW91" s="5">
        <v>8.6325299999999991</v>
      </c>
      <c r="BX91" s="5">
        <v>6.7261199999999999</v>
      </c>
      <c r="BY91" s="5">
        <v>7.4893400000000003</v>
      </c>
      <c r="BZ91" s="5">
        <v>7.9473200000000004</v>
      </c>
      <c r="CA91" s="5">
        <v>12.354329999999999</v>
      </c>
      <c r="CB91" s="6">
        <v>1.0285</v>
      </c>
      <c r="CC91" s="5">
        <v>8.7758000000000003</v>
      </c>
      <c r="CD91" s="5">
        <v>5.6413500000000001</v>
      </c>
      <c r="CE91" s="5">
        <v>12.40124</v>
      </c>
      <c r="CF91" s="5">
        <v>6.5014399999999997</v>
      </c>
      <c r="CG91" s="5">
        <v>10.454129999999999</v>
      </c>
      <c r="CH91" s="5">
        <v>4.7741899999999999</v>
      </c>
      <c r="CI91" s="5">
        <v>5.7349899999999998</v>
      </c>
      <c r="CJ91" s="5">
        <v>6.7030000000000003</v>
      </c>
      <c r="CK91" s="5">
        <v>11.76779</v>
      </c>
      <c r="CL91" s="5">
        <v>5.0591499999999998</v>
      </c>
      <c r="CM91" s="5">
        <v>7.3787900000000004</v>
      </c>
      <c r="CN91" s="5">
        <v>11.50942</v>
      </c>
      <c r="CO91" s="5">
        <v>3.6259700000000001</v>
      </c>
      <c r="CP91" s="5">
        <v>1.7689999999999999</v>
      </c>
      <c r="CQ91" s="5">
        <v>2.5704400000000001</v>
      </c>
      <c r="CR91" s="5">
        <v>9.4760899999999992</v>
      </c>
      <c r="CS91" s="5">
        <v>6.3463000000000003</v>
      </c>
      <c r="CT91" s="5">
        <v>4.4958999999999998</v>
      </c>
      <c r="CU91" s="5">
        <v>10.404870000000001</v>
      </c>
      <c r="CV91" s="5">
        <v>5.4648599999999998</v>
      </c>
      <c r="CW91" s="6">
        <v>1.93221</v>
      </c>
      <c r="CX91" s="5">
        <v>2.4094500000000001</v>
      </c>
      <c r="CY91" s="5">
        <v>8.5289699999999993</v>
      </c>
      <c r="CZ91" s="5">
        <v>7.1366800000000001</v>
      </c>
      <c r="DA91" s="5">
        <v>5.3718500000000002</v>
      </c>
      <c r="DB91" s="5">
        <v>5.12866</v>
      </c>
      <c r="DC91" s="5">
        <v>5.7501100000000003</v>
      </c>
      <c r="DD91" s="5">
        <v>7.6772499999999999</v>
      </c>
      <c r="DE91" s="5">
        <v>2.0170699999999999</v>
      </c>
      <c r="DF91" s="5">
        <v>10.409929999999999</v>
      </c>
      <c r="DG91" s="6">
        <v>0.83252000000000004</v>
      </c>
      <c r="DH91" s="5">
        <v>4.3415499999999998</v>
      </c>
      <c r="DI91" s="5">
        <v>2.7476600000000002</v>
      </c>
      <c r="DJ91" s="6">
        <v>0.58206000000000002</v>
      </c>
      <c r="DK91" s="5">
        <v>8.6691800000000008</v>
      </c>
      <c r="DL91" s="5">
        <v>4.9464899999999998</v>
      </c>
      <c r="DM91" s="5">
        <v>3.3028599999999999</v>
      </c>
      <c r="DN91" s="5">
        <v>2.6353599999999999</v>
      </c>
      <c r="DO91" s="5">
        <v>3.17279</v>
      </c>
      <c r="DP91" s="5">
        <v>7.2193300000000002</v>
      </c>
      <c r="DQ91" s="5">
        <v>10.21401</v>
      </c>
      <c r="DR91" s="1" t="s">
        <v>397</v>
      </c>
      <c r="DS91" s="1" t="s">
        <v>332</v>
      </c>
      <c r="DT91" s="5">
        <v>0.12516021728515625</v>
      </c>
      <c r="DU91" s="5">
        <v>1.1304855346679688E-2</v>
      </c>
    </row>
    <row r="92" spans="2:125" x14ac:dyDescent="0.2">
      <c r="B92" s="3" t="s">
        <v>679</v>
      </c>
      <c r="C92" s="3" t="s">
        <v>669</v>
      </c>
      <c r="D92" s="4">
        <v>45120</v>
      </c>
      <c r="E92" s="4">
        <v>45124</v>
      </c>
      <c r="F92" s="1">
        <f t="shared" si="2"/>
        <v>4</v>
      </c>
      <c r="G92" s="1" t="s">
        <v>388</v>
      </c>
      <c r="H92" s="1" t="s">
        <v>320</v>
      </c>
      <c r="I92" s="1">
        <v>0</v>
      </c>
      <c r="J92" s="1">
        <v>0</v>
      </c>
      <c r="K92" s="1">
        <v>0</v>
      </c>
      <c r="L92" s="1">
        <v>0.5</v>
      </c>
      <c r="N92" s="3"/>
      <c r="P92" s="3" t="s">
        <v>342</v>
      </c>
      <c r="Q92" s="3" t="s">
        <v>680</v>
      </c>
      <c r="R92" s="3" t="s">
        <v>334</v>
      </c>
      <c r="S92" s="3" t="s">
        <v>324</v>
      </c>
      <c r="T92" s="3" t="s">
        <v>324</v>
      </c>
      <c r="U92" s="3" t="s">
        <v>324</v>
      </c>
      <c r="V92" s="3" t="s">
        <v>325</v>
      </c>
      <c r="W92" s="3" t="s">
        <v>531</v>
      </c>
      <c r="X92" s="3" t="s">
        <v>383</v>
      </c>
      <c r="Y92" s="10">
        <f t="shared" si="3"/>
        <v>70</v>
      </c>
      <c r="Z92" s="3" t="s">
        <v>672</v>
      </c>
      <c r="AA92" s="3" t="s">
        <v>525</v>
      </c>
      <c r="AB92" s="3"/>
      <c r="AC92" s="3" t="s">
        <v>330</v>
      </c>
      <c r="AD92" s="5">
        <v>6.0835999999999997</v>
      </c>
      <c r="AE92" s="5">
        <v>7.4786799999999998</v>
      </c>
      <c r="AF92" s="5">
        <v>7.1332700000000004</v>
      </c>
      <c r="AG92" s="5">
        <v>1.56169</v>
      </c>
      <c r="AH92" s="5">
        <v>4.5148799999999998</v>
      </c>
      <c r="AI92" s="6">
        <v>0.23507</v>
      </c>
      <c r="AJ92" s="5">
        <v>5.1302000000000003</v>
      </c>
      <c r="AK92" s="5">
        <v>7.6782300000000001</v>
      </c>
      <c r="AL92" s="5">
        <v>7.0675299999999996</v>
      </c>
      <c r="AM92" s="5">
        <v>6.8689499999999999</v>
      </c>
      <c r="AN92" s="5">
        <v>9.8386499999999995</v>
      </c>
      <c r="AO92" s="5">
        <v>3.4938400000000001</v>
      </c>
      <c r="AP92" s="6">
        <v>0.31577</v>
      </c>
      <c r="AQ92" s="5">
        <v>13.388489999999999</v>
      </c>
      <c r="AR92" s="5">
        <v>4.7282999999999999</v>
      </c>
      <c r="AS92" s="5">
        <v>8.6856000000000009</v>
      </c>
      <c r="AT92" s="5">
        <v>12.458270000000001</v>
      </c>
      <c r="AU92" s="5">
        <v>8.1656899999999997</v>
      </c>
      <c r="AV92" s="6">
        <v>0.74870000000000003</v>
      </c>
      <c r="AW92" s="5">
        <v>8.7587899999999994</v>
      </c>
      <c r="AX92" s="5">
        <v>9.3861000000000008</v>
      </c>
      <c r="AY92" s="5">
        <v>4.4199799999999998</v>
      </c>
      <c r="AZ92" s="6">
        <v>1.8693500000000001</v>
      </c>
      <c r="BA92" s="5">
        <v>4.4923500000000001</v>
      </c>
      <c r="BB92" s="5">
        <v>3.3792800000000001</v>
      </c>
      <c r="BC92" s="6">
        <v>1.3747499999999999</v>
      </c>
      <c r="BD92" s="6">
        <v>0.59233000000000002</v>
      </c>
      <c r="BE92" s="5">
        <v>9.3774200000000008</v>
      </c>
      <c r="BF92" s="5">
        <v>7.7587799999999998</v>
      </c>
      <c r="BG92" s="5">
        <v>11.22841</v>
      </c>
      <c r="BH92" s="5">
        <v>9.0978399999999997</v>
      </c>
      <c r="BI92" s="5">
        <v>2.2764000000000002</v>
      </c>
      <c r="BJ92" s="6">
        <v>1.10063</v>
      </c>
      <c r="BK92" s="5">
        <v>8.4658200000000008</v>
      </c>
      <c r="BL92" s="5">
        <v>8.5895700000000001</v>
      </c>
      <c r="BM92" s="5">
        <v>3.2704800000000001</v>
      </c>
      <c r="BN92" s="6">
        <v>-0.99888999999999994</v>
      </c>
      <c r="BO92" s="5">
        <v>8.3454700000000006</v>
      </c>
      <c r="BP92" s="5">
        <v>8.8945600000000002</v>
      </c>
      <c r="BQ92" s="5">
        <v>8.2996300000000005</v>
      </c>
      <c r="BR92" s="5">
        <v>6.2721900000000002</v>
      </c>
      <c r="BS92" s="6">
        <v>0.39046999999999998</v>
      </c>
      <c r="BT92" s="5">
        <v>12.27946</v>
      </c>
      <c r="BU92" s="5">
        <v>9.3071099999999998</v>
      </c>
      <c r="BV92" s="5">
        <v>7.8237399999999999</v>
      </c>
      <c r="BW92" s="5">
        <v>8.1558100000000007</v>
      </c>
      <c r="BX92" s="5">
        <v>6.7205700000000004</v>
      </c>
      <c r="BY92" s="5">
        <v>7.1078400000000004</v>
      </c>
      <c r="BZ92" s="5">
        <v>8.1458600000000008</v>
      </c>
      <c r="CA92" s="5">
        <v>11.222060000000001</v>
      </c>
      <c r="CB92" s="6">
        <v>1.21872</v>
      </c>
      <c r="CC92" s="5">
        <v>8.3410799999999998</v>
      </c>
      <c r="CD92" s="5">
        <v>5.5805499999999997</v>
      </c>
      <c r="CE92" s="5">
        <v>12.22786</v>
      </c>
      <c r="CF92" s="5">
        <v>6.1672399999999996</v>
      </c>
      <c r="CG92" s="5">
        <v>10.158440000000001</v>
      </c>
      <c r="CH92" s="5">
        <v>4.5846200000000001</v>
      </c>
      <c r="CI92" s="5">
        <v>5.3870899999999997</v>
      </c>
      <c r="CJ92" s="5">
        <v>6.80579</v>
      </c>
      <c r="CK92" s="5">
        <v>11.461399999999999</v>
      </c>
      <c r="CL92" s="5">
        <v>4.8764500000000002</v>
      </c>
      <c r="CM92" s="5">
        <v>6.9383600000000003</v>
      </c>
      <c r="CN92" s="5">
        <v>11.567550000000001</v>
      </c>
      <c r="CO92" s="5">
        <v>2.5930200000000001</v>
      </c>
      <c r="CP92" s="5">
        <v>1.7022600000000001</v>
      </c>
      <c r="CQ92" s="5">
        <v>2.7418300000000002</v>
      </c>
      <c r="CR92" s="5">
        <v>9.3305699999999998</v>
      </c>
      <c r="CS92" s="5">
        <v>6.2399899999999997</v>
      </c>
      <c r="CT92" s="5">
        <v>4.2286299999999999</v>
      </c>
      <c r="CU92" s="5">
        <v>9.7224500000000003</v>
      </c>
      <c r="CV92" s="5">
        <v>5.2461500000000001</v>
      </c>
      <c r="CW92" s="5">
        <v>2.2900499999999999</v>
      </c>
      <c r="CX92" s="5">
        <v>2.0820500000000002</v>
      </c>
      <c r="CY92" s="5">
        <v>8.1627700000000001</v>
      </c>
      <c r="CZ92" s="5">
        <v>6.9968000000000004</v>
      </c>
      <c r="DA92" s="5">
        <v>4.4623900000000001</v>
      </c>
      <c r="DB92" s="5">
        <v>4.9218299999999999</v>
      </c>
      <c r="DC92" s="5">
        <v>5.48698</v>
      </c>
      <c r="DD92" s="5">
        <v>7.3093399999999997</v>
      </c>
      <c r="DE92" s="5">
        <v>1.69865</v>
      </c>
      <c r="DF92" s="5">
        <v>10.3254</v>
      </c>
      <c r="DG92" s="6">
        <v>0.99363999999999997</v>
      </c>
      <c r="DH92" s="5">
        <v>4.3460999999999999</v>
      </c>
      <c r="DI92" s="5">
        <v>2.6399599999999999</v>
      </c>
      <c r="DJ92" s="6">
        <v>0.85431000000000001</v>
      </c>
      <c r="DK92" s="5">
        <v>7.7589300000000003</v>
      </c>
      <c r="DL92" s="5">
        <v>4.7794600000000003</v>
      </c>
      <c r="DM92" s="5">
        <v>3.5121000000000002</v>
      </c>
      <c r="DN92" s="5">
        <v>2.6074700000000002</v>
      </c>
      <c r="DO92" s="5">
        <v>2.98394</v>
      </c>
      <c r="DP92" s="5">
        <v>7.08887</v>
      </c>
      <c r="DQ92" s="5">
        <v>10.098509999999999</v>
      </c>
      <c r="DR92" s="1" t="s">
        <v>397</v>
      </c>
      <c r="DS92" s="1" t="s">
        <v>332</v>
      </c>
      <c r="DT92" s="5">
        <v>0.19380950927734375</v>
      </c>
      <c r="DU92" s="5">
        <v>-3.6525726318359375E-4</v>
      </c>
    </row>
    <row r="93" spans="2:125" x14ac:dyDescent="0.2">
      <c r="B93" s="3" t="s">
        <v>681</v>
      </c>
      <c r="C93" s="3" t="s">
        <v>669</v>
      </c>
      <c r="D93" s="4">
        <v>45120</v>
      </c>
      <c r="E93" s="4">
        <v>45125</v>
      </c>
      <c r="F93" s="1">
        <f t="shared" si="2"/>
        <v>5</v>
      </c>
      <c r="G93" s="1" t="s">
        <v>388</v>
      </c>
      <c r="H93" s="1" t="s">
        <v>320</v>
      </c>
      <c r="I93" s="1">
        <v>0</v>
      </c>
      <c r="J93" s="1">
        <v>0</v>
      </c>
      <c r="K93" s="1">
        <v>0</v>
      </c>
      <c r="L93" s="1">
        <v>0.2</v>
      </c>
      <c r="N93" s="3"/>
      <c r="P93" s="3" t="s">
        <v>519</v>
      </c>
      <c r="Q93" s="3" t="s">
        <v>682</v>
      </c>
      <c r="R93" s="3" t="s">
        <v>675</v>
      </c>
      <c r="S93" s="3" t="s">
        <v>324</v>
      </c>
      <c r="T93" s="3" t="s">
        <v>324</v>
      </c>
      <c r="U93" s="3" t="s">
        <v>324</v>
      </c>
      <c r="V93" s="3" t="s">
        <v>325</v>
      </c>
      <c r="W93" s="3" t="s">
        <v>531</v>
      </c>
      <c r="X93" s="3" t="s">
        <v>383</v>
      </c>
      <c r="Y93" s="10">
        <f t="shared" si="3"/>
        <v>70</v>
      </c>
      <c r="Z93" s="3" t="s">
        <v>672</v>
      </c>
      <c r="AA93" s="3" t="s">
        <v>525</v>
      </c>
      <c r="AB93" s="3"/>
      <c r="AC93" s="3" t="s">
        <v>330</v>
      </c>
      <c r="AD93" s="5">
        <v>6.98895</v>
      </c>
      <c r="AE93" s="5">
        <v>7.69747</v>
      </c>
      <c r="AF93" s="5">
        <v>7.2708899999999996</v>
      </c>
      <c r="AG93" s="5">
        <v>2.0384199999999999</v>
      </c>
      <c r="AH93" s="5">
        <v>5.5078399999999998</v>
      </c>
      <c r="AI93" s="6">
        <v>-0.70035000000000003</v>
      </c>
      <c r="AJ93" s="5">
        <v>5.3830200000000001</v>
      </c>
      <c r="AK93" s="5">
        <v>8.4802499999999998</v>
      </c>
      <c r="AL93" s="5">
        <v>7.5118900000000002</v>
      </c>
      <c r="AM93" s="5">
        <v>7.2466900000000001</v>
      </c>
      <c r="AN93" s="5">
        <v>10.12344</v>
      </c>
      <c r="AO93" s="5">
        <v>4.4930500000000002</v>
      </c>
      <c r="AP93" s="6">
        <v>0.60213000000000005</v>
      </c>
      <c r="AQ93" s="5">
        <v>14.045389999999999</v>
      </c>
      <c r="AR93" s="5">
        <v>5.1358499999999996</v>
      </c>
      <c r="AS93" s="5">
        <v>9.7683099999999996</v>
      </c>
      <c r="AT93" s="5">
        <v>12.80818</v>
      </c>
      <c r="AU93" s="5">
        <v>8.4967699999999997</v>
      </c>
      <c r="AV93" s="5">
        <v>1.3384400000000001</v>
      </c>
      <c r="AW93" s="5">
        <v>9.0999599999999994</v>
      </c>
      <c r="AX93" s="5">
        <v>9.6855700000000002</v>
      </c>
      <c r="AY93" s="5">
        <v>4.4399899999999999</v>
      </c>
      <c r="AZ93" s="5">
        <v>2.1449099999999999</v>
      </c>
      <c r="BA93" s="5">
        <v>4.59537</v>
      </c>
      <c r="BB93" s="5">
        <v>3.3607900000000002</v>
      </c>
      <c r="BC93" s="6">
        <v>1.4032100000000001</v>
      </c>
      <c r="BD93" s="6">
        <v>0.91884999999999994</v>
      </c>
      <c r="BE93" s="5">
        <v>9.4388199999999998</v>
      </c>
      <c r="BF93" s="5">
        <v>7.7434200000000004</v>
      </c>
      <c r="BG93" s="5">
        <v>11.57907</v>
      </c>
      <c r="BH93" s="5">
        <v>9.2744199999999992</v>
      </c>
      <c r="BI93" s="5">
        <v>2.1786500000000002</v>
      </c>
      <c r="BJ93" s="6">
        <v>1.30949</v>
      </c>
      <c r="BK93" s="5">
        <v>8.8518299999999996</v>
      </c>
      <c r="BL93" s="5">
        <v>9.6411499999999997</v>
      </c>
      <c r="BM93" s="5">
        <v>3.37568</v>
      </c>
      <c r="BN93" s="6">
        <v>-1.24569</v>
      </c>
      <c r="BO93" s="5">
        <v>8.6151499999999999</v>
      </c>
      <c r="BP93" s="5">
        <v>9.2943200000000008</v>
      </c>
      <c r="BQ93" s="5">
        <v>8.5319500000000001</v>
      </c>
      <c r="BR93" s="5">
        <v>6.6193799999999996</v>
      </c>
      <c r="BS93" s="6">
        <v>0.57394999999999996</v>
      </c>
      <c r="BT93" s="5">
        <v>12.90029</v>
      </c>
      <c r="BU93" s="5">
        <v>10.09667</v>
      </c>
      <c r="BV93" s="5">
        <v>8.22776</v>
      </c>
      <c r="BW93" s="5">
        <v>8.1185500000000008</v>
      </c>
      <c r="BX93" s="5">
        <v>6.6765299999999996</v>
      </c>
      <c r="BY93" s="5">
        <v>7.3382500000000004</v>
      </c>
      <c r="BZ93" s="5">
        <v>8.5136400000000005</v>
      </c>
      <c r="CA93" s="5">
        <v>11.86121</v>
      </c>
      <c r="CB93" s="6">
        <v>0.97116000000000002</v>
      </c>
      <c r="CC93" s="5">
        <v>8.5025600000000008</v>
      </c>
      <c r="CD93" s="5">
        <v>5.7954600000000003</v>
      </c>
      <c r="CE93" s="5">
        <v>12.21753</v>
      </c>
      <c r="CF93" s="5">
        <v>6.2107000000000001</v>
      </c>
      <c r="CG93" s="5">
        <v>11.44868</v>
      </c>
      <c r="CH93" s="5">
        <v>4.77888</v>
      </c>
      <c r="CI93" s="5">
        <v>5.3497399999999997</v>
      </c>
      <c r="CJ93" s="5">
        <v>6.7597500000000004</v>
      </c>
      <c r="CK93" s="5">
        <v>11.61138</v>
      </c>
      <c r="CL93" s="5">
        <v>5.0306800000000003</v>
      </c>
      <c r="CM93" s="5">
        <v>7.3749500000000001</v>
      </c>
      <c r="CN93" s="5">
        <v>11.47864</v>
      </c>
      <c r="CO93" s="5">
        <v>2.2008700000000001</v>
      </c>
      <c r="CP93" s="5">
        <v>2.18696</v>
      </c>
      <c r="CQ93" s="5">
        <v>2.7756699999999999</v>
      </c>
      <c r="CR93" s="5">
        <v>9.4999300000000009</v>
      </c>
      <c r="CS93" s="5">
        <v>6.2942</v>
      </c>
      <c r="CT93" s="5">
        <v>4.4338800000000003</v>
      </c>
      <c r="CU93" s="5">
        <v>10.05138</v>
      </c>
      <c r="CV93" s="5">
        <v>5.4975800000000001</v>
      </c>
      <c r="CW93" s="6">
        <v>2.0645799999999999</v>
      </c>
      <c r="CX93" s="5">
        <v>2.1270500000000001</v>
      </c>
      <c r="CY93" s="5">
        <v>9.6419899999999998</v>
      </c>
      <c r="CZ93" s="5">
        <v>7.0222100000000003</v>
      </c>
      <c r="DA93" s="5">
        <v>4.6375500000000001</v>
      </c>
      <c r="DB93" s="5">
        <v>5.0353899999999996</v>
      </c>
      <c r="DC93" s="5">
        <v>5.6628499999999997</v>
      </c>
      <c r="DD93" s="5">
        <v>7.4518899999999997</v>
      </c>
      <c r="DE93" s="5">
        <v>1.7637499999999999</v>
      </c>
      <c r="DF93" s="5">
        <v>10.59182</v>
      </c>
      <c r="DG93" s="6">
        <v>0.84353</v>
      </c>
      <c r="DH93" s="5">
        <v>4.3589700000000002</v>
      </c>
      <c r="DI93" s="5">
        <v>2.56576</v>
      </c>
      <c r="DJ93" s="6">
        <v>-0.10605000000000001</v>
      </c>
      <c r="DK93" s="5">
        <v>8.0638699999999996</v>
      </c>
      <c r="DL93" s="5">
        <v>5.1872499999999997</v>
      </c>
      <c r="DM93" s="5">
        <v>3.6295500000000001</v>
      </c>
      <c r="DN93" s="5">
        <v>2.9213800000000001</v>
      </c>
      <c r="DO93" s="5">
        <v>3.2100499999999998</v>
      </c>
      <c r="DP93" s="5">
        <v>7.2695299999999996</v>
      </c>
      <c r="DQ93" s="5">
        <v>10.142469999999999</v>
      </c>
      <c r="DR93" s="1" t="s">
        <v>397</v>
      </c>
      <c r="DS93" s="1" t="s">
        <v>332</v>
      </c>
      <c r="DT93" s="5">
        <v>6.9109916687011719E-2</v>
      </c>
      <c r="DU93" s="5">
        <v>0.13950443267822266</v>
      </c>
    </row>
    <row r="94" spans="2:125" ht="15" customHeight="1" x14ac:dyDescent="0.2">
      <c r="B94" s="3" t="s">
        <v>683</v>
      </c>
      <c r="C94" s="3" t="s">
        <v>669</v>
      </c>
      <c r="D94" s="4">
        <v>45120</v>
      </c>
      <c r="E94" s="4">
        <v>45126</v>
      </c>
      <c r="F94" s="1">
        <f t="shared" si="2"/>
        <v>6</v>
      </c>
      <c r="G94" s="1" t="s">
        <v>388</v>
      </c>
      <c r="H94" s="1" t="s">
        <v>320</v>
      </c>
      <c r="I94" s="1">
        <v>0</v>
      </c>
      <c r="J94" s="1">
        <v>1</v>
      </c>
      <c r="K94" s="1">
        <v>1</v>
      </c>
      <c r="L94" s="1">
        <v>0.1</v>
      </c>
      <c r="M94" s="1">
        <f>L94*0.136</f>
        <v>1.3600000000000001E-2</v>
      </c>
      <c r="N94" s="1">
        <v>0.03</v>
      </c>
      <c r="O94" s="1">
        <f>L94*0.27</f>
        <v>2.7000000000000003E-2</v>
      </c>
      <c r="P94" s="1">
        <v>100.6</v>
      </c>
      <c r="Q94" s="1">
        <v>872</v>
      </c>
      <c r="R94" s="1">
        <v>6.7</v>
      </c>
      <c r="S94" s="1">
        <v>1</v>
      </c>
      <c r="T94" s="1">
        <v>0</v>
      </c>
      <c r="U94" s="1">
        <v>0</v>
      </c>
      <c r="V94" s="3" t="s">
        <v>325</v>
      </c>
      <c r="W94" s="3" t="s">
        <v>531</v>
      </c>
      <c r="X94" s="3" t="s">
        <v>383</v>
      </c>
      <c r="Y94" s="10">
        <f t="shared" si="3"/>
        <v>70</v>
      </c>
      <c r="Z94" s="3" t="s">
        <v>672</v>
      </c>
      <c r="AA94" s="3" t="s">
        <v>525</v>
      </c>
      <c r="AB94" s="3"/>
      <c r="AC94" s="3" t="s">
        <v>330</v>
      </c>
      <c r="AD94" s="5">
        <v>8.1606299999999994</v>
      </c>
      <c r="AE94" s="5">
        <v>7.7395300000000002</v>
      </c>
      <c r="AF94" s="5">
        <v>7.2699100000000003</v>
      </c>
      <c r="AG94" s="5">
        <v>3.81413</v>
      </c>
      <c r="AH94" s="5">
        <v>5.5558800000000002</v>
      </c>
      <c r="AI94" s="6">
        <v>0.42593999999999999</v>
      </c>
      <c r="AJ94" s="5">
        <v>5.6756000000000002</v>
      </c>
      <c r="AK94" s="5">
        <v>8.4802</v>
      </c>
      <c r="AL94" s="5">
        <v>7.47715</v>
      </c>
      <c r="AM94" s="5">
        <v>7.1075999999999997</v>
      </c>
      <c r="AN94" s="5">
        <v>10.090400000000001</v>
      </c>
      <c r="AO94" s="5">
        <v>9.3614499999999996</v>
      </c>
      <c r="AP94" s="6">
        <v>0.58481000000000005</v>
      </c>
      <c r="AQ94" s="5">
        <v>14.200989999999999</v>
      </c>
      <c r="AR94" s="5">
        <v>5.9746699999999997</v>
      </c>
      <c r="AS94" s="5">
        <v>11.54278</v>
      </c>
      <c r="AT94" s="5">
        <v>12.916790000000001</v>
      </c>
      <c r="AU94" s="5">
        <v>8.6912099999999999</v>
      </c>
      <c r="AV94" s="5">
        <v>1.3504499999999999</v>
      </c>
      <c r="AW94" s="5">
        <v>10.047409999999999</v>
      </c>
      <c r="AX94" s="5">
        <v>10.18159</v>
      </c>
      <c r="AY94" s="5">
        <v>4.2333499999999997</v>
      </c>
      <c r="AZ94" s="6">
        <v>1.9581599999999999</v>
      </c>
      <c r="BA94" s="5">
        <v>4.6052</v>
      </c>
      <c r="BB94" s="5">
        <v>3.5104299999999999</v>
      </c>
      <c r="BC94" s="6">
        <v>1.2840400000000001</v>
      </c>
      <c r="BD94" s="6">
        <v>1.7094499999999999</v>
      </c>
      <c r="BE94" s="5">
        <v>9.2955799999999993</v>
      </c>
      <c r="BF94" s="5">
        <v>7.69808</v>
      </c>
      <c r="BG94" s="5">
        <v>11.63144</v>
      </c>
      <c r="BH94" s="5">
        <v>9.5074199999999998</v>
      </c>
      <c r="BI94" s="5">
        <v>2.5334599999999998</v>
      </c>
      <c r="BJ94" s="6">
        <v>1.1786099999999999</v>
      </c>
      <c r="BK94" s="5">
        <v>9.0449900000000003</v>
      </c>
      <c r="BL94" s="5">
        <v>9.8286700000000007</v>
      </c>
      <c r="BM94" s="5">
        <v>3.8308300000000002</v>
      </c>
      <c r="BN94" s="6">
        <v>-1.03776</v>
      </c>
      <c r="BO94" s="5">
        <v>8.4581</v>
      </c>
      <c r="BP94" s="5">
        <v>9.1708300000000005</v>
      </c>
      <c r="BQ94" s="5">
        <v>8.68445</v>
      </c>
      <c r="BR94" s="5">
        <v>6.5476200000000002</v>
      </c>
      <c r="BS94" s="6">
        <v>0.75656000000000001</v>
      </c>
      <c r="BT94" s="5">
        <v>12.74225</v>
      </c>
      <c r="BU94" s="5">
        <v>11.469390000000001</v>
      </c>
      <c r="BV94" s="5">
        <v>9.1422899999999991</v>
      </c>
      <c r="BW94" s="5">
        <v>8.5752500000000005</v>
      </c>
      <c r="BX94" s="5">
        <v>6.6853600000000002</v>
      </c>
      <c r="BY94" s="5">
        <v>8.1913900000000002</v>
      </c>
      <c r="BZ94" s="5">
        <v>8.7489799999999995</v>
      </c>
      <c r="CA94" s="5">
        <v>11.51174</v>
      </c>
      <c r="CB94" s="6">
        <v>1.2841100000000001</v>
      </c>
      <c r="CC94" s="5">
        <v>8.6594899999999999</v>
      </c>
      <c r="CD94" s="5">
        <v>6.0088400000000002</v>
      </c>
      <c r="CE94" s="5">
        <v>12.30111</v>
      </c>
      <c r="CF94" s="5">
        <v>6.8638300000000001</v>
      </c>
      <c r="CG94" s="5">
        <v>12.704789999999999</v>
      </c>
      <c r="CH94" s="5">
        <v>4.95282</v>
      </c>
      <c r="CI94" s="5">
        <v>5.9573099999999997</v>
      </c>
      <c r="CJ94" s="5">
        <v>6.7728299999999999</v>
      </c>
      <c r="CK94" s="5">
        <v>11.69534</v>
      </c>
      <c r="CL94" s="5">
        <v>5.0348600000000001</v>
      </c>
      <c r="CM94" s="5">
        <v>7.9130500000000001</v>
      </c>
      <c r="CN94" s="5">
        <v>11.567880000000001</v>
      </c>
      <c r="CO94" s="6">
        <v>2.0729799999999998</v>
      </c>
      <c r="CP94" s="5">
        <v>2.4498199999999999</v>
      </c>
      <c r="CQ94" s="5">
        <v>2.94895</v>
      </c>
      <c r="CR94" s="5">
        <v>9.3680800000000009</v>
      </c>
      <c r="CS94" s="5">
        <v>6.0508100000000002</v>
      </c>
      <c r="CT94" s="5">
        <v>4.5668300000000004</v>
      </c>
      <c r="CU94" s="5">
        <v>9.9735099999999992</v>
      </c>
      <c r="CV94" s="5">
        <v>5.5042</v>
      </c>
      <c r="CW94" s="5">
        <v>2.7105800000000002</v>
      </c>
      <c r="CX94" s="5">
        <v>2.4550000000000001</v>
      </c>
      <c r="CY94" s="5">
        <v>13.21522</v>
      </c>
      <c r="CZ94" s="5">
        <v>6.9904900000000003</v>
      </c>
      <c r="DA94" s="5">
        <v>4.3929400000000003</v>
      </c>
      <c r="DB94" s="5">
        <v>5.2301099999999998</v>
      </c>
      <c r="DC94" s="5">
        <v>5.61538</v>
      </c>
      <c r="DD94" s="5">
        <v>7.84673</v>
      </c>
      <c r="DE94" s="5">
        <v>2.0891199999999999</v>
      </c>
      <c r="DF94" s="5">
        <v>10.59384</v>
      </c>
      <c r="DG94" s="6">
        <v>1.0118199999999999</v>
      </c>
      <c r="DH94" s="5">
        <v>4.7705900000000003</v>
      </c>
      <c r="DI94" s="5">
        <v>3.2212100000000001</v>
      </c>
      <c r="DJ94" s="6">
        <v>0.28960999999999998</v>
      </c>
      <c r="DK94" s="5">
        <v>7.88246</v>
      </c>
      <c r="DL94" s="5">
        <v>6.2457099999999999</v>
      </c>
      <c r="DM94" s="5">
        <v>3.3853300000000002</v>
      </c>
      <c r="DN94" s="5">
        <v>4.2802699999999998</v>
      </c>
      <c r="DO94" s="5">
        <v>3.3240799999999999</v>
      </c>
      <c r="DP94" s="5">
        <v>7.7127400000000002</v>
      </c>
      <c r="DQ94" s="5">
        <v>10.408950000000001</v>
      </c>
      <c r="DR94" s="1" t="s">
        <v>397</v>
      </c>
      <c r="DS94" s="1" t="s">
        <v>332</v>
      </c>
      <c r="DT94" s="5">
        <v>-0.17515087127685547</v>
      </c>
      <c r="DU94" s="5">
        <v>-9.9545478820800781E-2</v>
      </c>
    </row>
    <row r="95" spans="2:125" x14ac:dyDescent="0.2">
      <c r="B95" s="3" t="s">
        <v>684</v>
      </c>
      <c r="C95" s="3" t="s">
        <v>669</v>
      </c>
      <c r="D95" s="4">
        <v>45120</v>
      </c>
      <c r="E95" s="4">
        <v>45126</v>
      </c>
      <c r="F95" s="1">
        <f t="shared" si="2"/>
        <v>6</v>
      </c>
      <c r="G95" s="1" t="s">
        <v>388</v>
      </c>
      <c r="H95" s="1" t="s">
        <v>320</v>
      </c>
      <c r="I95" s="1">
        <v>0</v>
      </c>
      <c r="J95" s="1">
        <v>1</v>
      </c>
      <c r="K95" s="1">
        <v>1</v>
      </c>
      <c r="L95" s="1">
        <v>0.1</v>
      </c>
      <c r="M95" s="1">
        <f>L95*0.136</f>
        <v>1.3600000000000001E-2</v>
      </c>
      <c r="N95" s="1">
        <v>0.03</v>
      </c>
      <c r="O95" s="1">
        <f>L95*0.27</f>
        <v>2.7000000000000003E-2</v>
      </c>
      <c r="P95" s="3" t="s">
        <v>447</v>
      </c>
      <c r="Q95" s="3" t="s">
        <v>685</v>
      </c>
      <c r="R95" s="1">
        <v>6.7</v>
      </c>
      <c r="S95" s="3" t="s">
        <v>346</v>
      </c>
      <c r="T95" s="3" t="s">
        <v>324</v>
      </c>
      <c r="U95" s="3" t="s">
        <v>324</v>
      </c>
      <c r="V95" s="3" t="s">
        <v>325</v>
      </c>
      <c r="W95" s="3" t="s">
        <v>531</v>
      </c>
      <c r="X95" s="3" t="s">
        <v>383</v>
      </c>
      <c r="Y95" s="10">
        <f t="shared" si="3"/>
        <v>70</v>
      </c>
      <c r="Z95" s="3" t="s">
        <v>672</v>
      </c>
      <c r="AA95" s="3" t="s">
        <v>525</v>
      </c>
      <c r="AB95" s="3"/>
      <c r="AC95" s="3" t="s">
        <v>330</v>
      </c>
      <c r="AD95" s="7">
        <v>8.6991499999999995</v>
      </c>
      <c r="AE95" s="7">
        <v>7.9792100000000001</v>
      </c>
      <c r="AF95" s="7">
        <v>7.8783799999999999</v>
      </c>
      <c r="AG95" s="7">
        <v>3.8470800000000001</v>
      </c>
      <c r="AH95" s="7">
        <v>6.1560499999999996</v>
      </c>
      <c r="AI95" s="8">
        <v>-1.3559600000000001</v>
      </c>
      <c r="AJ95" s="7">
        <v>6.1205800000000004</v>
      </c>
      <c r="AK95" s="7">
        <v>9.2902900000000006</v>
      </c>
      <c r="AL95" s="7">
        <v>8.0567899999999995</v>
      </c>
      <c r="AM95" s="7">
        <v>7.2745300000000004</v>
      </c>
      <c r="AN95" s="7">
        <v>10.40963</v>
      </c>
      <c r="AO95" s="7">
        <v>5.9592900000000002</v>
      </c>
      <c r="AP95" s="8">
        <v>0.43403999999999998</v>
      </c>
      <c r="AQ95" s="7">
        <v>14.45623</v>
      </c>
      <c r="AR95" s="7">
        <v>5.8190499999999998</v>
      </c>
      <c r="AS95" s="7">
        <v>11.72265</v>
      </c>
      <c r="AT95" s="7">
        <v>13.13889</v>
      </c>
      <c r="AU95" s="7">
        <v>8.8200099999999999</v>
      </c>
      <c r="AV95" s="7">
        <v>1.8536900000000001</v>
      </c>
      <c r="AW95" s="7">
        <v>10.08873</v>
      </c>
      <c r="AX95" s="7">
        <v>9.5920500000000004</v>
      </c>
      <c r="AY95" s="7">
        <v>4.1639099999999996</v>
      </c>
      <c r="AZ95" s="7">
        <v>2.4126500000000002</v>
      </c>
      <c r="BA95" s="7">
        <v>5.2795800000000002</v>
      </c>
      <c r="BB95" s="7">
        <v>3.8407100000000001</v>
      </c>
      <c r="BC95" s="8">
        <v>1.96383</v>
      </c>
      <c r="BD95" s="7">
        <v>2.3004699999999998</v>
      </c>
      <c r="BE95" s="7">
        <v>9.5205800000000007</v>
      </c>
      <c r="BF95" s="7">
        <v>7.9596999999999998</v>
      </c>
      <c r="BG95" s="7">
        <v>11.94402</v>
      </c>
      <c r="BH95" s="7">
        <v>9.7642500000000005</v>
      </c>
      <c r="BI95" s="7">
        <v>2.56595</v>
      </c>
      <c r="BJ95" s="8">
        <v>1.5284599999999999</v>
      </c>
      <c r="BK95" s="7">
        <v>9.3896599999999992</v>
      </c>
      <c r="BL95" s="7">
        <v>10.39382</v>
      </c>
      <c r="BM95" s="7">
        <v>3.9859100000000001</v>
      </c>
      <c r="BN95" s="8">
        <v>-0.66232999999999997</v>
      </c>
      <c r="BO95" s="7">
        <v>9.03111</v>
      </c>
      <c r="BP95" s="7">
        <v>10.657310000000001</v>
      </c>
      <c r="BQ95" s="7">
        <v>9.5431899999999992</v>
      </c>
      <c r="BR95" s="7">
        <v>6.7845800000000001</v>
      </c>
      <c r="BS95" s="8">
        <v>0.85653000000000001</v>
      </c>
      <c r="BT95" s="7">
        <v>12.80945</v>
      </c>
      <c r="BU95" s="7">
        <v>11.71743</v>
      </c>
      <c r="BV95" s="7">
        <v>9.0471199999999996</v>
      </c>
      <c r="BW95" s="7">
        <v>9.1927900000000005</v>
      </c>
      <c r="BX95" s="7">
        <v>7.1697800000000003</v>
      </c>
      <c r="BY95" s="7">
        <v>8.5858100000000004</v>
      </c>
      <c r="BZ95" s="7">
        <v>9.5385200000000001</v>
      </c>
      <c r="CA95" s="7">
        <v>12.157069999999999</v>
      </c>
      <c r="CB95" s="8">
        <v>1.48061</v>
      </c>
      <c r="CC95" s="7">
        <v>9.0189900000000005</v>
      </c>
      <c r="CD95" s="7">
        <v>6.2448100000000002</v>
      </c>
      <c r="CE95" s="7">
        <v>12.260059999999999</v>
      </c>
      <c r="CF95" s="7">
        <v>7.1651800000000003</v>
      </c>
      <c r="CG95" s="7">
        <v>12.720179999999999</v>
      </c>
      <c r="CH95" s="7">
        <v>5.3588800000000001</v>
      </c>
      <c r="CI95" s="7">
        <v>6.0676800000000002</v>
      </c>
      <c r="CJ95" s="7">
        <v>7.4337600000000004</v>
      </c>
      <c r="CK95" s="7">
        <v>11.536530000000001</v>
      </c>
      <c r="CL95" s="7">
        <v>5.3265099999999999</v>
      </c>
      <c r="CM95" s="7">
        <v>7.8289400000000002</v>
      </c>
      <c r="CN95" s="7">
        <v>11.02858</v>
      </c>
      <c r="CO95" s="7">
        <v>2.6001400000000001</v>
      </c>
      <c r="CP95" s="7">
        <v>2.59246</v>
      </c>
      <c r="CQ95" s="7">
        <v>3.0045799999999998</v>
      </c>
      <c r="CR95" s="7">
        <v>9.6827100000000002</v>
      </c>
      <c r="CS95" s="7">
        <v>6.2902399999999998</v>
      </c>
      <c r="CT95" s="7">
        <v>4.8472600000000003</v>
      </c>
      <c r="CU95" s="7">
        <v>10.47545</v>
      </c>
      <c r="CV95" s="7">
        <v>5.7582500000000003</v>
      </c>
      <c r="CW95" s="7">
        <v>2.9351600000000002</v>
      </c>
      <c r="CX95" s="7">
        <v>2.35745</v>
      </c>
      <c r="CY95" s="7">
        <v>13.52505</v>
      </c>
      <c r="CZ95" s="7">
        <v>7.3043399999999998</v>
      </c>
      <c r="DA95" s="7">
        <v>5.3994</v>
      </c>
      <c r="DB95" s="7">
        <v>5.6881300000000001</v>
      </c>
      <c r="DC95" s="7">
        <v>6.0935300000000003</v>
      </c>
      <c r="DD95" s="7">
        <v>7.9855499999999999</v>
      </c>
      <c r="DE95" s="7">
        <v>2.5088900000000001</v>
      </c>
      <c r="DF95" s="7">
        <v>10.94374</v>
      </c>
      <c r="DG95" s="8">
        <v>1.29972</v>
      </c>
      <c r="DH95" s="7">
        <v>4.5795000000000003</v>
      </c>
      <c r="DI95" s="7">
        <v>3.1455000000000002</v>
      </c>
      <c r="DJ95" s="8">
        <v>1.9611700000000001</v>
      </c>
      <c r="DK95" s="7">
        <v>8.0808199999999992</v>
      </c>
      <c r="DL95" s="7">
        <v>6.2527100000000004</v>
      </c>
      <c r="DM95" s="7">
        <v>3.7355299999999998</v>
      </c>
      <c r="DN95" s="7">
        <v>4.0568499999999998</v>
      </c>
      <c r="DO95" s="7">
        <v>3.4502000000000002</v>
      </c>
      <c r="DP95" s="7">
        <v>7.4491500000000004</v>
      </c>
      <c r="DQ95" s="7">
        <v>10.6472</v>
      </c>
      <c r="DR95" s="1" t="s">
        <v>397</v>
      </c>
      <c r="DS95" s="1" t="s">
        <v>557</v>
      </c>
      <c r="DT95" s="5">
        <v>0.33108997344970703</v>
      </c>
      <c r="DU95" s="5">
        <v>0.20291519165039062</v>
      </c>
    </row>
    <row r="96" spans="2:125" x14ac:dyDescent="0.2">
      <c r="B96" s="3" t="s">
        <v>686</v>
      </c>
      <c r="C96" s="3" t="s">
        <v>669</v>
      </c>
      <c r="D96" s="4">
        <v>45120</v>
      </c>
      <c r="E96" s="4">
        <v>45127</v>
      </c>
      <c r="F96" s="1">
        <f t="shared" si="2"/>
        <v>7</v>
      </c>
      <c r="G96" s="1" t="s">
        <v>388</v>
      </c>
      <c r="H96" s="1" t="s">
        <v>320</v>
      </c>
      <c r="I96" s="1">
        <v>0</v>
      </c>
      <c r="J96" s="1">
        <v>1</v>
      </c>
      <c r="K96" s="1">
        <v>1</v>
      </c>
      <c r="L96" s="1">
        <v>0.3</v>
      </c>
      <c r="N96" s="3"/>
      <c r="P96" s="3" t="s">
        <v>665</v>
      </c>
      <c r="Q96" s="3" t="s">
        <v>687</v>
      </c>
      <c r="R96" s="3" t="s">
        <v>344</v>
      </c>
      <c r="S96" s="3" t="s">
        <v>324</v>
      </c>
      <c r="T96" s="1">
        <v>0</v>
      </c>
      <c r="U96" s="3" t="s">
        <v>324</v>
      </c>
      <c r="V96" s="3" t="s">
        <v>325</v>
      </c>
      <c r="W96" s="3" t="s">
        <v>531</v>
      </c>
      <c r="X96" s="3" t="s">
        <v>383</v>
      </c>
      <c r="Y96" s="10">
        <f t="shared" si="3"/>
        <v>70</v>
      </c>
      <c r="Z96" s="3" t="s">
        <v>672</v>
      </c>
      <c r="AA96" s="3" t="s">
        <v>525</v>
      </c>
      <c r="AB96" s="3"/>
      <c r="AC96" s="3" t="s">
        <v>330</v>
      </c>
      <c r="AD96" s="5">
        <v>8.9980899999999995</v>
      </c>
      <c r="AE96" s="5">
        <v>8.3515499999999996</v>
      </c>
      <c r="AF96" s="5">
        <v>7.1170099999999996</v>
      </c>
      <c r="AG96" s="5">
        <v>5.8126899999999999</v>
      </c>
      <c r="AH96" s="5">
        <v>4.9922599999999999</v>
      </c>
      <c r="AI96" s="6">
        <v>-1.7166300000000001</v>
      </c>
      <c r="AJ96" s="5">
        <v>5.5833399999999997</v>
      </c>
      <c r="AK96" s="5">
        <v>8.0519200000000009</v>
      </c>
      <c r="AL96" s="5">
        <v>7.1596500000000001</v>
      </c>
      <c r="AM96" s="5">
        <v>6.88124</v>
      </c>
      <c r="AN96" s="5">
        <v>10.389060000000001</v>
      </c>
      <c r="AO96" s="5">
        <v>12.712899999999999</v>
      </c>
      <c r="AP96" s="6">
        <v>0.99256</v>
      </c>
      <c r="AQ96" s="5">
        <v>14.723560000000001</v>
      </c>
      <c r="AR96" s="5">
        <v>6.6065500000000004</v>
      </c>
      <c r="AS96" s="5">
        <v>12.65104</v>
      </c>
      <c r="AT96" s="5">
        <v>13.259819999999999</v>
      </c>
      <c r="AU96" s="5">
        <v>9.7117100000000001</v>
      </c>
      <c r="AV96" s="5">
        <v>1.17994</v>
      </c>
      <c r="AW96" s="5">
        <v>11.4389</v>
      </c>
      <c r="AX96" s="5">
        <v>10.86744</v>
      </c>
      <c r="AY96" s="5">
        <v>4.4292800000000003</v>
      </c>
      <c r="AZ96" s="6">
        <v>1.7680100000000001</v>
      </c>
      <c r="BA96" s="5">
        <v>4.8445999999999998</v>
      </c>
      <c r="BB96" s="5">
        <v>3.6283799999999999</v>
      </c>
      <c r="BC96" s="6">
        <v>2.0632600000000001</v>
      </c>
      <c r="BD96" s="6">
        <v>0.91720999999999997</v>
      </c>
      <c r="BE96" s="5">
        <v>9.7086299999999994</v>
      </c>
      <c r="BF96" s="5">
        <v>7.5558199999999998</v>
      </c>
      <c r="BG96" s="5">
        <v>11.61763</v>
      </c>
      <c r="BH96" s="5">
        <v>10.0664</v>
      </c>
      <c r="BI96" s="5">
        <v>3.73204</v>
      </c>
      <c r="BJ96" s="6">
        <v>1.5764199999999999</v>
      </c>
      <c r="BK96" s="5">
        <v>9.13687</v>
      </c>
      <c r="BL96" s="5">
        <v>10.03754</v>
      </c>
      <c r="BM96" s="5">
        <v>3.7201</v>
      </c>
      <c r="BN96" s="6">
        <v>-0.50456999999999996</v>
      </c>
      <c r="BO96" s="5">
        <v>8.5204199999999997</v>
      </c>
      <c r="BP96" s="5">
        <v>8.7164300000000008</v>
      </c>
      <c r="BQ96" s="5">
        <v>9.1745599999999996</v>
      </c>
      <c r="BR96" s="5">
        <v>7.2757500000000004</v>
      </c>
      <c r="BS96" s="6">
        <v>1.1455599999999999</v>
      </c>
      <c r="BT96" s="5">
        <v>13.014860000000001</v>
      </c>
      <c r="BU96" s="5">
        <v>12.21679</v>
      </c>
      <c r="BV96" s="5">
        <v>8.8268799999999992</v>
      </c>
      <c r="BW96" s="5">
        <v>9.17544</v>
      </c>
      <c r="BX96" s="5">
        <v>6.8102799999999997</v>
      </c>
      <c r="BY96" s="5">
        <v>8.8894800000000007</v>
      </c>
      <c r="BZ96" s="5">
        <v>9.2277500000000003</v>
      </c>
      <c r="CA96" s="5">
        <v>11.09796</v>
      </c>
      <c r="CB96" s="6">
        <v>1.25193</v>
      </c>
      <c r="CC96" s="5">
        <v>8.8856999999999999</v>
      </c>
      <c r="CD96" s="5">
        <v>6.5664300000000004</v>
      </c>
      <c r="CE96" s="5">
        <v>12.630330000000001</v>
      </c>
      <c r="CF96" s="5">
        <v>7.3954700000000004</v>
      </c>
      <c r="CG96" s="5">
        <v>13.04827</v>
      </c>
      <c r="CH96" s="5">
        <v>5.1596099999999998</v>
      </c>
      <c r="CI96" s="5">
        <v>6.0332299999999996</v>
      </c>
      <c r="CJ96" s="5">
        <v>6.8747299999999996</v>
      </c>
      <c r="CK96" s="5">
        <v>11.256930000000001</v>
      </c>
      <c r="CL96" s="5">
        <v>5.2916999999999996</v>
      </c>
      <c r="CM96" s="5">
        <v>8.4105100000000004</v>
      </c>
      <c r="CN96" s="5">
        <v>11.61858</v>
      </c>
      <c r="CO96" s="5">
        <v>2.4417300000000002</v>
      </c>
      <c r="CP96" s="5">
        <v>2.5618500000000002</v>
      </c>
      <c r="CQ96" s="5">
        <v>3.0753900000000001</v>
      </c>
      <c r="CR96" s="5">
        <v>9.5990599999999997</v>
      </c>
      <c r="CS96" s="5">
        <v>6.3728800000000003</v>
      </c>
      <c r="CT96" s="5">
        <v>4.4355599999999997</v>
      </c>
      <c r="CU96" s="5">
        <v>9.5099599999999995</v>
      </c>
      <c r="CV96" s="5">
        <v>5.5624500000000001</v>
      </c>
      <c r="CW96" s="5">
        <v>2.4198200000000001</v>
      </c>
      <c r="CX96" s="5">
        <v>2.2632300000000001</v>
      </c>
      <c r="CY96" s="5">
        <v>15.442259999999999</v>
      </c>
      <c r="CZ96" s="5">
        <v>7.1008800000000001</v>
      </c>
      <c r="DA96" s="5">
        <v>5.3927899999999998</v>
      </c>
      <c r="DB96" s="5">
        <v>5.3030999999999997</v>
      </c>
      <c r="DC96" s="5">
        <v>5.9347899999999996</v>
      </c>
      <c r="DD96" s="5">
        <v>7.4161099999999998</v>
      </c>
      <c r="DE96" s="5">
        <v>2.2422499999999999</v>
      </c>
      <c r="DF96" s="5">
        <v>10.65462</v>
      </c>
      <c r="DG96" s="6">
        <v>1.3458300000000001</v>
      </c>
      <c r="DH96" s="5">
        <v>6.5315099999999999</v>
      </c>
      <c r="DI96" s="5">
        <v>3.8520699999999999</v>
      </c>
      <c r="DJ96" s="6">
        <v>0.93759000000000003</v>
      </c>
      <c r="DK96" s="5">
        <v>7.4568599999999998</v>
      </c>
      <c r="DL96" s="5">
        <v>7.0780500000000002</v>
      </c>
      <c r="DM96" s="5">
        <v>3.9646599999999999</v>
      </c>
      <c r="DN96" s="5">
        <v>6.0412499999999998</v>
      </c>
      <c r="DO96" s="5">
        <v>3.5350799999999998</v>
      </c>
      <c r="DP96" s="5">
        <v>7.7939100000000003</v>
      </c>
      <c r="DQ96" s="5">
        <v>10.51848</v>
      </c>
      <c r="DR96" s="1" t="s">
        <v>397</v>
      </c>
      <c r="DS96" s="1" t="s">
        <v>332</v>
      </c>
      <c r="DT96" s="5">
        <v>2.8696060180664062E-3</v>
      </c>
      <c r="DU96" s="5">
        <v>0.15459537506103516</v>
      </c>
    </row>
    <row r="97" spans="2:125" x14ac:dyDescent="0.2">
      <c r="B97" s="3" t="s">
        <v>688</v>
      </c>
      <c r="C97" s="3" t="s">
        <v>669</v>
      </c>
      <c r="D97" s="4">
        <v>45120</v>
      </c>
      <c r="E97" s="4">
        <v>45128</v>
      </c>
      <c r="F97" s="1">
        <f t="shared" si="2"/>
        <v>8</v>
      </c>
      <c r="G97" s="1" t="s">
        <v>388</v>
      </c>
      <c r="H97" s="1" t="s">
        <v>320</v>
      </c>
      <c r="I97" s="1">
        <v>0</v>
      </c>
      <c r="J97" s="1">
        <v>0</v>
      </c>
      <c r="K97" s="1">
        <v>0</v>
      </c>
      <c r="L97" s="1">
        <v>0.4</v>
      </c>
      <c r="M97" s="1">
        <f>L97*0.232</f>
        <v>9.2800000000000007E-2</v>
      </c>
      <c r="N97" s="1">
        <v>0.23</v>
      </c>
      <c r="O97" s="1">
        <f>L97*0.145</f>
        <v>5.7999999999999996E-2</v>
      </c>
      <c r="P97" s="3" t="s">
        <v>472</v>
      </c>
      <c r="Q97" s="3" t="s">
        <v>689</v>
      </c>
      <c r="R97" s="3" t="s">
        <v>334</v>
      </c>
      <c r="S97" s="3" t="s">
        <v>324</v>
      </c>
      <c r="T97" s="3" t="s">
        <v>324</v>
      </c>
      <c r="U97" s="3" t="s">
        <v>324</v>
      </c>
      <c r="V97" s="3" t="s">
        <v>325</v>
      </c>
      <c r="W97" s="3" t="s">
        <v>531</v>
      </c>
      <c r="X97" s="3" t="s">
        <v>383</v>
      </c>
      <c r="Y97" s="10">
        <f t="shared" si="3"/>
        <v>70</v>
      </c>
      <c r="Z97" s="3" t="s">
        <v>672</v>
      </c>
      <c r="AA97" s="3" t="s">
        <v>525</v>
      </c>
      <c r="AB97" s="3"/>
      <c r="AC97" s="3" t="s">
        <v>330</v>
      </c>
      <c r="AD97" s="5">
        <v>8.4540900000000008</v>
      </c>
      <c r="AE97" s="5">
        <v>9.3156400000000001</v>
      </c>
      <c r="AF97" s="5">
        <v>7.2631800000000002</v>
      </c>
      <c r="AG97" s="5">
        <v>5.5584600000000002</v>
      </c>
      <c r="AH97" s="5">
        <v>4.3587499999999997</v>
      </c>
      <c r="AI97" s="6">
        <v>-1.8332299999999999</v>
      </c>
      <c r="AJ97" s="5">
        <v>5.46936</v>
      </c>
      <c r="AK97" s="5">
        <v>7.2527999999999997</v>
      </c>
      <c r="AL97" s="5">
        <v>6.78728</v>
      </c>
      <c r="AM97" s="5">
        <v>6.53315</v>
      </c>
      <c r="AN97" s="5">
        <v>10.16572</v>
      </c>
      <c r="AO97" s="5">
        <v>12.73292</v>
      </c>
      <c r="AP97" s="6">
        <v>0.52022000000000002</v>
      </c>
      <c r="AQ97" s="5">
        <v>13.938610000000001</v>
      </c>
      <c r="AR97" s="5">
        <v>7.1234500000000001</v>
      </c>
      <c r="AS97" s="5">
        <v>11.49001</v>
      </c>
      <c r="AT97" s="5">
        <v>12.32131</v>
      </c>
      <c r="AU97" s="5">
        <v>9.3070799999999991</v>
      </c>
      <c r="AV97" s="6">
        <v>0.89505000000000001</v>
      </c>
      <c r="AW97" s="5">
        <v>12.118980000000001</v>
      </c>
      <c r="AX97" s="5">
        <v>10.830080000000001</v>
      </c>
      <c r="AY97" s="5">
        <v>4.3712099999999996</v>
      </c>
      <c r="AZ97" s="6">
        <v>2.0296500000000002</v>
      </c>
      <c r="BA97" s="5">
        <v>5.0692899999999996</v>
      </c>
      <c r="BB97" s="5">
        <v>3.8498000000000001</v>
      </c>
      <c r="BC97" s="6">
        <v>1.90882</v>
      </c>
      <c r="BD97" s="6">
        <v>1.0008900000000001</v>
      </c>
      <c r="BE97" s="5">
        <v>9.8500099999999993</v>
      </c>
      <c r="BF97" s="5">
        <v>7.7326499999999996</v>
      </c>
      <c r="BG97" s="5">
        <v>11.57203</v>
      </c>
      <c r="BH97" s="5">
        <v>10.43713</v>
      </c>
      <c r="BI97" s="5">
        <v>4.6820399999999998</v>
      </c>
      <c r="BJ97" s="6">
        <v>1.53748</v>
      </c>
      <c r="BK97" s="5">
        <v>9.0312999999999999</v>
      </c>
      <c r="BL97" s="5">
        <v>9.3668300000000002</v>
      </c>
      <c r="BM97" s="5">
        <v>3.6145399999999999</v>
      </c>
      <c r="BN97" s="6">
        <v>-0.77949000000000002</v>
      </c>
      <c r="BO97" s="5">
        <v>8.3699999999999992</v>
      </c>
      <c r="BP97" s="5">
        <v>8.3753399999999996</v>
      </c>
      <c r="BQ97" s="5">
        <v>9.50305</v>
      </c>
      <c r="BR97" s="5">
        <v>7.4865199999999996</v>
      </c>
      <c r="BS97" s="6">
        <v>1.0681700000000001</v>
      </c>
      <c r="BT97" s="5">
        <v>12.05916</v>
      </c>
      <c r="BU97" s="5">
        <v>11.320550000000001</v>
      </c>
      <c r="BV97" s="5">
        <v>8.6441400000000002</v>
      </c>
      <c r="BW97" s="5">
        <v>8.9420500000000001</v>
      </c>
      <c r="BX97" s="5">
        <v>6.9175800000000001</v>
      </c>
      <c r="BY97" s="5">
        <v>8.64283</v>
      </c>
      <c r="BZ97" s="5">
        <v>9.6589399999999994</v>
      </c>
      <c r="CA97" s="5">
        <v>10.04861</v>
      </c>
      <c r="CB97" s="6">
        <v>1.1083499999999999</v>
      </c>
      <c r="CC97" s="5">
        <v>9.0891400000000004</v>
      </c>
      <c r="CD97" s="5">
        <v>7.1779099999999998</v>
      </c>
      <c r="CE97" s="5">
        <v>13.036239999999999</v>
      </c>
      <c r="CF97" s="5">
        <v>7.4806999999999997</v>
      </c>
      <c r="CG97" s="5">
        <v>12.942690000000001</v>
      </c>
      <c r="CH97" s="5">
        <v>5.1810700000000001</v>
      </c>
      <c r="CI97" s="5">
        <v>6.0181199999999997</v>
      </c>
      <c r="CJ97" s="5">
        <v>6.7785099999999998</v>
      </c>
      <c r="CK97" s="5">
        <v>11.8375</v>
      </c>
      <c r="CL97" s="5">
        <v>5.4370700000000003</v>
      </c>
      <c r="CM97" s="5">
        <v>8.2269100000000002</v>
      </c>
      <c r="CN97" s="5">
        <v>11.55733</v>
      </c>
      <c r="CO97" s="5">
        <v>2.9665599999999999</v>
      </c>
      <c r="CP97" s="5">
        <v>2.7002299999999999</v>
      </c>
      <c r="CQ97" s="5">
        <v>2.8910100000000001</v>
      </c>
      <c r="CR97" s="5">
        <v>9.4615799999999997</v>
      </c>
      <c r="CS97" s="5">
        <v>6.5304799999999998</v>
      </c>
      <c r="CT97" s="5">
        <v>4.4913800000000004</v>
      </c>
      <c r="CU97" s="5">
        <v>9.0243300000000009</v>
      </c>
      <c r="CV97" s="5">
        <v>5.7443200000000001</v>
      </c>
      <c r="CW97" s="5">
        <v>2.2246000000000001</v>
      </c>
      <c r="CX97" s="5">
        <v>2.3899599999999999</v>
      </c>
      <c r="CY97" s="5">
        <v>14.224909999999999</v>
      </c>
      <c r="CZ97" s="5">
        <v>6.9715600000000002</v>
      </c>
      <c r="DA97" s="5">
        <v>5.7543899999999999</v>
      </c>
      <c r="DB97" s="5">
        <v>5.1477300000000001</v>
      </c>
      <c r="DC97" s="5">
        <v>5.59138</v>
      </c>
      <c r="DD97" s="5">
        <v>7.6632100000000003</v>
      </c>
      <c r="DE97" s="5">
        <v>2.39798</v>
      </c>
      <c r="DF97" s="5">
        <v>10.538679999999999</v>
      </c>
      <c r="DG97" s="6">
        <v>0.75826000000000005</v>
      </c>
      <c r="DH97" s="5">
        <v>6.6041800000000004</v>
      </c>
      <c r="DI97" s="5">
        <v>4.13192</v>
      </c>
      <c r="DJ97" s="6">
        <v>1.38219</v>
      </c>
      <c r="DK97" s="5">
        <v>7.3006399999999996</v>
      </c>
      <c r="DL97" s="5">
        <v>7.0899900000000002</v>
      </c>
      <c r="DM97" s="5">
        <v>3.9610400000000001</v>
      </c>
      <c r="DN97" s="5">
        <v>7.1779000000000002</v>
      </c>
      <c r="DO97" s="5">
        <v>3.7539600000000002</v>
      </c>
      <c r="DP97" s="5">
        <v>7.4655899999999997</v>
      </c>
      <c r="DQ97" s="5">
        <v>10.58244</v>
      </c>
      <c r="DR97" s="1" t="s">
        <v>397</v>
      </c>
      <c r="DS97" s="1" t="s">
        <v>332</v>
      </c>
      <c r="DT97" s="5">
        <v>3.8350105285644531E-2</v>
      </c>
      <c r="DU97" s="5">
        <v>-2.5734901428222656E-2</v>
      </c>
    </row>
    <row r="98" spans="2:125" x14ac:dyDescent="0.2">
      <c r="B98" s="3" t="s">
        <v>690</v>
      </c>
      <c r="C98" s="3" t="s">
        <v>669</v>
      </c>
      <c r="D98" s="4">
        <v>45120</v>
      </c>
      <c r="E98" s="4">
        <v>45129</v>
      </c>
      <c r="F98" s="1">
        <f t="shared" si="2"/>
        <v>9</v>
      </c>
      <c r="G98" s="1" t="s">
        <v>388</v>
      </c>
      <c r="H98" s="1" t="s">
        <v>320</v>
      </c>
      <c r="I98" s="1">
        <v>0</v>
      </c>
      <c r="J98" s="1">
        <v>0</v>
      </c>
      <c r="K98" s="1">
        <v>0</v>
      </c>
      <c r="L98" s="1">
        <v>0.7</v>
      </c>
      <c r="M98" s="1">
        <f>L98*0.274</f>
        <v>0.1918</v>
      </c>
      <c r="N98" s="3" t="s">
        <v>599</v>
      </c>
      <c r="O98" s="1">
        <f>L98*0.327</f>
        <v>0.22889999999999999</v>
      </c>
      <c r="P98" s="3" t="s">
        <v>472</v>
      </c>
      <c r="Q98" s="3" t="s">
        <v>691</v>
      </c>
      <c r="R98" s="3" t="s">
        <v>692</v>
      </c>
      <c r="S98" s="3" t="s">
        <v>324</v>
      </c>
      <c r="T98" s="3" t="s">
        <v>324</v>
      </c>
      <c r="U98" s="3" t="s">
        <v>324</v>
      </c>
      <c r="V98" s="3" t="s">
        <v>325</v>
      </c>
      <c r="W98" s="3" t="s">
        <v>531</v>
      </c>
      <c r="X98" s="3" t="s">
        <v>383</v>
      </c>
      <c r="Y98" s="10">
        <f t="shared" si="3"/>
        <v>70</v>
      </c>
      <c r="Z98" s="3" t="s">
        <v>672</v>
      </c>
      <c r="AA98" s="3" t="s">
        <v>525</v>
      </c>
      <c r="AB98" s="3"/>
      <c r="AC98" s="3" t="s">
        <v>330</v>
      </c>
      <c r="AD98" s="5">
        <v>7.7135800000000003</v>
      </c>
      <c r="AE98" s="5">
        <v>9.9150799999999997</v>
      </c>
      <c r="AF98" s="5">
        <v>7.1874000000000002</v>
      </c>
      <c r="AG98" s="5">
        <v>4.7203600000000003</v>
      </c>
      <c r="AH98" s="5">
        <v>4.2158800000000003</v>
      </c>
      <c r="AI98" s="6">
        <v>-1.4637899999999999</v>
      </c>
      <c r="AJ98" s="5">
        <v>5.7182599999999999</v>
      </c>
      <c r="AK98" s="5">
        <v>7.2887599999999999</v>
      </c>
      <c r="AL98" s="5">
        <v>7.0719599999999998</v>
      </c>
      <c r="AM98" s="5">
        <v>6.8971</v>
      </c>
      <c r="AN98" s="5">
        <v>10.362030000000001</v>
      </c>
      <c r="AO98" s="5">
        <v>11.36788</v>
      </c>
      <c r="AP98" s="6">
        <v>0.70792999999999995</v>
      </c>
      <c r="AQ98" s="5">
        <v>13.44225</v>
      </c>
      <c r="AR98" s="5">
        <v>7.4620600000000001</v>
      </c>
      <c r="AS98" s="5">
        <v>10.74159</v>
      </c>
      <c r="AT98" s="5">
        <v>12.496790000000001</v>
      </c>
      <c r="AU98" s="5">
        <v>9.2644800000000007</v>
      </c>
      <c r="AV98" s="6">
        <v>0.47527000000000003</v>
      </c>
      <c r="AW98" s="5">
        <v>12.042680000000001</v>
      </c>
      <c r="AX98" s="5">
        <v>10.93378</v>
      </c>
      <c r="AY98" s="5">
        <v>4.8518400000000002</v>
      </c>
      <c r="AZ98" s="6">
        <v>1.97831</v>
      </c>
      <c r="BA98" s="5">
        <v>5.2620100000000001</v>
      </c>
      <c r="BB98" s="5">
        <v>3.8510900000000001</v>
      </c>
      <c r="BC98" s="6">
        <v>1.8021199999999999</v>
      </c>
      <c r="BD98" s="6">
        <v>0.64876999999999996</v>
      </c>
      <c r="BE98" s="5">
        <v>9.9149600000000007</v>
      </c>
      <c r="BF98" s="5">
        <v>7.8014599999999996</v>
      </c>
      <c r="BG98" s="5">
        <v>11.77919</v>
      </c>
      <c r="BH98" s="5">
        <v>10.6195</v>
      </c>
      <c r="BI98" s="5">
        <v>4.5389600000000003</v>
      </c>
      <c r="BJ98" s="6">
        <v>1.6792800000000001</v>
      </c>
      <c r="BK98" s="5">
        <v>9.0460899999999995</v>
      </c>
      <c r="BL98" s="5">
        <v>8.8952500000000008</v>
      </c>
      <c r="BM98" s="5">
        <v>3.6162700000000001</v>
      </c>
      <c r="BN98" s="6">
        <v>-0.60794999999999999</v>
      </c>
      <c r="BO98" s="5">
        <v>8.5311299999999992</v>
      </c>
      <c r="BP98" s="5">
        <v>8.3574199999999994</v>
      </c>
      <c r="BQ98" s="5">
        <v>9.9874600000000004</v>
      </c>
      <c r="BR98" s="5">
        <v>8.0400399999999994</v>
      </c>
      <c r="BS98" s="5">
        <v>1.16865</v>
      </c>
      <c r="BT98" s="5">
        <v>11.68859</v>
      </c>
      <c r="BU98" s="5">
        <v>10.49498</v>
      </c>
      <c r="BV98" s="5">
        <v>8.4279899999999994</v>
      </c>
      <c r="BW98" s="5">
        <v>8.6023800000000001</v>
      </c>
      <c r="BX98" s="5">
        <v>6.7567700000000004</v>
      </c>
      <c r="BY98" s="5">
        <v>8.4784799999999994</v>
      </c>
      <c r="BZ98" s="5">
        <v>10.184979999999999</v>
      </c>
      <c r="CA98" s="5">
        <v>9.7026299999999992</v>
      </c>
      <c r="CB98" s="6">
        <v>0.97380999999999995</v>
      </c>
      <c r="CC98" s="5">
        <v>9.0564300000000006</v>
      </c>
      <c r="CD98" s="5">
        <v>7.5491099999999998</v>
      </c>
      <c r="CE98" s="5">
        <v>13.194369999999999</v>
      </c>
      <c r="CF98" s="5">
        <v>7.2241200000000001</v>
      </c>
      <c r="CG98" s="5">
        <v>12.58713</v>
      </c>
      <c r="CH98" s="5">
        <v>5.1077500000000002</v>
      </c>
      <c r="CI98" s="5">
        <v>5.68804</v>
      </c>
      <c r="CJ98" s="5">
        <v>7.0979900000000002</v>
      </c>
      <c r="CK98" s="5">
        <v>11.602869999999999</v>
      </c>
      <c r="CL98" s="5">
        <v>5.7933599999999998</v>
      </c>
      <c r="CM98" s="5">
        <v>8.1724999999999994</v>
      </c>
      <c r="CN98" s="5">
        <v>11.476279999999999</v>
      </c>
      <c r="CO98" s="5">
        <v>3.8079999999999998</v>
      </c>
      <c r="CP98" s="5">
        <v>2.802</v>
      </c>
      <c r="CQ98" s="5">
        <v>2.7324199999999998</v>
      </c>
      <c r="CR98" s="5">
        <v>9.4911700000000003</v>
      </c>
      <c r="CS98" s="5">
        <v>6.8759199999999998</v>
      </c>
      <c r="CT98" s="5">
        <v>4.7251799999999999</v>
      </c>
      <c r="CU98" s="5">
        <v>8.8757000000000001</v>
      </c>
      <c r="CV98" s="5">
        <v>5.8512599999999999</v>
      </c>
      <c r="CW98" s="5">
        <v>2.2818000000000001</v>
      </c>
      <c r="CX98" s="5">
        <v>2.13835</v>
      </c>
      <c r="CY98" s="5">
        <v>11.57563</v>
      </c>
      <c r="CZ98" s="5">
        <v>6.9262499999999996</v>
      </c>
      <c r="DA98" s="5">
        <v>5.8976199999999999</v>
      </c>
      <c r="DB98" s="5">
        <v>5.06013</v>
      </c>
      <c r="DC98" s="5">
        <v>5.5728900000000001</v>
      </c>
      <c r="DD98" s="5">
        <v>8.0432799999999993</v>
      </c>
      <c r="DE98" s="5">
        <v>2.4663400000000002</v>
      </c>
      <c r="DF98" s="5">
        <v>10.60552</v>
      </c>
      <c r="DG98" s="6">
        <v>1.4042300000000001</v>
      </c>
      <c r="DH98" s="5">
        <v>6.6213199999999999</v>
      </c>
      <c r="DI98" s="5">
        <v>4.0034900000000002</v>
      </c>
      <c r="DJ98" s="6">
        <v>0.81840999999999997</v>
      </c>
      <c r="DK98" s="5">
        <v>7.2520800000000003</v>
      </c>
      <c r="DL98" s="5">
        <v>7.0662599999999998</v>
      </c>
      <c r="DM98" s="5">
        <v>4.5121399999999996</v>
      </c>
      <c r="DN98" s="5">
        <v>6.6596900000000003</v>
      </c>
      <c r="DO98" s="5">
        <v>4.2368100000000002</v>
      </c>
      <c r="DP98" s="5">
        <v>7.6150700000000002</v>
      </c>
      <c r="DQ98" s="5">
        <v>10.40001</v>
      </c>
      <c r="DR98" s="1" t="s">
        <v>397</v>
      </c>
      <c r="DS98" s="1" t="s">
        <v>332</v>
      </c>
      <c r="DT98" s="5">
        <v>-2.002716064453125E-5</v>
      </c>
      <c r="DU98" s="5">
        <v>2.83050537109375E-2</v>
      </c>
    </row>
    <row r="99" spans="2:125" x14ac:dyDescent="0.2">
      <c r="B99" s="3" t="s">
        <v>693</v>
      </c>
      <c r="C99" s="3" t="s">
        <v>669</v>
      </c>
      <c r="D99" s="4">
        <v>45120</v>
      </c>
      <c r="E99" s="4">
        <v>45130</v>
      </c>
      <c r="F99" s="1">
        <f t="shared" si="2"/>
        <v>10</v>
      </c>
      <c r="G99" s="1" t="s">
        <v>388</v>
      </c>
      <c r="H99" s="1" t="s">
        <v>320</v>
      </c>
      <c r="I99" s="1">
        <v>0</v>
      </c>
      <c r="J99" s="1">
        <v>0</v>
      </c>
      <c r="K99" s="1">
        <v>0</v>
      </c>
      <c r="L99" s="1">
        <v>1.1000000000000001</v>
      </c>
      <c r="M99" s="1">
        <f>L99*0.327</f>
        <v>0.35970000000000002</v>
      </c>
      <c r="N99" s="3" t="s">
        <v>694</v>
      </c>
      <c r="O99" s="1">
        <f>L99*0.336</f>
        <v>0.36960000000000004</v>
      </c>
      <c r="P99" s="3" t="s">
        <v>342</v>
      </c>
      <c r="Q99" s="3" t="s">
        <v>695</v>
      </c>
      <c r="R99" s="3" t="s">
        <v>539</v>
      </c>
      <c r="S99" s="3" t="s">
        <v>324</v>
      </c>
      <c r="T99" s="3" t="s">
        <v>324</v>
      </c>
      <c r="U99" s="3" t="s">
        <v>324</v>
      </c>
      <c r="V99" s="3" t="s">
        <v>325</v>
      </c>
      <c r="W99" s="3" t="s">
        <v>531</v>
      </c>
      <c r="X99" s="3" t="s">
        <v>383</v>
      </c>
      <c r="Y99" s="10">
        <f t="shared" si="3"/>
        <v>70</v>
      </c>
      <c r="Z99" s="3" t="s">
        <v>672</v>
      </c>
      <c r="AA99" s="3" t="s">
        <v>525</v>
      </c>
      <c r="AB99" s="3"/>
      <c r="AC99" s="3" t="s">
        <v>330</v>
      </c>
      <c r="AD99" s="5">
        <v>7.3428000000000004</v>
      </c>
      <c r="AE99" s="5">
        <v>9.5132200000000005</v>
      </c>
      <c r="AF99" s="5">
        <v>7.2379699999999998</v>
      </c>
      <c r="AG99" s="5">
        <v>3.0097999999999998</v>
      </c>
      <c r="AH99" s="5">
        <v>3.8532600000000001</v>
      </c>
      <c r="AI99" s="6">
        <v>-1.5562400000000001</v>
      </c>
      <c r="AJ99" s="5">
        <v>5.7000700000000002</v>
      </c>
      <c r="AK99" s="5">
        <v>6.6767399999999997</v>
      </c>
      <c r="AL99" s="5">
        <v>6.8666999999999998</v>
      </c>
      <c r="AM99" s="5">
        <v>6.7364300000000004</v>
      </c>
      <c r="AN99" s="5">
        <v>10.370139999999999</v>
      </c>
      <c r="AO99" s="5">
        <v>9.1548400000000001</v>
      </c>
      <c r="AP99" s="6">
        <v>0.94354000000000005</v>
      </c>
      <c r="AQ99" s="5">
        <v>12.939209999999999</v>
      </c>
      <c r="AR99" s="5">
        <v>7.3033999999999999</v>
      </c>
      <c r="AS99" s="5">
        <v>10.00831</v>
      </c>
      <c r="AT99" s="5">
        <v>12.57593</v>
      </c>
      <c r="AU99" s="5">
        <v>9.0880700000000001</v>
      </c>
      <c r="AV99" s="6">
        <v>0.71857000000000004</v>
      </c>
      <c r="AW99" s="5">
        <v>11.15794</v>
      </c>
      <c r="AX99" s="5">
        <v>11.141690000000001</v>
      </c>
      <c r="AY99" s="5">
        <v>4.8950100000000001</v>
      </c>
      <c r="AZ99" s="5">
        <v>2.1857899999999999</v>
      </c>
      <c r="BA99" s="5">
        <v>5.3051500000000003</v>
      </c>
      <c r="BB99" s="5">
        <v>3.8805700000000001</v>
      </c>
      <c r="BC99" s="6">
        <v>1.94232</v>
      </c>
      <c r="BD99" s="6">
        <v>0.55913999999999997</v>
      </c>
      <c r="BE99" s="5">
        <v>9.8694000000000006</v>
      </c>
      <c r="BF99" s="5">
        <v>7.8714300000000001</v>
      </c>
      <c r="BG99" s="5">
        <v>11.78927</v>
      </c>
      <c r="BH99" s="5">
        <v>10.5861</v>
      </c>
      <c r="BI99" s="5">
        <v>4.0121200000000004</v>
      </c>
      <c r="BJ99" s="5">
        <v>1.8588100000000001</v>
      </c>
      <c r="BK99" s="5">
        <v>8.9376700000000007</v>
      </c>
      <c r="BL99" s="5">
        <v>8.5120900000000006</v>
      </c>
      <c r="BM99" s="5">
        <v>3.0726</v>
      </c>
      <c r="BN99" s="6">
        <v>-1.15377</v>
      </c>
      <c r="BO99" s="5">
        <v>8.7903300000000009</v>
      </c>
      <c r="BP99" s="5">
        <v>8.2341099999999994</v>
      </c>
      <c r="BQ99" s="5">
        <v>10.122669999999999</v>
      </c>
      <c r="BR99" s="5">
        <v>7.9426199999999998</v>
      </c>
      <c r="BS99" s="5">
        <v>1.3794999999999999</v>
      </c>
      <c r="BT99" s="5">
        <v>11.58869</v>
      </c>
      <c r="BU99" s="5">
        <v>9.8362099999999995</v>
      </c>
      <c r="BV99" s="5">
        <v>7.7729100000000004</v>
      </c>
      <c r="BW99" s="5">
        <v>7.8245399999999998</v>
      </c>
      <c r="BX99" s="5">
        <v>6.6991199999999997</v>
      </c>
      <c r="BY99" s="5">
        <v>7.97926</v>
      </c>
      <c r="BZ99" s="5">
        <v>10.36538</v>
      </c>
      <c r="CA99" s="5">
        <v>9.4233499999999992</v>
      </c>
      <c r="CB99" s="6">
        <v>1.43814</v>
      </c>
      <c r="CC99" s="5">
        <v>8.9705200000000005</v>
      </c>
      <c r="CD99" s="5">
        <v>7.7434799999999999</v>
      </c>
      <c r="CE99" s="5">
        <v>13.08719</v>
      </c>
      <c r="CF99" s="5">
        <v>7.0031699999999999</v>
      </c>
      <c r="CG99" s="5">
        <v>11.85125</v>
      </c>
      <c r="CH99" s="5">
        <v>5.0227500000000003</v>
      </c>
      <c r="CI99" s="5">
        <v>5.2296699999999996</v>
      </c>
      <c r="CJ99" s="5">
        <v>7.0990200000000003</v>
      </c>
      <c r="CK99" s="5">
        <v>11.479850000000001</v>
      </c>
      <c r="CL99" s="5">
        <v>6.1052499999999998</v>
      </c>
      <c r="CM99" s="5">
        <v>7.3600700000000003</v>
      </c>
      <c r="CN99" s="5">
        <v>11.505710000000001</v>
      </c>
      <c r="CO99" s="5">
        <v>3.8542100000000001</v>
      </c>
      <c r="CP99" s="5">
        <v>3.2304499999999998</v>
      </c>
      <c r="CQ99" s="5">
        <v>2.7934299999999999</v>
      </c>
      <c r="CR99" s="5">
        <v>9.5559799999999999</v>
      </c>
      <c r="CS99" s="5">
        <v>6.9657</v>
      </c>
      <c r="CT99" s="5">
        <v>4.9470099999999997</v>
      </c>
      <c r="CU99" s="5">
        <v>8.5329300000000003</v>
      </c>
      <c r="CV99" s="5">
        <v>5.9139499999999998</v>
      </c>
      <c r="CW99" s="5">
        <v>2.2356600000000002</v>
      </c>
      <c r="CX99" s="5">
        <v>2.0524800000000001</v>
      </c>
      <c r="CY99" s="5">
        <v>8.4782799999999998</v>
      </c>
      <c r="CZ99" s="5">
        <v>7.0564099999999996</v>
      </c>
      <c r="DA99" s="5">
        <v>5.3838200000000001</v>
      </c>
      <c r="DB99" s="5">
        <v>5.0701299999999998</v>
      </c>
      <c r="DC99" s="5">
        <v>5.3568600000000002</v>
      </c>
      <c r="DD99" s="5">
        <v>7.94658</v>
      </c>
      <c r="DE99" s="5">
        <v>2.3630300000000002</v>
      </c>
      <c r="DF99" s="5">
        <v>10.666969999999999</v>
      </c>
      <c r="DG99" s="6">
        <v>1.54921</v>
      </c>
      <c r="DH99" s="5">
        <v>6.2276800000000003</v>
      </c>
      <c r="DI99" s="5">
        <v>3.67422</v>
      </c>
      <c r="DJ99" s="6">
        <v>0.65932000000000002</v>
      </c>
      <c r="DK99" s="5">
        <v>7.4427599999999998</v>
      </c>
      <c r="DL99" s="5">
        <v>6.2830899999999996</v>
      </c>
      <c r="DM99" s="5">
        <v>4.7116600000000002</v>
      </c>
      <c r="DN99" s="5">
        <v>5.4356499999999999</v>
      </c>
      <c r="DO99" s="5">
        <v>4.1479999999999997</v>
      </c>
      <c r="DP99" s="5">
        <v>7.4494499999999997</v>
      </c>
      <c r="DQ99" s="5">
        <v>10.22396</v>
      </c>
      <c r="DR99" s="1" t="s">
        <v>397</v>
      </c>
      <c r="DS99" s="1" t="s">
        <v>332</v>
      </c>
      <c r="DT99" s="5">
        <v>-7.0960044860839844E-2</v>
      </c>
      <c r="DU99" s="5">
        <v>-6.9075584411621094E-2</v>
      </c>
    </row>
    <row r="100" spans="2:125" x14ac:dyDescent="0.2">
      <c r="B100" s="3" t="s">
        <v>696</v>
      </c>
      <c r="C100" s="3" t="s">
        <v>669</v>
      </c>
      <c r="D100" s="4">
        <v>45120</v>
      </c>
      <c r="E100" s="4">
        <v>45131</v>
      </c>
      <c r="F100" s="1">
        <f t="shared" si="2"/>
        <v>11</v>
      </c>
      <c r="G100" s="1" t="s">
        <v>388</v>
      </c>
      <c r="H100" s="1" t="s">
        <v>320</v>
      </c>
      <c r="I100" s="1">
        <v>0</v>
      </c>
      <c r="J100" s="1">
        <v>0</v>
      </c>
      <c r="K100" s="1">
        <v>0</v>
      </c>
      <c r="L100" s="1">
        <v>1.2</v>
      </c>
      <c r="M100" s="1">
        <f>L100*0.428</f>
        <v>0.51359999999999995</v>
      </c>
      <c r="N100" s="3" t="s">
        <v>631</v>
      </c>
      <c r="O100" s="1">
        <f>L100*0.375</f>
        <v>0.44999999999999996</v>
      </c>
      <c r="P100" s="3" t="s">
        <v>421</v>
      </c>
      <c r="Q100" s="3" t="s">
        <v>697</v>
      </c>
      <c r="R100" s="3" t="s">
        <v>698</v>
      </c>
      <c r="S100" s="3" t="s">
        <v>324</v>
      </c>
      <c r="T100" s="3" t="s">
        <v>324</v>
      </c>
      <c r="U100" s="3" t="s">
        <v>324</v>
      </c>
      <c r="V100" s="3" t="s">
        <v>325</v>
      </c>
      <c r="W100" s="3" t="s">
        <v>531</v>
      </c>
      <c r="X100" s="3" t="s">
        <v>383</v>
      </c>
      <c r="Y100" s="10">
        <f t="shared" si="3"/>
        <v>70</v>
      </c>
      <c r="Z100" s="3" t="s">
        <v>672</v>
      </c>
      <c r="AA100" s="3" t="s">
        <v>525</v>
      </c>
      <c r="AB100" s="3"/>
      <c r="AC100" s="3" t="s">
        <v>330</v>
      </c>
      <c r="AD100" s="5">
        <v>6.9424900000000003</v>
      </c>
      <c r="AE100" s="5">
        <v>9.1883700000000008</v>
      </c>
      <c r="AF100" s="5">
        <v>7.173</v>
      </c>
      <c r="AG100" s="5">
        <v>2.6138499999999998</v>
      </c>
      <c r="AH100" s="5">
        <v>7.7680199999999999</v>
      </c>
      <c r="AI100" s="6">
        <v>0.29409000000000002</v>
      </c>
      <c r="AJ100" s="5">
        <v>6.9555199999999999</v>
      </c>
      <c r="AK100" s="5">
        <v>9.7331299999999992</v>
      </c>
      <c r="AL100" s="5">
        <v>8.6975700000000007</v>
      </c>
      <c r="AM100" s="5">
        <v>6.9886799999999996</v>
      </c>
      <c r="AN100" s="5">
        <v>10.28768</v>
      </c>
      <c r="AO100" s="5">
        <v>8.3936799999999998</v>
      </c>
      <c r="AP100" s="6">
        <v>0.60004000000000002</v>
      </c>
      <c r="AQ100" s="5">
        <v>12.52505</v>
      </c>
      <c r="AR100" s="5">
        <v>6.5337699999999996</v>
      </c>
      <c r="AS100" s="5">
        <v>12.29002</v>
      </c>
      <c r="AT100" s="5">
        <v>12.54322</v>
      </c>
      <c r="AU100" s="5">
        <v>8.9259500000000003</v>
      </c>
      <c r="AV100" s="5">
        <v>2.95248</v>
      </c>
      <c r="AW100" s="5">
        <v>10.568210000000001</v>
      </c>
      <c r="AX100" s="5">
        <v>11.391769999999999</v>
      </c>
      <c r="AY100" s="5">
        <v>4.8658799999999998</v>
      </c>
      <c r="AZ100" s="5">
        <v>2.1364000000000001</v>
      </c>
      <c r="BA100" s="5">
        <v>6.2000200000000003</v>
      </c>
      <c r="BB100" s="5">
        <v>3.9043100000000002</v>
      </c>
      <c r="BC100" s="5">
        <v>2.8881700000000001</v>
      </c>
      <c r="BD100" s="6">
        <v>0.64815</v>
      </c>
      <c r="BE100" s="5">
        <v>9.9974100000000004</v>
      </c>
      <c r="BF100" s="5">
        <v>7.8709100000000003</v>
      </c>
      <c r="BG100" s="5">
        <v>12.50963</v>
      </c>
      <c r="BH100" s="5">
        <v>10.39109</v>
      </c>
      <c r="BI100" s="5">
        <v>4.0205700000000002</v>
      </c>
      <c r="BJ100" s="5">
        <v>2.08026</v>
      </c>
      <c r="BK100" s="5">
        <v>10.589040000000001</v>
      </c>
      <c r="BL100" s="5">
        <v>10.563269999999999</v>
      </c>
      <c r="BM100" s="5">
        <v>3.8811499999999999</v>
      </c>
      <c r="BN100" s="6">
        <v>-0.76290000000000002</v>
      </c>
      <c r="BO100" s="5">
        <v>8.9789200000000005</v>
      </c>
      <c r="BP100" s="5">
        <v>10.502219999999999</v>
      </c>
      <c r="BQ100" s="5">
        <v>10.14265</v>
      </c>
      <c r="BR100" s="5">
        <v>7.6166499999999999</v>
      </c>
      <c r="BS100" s="5">
        <v>1.4514800000000001</v>
      </c>
      <c r="BT100" s="5">
        <v>11.652850000000001</v>
      </c>
      <c r="BU100" s="5">
        <v>10.17136</v>
      </c>
      <c r="BV100" s="5">
        <v>7.91974</v>
      </c>
      <c r="BW100" s="5">
        <v>7.48874</v>
      </c>
      <c r="BX100" s="5">
        <v>7.0274000000000001</v>
      </c>
      <c r="BY100" s="5">
        <v>8.3735599999999994</v>
      </c>
      <c r="BZ100" s="5">
        <v>10.48869</v>
      </c>
      <c r="CA100" s="5">
        <v>11.95885</v>
      </c>
      <c r="CB100" s="6">
        <v>1.34538</v>
      </c>
      <c r="CC100" s="5">
        <v>9.0090299999999992</v>
      </c>
      <c r="CD100" s="5">
        <v>8.2557100000000005</v>
      </c>
      <c r="CE100" s="5">
        <v>12.954610000000001</v>
      </c>
      <c r="CF100" s="5">
        <v>6.6860799999999996</v>
      </c>
      <c r="CG100" s="5">
        <v>11.688639999999999</v>
      </c>
      <c r="CH100" s="5">
        <v>4.7703699999999998</v>
      </c>
      <c r="CI100" s="5">
        <v>4.7888099999999998</v>
      </c>
      <c r="CJ100" s="5">
        <v>7.14947</v>
      </c>
      <c r="CK100" s="5">
        <v>11.39635</v>
      </c>
      <c r="CL100" s="5">
        <v>6.18757</v>
      </c>
      <c r="CM100" s="5">
        <v>7.1988500000000002</v>
      </c>
      <c r="CN100" s="5">
        <v>11.676259999999999</v>
      </c>
      <c r="CO100" s="5">
        <v>2.46759</v>
      </c>
      <c r="CP100" s="5">
        <v>2.7932399999999999</v>
      </c>
      <c r="CQ100" s="5">
        <v>2.5425300000000002</v>
      </c>
      <c r="CR100" s="5">
        <v>9.5510699999999993</v>
      </c>
      <c r="CS100" s="5">
        <v>6.86951</v>
      </c>
      <c r="CT100" s="5">
        <v>5.1753400000000003</v>
      </c>
      <c r="CU100" s="5">
        <v>9.4103899999999996</v>
      </c>
      <c r="CV100" s="5">
        <v>6.2102700000000004</v>
      </c>
      <c r="CW100" s="5">
        <v>2.5251600000000001</v>
      </c>
      <c r="CX100" s="5">
        <v>2.5980599999999998</v>
      </c>
      <c r="CY100" s="5">
        <v>8.47363</v>
      </c>
      <c r="CZ100" s="5">
        <v>6.9985499999999998</v>
      </c>
      <c r="DA100" s="5">
        <v>5.99979</v>
      </c>
      <c r="DB100" s="5">
        <v>5.1442199999999998</v>
      </c>
      <c r="DC100" s="5">
        <v>5.4229700000000003</v>
      </c>
      <c r="DD100" s="5">
        <v>8.0531400000000009</v>
      </c>
      <c r="DE100" s="5">
        <v>2.2016100000000001</v>
      </c>
      <c r="DF100" s="5">
        <v>10.790559999999999</v>
      </c>
      <c r="DG100" s="6">
        <v>0.53171999999999997</v>
      </c>
      <c r="DH100" s="5">
        <v>5.4543100000000004</v>
      </c>
      <c r="DI100" s="5">
        <v>3.5138799999999999</v>
      </c>
      <c r="DJ100" s="6">
        <v>0.13245999999999999</v>
      </c>
      <c r="DK100" s="5">
        <v>7.6258100000000004</v>
      </c>
      <c r="DL100" s="5">
        <v>5.7808700000000002</v>
      </c>
      <c r="DM100" s="5">
        <v>4.5513700000000004</v>
      </c>
      <c r="DN100" s="5">
        <v>4.8342400000000003</v>
      </c>
      <c r="DO100" s="5">
        <v>3.9897499999999999</v>
      </c>
      <c r="DP100" s="5">
        <v>7.2566100000000002</v>
      </c>
      <c r="DQ100" s="5">
        <v>10.12983</v>
      </c>
      <c r="DR100" s="1" t="s">
        <v>397</v>
      </c>
      <c r="DS100" s="1" t="s">
        <v>332</v>
      </c>
      <c r="DT100" s="5">
        <v>0.17211055755615234</v>
      </c>
      <c r="DU100" s="5">
        <v>6.8155288696289062E-2</v>
      </c>
    </row>
    <row r="101" spans="2:125" x14ac:dyDescent="0.2">
      <c r="B101" s="3" t="s">
        <v>699</v>
      </c>
      <c r="C101" s="3" t="s">
        <v>669</v>
      </c>
      <c r="D101" s="4">
        <v>45120</v>
      </c>
      <c r="E101" s="4">
        <v>45132</v>
      </c>
      <c r="F101" s="1">
        <f t="shared" si="2"/>
        <v>12</v>
      </c>
      <c r="G101" s="1" t="s">
        <v>388</v>
      </c>
      <c r="H101" s="1" t="s">
        <v>320</v>
      </c>
      <c r="I101" s="1">
        <v>0</v>
      </c>
      <c r="J101" s="1">
        <v>0</v>
      </c>
      <c r="K101" s="1">
        <v>0</v>
      </c>
      <c r="L101" s="1">
        <v>1.4</v>
      </c>
      <c r="M101" s="1">
        <f>L101*0.478</f>
        <v>0.66919999999999991</v>
      </c>
      <c r="N101" s="3" t="s">
        <v>478</v>
      </c>
      <c r="O101" s="1">
        <f>L101*0.317</f>
        <v>0.44379999999999997</v>
      </c>
      <c r="P101" s="3" t="s">
        <v>421</v>
      </c>
      <c r="Q101" s="3" t="s">
        <v>700</v>
      </c>
      <c r="R101" s="3" t="s">
        <v>701</v>
      </c>
      <c r="S101" s="3" t="s">
        <v>324</v>
      </c>
      <c r="T101" s="3" t="s">
        <v>324</v>
      </c>
      <c r="U101" s="3" t="s">
        <v>324</v>
      </c>
      <c r="V101" s="3" t="s">
        <v>325</v>
      </c>
      <c r="W101" s="3" t="s">
        <v>531</v>
      </c>
      <c r="X101" s="3" t="s">
        <v>383</v>
      </c>
      <c r="Y101" s="10">
        <f t="shared" si="3"/>
        <v>70</v>
      </c>
      <c r="Z101" s="3" t="s">
        <v>672</v>
      </c>
      <c r="AA101" s="3" t="s">
        <v>525</v>
      </c>
      <c r="AB101" s="3"/>
      <c r="AC101" s="3" t="s">
        <v>330</v>
      </c>
      <c r="AD101" s="5">
        <v>6.9851200000000002</v>
      </c>
      <c r="AE101" s="5">
        <v>8.9441500000000005</v>
      </c>
      <c r="AF101" s="5">
        <v>7.3670200000000001</v>
      </c>
      <c r="AG101" s="5">
        <v>2.0912000000000002</v>
      </c>
      <c r="AH101" s="5">
        <v>5.3411900000000001</v>
      </c>
      <c r="AI101" s="6">
        <v>-0.73868</v>
      </c>
      <c r="AJ101" s="5">
        <v>5.9702599999999997</v>
      </c>
      <c r="AK101" s="5">
        <v>7.6307999999999998</v>
      </c>
      <c r="AL101" s="5">
        <v>7.0472900000000003</v>
      </c>
      <c r="AM101" s="5">
        <v>6.7427599999999996</v>
      </c>
      <c r="AN101" s="5">
        <v>10.37359</v>
      </c>
      <c r="AO101" s="5">
        <v>8.0628499999999992</v>
      </c>
      <c r="AP101" s="6">
        <v>0.27995999999999999</v>
      </c>
      <c r="AQ101" s="5">
        <v>12.37092</v>
      </c>
      <c r="AR101" s="5">
        <v>6.2222299999999997</v>
      </c>
      <c r="AS101" s="5">
        <v>10.805820000000001</v>
      </c>
      <c r="AT101" s="5">
        <v>12.41606</v>
      </c>
      <c r="AU101" s="5">
        <v>8.8824299999999994</v>
      </c>
      <c r="AV101" s="5">
        <v>1.58826</v>
      </c>
      <c r="AW101" s="5">
        <v>10.26211</v>
      </c>
      <c r="AX101" s="5">
        <v>11.323040000000001</v>
      </c>
      <c r="AY101" s="5">
        <v>4.8499499999999998</v>
      </c>
      <c r="AZ101" s="5">
        <v>2.1821899999999999</v>
      </c>
      <c r="BA101" s="5">
        <v>5.2904200000000001</v>
      </c>
      <c r="BB101" s="5">
        <v>3.7600099999999999</v>
      </c>
      <c r="BC101" s="6">
        <v>1.84558</v>
      </c>
      <c r="BD101" s="6">
        <v>0.83011999999999997</v>
      </c>
      <c r="BE101" s="5">
        <v>9.9510900000000007</v>
      </c>
      <c r="BF101" s="5">
        <v>7.9512999999999998</v>
      </c>
      <c r="BG101" s="5">
        <v>11.95618</v>
      </c>
      <c r="BH101" s="5">
        <v>10.371560000000001</v>
      </c>
      <c r="BI101" s="5">
        <v>4.0081499999999997</v>
      </c>
      <c r="BJ101" s="5">
        <v>1.9395</v>
      </c>
      <c r="BK101" s="5">
        <v>9.0586500000000001</v>
      </c>
      <c r="BL101" s="5">
        <v>9.4631600000000002</v>
      </c>
      <c r="BM101" s="5">
        <v>2.8711000000000002</v>
      </c>
      <c r="BN101" s="6">
        <v>-0.88234999999999997</v>
      </c>
      <c r="BO101" s="5">
        <v>9.0285100000000007</v>
      </c>
      <c r="BP101" s="5">
        <v>8.9217499999999994</v>
      </c>
      <c r="BQ101" s="5">
        <v>10.192030000000001</v>
      </c>
      <c r="BR101" s="5">
        <v>7.4354500000000003</v>
      </c>
      <c r="BS101" s="6">
        <v>1.12862</v>
      </c>
      <c r="BT101" s="5">
        <v>11.38026</v>
      </c>
      <c r="BU101" s="5">
        <v>9.5936299999999992</v>
      </c>
      <c r="BV101" s="5">
        <v>7.2370400000000004</v>
      </c>
      <c r="BW101" s="5">
        <v>7.21434</v>
      </c>
      <c r="BX101" s="5">
        <v>6.96814</v>
      </c>
      <c r="BY101" s="5">
        <v>7.5856599999999998</v>
      </c>
      <c r="BZ101" s="5">
        <v>10.54935</v>
      </c>
      <c r="CA101" s="5">
        <v>10.477180000000001</v>
      </c>
      <c r="CB101" s="6">
        <v>1.28013</v>
      </c>
      <c r="CC101" s="5">
        <v>8.7785299999999999</v>
      </c>
      <c r="CD101" s="5">
        <v>7.6058700000000004</v>
      </c>
      <c r="CE101" s="5">
        <v>12.763960000000001</v>
      </c>
      <c r="CF101" s="5">
        <v>6.6516099999999998</v>
      </c>
      <c r="CG101" s="5">
        <v>11.169729999999999</v>
      </c>
      <c r="CH101" s="5">
        <v>4.8153100000000002</v>
      </c>
      <c r="CI101" s="5">
        <v>4.6010600000000004</v>
      </c>
      <c r="CJ101" s="5">
        <v>7.2325499999999998</v>
      </c>
      <c r="CK101" s="5">
        <v>11.28529</v>
      </c>
      <c r="CL101" s="5">
        <v>6.1601100000000004</v>
      </c>
      <c r="CM101" s="5">
        <v>6.8193599999999996</v>
      </c>
      <c r="CN101" s="5">
        <v>11.530110000000001</v>
      </c>
      <c r="CO101" s="5">
        <v>3.1775899999999999</v>
      </c>
      <c r="CP101" s="5">
        <v>3.1730800000000001</v>
      </c>
      <c r="CQ101" s="5">
        <v>2.75705</v>
      </c>
      <c r="CR101" s="5">
        <v>9.6286199999999997</v>
      </c>
      <c r="CS101" s="5">
        <v>6.9717000000000002</v>
      </c>
      <c r="CT101" s="5">
        <v>5.3136400000000004</v>
      </c>
      <c r="CU101" s="5">
        <v>8.6478099999999998</v>
      </c>
      <c r="CV101" s="5">
        <v>6.1083100000000004</v>
      </c>
      <c r="CW101" s="6">
        <v>1.9906600000000001</v>
      </c>
      <c r="CX101" s="5">
        <v>2.0019100000000001</v>
      </c>
      <c r="CY101" s="5">
        <v>8.0642800000000001</v>
      </c>
      <c r="CZ101" s="5">
        <v>7.05762</v>
      </c>
      <c r="DA101" s="5">
        <v>5.2256900000000002</v>
      </c>
      <c r="DB101" s="5">
        <v>5.4174499999999997</v>
      </c>
      <c r="DC101" s="5">
        <v>5.3592500000000003</v>
      </c>
      <c r="DD101" s="5">
        <v>7.73977</v>
      </c>
      <c r="DE101" s="5">
        <v>2.20221</v>
      </c>
      <c r="DF101" s="5">
        <v>10.845560000000001</v>
      </c>
      <c r="DG101" s="6">
        <v>0.91578000000000004</v>
      </c>
      <c r="DH101" s="5">
        <v>5.3552299999999997</v>
      </c>
      <c r="DI101" s="5">
        <v>3.44008</v>
      </c>
      <c r="DJ101" s="6">
        <v>0.45672000000000001</v>
      </c>
      <c r="DK101" s="5">
        <v>7.5269000000000004</v>
      </c>
      <c r="DL101" s="5">
        <v>5.5724499999999999</v>
      </c>
      <c r="DM101" s="5">
        <v>4.5880400000000003</v>
      </c>
      <c r="DN101" s="5">
        <v>4.03878</v>
      </c>
      <c r="DO101" s="5">
        <v>4.0543300000000002</v>
      </c>
      <c r="DP101" s="5">
        <v>7.3416499999999996</v>
      </c>
      <c r="DQ101" s="5">
        <v>10.18709</v>
      </c>
      <c r="DR101" s="1" t="s">
        <v>397</v>
      </c>
      <c r="DS101" s="1" t="s">
        <v>332</v>
      </c>
      <c r="DT101" s="5">
        <v>6.9260597229003906E-2</v>
      </c>
      <c r="DU101" s="5">
        <v>8.0585479736328125E-2</v>
      </c>
    </row>
    <row r="102" spans="2:125" x14ac:dyDescent="0.2">
      <c r="B102" s="3" t="s">
        <v>702</v>
      </c>
      <c r="C102" s="3" t="s">
        <v>669</v>
      </c>
      <c r="D102" s="4">
        <v>45120</v>
      </c>
      <c r="E102" s="4">
        <v>45133</v>
      </c>
      <c r="F102" s="1">
        <f t="shared" si="2"/>
        <v>13</v>
      </c>
      <c r="G102" s="1" t="s">
        <v>388</v>
      </c>
      <c r="H102" s="1" t="s">
        <v>320</v>
      </c>
      <c r="I102" s="1">
        <v>0</v>
      </c>
      <c r="J102" s="1">
        <v>0</v>
      </c>
      <c r="K102" s="1">
        <v>0</v>
      </c>
      <c r="L102" s="1">
        <v>4.7</v>
      </c>
      <c r="M102" s="1">
        <f>L102*0.316</f>
        <v>1.4852000000000001</v>
      </c>
      <c r="N102" s="3" t="s">
        <v>703</v>
      </c>
      <c r="O102" s="1">
        <f>L102*0.044</f>
        <v>0.20679999999999998</v>
      </c>
      <c r="P102" s="3" t="s">
        <v>342</v>
      </c>
      <c r="Q102" s="3" t="s">
        <v>704</v>
      </c>
      <c r="R102" s="3" t="s">
        <v>608</v>
      </c>
      <c r="S102" s="3" t="s">
        <v>324</v>
      </c>
      <c r="T102" s="3" t="s">
        <v>324</v>
      </c>
      <c r="U102" s="3" t="s">
        <v>324</v>
      </c>
      <c r="V102" s="3" t="s">
        <v>325</v>
      </c>
      <c r="W102" s="3" t="s">
        <v>531</v>
      </c>
      <c r="X102" s="3" t="s">
        <v>383</v>
      </c>
      <c r="Y102" s="10">
        <f t="shared" si="3"/>
        <v>70</v>
      </c>
      <c r="Z102" s="3" t="s">
        <v>672</v>
      </c>
      <c r="AA102" s="3" t="s">
        <v>525</v>
      </c>
      <c r="AB102" s="3"/>
      <c r="AC102" s="3" t="s">
        <v>330</v>
      </c>
      <c r="AD102" s="5">
        <v>4.8715900000000003</v>
      </c>
      <c r="AE102" s="5">
        <v>8.3054199999999998</v>
      </c>
      <c r="AF102" s="5">
        <v>6.8380000000000001</v>
      </c>
      <c r="AG102" s="5">
        <v>1.6741699999999999</v>
      </c>
      <c r="AH102" s="5">
        <v>5.2643899999999997</v>
      </c>
      <c r="AI102" s="6">
        <v>-1.92265</v>
      </c>
      <c r="AJ102" s="5">
        <v>5.6151999999999997</v>
      </c>
      <c r="AK102" s="5">
        <v>8.1354500000000005</v>
      </c>
      <c r="AL102" s="5">
        <v>7.3996300000000002</v>
      </c>
      <c r="AM102" s="5">
        <v>7.0245699999999998</v>
      </c>
      <c r="AN102" s="5">
        <v>10.407730000000001</v>
      </c>
      <c r="AO102" s="5">
        <v>7.8548200000000001</v>
      </c>
      <c r="AP102" s="6">
        <v>0.79327000000000003</v>
      </c>
      <c r="AQ102" s="5">
        <v>11.5329</v>
      </c>
      <c r="AR102" s="5">
        <v>5.6838899999999999</v>
      </c>
      <c r="AS102" s="5">
        <v>10.34098</v>
      </c>
      <c r="AT102" s="5">
        <v>11.063969999999999</v>
      </c>
      <c r="AU102" s="5">
        <v>8.5715800000000009</v>
      </c>
      <c r="AV102" s="5">
        <v>1.4097200000000001</v>
      </c>
      <c r="AW102" s="5">
        <v>9.7774400000000004</v>
      </c>
      <c r="AX102" s="5">
        <v>10.99804</v>
      </c>
      <c r="AY102" s="5">
        <v>4.5358400000000003</v>
      </c>
      <c r="AZ102" s="6">
        <v>1.5468299999999999</v>
      </c>
      <c r="BA102" s="5">
        <v>5.0933700000000002</v>
      </c>
      <c r="BB102" s="5">
        <v>3.67746</v>
      </c>
      <c r="BC102" s="6">
        <v>1.98719</v>
      </c>
      <c r="BD102" s="6">
        <v>0.99919000000000002</v>
      </c>
      <c r="BE102" s="5">
        <v>9.9177099999999996</v>
      </c>
      <c r="BF102" s="5">
        <v>7.3657199999999996</v>
      </c>
      <c r="BG102" s="5">
        <v>11.88227</v>
      </c>
      <c r="BH102" s="5">
        <v>10.183770000000001</v>
      </c>
      <c r="BI102" s="5">
        <v>3.8548100000000001</v>
      </c>
      <c r="BJ102" s="5">
        <v>1.78843</v>
      </c>
      <c r="BK102" s="5">
        <v>8.8233899999999998</v>
      </c>
      <c r="BL102" s="5">
        <v>9.1240400000000008</v>
      </c>
      <c r="BM102" s="5">
        <v>3.5032100000000002</v>
      </c>
      <c r="BN102" s="6">
        <v>-0.54522999999999999</v>
      </c>
      <c r="BO102" s="5">
        <v>8.9259299999999993</v>
      </c>
      <c r="BP102" s="5">
        <v>8.8437400000000004</v>
      </c>
      <c r="BQ102" s="5">
        <v>10.19567</v>
      </c>
      <c r="BR102" s="5">
        <v>7.2031700000000001</v>
      </c>
      <c r="BS102" s="5">
        <v>1.50525</v>
      </c>
      <c r="BT102" s="5">
        <v>11.11243</v>
      </c>
      <c r="BU102" s="5">
        <v>9.1732300000000002</v>
      </c>
      <c r="BV102" s="5">
        <v>6.8195600000000001</v>
      </c>
      <c r="BW102" s="5">
        <v>6.9249700000000001</v>
      </c>
      <c r="BX102" s="5">
        <v>6.9478799999999996</v>
      </c>
      <c r="BY102" s="5">
        <v>7.3689499999999999</v>
      </c>
      <c r="BZ102" s="5">
        <v>10.42557</v>
      </c>
      <c r="CA102" s="5">
        <v>10.02308</v>
      </c>
      <c r="CB102" s="6">
        <v>0.97738000000000003</v>
      </c>
      <c r="CC102" s="5">
        <v>8.8103300000000004</v>
      </c>
      <c r="CD102" s="5">
        <v>7.01776</v>
      </c>
      <c r="CE102" s="5">
        <v>12.32338</v>
      </c>
      <c r="CF102" s="5">
        <v>6.3001500000000004</v>
      </c>
      <c r="CG102" s="5">
        <v>10.43873</v>
      </c>
      <c r="CH102" s="5">
        <v>4.6885599999999998</v>
      </c>
      <c r="CI102" s="5">
        <v>4.8415100000000004</v>
      </c>
      <c r="CJ102" s="5">
        <v>7.1428700000000003</v>
      </c>
      <c r="CK102" s="5">
        <v>11.238939999999999</v>
      </c>
      <c r="CL102" s="5">
        <v>5.84382</v>
      </c>
      <c r="CM102" s="5">
        <v>6.82925</v>
      </c>
      <c r="CN102" s="5">
        <v>10.57892</v>
      </c>
      <c r="CO102" s="5">
        <v>2.9405899999999998</v>
      </c>
      <c r="CP102" s="5">
        <v>3.21102</v>
      </c>
      <c r="CQ102" s="5">
        <v>2.7757999999999998</v>
      </c>
      <c r="CR102" s="5">
        <v>9.6738900000000001</v>
      </c>
      <c r="CS102" s="5">
        <v>6.6745999999999999</v>
      </c>
      <c r="CT102" s="5">
        <v>5.2146100000000004</v>
      </c>
      <c r="CU102" s="5">
        <v>8.2674500000000002</v>
      </c>
      <c r="CV102" s="5">
        <v>5.7784300000000002</v>
      </c>
      <c r="CW102" s="5">
        <v>2.2836799999999999</v>
      </c>
      <c r="CX102" s="5">
        <v>2.0039600000000002</v>
      </c>
      <c r="CY102" s="5">
        <v>7.8306500000000003</v>
      </c>
      <c r="CZ102" s="5">
        <v>6.8522999999999996</v>
      </c>
      <c r="DA102" s="5">
        <v>5.9038199999999996</v>
      </c>
      <c r="DB102" s="5">
        <v>5.67171</v>
      </c>
      <c r="DC102" s="5">
        <v>5.5178000000000003</v>
      </c>
      <c r="DD102" s="5">
        <v>7.0739999999999998</v>
      </c>
      <c r="DE102" s="5">
        <v>2.1589399999999999</v>
      </c>
      <c r="DF102" s="5">
        <v>10.69868</v>
      </c>
      <c r="DG102" s="6">
        <v>1.3394299999999999</v>
      </c>
      <c r="DH102" s="5">
        <v>5.4135099999999996</v>
      </c>
      <c r="DI102" s="5">
        <v>3.6122800000000002</v>
      </c>
      <c r="DJ102" s="6">
        <v>0.65844999999999998</v>
      </c>
      <c r="DK102" s="5">
        <v>7.0208899999999996</v>
      </c>
      <c r="DL102" s="5">
        <v>5.2658300000000002</v>
      </c>
      <c r="DM102" s="5">
        <v>4.5912800000000002</v>
      </c>
      <c r="DN102" s="5">
        <v>3.4013300000000002</v>
      </c>
      <c r="DO102" s="5">
        <v>3.8591299999999999</v>
      </c>
      <c r="DP102" s="5">
        <v>7.2049300000000001</v>
      </c>
      <c r="DQ102" s="5">
        <v>9.8014399999999995</v>
      </c>
      <c r="DR102" s="1" t="s">
        <v>397</v>
      </c>
      <c r="DS102" s="1" t="s">
        <v>332</v>
      </c>
      <c r="DT102" s="5">
        <v>-5.8900833129882812E-2</v>
      </c>
      <c r="DU102" s="5">
        <v>2.2634506225585938E-2</v>
      </c>
    </row>
    <row r="103" spans="2:125" x14ac:dyDescent="0.2">
      <c r="B103" s="3" t="s">
        <v>705</v>
      </c>
      <c r="C103" s="3" t="s">
        <v>706</v>
      </c>
      <c r="D103" s="4">
        <v>45128</v>
      </c>
      <c r="E103" s="4">
        <v>45129</v>
      </c>
      <c r="F103" s="1">
        <f t="shared" si="2"/>
        <v>1</v>
      </c>
      <c r="G103" s="1" t="s">
        <v>388</v>
      </c>
      <c r="H103" s="1" t="s">
        <v>320</v>
      </c>
      <c r="I103" s="1">
        <v>0</v>
      </c>
      <c r="J103" s="1">
        <v>0</v>
      </c>
      <c r="K103" s="1">
        <v>0</v>
      </c>
      <c r="L103" s="1">
        <v>3</v>
      </c>
      <c r="M103" s="1">
        <f>L103*0.026</f>
        <v>7.8E-2</v>
      </c>
      <c r="N103" s="3" t="s">
        <v>429</v>
      </c>
      <c r="O103" s="1">
        <f>L103*0.079</f>
        <v>0.23699999999999999</v>
      </c>
      <c r="P103" s="3" t="s">
        <v>472</v>
      </c>
      <c r="Q103" s="3" t="s">
        <v>707</v>
      </c>
      <c r="R103" s="3" t="s">
        <v>544</v>
      </c>
      <c r="S103" s="3" t="s">
        <v>324</v>
      </c>
      <c r="T103" s="3" t="s">
        <v>324</v>
      </c>
      <c r="U103" s="3" t="s">
        <v>324</v>
      </c>
      <c r="V103" s="3" t="s">
        <v>325</v>
      </c>
      <c r="W103" s="3" t="s">
        <v>494</v>
      </c>
      <c r="X103" s="3" t="s">
        <v>708</v>
      </c>
      <c r="Y103" s="10">
        <f>X103*0.6</f>
        <v>49.14</v>
      </c>
      <c r="Z103" s="3" t="s">
        <v>709</v>
      </c>
      <c r="AA103" s="3" t="s">
        <v>525</v>
      </c>
      <c r="AB103" s="3"/>
      <c r="AC103" s="3" t="s">
        <v>330</v>
      </c>
      <c r="AD103" s="5">
        <v>5.2477299999999998</v>
      </c>
      <c r="AE103" s="5">
        <v>6.6148199999999999</v>
      </c>
      <c r="AF103" s="5">
        <v>7.6657500000000001</v>
      </c>
      <c r="AG103" s="5">
        <v>1.2568299999999999</v>
      </c>
      <c r="AH103" s="5">
        <v>5.5383800000000001</v>
      </c>
      <c r="AI103" s="6">
        <v>-1.07128</v>
      </c>
      <c r="AJ103" s="5">
        <v>5.4561999999999999</v>
      </c>
      <c r="AK103" s="5">
        <v>9.2755399999999995</v>
      </c>
      <c r="AL103" s="5">
        <v>9.3246800000000007</v>
      </c>
      <c r="AM103" s="5">
        <v>6.0798100000000002</v>
      </c>
      <c r="AN103" s="5">
        <v>8.7771100000000004</v>
      </c>
      <c r="AO103" s="5">
        <v>3.0352899999999998</v>
      </c>
      <c r="AP103" s="6">
        <v>0.76293999999999995</v>
      </c>
      <c r="AQ103" s="5">
        <v>12.74906</v>
      </c>
      <c r="AR103" s="5">
        <v>3.6111499999999999</v>
      </c>
      <c r="AS103" s="5">
        <v>9.9461499999999994</v>
      </c>
      <c r="AT103" s="5">
        <v>11.94694</v>
      </c>
      <c r="AU103" s="5">
        <v>8.6795399999999994</v>
      </c>
      <c r="AV103" s="5">
        <v>1.17012</v>
      </c>
      <c r="AW103" s="5">
        <v>9.7544900000000005</v>
      </c>
      <c r="AX103" s="5">
        <v>9.5724999999999998</v>
      </c>
      <c r="AY103" s="5">
        <v>4.8414700000000002</v>
      </c>
      <c r="AZ103" s="5">
        <v>2.6559699999999999</v>
      </c>
      <c r="BA103" s="5">
        <v>4.9292999999999996</v>
      </c>
      <c r="BB103" s="5">
        <v>3.6085400000000001</v>
      </c>
      <c r="BC103" s="6">
        <v>1.7100500000000001</v>
      </c>
      <c r="BD103" s="6">
        <v>1.3655299999999999</v>
      </c>
      <c r="BE103" s="5">
        <v>8.7662999999999993</v>
      </c>
      <c r="BF103" s="5">
        <v>8.2142700000000008</v>
      </c>
      <c r="BG103" s="5">
        <v>10.3645</v>
      </c>
      <c r="BH103" s="5">
        <v>9.5031300000000005</v>
      </c>
      <c r="BI103" s="5">
        <v>5.6739800000000002</v>
      </c>
      <c r="BJ103" s="6">
        <v>1.08266</v>
      </c>
      <c r="BK103" s="5">
        <v>8.4779800000000005</v>
      </c>
      <c r="BL103" s="5">
        <v>8.6010200000000001</v>
      </c>
      <c r="BM103" s="5">
        <v>4.9642900000000001</v>
      </c>
      <c r="BN103" s="6">
        <v>-1.0329299999999999</v>
      </c>
      <c r="BO103" s="5">
        <v>8.6607000000000003</v>
      </c>
      <c r="BP103" s="5">
        <v>10.658010000000001</v>
      </c>
      <c r="BQ103" s="5">
        <v>7.2574300000000003</v>
      </c>
      <c r="BR103" s="5">
        <v>7.11707</v>
      </c>
      <c r="BS103" s="6">
        <v>0.30901000000000001</v>
      </c>
      <c r="BT103" s="5">
        <v>11.145200000000001</v>
      </c>
      <c r="BU103" s="5">
        <v>8.0285299999999999</v>
      </c>
      <c r="BV103" s="5">
        <v>7.9385199999999996</v>
      </c>
      <c r="BW103" s="5">
        <v>7.0618800000000004</v>
      </c>
      <c r="BX103" s="5">
        <v>6.3465800000000003</v>
      </c>
      <c r="BY103" s="5">
        <v>6.1778899999999997</v>
      </c>
      <c r="BZ103" s="5">
        <v>7.67049</v>
      </c>
      <c r="CA103" s="5">
        <v>10.293850000000001</v>
      </c>
      <c r="CB103" s="5">
        <v>2.5754600000000001</v>
      </c>
      <c r="CC103" s="5">
        <v>8.9575399999999998</v>
      </c>
      <c r="CD103" s="5">
        <v>6.9264799999999997</v>
      </c>
      <c r="CE103" s="5">
        <v>12.11994</v>
      </c>
      <c r="CF103" s="5">
        <v>3.53776</v>
      </c>
      <c r="CG103" s="5">
        <v>11.18323</v>
      </c>
      <c r="CH103" s="5">
        <v>5.9802299999999997</v>
      </c>
      <c r="CI103" s="5">
        <v>4.7066100000000004</v>
      </c>
      <c r="CJ103" s="5">
        <v>4.4536899999999999</v>
      </c>
      <c r="CK103" s="5">
        <v>10.845649999999999</v>
      </c>
      <c r="CL103" s="5">
        <v>4.4954099999999997</v>
      </c>
      <c r="CM103" s="5">
        <v>6.3269500000000001</v>
      </c>
      <c r="CN103" s="5">
        <v>9.0654900000000005</v>
      </c>
      <c r="CO103" s="5">
        <v>3.7183600000000001</v>
      </c>
      <c r="CP103" s="5">
        <v>3.0035099999999999</v>
      </c>
      <c r="CQ103" s="5">
        <v>1.7627200000000001</v>
      </c>
      <c r="CR103" s="5">
        <v>8.9013500000000008</v>
      </c>
      <c r="CS103" s="5">
        <v>6.2360600000000002</v>
      </c>
      <c r="CT103" s="5">
        <v>8.1330100000000005</v>
      </c>
      <c r="CU103" s="5">
        <v>10.52768</v>
      </c>
      <c r="CV103" s="5">
        <v>4.6960600000000001</v>
      </c>
      <c r="CW103" s="6">
        <v>2.0417399999999999</v>
      </c>
      <c r="CX103" s="5">
        <v>2.0911499999999998</v>
      </c>
      <c r="CY103" s="5">
        <v>9.83751</v>
      </c>
      <c r="CZ103" s="5">
        <v>6.0628900000000003</v>
      </c>
      <c r="DA103" s="5">
        <v>4.6314299999999999</v>
      </c>
      <c r="DB103" s="5">
        <v>4.8855700000000004</v>
      </c>
      <c r="DC103" s="5">
        <v>6.3650799999999998</v>
      </c>
      <c r="DD103" s="5">
        <v>7.5066699999999997</v>
      </c>
      <c r="DE103" s="5">
        <v>1.80226</v>
      </c>
      <c r="DF103" s="5">
        <v>9.8184000000000005</v>
      </c>
      <c r="DG103" s="6">
        <v>1.0333000000000001</v>
      </c>
      <c r="DH103" s="5">
        <v>4.9318499999999998</v>
      </c>
      <c r="DI103" s="6">
        <v>2.3722400000000001</v>
      </c>
      <c r="DJ103" s="6">
        <v>0.93588000000000005</v>
      </c>
      <c r="DK103" s="5">
        <v>8.1464800000000004</v>
      </c>
      <c r="DL103" s="5">
        <v>4.1917499999999999</v>
      </c>
      <c r="DM103" s="5">
        <v>5.0183799999999996</v>
      </c>
      <c r="DN103" s="5">
        <v>4.3125600000000004</v>
      </c>
      <c r="DO103" s="5">
        <v>2.78023</v>
      </c>
      <c r="DP103" s="5">
        <v>6.5759299999999996</v>
      </c>
      <c r="DQ103" s="5">
        <v>9.8800299999999996</v>
      </c>
      <c r="DR103" s="1" t="s">
        <v>710</v>
      </c>
      <c r="DS103" s="1" t="s">
        <v>332</v>
      </c>
      <c r="DT103" s="5">
        <v>0.28298425674438477</v>
      </c>
      <c r="DU103" s="5">
        <v>0.26421451568603516</v>
      </c>
    </row>
    <row r="104" spans="2:125" x14ac:dyDescent="0.2">
      <c r="B104" s="3" t="s">
        <v>711</v>
      </c>
      <c r="C104" s="3" t="s">
        <v>706</v>
      </c>
      <c r="D104" s="4">
        <v>45128</v>
      </c>
      <c r="E104" s="4">
        <v>45130</v>
      </c>
      <c r="F104" s="1">
        <f t="shared" ref="F104:F132" si="4">E104-D104</f>
        <v>2</v>
      </c>
      <c r="G104" s="1" t="s">
        <v>388</v>
      </c>
      <c r="H104" s="1" t="s">
        <v>320</v>
      </c>
      <c r="I104" s="1">
        <v>0</v>
      </c>
      <c r="J104" s="1">
        <v>0</v>
      </c>
      <c r="K104" s="1">
        <v>0</v>
      </c>
      <c r="L104" s="1">
        <v>3.2</v>
      </c>
      <c r="M104" s="1">
        <f>L104*0.073</f>
        <v>0.2336</v>
      </c>
      <c r="N104" s="3" t="s">
        <v>712</v>
      </c>
      <c r="O104" s="1">
        <v>0.32</v>
      </c>
      <c r="P104" s="3" t="s">
        <v>552</v>
      </c>
      <c r="Q104" s="3" t="s">
        <v>713</v>
      </c>
      <c r="R104" s="3" t="s">
        <v>482</v>
      </c>
      <c r="S104" s="3" t="s">
        <v>324</v>
      </c>
      <c r="T104" s="3" t="s">
        <v>324</v>
      </c>
      <c r="U104" s="3" t="s">
        <v>324</v>
      </c>
      <c r="V104" s="3" t="s">
        <v>325</v>
      </c>
      <c r="W104" s="3" t="s">
        <v>494</v>
      </c>
      <c r="X104" s="3" t="s">
        <v>708</v>
      </c>
      <c r="Y104" s="10">
        <f t="shared" ref="Y104:Y117" si="5">X104*0.6</f>
        <v>49.14</v>
      </c>
      <c r="Z104" s="3" t="s">
        <v>709</v>
      </c>
      <c r="AA104" s="3" t="s">
        <v>525</v>
      </c>
      <c r="AB104" s="3"/>
      <c r="AC104" s="3" t="s">
        <v>330</v>
      </c>
      <c r="AD104" s="5">
        <v>4.8879000000000001</v>
      </c>
      <c r="AE104" s="5">
        <v>6.6036200000000003</v>
      </c>
      <c r="AF104" s="5">
        <v>7.4902199999999999</v>
      </c>
      <c r="AG104" s="6">
        <v>1.0671299999999999</v>
      </c>
      <c r="AH104" s="5">
        <v>5.4534000000000002</v>
      </c>
      <c r="AI104" s="6">
        <v>-1.8820399999999999</v>
      </c>
      <c r="AJ104" s="5">
        <v>5.4108700000000001</v>
      </c>
      <c r="AK104" s="5">
        <v>9.1314100000000007</v>
      </c>
      <c r="AL104" s="5">
        <v>9.0133399999999995</v>
      </c>
      <c r="AM104" s="5">
        <v>5.7540800000000001</v>
      </c>
      <c r="AN104" s="5">
        <v>8.5155999999999992</v>
      </c>
      <c r="AO104" s="5">
        <v>3.0633900000000001</v>
      </c>
      <c r="AP104" s="6">
        <v>0.43807000000000001</v>
      </c>
      <c r="AQ104" s="5">
        <v>12.39977</v>
      </c>
      <c r="AR104" s="5">
        <v>3.9402400000000002</v>
      </c>
      <c r="AS104" s="5">
        <v>9.9509600000000002</v>
      </c>
      <c r="AT104" s="5">
        <v>11.960459999999999</v>
      </c>
      <c r="AU104" s="5">
        <v>8.6250400000000003</v>
      </c>
      <c r="AV104" s="5">
        <v>1.8807499999999999</v>
      </c>
      <c r="AW104" s="5">
        <v>9.68201</v>
      </c>
      <c r="AX104" s="5">
        <v>9.9901599999999995</v>
      </c>
      <c r="AY104" s="5">
        <v>4.5824100000000003</v>
      </c>
      <c r="AZ104" s="5">
        <v>2.5855899999999998</v>
      </c>
      <c r="BA104" s="5">
        <v>5.0090500000000002</v>
      </c>
      <c r="BB104" s="5">
        <v>3.5727899999999999</v>
      </c>
      <c r="BC104" s="5">
        <v>2.4266200000000002</v>
      </c>
      <c r="BD104" s="6">
        <v>1.1927700000000001</v>
      </c>
      <c r="BE104" s="5">
        <v>8.7432300000000005</v>
      </c>
      <c r="BF104" s="5">
        <v>8.1920000000000002</v>
      </c>
      <c r="BG104" s="5">
        <v>10.410909999999999</v>
      </c>
      <c r="BH104" s="5">
        <v>9.4470600000000005</v>
      </c>
      <c r="BI104" s="5">
        <v>6.2614400000000003</v>
      </c>
      <c r="BJ104" s="6">
        <v>0.96223000000000003</v>
      </c>
      <c r="BK104" s="5">
        <v>8.4751899999999996</v>
      </c>
      <c r="BL104" s="5">
        <v>8.7054100000000005</v>
      </c>
      <c r="BM104" s="5">
        <v>4.8872999999999998</v>
      </c>
      <c r="BN104" s="6">
        <v>-0.88210999999999995</v>
      </c>
      <c r="BO104" s="5">
        <v>8.61571</v>
      </c>
      <c r="BP104" s="5">
        <v>10.43815</v>
      </c>
      <c r="BQ104" s="5">
        <v>7.27447</v>
      </c>
      <c r="BR104" s="5">
        <v>7.1047799999999999</v>
      </c>
      <c r="BS104" s="6">
        <v>0.11166</v>
      </c>
      <c r="BT104" s="5">
        <v>11.03899</v>
      </c>
      <c r="BU104" s="5">
        <v>7.8379599999999998</v>
      </c>
      <c r="BV104" s="5">
        <v>7.6103300000000003</v>
      </c>
      <c r="BW104" s="5">
        <v>6.44346</v>
      </c>
      <c r="BX104" s="5">
        <v>6.37873</v>
      </c>
      <c r="BY104" s="5">
        <v>5.9013400000000003</v>
      </c>
      <c r="BZ104" s="5">
        <v>7.6739800000000002</v>
      </c>
      <c r="CA104" s="5">
        <v>10.34313</v>
      </c>
      <c r="CB104" s="5">
        <v>2.4272800000000001</v>
      </c>
      <c r="CC104" s="5">
        <v>8.9780300000000004</v>
      </c>
      <c r="CD104" s="5">
        <v>7.3940299999999999</v>
      </c>
      <c r="CE104" s="5">
        <v>12.126010000000001</v>
      </c>
      <c r="CF104" s="5">
        <v>3.2894399999999999</v>
      </c>
      <c r="CG104" s="5">
        <v>11.06636</v>
      </c>
      <c r="CH104" s="5">
        <v>5.8773600000000004</v>
      </c>
      <c r="CI104" s="5">
        <v>4.6918100000000003</v>
      </c>
      <c r="CJ104" s="5">
        <v>4.4091899999999997</v>
      </c>
      <c r="CK104" s="5">
        <v>10.8348</v>
      </c>
      <c r="CL104" s="5">
        <v>5.0282799999999996</v>
      </c>
      <c r="CM104" s="5">
        <v>6.1302599999999998</v>
      </c>
      <c r="CN104" s="5">
        <v>9.0766399999999994</v>
      </c>
      <c r="CO104" s="5">
        <v>3.7172499999999999</v>
      </c>
      <c r="CP104" s="5">
        <v>2.8469799999999998</v>
      </c>
      <c r="CQ104" s="5">
        <v>1.5866800000000001</v>
      </c>
      <c r="CR104" s="5">
        <v>8.7809100000000004</v>
      </c>
      <c r="CS104" s="5">
        <v>6.0794199999999998</v>
      </c>
      <c r="CT104" s="5">
        <v>8.1447699999999994</v>
      </c>
      <c r="CU104" s="5">
        <v>10.57333</v>
      </c>
      <c r="CV104" s="5">
        <v>4.5072999999999999</v>
      </c>
      <c r="CW104" s="6">
        <v>1.94967</v>
      </c>
      <c r="CX104" s="5">
        <v>1.9847300000000001</v>
      </c>
      <c r="CY104" s="5">
        <v>9.3872900000000001</v>
      </c>
      <c r="CZ104" s="5">
        <v>5.9491199999999997</v>
      </c>
      <c r="DA104" s="5">
        <v>4.5448500000000003</v>
      </c>
      <c r="DB104" s="5">
        <v>4.7269600000000001</v>
      </c>
      <c r="DC104" s="5">
        <v>6.15212</v>
      </c>
      <c r="DD104" s="5">
        <v>7.4194000000000004</v>
      </c>
      <c r="DE104" s="5">
        <v>1.4860500000000001</v>
      </c>
      <c r="DF104" s="5">
        <v>9.7109900000000007</v>
      </c>
      <c r="DG104" s="6">
        <v>1.9249799999999999</v>
      </c>
      <c r="DH104" s="5">
        <v>4.8245800000000001</v>
      </c>
      <c r="DI104" s="5">
        <v>2.5270100000000002</v>
      </c>
      <c r="DJ104" s="6">
        <v>0.35163</v>
      </c>
      <c r="DK104" s="5">
        <v>8.0304300000000008</v>
      </c>
      <c r="DL104" s="5">
        <v>4.0362400000000003</v>
      </c>
      <c r="DM104" s="5">
        <v>5.3338000000000001</v>
      </c>
      <c r="DN104" s="5">
        <v>4.5363499999999997</v>
      </c>
      <c r="DO104" s="5">
        <v>2.6606399999999999</v>
      </c>
      <c r="DP104" s="5">
        <v>6.8452500000000001</v>
      </c>
      <c r="DQ104" s="5">
        <v>9.8315099999999997</v>
      </c>
      <c r="DR104" s="1" t="s">
        <v>710</v>
      </c>
      <c r="DS104" s="1" t="s">
        <v>332</v>
      </c>
      <c r="DT104" s="5">
        <v>0.22880411148071289</v>
      </c>
      <c r="DU104" s="5">
        <v>0.17862510681152344</v>
      </c>
    </row>
    <row r="105" spans="2:125" x14ac:dyDescent="0.2">
      <c r="B105" s="3" t="s">
        <v>714</v>
      </c>
      <c r="C105" s="3" t="s">
        <v>706</v>
      </c>
      <c r="D105" s="4">
        <v>45128</v>
      </c>
      <c r="E105" s="4">
        <v>45131</v>
      </c>
      <c r="F105" s="1">
        <f t="shared" si="4"/>
        <v>3</v>
      </c>
      <c r="G105" s="1" t="s">
        <v>388</v>
      </c>
      <c r="H105" s="1" t="s">
        <v>320</v>
      </c>
      <c r="I105" s="1">
        <v>0</v>
      </c>
      <c r="J105" s="1">
        <v>0</v>
      </c>
      <c r="K105" s="1">
        <v>0</v>
      </c>
      <c r="L105" s="1">
        <v>2.5</v>
      </c>
      <c r="M105" s="1">
        <f>L105*0.09</f>
        <v>0.22499999999999998</v>
      </c>
      <c r="N105" s="3" t="s">
        <v>715</v>
      </c>
      <c r="O105" s="1">
        <f>L105*0.295</f>
        <v>0.73749999999999993</v>
      </c>
      <c r="P105" s="3" t="s">
        <v>421</v>
      </c>
      <c r="Q105" s="3" t="s">
        <v>716</v>
      </c>
      <c r="R105" s="3" t="s">
        <v>466</v>
      </c>
      <c r="S105" s="3" t="s">
        <v>324</v>
      </c>
      <c r="T105" s="3" t="s">
        <v>324</v>
      </c>
      <c r="U105" s="3" t="s">
        <v>324</v>
      </c>
      <c r="V105" s="3" t="s">
        <v>325</v>
      </c>
      <c r="W105" s="3" t="s">
        <v>494</v>
      </c>
      <c r="X105" s="3" t="s">
        <v>708</v>
      </c>
      <c r="Y105" s="10">
        <f t="shared" si="5"/>
        <v>49.14</v>
      </c>
      <c r="Z105" s="3" t="s">
        <v>709</v>
      </c>
      <c r="AA105" s="3" t="s">
        <v>525</v>
      </c>
      <c r="AB105" s="3"/>
      <c r="AC105" s="3" t="s">
        <v>330</v>
      </c>
      <c r="AD105" s="5">
        <v>4.12378</v>
      </c>
      <c r="AE105" s="5">
        <v>6.29941</v>
      </c>
      <c r="AF105" s="5">
        <v>7.4100799999999998</v>
      </c>
      <c r="AG105" s="6">
        <v>0.69137000000000004</v>
      </c>
      <c r="AH105" s="5">
        <v>5.1004100000000001</v>
      </c>
      <c r="AI105" s="6">
        <v>-2.1155400000000002</v>
      </c>
      <c r="AJ105" s="5">
        <v>4.9020000000000001</v>
      </c>
      <c r="AK105" s="5">
        <v>8.7547999999999995</v>
      </c>
      <c r="AL105" s="5">
        <v>8.3625500000000006</v>
      </c>
      <c r="AM105" s="5">
        <v>5.2165499999999998</v>
      </c>
      <c r="AN105" s="5">
        <v>8.4115099999999998</v>
      </c>
      <c r="AO105" s="5">
        <v>2.2825099999999998</v>
      </c>
      <c r="AP105" s="6">
        <v>0.53435999999999995</v>
      </c>
      <c r="AQ105" s="5">
        <v>11.762879999999999</v>
      </c>
      <c r="AR105" s="5">
        <v>4.1433799999999996</v>
      </c>
      <c r="AS105" s="5">
        <v>9.4838900000000006</v>
      </c>
      <c r="AT105" s="5">
        <v>11.36645</v>
      </c>
      <c r="AU105" s="5">
        <v>8.4062900000000003</v>
      </c>
      <c r="AV105" s="5">
        <v>1.4876799999999999</v>
      </c>
      <c r="AW105" s="5">
        <v>9.3024500000000003</v>
      </c>
      <c r="AX105" s="5">
        <v>10.18613</v>
      </c>
      <c r="AY105" s="5">
        <v>4.45608</v>
      </c>
      <c r="AZ105" s="5">
        <v>2.35215</v>
      </c>
      <c r="BA105" s="5">
        <v>4.78695</v>
      </c>
      <c r="BB105" s="5">
        <v>3.47736</v>
      </c>
      <c r="BC105" s="6">
        <v>1.7115400000000001</v>
      </c>
      <c r="BD105" s="6">
        <v>1.02278</v>
      </c>
      <c r="BE105" s="5">
        <v>8.5386399999999991</v>
      </c>
      <c r="BF105" s="5">
        <v>8.01356</v>
      </c>
      <c r="BG105" s="5">
        <v>10.07864</v>
      </c>
      <c r="BH105" s="5">
        <v>9.1591100000000001</v>
      </c>
      <c r="BI105" s="5">
        <v>7.8035500000000004</v>
      </c>
      <c r="BJ105" s="6">
        <v>0.92908000000000002</v>
      </c>
      <c r="BK105" s="5">
        <v>8.1689900000000009</v>
      </c>
      <c r="BL105" s="5">
        <v>8.1026799999999994</v>
      </c>
      <c r="BM105" s="5">
        <v>4.3710899999999997</v>
      </c>
      <c r="BN105" s="6">
        <v>-0.94152999999999998</v>
      </c>
      <c r="BO105" s="5">
        <v>8.3441399999999994</v>
      </c>
      <c r="BP105" s="5">
        <v>10.05293</v>
      </c>
      <c r="BQ105" s="5">
        <v>7.0129099999999998</v>
      </c>
      <c r="BR105" s="5">
        <v>6.9650699999999999</v>
      </c>
      <c r="BS105" s="6">
        <v>-9.4350000000000003E-2</v>
      </c>
      <c r="BT105" s="5">
        <v>10.742889999999999</v>
      </c>
      <c r="BU105" s="5">
        <v>7.4970800000000004</v>
      </c>
      <c r="BV105" s="5">
        <v>7.12277</v>
      </c>
      <c r="BW105" s="5">
        <v>5.88774</v>
      </c>
      <c r="BX105" s="5">
        <v>6.3874399999999998</v>
      </c>
      <c r="BY105" s="5">
        <v>5.7313999999999998</v>
      </c>
      <c r="BZ105" s="5">
        <v>7.6128299999999998</v>
      </c>
      <c r="CA105" s="5">
        <v>9.9167299999999994</v>
      </c>
      <c r="CB105" s="5">
        <v>1.75386</v>
      </c>
      <c r="CC105" s="5">
        <v>8.6773100000000003</v>
      </c>
      <c r="CD105" s="5">
        <v>8.6217400000000008</v>
      </c>
      <c r="CE105" s="5">
        <v>11.87762</v>
      </c>
      <c r="CF105" s="5">
        <v>2.9885000000000002</v>
      </c>
      <c r="CG105" s="5">
        <v>10.350770000000001</v>
      </c>
      <c r="CH105" s="5">
        <v>5.5950600000000001</v>
      </c>
      <c r="CI105" s="5">
        <v>4.5865</v>
      </c>
      <c r="CJ105" s="5">
        <v>4.3883700000000001</v>
      </c>
      <c r="CK105" s="5">
        <v>10.628349999999999</v>
      </c>
      <c r="CL105" s="5">
        <v>4.7527200000000001</v>
      </c>
      <c r="CM105" s="5">
        <v>5.8677999999999999</v>
      </c>
      <c r="CN105" s="5">
        <v>9.0338600000000007</v>
      </c>
      <c r="CO105" s="5">
        <v>2.5453899999999998</v>
      </c>
      <c r="CP105" s="5">
        <v>2.7867000000000002</v>
      </c>
      <c r="CQ105" s="5">
        <v>1.6281699999999999</v>
      </c>
      <c r="CR105" s="5">
        <v>8.7364700000000006</v>
      </c>
      <c r="CS105" s="5">
        <v>5.9898300000000004</v>
      </c>
      <c r="CT105" s="5">
        <v>8.0910700000000002</v>
      </c>
      <c r="CU105" s="5">
        <v>10.211930000000001</v>
      </c>
      <c r="CV105" s="5">
        <v>4.2778200000000002</v>
      </c>
      <c r="CW105" s="6">
        <v>1.8371</v>
      </c>
      <c r="CX105" s="5">
        <v>2.0095200000000002</v>
      </c>
      <c r="CY105" s="5">
        <v>9.2229899999999994</v>
      </c>
      <c r="CZ105" s="5">
        <v>5.8709199999999999</v>
      </c>
      <c r="DA105" s="5">
        <v>4.60534</v>
      </c>
      <c r="DB105" s="5">
        <v>4.6254499999999998</v>
      </c>
      <c r="DC105" s="5">
        <v>6.1432200000000003</v>
      </c>
      <c r="DD105" s="5">
        <v>7.0845700000000003</v>
      </c>
      <c r="DE105" s="5">
        <v>1.27617</v>
      </c>
      <c r="DF105" s="5">
        <v>9.4276599999999995</v>
      </c>
      <c r="DG105" s="6">
        <v>0.83113000000000004</v>
      </c>
      <c r="DH105" s="5">
        <v>4.7007500000000002</v>
      </c>
      <c r="DI105" s="6">
        <v>2.3372999999999999</v>
      </c>
      <c r="DJ105" s="6">
        <v>0.63239000000000001</v>
      </c>
      <c r="DK105" s="5">
        <v>7.6796800000000003</v>
      </c>
      <c r="DL105" s="5">
        <v>3.6593900000000001</v>
      </c>
      <c r="DM105" s="5">
        <v>5.3811400000000003</v>
      </c>
      <c r="DN105" s="5">
        <v>7.64384</v>
      </c>
      <c r="DO105" s="5">
        <v>2.4601999999999999</v>
      </c>
      <c r="DP105" s="5">
        <v>6.8085599999999999</v>
      </c>
      <c r="DQ105" s="5">
        <v>9.6137300000000003</v>
      </c>
      <c r="DR105" s="1" t="s">
        <v>710</v>
      </c>
      <c r="DS105" s="1" t="s">
        <v>332</v>
      </c>
      <c r="DT105" s="5">
        <v>9.7605228424072266E-2</v>
      </c>
      <c r="DU105" s="5">
        <v>3.3314704895019531E-2</v>
      </c>
    </row>
    <row r="106" spans="2:125" x14ac:dyDescent="0.2">
      <c r="B106" s="3" t="s">
        <v>717</v>
      </c>
      <c r="C106" s="3" t="s">
        <v>706</v>
      </c>
      <c r="D106" s="4">
        <v>45128</v>
      </c>
      <c r="E106" s="4">
        <v>45132</v>
      </c>
      <c r="F106" s="1">
        <f t="shared" si="4"/>
        <v>4</v>
      </c>
      <c r="G106" s="1" t="s">
        <v>388</v>
      </c>
      <c r="H106" s="1" t="s">
        <v>320</v>
      </c>
      <c r="I106" s="1">
        <v>0</v>
      </c>
      <c r="J106" s="1">
        <v>0</v>
      </c>
      <c r="K106" s="1">
        <v>0</v>
      </c>
      <c r="L106" s="1">
        <v>2.2999999999999998</v>
      </c>
      <c r="M106" s="1">
        <f>L106*0.104</f>
        <v>0.23919999999999997</v>
      </c>
      <c r="N106" s="3" t="s">
        <v>718</v>
      </c>
      <c r="O106" s="1">
        <f>L106*0.383</f>
        <v>0.88089999999999991</v>
      </c>
      <c r="P106" s="3" t="s">
        <v>336</v>
      </c>
      <c r="Q106" s="3" t="s">
        <v>719</v>
      </c>
      <c r="R106" s="3" t="s">
        <v>494</v>
      </c>
      <c r="S106" s="3" t="s">
        <v>324</v>
      </c>
      <c r="T106" s="3" t="s">
        <v>324</v>
      </c>
      <c r="U106" s="3" t="s">
        <v>324</v>
      </c>
      <c r="V106" s="3" t="s">
        <v>325</v>
      </c>
      <c r="W106" s="3" t="s">
        <v>494</v>
      </c>
      <c r="X106" s="3" t="s">
        <v>708</v>
      </c>
      <c r="Y106" s="10">
        <f t="shared" si="5"/>
        <v>49.14</v>
      </c>
      <c r="Z106" s="3" t="s">
        <v>709</v>
      </c>
      <c r="AA106" s="3" t="s">
        <v>525</v>
      </c>
      <c r="AB106" s="3"/>
      <c r="AC106" s="3" t="s">
        <v>330</v>
      </c>
      <c r="AD106" s="5">
        <v>4.4591799999999999</v>
      </c>
      <c r="AE106" s="5">
        <v>6.4740200000000003</v>
      </c>
      <c r="AF106" s="5">
        <v>7.4628699999999997</v>
      </c>
      <c r="AG106" s="6">
        <v>0.61056999999999995</v>
      </c>
      <c r="AH106" s="5">
        <v>6.5754299999999999</v>
      </c>
      <c r="AI106" s="6">
        <v>-1.91744</v>
      </c>
      <c r="AJ106" s="5">
        <v>5.9793200000000004</v>
      </c>
      <c r="AK106" s="5">
        <v>9.2439199999999992</v>
      </c>
      <c r="AL106" s="5">
        <v>8.8136799999999997</v>
      </c>
      <c r="AM106" s="5">
        <v>5.4041800000000002</v>
      </c>
      <c r="AN106" s="5">
        <v>8.4183500000000002</v>
      </c>
      <c r="AO106" s="5">
        <v>2.4613399999999999</v>
      </c>
      <c r="AP106" s="6">
        <v>0.56986999999999999</v>
      </c>
      <c r="AQ106" s="5">
        <v>11.79622</v>
      </c>
      <c r="AR106" s="5">
        <v>4.2677899999999998</v>
      </c>
      <c r="AS106" s="5">
        <v>10.669729999999999</v>
      </c>
      <c r="AT106" s="5">
        <v>11.48273</v>
      </c>
      <c r="AU106" s="5">
        <v>8.3555399999999995</v>
      </c>
      <c r="AV106" s="5">
        <v>2.0116100000000001</v>
      </c>
      <c r="AW106" s="5">
        <v>9.0741399999999999</v>
      </c>
      <c r="AX106" s="5">
        <v>10.20491</v>
      </c>
      <c r="AY106" s="5">
        <v>4.8020699999999996</v>
      </c>
      <c r="AZ106" s="5">
        <v>2.1558099999999998</v>
      </c>
      <c r="BA106" s="5">
        <v>5.2579599999999997</v>
      </c>
      <c r="BB106" s="5">
        <v>3.3366899999999999</v>
      </c>
      <c r="BC106" s="6">
        <v>1.9088099999999999</v>
      </c>
      <c r="BD106" s="6">
        <v>1.21723</v>
      </c>
      <c r="BE106" s="5">
        <v>8.5329200000000007</v>
      </c>
      <c r="BF106" s="5">
        <v>7.9131200000000002</v>
      </c>
      <c r="BG106" s="5">
        <v>11.2966</v>
      </c>
      <c r="BH106" s="5">
        <v>9.2192900000000009</v>
      </c>
      <c r="BI106" s="5">
        <v>5.8107899999999999</v>
      </c>
      <c r="BJ106" s="6">
        <v>0.65236000000000005</v>
      </c>
      <c r="BK106" s="5">
        <v>8.8158600000000007</v>
      </c>
      <c r="BL106" s="5">
        <v>9.0999700000000008</v>
      </c>
      <c r="BM106" s="5">
        <v>4.5853900000000003</v>
      </c>
      <c r="BN106" s="6">
        <v>-0.99331999999999998</v>
      </c>
      <c r="BO106" s="5">
        <v>8.4616699999999998</v>
      </c>
      <c r="BP106" s="5">
        <v>10.51094</v>
      </c>
      <c r="BQ106" s="5">
        <v>7.2304599999999999</v>
      </c>
      <c r="BR106" s="5">
        <v>6.9960899999999997</v>
      </c>
      <c r="BS106" s="6">
        <v>-1.21E-2</v>
      </c>
      <c r="BT106" s="5">
        <v>10.786630000000001</v>
      </c>
      <c r="BU106" s="5">
        <v>7.5979700000000001</v>
      </c>
      <c r="BV106" s="5">
        <v>6.8857100000000004</v>
      </c>
      <c r="BW106" s="5">
        <v>5.74038</v>
      </c>
      <c r="BX106" s="5">
        <v>6.4219600000000003</v>
      </c>
      <c r="BY106" s="5">
        <v>6.6669700000000001</v>
      </c>
      <c r="BZ106" s="5">
        <v>7.66676</v>
      </c>
      <c r="CA106" s="5">
        <v>10.71705</v>
      </c>
      <c r="CB106" s="5">
        <v>1.9219299999999999</v>
      </c>
      <c r="CC106" s="5">
        <v>8.5106099999999998</v>
      </c>
      <c r="CD106" s="5">
        <v>7.2956300000000001</v>
      </c>
      <c r="CE106" s="5">
        <v>11.679119999999999</v>
      </c>
      <c r="CF106" s="5">
        <v>2.8965800000000002</v>
      </c>
      <c r="CG106" s="5">
        <v>10.17883</v>
      </c>
      <c r="CH106" s="5">
        <v>5.3104199999999997</v>
      </c>
      <c r="CI106" s="5">
        <v>4.6965000000000003</v>
      </c>
      <c r="CJ106" s="5">
        <v>4.4255000000000004</v>
      </c>
      <c r="CK106" s="5">
        <v>10.33445</v>
      </c>
      <c r="CL106" s="5">
        <v>5.1184900000000004</v>
      </c>
      <c r="CM106" s="5">
        <v>5.7896599999999996</v>
      </c>
      <c r="CN106" s="5">
        <v>9.3436800000000009</v>
      </c>
      <c r="CO106" s="6">
        <v>2.00746</v>
      </c>
      <c r="CP106" s="5">
        <v>2.71333</v>
      </c>
      <c r="CQ106" s="5">
        <v>1.66069</v>
      </c>
      <c r="CR106" s="5">
        <v>8.8523899999999998</v>
      </c>
      <c r="CS106" s="5">
        <v>6.11991</v>
      </c>
      <c r="CT106" s="5">
        <v>8.1547000000000001</v>
      </c>
      <c r="CU106" s="5">
        <v>11.01207</v>
      </c>
      <c r="CV106" s="5">
        <v>4.5251400000000004</v>
      </c>
      <c r="CW106" s="5">
        <v>2.1654</v>
      </c>
      <c r="CX106" s="5">
        <v>2.1230699999999998</v>
      </c>
      <c r="CY106" s="5">
        <v>9.5524699999999996</v>
      </c>
      <c r="CZ106" s="5">
        <v>5.8540299999999998</v>
      </c>
      <c r="DA106" s="5">
        <v>4.7118900000000004</v>
      </c>
      <c r="DB106" s="5">
        <v>4.7269100000000002</v>
      </c>
      <c r="DC106" s="5">
        <v>6.1504399999999997</v>
      </c>
      <c r="DD106" s="5">
        <v>7.1300400000000002</v>
      </c>
      <c r="DE106" s="5">
        <v>1.35537</v>
      </c>
      <c r="DF106" s="5">
        <v>9.5250699999999995</v>
      </c>
      <c r="DG106" s="6">
        <v>1.2149799999999999</v>
      </c>
      <c r="DH106" s="5">
        <v>4.9472399999999999</v>
      </c>
      <c r="DI106" s="6">
        <v>2.23739</v>
      </c>
      <c r="DJ106" s="6">
        <v>0.79820999999999998</v>
      </c>
      <c r="DK106" s="5">
        <v>7.26159</v>
      </c>
      <c r="DL106" s="5">
        <v>3.7365900000000001</v>
      </c>
      <c r="DM106" s="5">
        <v>5.5470300000000003</v>
      </c>
      <c r="DN106" s="5">
        <v>4.0883799999999999</v>
      </c>
      <c r="DO106" s="5">
        <v>2.6381700000000001</v>
      </c>
      <c r="DP106" s="5">
        <v>6.6050000000000004</v>
      </c>
      <c r="DQ106" s="5">
        <v>9.5909300000000002</v>
      </c>
      <c r="DR106" s="1" t="s">
        <v>710</v>
      </c>
      <c r="DS106" s="1" t="s">
        <v>332</v>
      </c>
      <c r="DT106" s="5">
        <v>0.23909521102905273</v>
      </c>
      <c r="DU106" s="5">
        <v>9.5245361328125E-2</v>
      </c>
    </row>
    <row r="107" spans="2:125" x14ac:dyDescent="0.2">
      <c r="B107" s="3" t="s">
        <v>720</v>
      </c>
      <c r="C107" s="3" t="s">
        <v>706</v>
      </c>
      <c r="D107" s="4">
        <v>45128</v>
      </c>
      <c r="E107" s="4">
        <v>45133</v>
      </c>
      <c r="F107" s="1">
        <f t="shared" si="4"/>
        <v>5</v>
      </c>
      <c r="G107" s="1" t="s">
        <v>388</v>
      </c>
      <c r="H107" s="1" t="s">
        <v>320</v>
      </c>
      <c r="I107" s="1">
        <v>0</v>
      </c>
      <c r="J107" s="1">
        <v>0</v>
      </c>
      <c r="K107" s="1">
        <v>0</v>
      </c>
      <c r="L107" s="1">
        <v>1.8</v>
      </c>
      <c r="M107" s="1">
        <f>L107*0.126</f>
        <v>0.2268</v>
      </c>
      <c r="N107" s="3" t="s">
        <v>566</v>
      </c>
      <c r="O107" s="1">
        <v>0.87</v>
      </c>
      <c r="P107" s="3" t="s">
        <v>400</v>
      </c>
      <c r="Q107" s="3" t="s">
        <v>613</v>
      </c>
      <c r="R107" s="3" t="s">
        <v>346</v>
      </c>
      <c r="S107" s="3" t="s">
        <v>324</v>
      </c>
      <c r="T107" s="3" t="s">
        <v>324</v>
      </c>
      <c r="U107" s="3" t="s">
        <v>324</v>
      </c>
      <c r="V107" s="3" t="s">
        <v>325</v>
      </c>
      <c r="W107" s="3" t="s">
        <v>494</v>
      </c>
      <c r="X107" s="3" t="s">
        <v>708</v>
      </c>
      <c r="Y107" s="10">
        <f t="shared" si="5"/>
        <v>49.14</v>
      </c>
      <c r="Z107" s="3" t="s">
        <v>709</v>
      </c>
      <c r="AA107" s="3" t="s">
        <v>525</v>
      </c>
      <c r="AB107" s="3"/>
      <c r="AC107" s="3" t="s">
        <v>330</v>
      </c>
      <c r="AD107" s="5">
        <v>5.8691000000000004</v>
      </c>
      <c r="AE107" s="5">
        <v>6.8123800000000001</v>
      </c>
      <c r="AF107" s="5">
        <v>7.6403100000000004</v>
      </c>
      <c r="AG107" s="5">
        <v>1.2421199999999999</v>
      </c>
      <c r="AH107" s="5">
        <v>5.61599</v>
      </c>
      <c r="AI107" s="6">
        <v>-1.3202</v>
      </c>
      <c r="AJ107" s="5">
        <v>5.2852899999999998</v>
      </c>
      <c r="AK107" s="5">
        <v>9.4383700000000008</v>
      </c>
      <c r="AL107" s="5">
        <v>8.4405699999999992</v>
      </c>
      <c r="AM107" s="5">
        <v>5.5889199999999999</v>
      </c>
      <c r="AN107" s="5">
        <v>8.5706299999999995</v>
      </c>
      <c r="AO107" s="5">
        <v>3.12201</v>
      </c>
      <c r="AP107" s="6">
        <v>0.91191</v>
      </c>
      <c r="AQ107" s="5">
        <v>12.067069999999999</v>
      </c>
      <c r="AR107" s="5">
        <v>4.8645100000000001</v>
      </c>
      <c r="AS107" s="5">
        <v>10.533149999999999</v>
      </c>
      <c r="AT107" s="5">
        <v>11.532970000000001</v>
      </c>
      <c r="AU107" s="5">
        <v>8.4304600000000001</v>
      </c>
      <c r="AV107" s="5">
        <v>2.4103699999999999</v>
      </c>
      <c r="AW107" s="5">
        <v>9.6537699999999997</v>
      </c>
      <c r="AX107" s="5">
        <v>10.093859999999999</v>
      </c>
      <c r="AY107" s="5">
        <v>4.7968000000000002</v>
      </c>
      <c r="AZ107" s="5">
        <v>2.3165200000000001</v>
      </c>
      <c r="BA107" s="5">
        <v>4.9269100000000003</v>
      </c>
      <c r="BB107" s="5">
        <v>3.6669100000000001</v>
      </c>
      <c r="BC107" s="6">
        <v>1.65099</v>
      </c>
      <c r="BD107" s="6">
        <v>1.4321900000000001</v>
      </c>
      <c r="BE107" s="5">
        <v>8.5816599999999994</v>
      </c>
      <c r="BF107" s="5">
        <v>7.8836399999999998</v>
      </c>
      <c r="BG107" s="5">
        <v>10.062189999999999</v>
      </c>
      <c r="BH107" s="5">
        <v>9.1956199999999999</v>
      </c>
      <c r="BI107" s="5">
        <v>6.0262700000000002</v>
      </c>
      <c r="BJ107" s="6">
        <v>1.51701</v>
      </c>
      <c r="BK107" s="5">
        <v>8.6372199999999992</v>
      </c>
      <c r="BL107" s="5">
        <v>9.1812799999999992</v>
      </c>
      <c r="BM107" s="5">
        <v>4.6179399999999999</v>
      </c>
      <c r="BN107" s="6">
        <v>-0.66898000000000002</v>
      </c>
      <c r="BO107" s="5">
        <v>8.4376700000000007</v>
      </c>
      <c r="BP107" s="5">
        <v>10.191240000000001</v>
      </c>
      <c r="BQ107" s="5">
        <v>7.3940000000000001</v>
      </c>
      <c r="BR107" s="5">
        <v>7.1507199999999997</v>
      </c>
      <c r="BS107" s="6">
        <v>0.19605</v>
      </c>
      <c r="BT107" s="5">
        <v>11.128740000000001</v>
      </c>
      <c r="BU107" s="5">
        <v>7.7454499999999999</v>
      </c>
      <c r="BV107" s="5">
        <v>7.0660600000000002</v>
      </c>
      <c r="BW107" s="5">
        <v>5.9462000000000002</v>
      </c>
      <c r="BX107" s="5">
        <v>6.6903100000000002</v>
      </c>
      <c r="BY107" s="5">
        <v>5.9394600000000004</v>
      </c>
      <c r="BZ107" s="5">
        <v>7.9192200000000001</v>
      </c>
      <c r="CA107" s="5">
        <v>10.47485</v>
      </c>
      <c r="CB107" s="5">
        <v>1.9393100000000001</v>
      </c>
      <c r="CC107" s="5">
        <v>8.6136099999999995</v>
      </c>
      <c r="CD107" s="5">
        <v>7.36972</v>
      </c>
      <c r="CE107" s="5">
        <v>11.753629999999999</v>
      </c>
      <c r="CF107" s="5">
        <v>2.9396100000000001</v>
      </c>
      <c r="CG107" s="5">
        <v>10.237109999999999</v>
      </c>
      <c r="CH107" s="5">
        <v>5.2552500000000002</v>
      </c>
      <c r="CI107" s="5">
        <v>5.5922400000000003</v>
      </c>
      <c r="CJ107" s="5">
        <v>4.8661599999999998</v>
      </c>
      <c r="CK107" s="5">
        <v>10.41835</v>
      </c>
      <c r="CL107" s="5">
        <v>5.0503400000000003</v>
      </c>
      <c r="CM107" s="5">
        <v>5.9961399999999996</v>
      </c>
      <c r="CN107" s="5">
        <v>9.1904400000000006</v>
      </c>
      <c r="CO107" s="5">
        <v>3.0189400000000002</v>
      </c>
      <c r="CP107" s="5">
        <v>3.1176200000000001</v>
      </c>
      <c r="CQ107" s="5">
        <v>1.8228</v>
      </c>
      <c r="CR107" s="5">
        <v>8.9886099999999995</v>
      </c>
      <c r="CS107" s="5">
        <v>6.3204799999999999</v>
      </c>
      <c r="CT107" s="5">
        <v>8.3481799999999993</v>
      </c>
      <c r="CU107" s="5">
        <v>10.80597</v>
      </c>
      <c r="CV107" s="5">
        <v>4.65442</v>
      </c>
      <c r="CW107" s="6">
        <v>1.99824</v>
      </c>
      <c r="CX107" s="5">
        <v>2.09829</v>
      </c>
      <c r="CY107" s="5">
        <v>9.7665100000000002</v>
      </c>
      <c r="CZ107" s="5">
        <v>5.9993999999999996</v>
      </c>
      <c r="DA107" s="5">
        <v>5.1835899999999997</v>
      </c>
      <c r="DB107" s="5">
        <v>4.9311699999999998</v>
      </c>
      <c r="DC107" s="5">
        <v>6.8909000000000002</v>
      </c>
      <c r="DD107" s="5">
        <v>7.1799200000000001</v>
      </c>
      <c r="DE107" s="5">
        <v>1.47021</v>
      </c>
      <c r="DF107" s="5">
        <v>9.5922199999999993</v>
      </c>
      <c r="DG107" s="6">
        <v>1.7182299999999999</v>
      </c>
      <c r="DH107" s="5">
        <v>4.9939600000000004</v>
      </c>
      <c r="DI107" s="5">
        <v>2.76919</v>
      </c>
      <c r="DJ107" s="6">
        <v>1.05332</v>
      </c>
      <c r="DK107" s="5">
        <v>8.4250699999999998</v>
      </c>
      <c r="DL107" s="5">
        <v>4.0242300000000002</v>
      </c>
      <c r="DM107" s="5">
        <v>5.6801500000000003</v>
      </c>
      <c r="DN107" s="5">
        <v>4.6157300000000001</v>
      </c>
      <c r="DO107" s="5">
        <v>2.7878400000000001</v>
      </c>
      <c r="DP107" s="5">
        <v>6.9959699999999998</v>
      </c>
      <c r="DQ107" s="5">
        <v>9.8657599999999999</v>
      </c>
      <c r="DR107" s="1" t="s">
        <v>710</v>
      </c>
      <c r="DS107" s="1" t="s">
        <v>332</v>
      </c>
      <c r="DT107" s="5">
        <v>0.25655508041381836</v>
      </c>
      <c r="DU107" s="5">
        <v>0.22306537628173828</v>
      </c>
    </row>
    <row r="108" spans="2:125" x14ac:dyDescent="0.2">
      <c r="B108" s="3" t="s">
        <v>721</v>
      </c>
      <c r="C108" s="3" t="s">
        <v>706</v>
      </c>
      <c r="D108" s="4">
        <v>45128</v>
      </c>
      <c r="E108" s="4">
        <v>45134</v>
      </c>
      <c r="F108" s="1">
        <f t="shared" si="4"/>
        <v>6</v>
      </c>
      <c r="G108" s="1" t="s">
        <v>388</v>
      </c>
      <c r="H108" s="1" t="s">
        <v>320</v>
      </c>
      <c r="I108" s="1">
        <v>0</v>
      </c>
      <c r="J108" s="1">
        <v>0</v>
      </c>
      <c r="K108" s="1">
        <v>0</v>
      </c>
      <c r="L108" s="1">
        <v>1.8</v>
      </c>
      <c r="M108" s="1">
        <f>L108*0.142</f>
        <v>0.25559999999999999</v>
      </c>
      <c r="N108" s="3" t="s">
        <v>722</v>
      </c>
      <c r="O108" s="1">
        <f>L108*0.398</f>
        <v>0.71640000000000004</v>
      </c>
      <c r="P108" s="3" t="s">
        <v>342</v>
      </c>
      <c r="Q108" s="3" t="s">
        <v>613</v>
      </c>
      <c r="R108" s="3" t="s">
        <v>440</v>
      </c>
      <c r="S108" s="3" t="s">
        <v>324</v>
      </c>
      <c r="T108" s="3" t="s">
        <v>324</v>
      </c>
      <c r="U108" s="3" t="s">
        <v>324</v>
      </c>
      <c r="V108" s="3" t="s">
        <v>325</v>
      </c>
      <c r="W108" s="3" t="s">
        <v>494</v>
      </c>
      <c r="X108" s="3" t="s">
        <v>708</v>
      </c>
      <c r="Y108" s="10">
        <f t="shared" si="5"/>
        <v>49.14</v>
      </c>
      <c r="Z108" s="3" t="s">
        <v>709</v>
      </c>
      <c r="AA108" s="3" t="s">
        <v>525</v>
      </c>
      <c r="AB108" s="3"/>
      <c r="AC108" s="3" t="s">
        <v>330</v>
      </c>
      <c r="AD108" s="5">
        <v>5.9214700000000002</v>
      </c>
      <c r="AE108" s="5">
        <v>7.3360399999999997</v>
      </c>
      <c r="AF108" s="5">
        <v>7.8397399999999999</v>
      </c>
      <c r="AG108" s="5">
        <v>1.2550699999999999</v>
      </c>
      <c r="AH108" s="5">
        <v>4.2987799999999998</v>
      </c>
      <c r="AI108" s="6">
        <v>0.27494000000000002</v>
      </c>
      <c r="AJ108" s="5">
        <v>5.6719600000000003</v>
      </c>
      <c r="AK108" s="5">
        <v>7.7054600000000004</v>
      </c>
      <c r="AL108" s="5">
        <v>8.2787600000000001</v>
      </c>
      <c r="AM108" s="5">
        <v>5.6332899999999997</v>
      </c>
      <c r="AN108" s="5">
        <v>9.0667100000000005</v>
      </c>
      <c r="AO108" s="5">
        <v>3.6068699999999998</v>
      </c>
      <c r="AP108" s="6">
        <v>0.91615000000000002</v>
      </c>
      <c r="AQ108" s="5">
        <v>12.307729999999999</v>
      </c>
      <c r="AR108" s="5">
        <v>5.7286099999999998</v>
      </c>
      <c r="AS108" s="5">
        <v>9.6500500000000002</v>
      </c>
      <c r="AT108" s="5">
        <v>12.010770000000001</v>
      </c>
      <c r="AU108" s="5">
        <v>8.7490299999999994</v>
      </c>
      <c r="AV108" s="6">
        <v>0.89578000000000002</v>
      </c>
      <c r="AW108" s="5">
        <v>9.9855699999999992</v>
      </c>
      <c r="AX108" s="5">
        <v>10.581</v>
      </c>
      <c r="AY108" s="5">
        <v>5.3151700000000002</v>
      </c>
      <c r="AZ108" s="5">
        <v>2.3692700000000002</v>
      </c>
      <c r="BA108" s="5">
        <v>4.7931600000000003</v>
      </c>
      <c r="BB108" s="5">
        <v>3.7500499999999999</v>
      </c>
      <c r="BC108" s="6">
        <v>1.5452600000000001</v>
      </c>
      <c r="BD108" s="6">
        <v>1.2303200000000001</v>
      </c>
      <c r="BE108" s="5">
        <v>8.6441199999999991</v>
      </c>
      <c r="BF108" s="5">
        <v>8.0147899999999996</v>
      </c>
      <c r="BG108" s="5">
        <v>10.19731</v>
      </c>
      <c r="BH108" s="5">
        <v>9.6766900000000007</v>
      </c>
      <c r="BI108" s="5">
        <v>6.1916500000000001</v>
      </c>
      <c r="BJ108" s="6">
        <v>1.22692</v>
      </c>
      <c r="BK108" s="5">
        <v>8.6303999999999998</v>
      </c>
      <c r="BL108" s="5">
        <v>8.4949999999999992</v>
      </c>
      <c r="BM108" s="5">
        <v>4.399</v>
      </c>
      <c r="BN108" s="6">
        <v>-0.97194999999999998</v>
      </c>
      <c r="BO108" s="5">
        <v>8.9863999999999997</v>
      </c>
      <c r="BP108" s="5">
        <v>9.8153400000000008</v>
      </c>
      <c r="BQ108" s="5">
        <v>8.0854499999999998</v>
      </c>
      <c r="BR108" s="5">
        <v>7.8331600000000003</v>
      </c>
      <c r="BS108" s="6">
        <v>0.39860000000000001</v>
      </c>
      <c r="BT108" s="5">
        <v>11.706799999999999</v>
      </c>
      <c r="BU108" s="5">
        <v>7.9888599999999999</v>
      </c>
      <c r="BV108" s="5">
        <v>7.7454099999999997</v>
      </c>
      <c r="BW108" s="5">
        <v>6.5233800000000004</v>
      </c>
      <c r="BX108" s="5">
        <v>6.4130799999999999</v>
      </c>
      <c r="BY108" s="5">
        <v>6.4940699999999998</v>
      </c>
      <c r="BZ108" s="5">
        <v>8.4129500000000004</v>
      </c>
      <c r="CA108" s="5">
        <v>9.7425200000000007</v>
      </c>
      <c r="CB108" s="5">
        <v>2.07653</v>
      </c>
      <c r="CC108" s="5">
        <v>9.02637</v>
      </c>
      <c r="CD108" s="5">
        <v>7.7755599999999996</v>
      </c>
      <c r="CE108" s="5">
        <v>12.04448</v>
      </c>
      <c r="CF108" s="5">
        <v>3.4877799999999999</v>
      </c>
      <c r="CG108" s="5">
        <v>11.180820000000001</v>
      </c>
      <c r="CH108" s="5">
        <v>5.63896</v>
      </c>
      <c r="CI108" s="5">
        <v>7.2439799999999996</v>
      </c>
      <c r="CJ108" s="5">
        <v>5.4584000000000001</v>
      </c>
      <c r="CK108" s="5">
        <v>11.24282</v>
      </c>
      <c r="CL108" s="5">
        <v>5.4208499999999997</v>
      </c>
      <c r="CM108" s="5">
        <v>6.6310799999999999</v>
      </c>
      <c r="CN108" s="5">
        <v>9.2129899999999996</v>
      </c>
      <c r="CO108" s="5">
        <v>4.1414299999999997</v>
      </c>
      <c r="CP108" s="5">
        <v>3.6604000000000001</v>
      </c>
      <c r="CQ108" s="5">
        <v>1.9545399999999999</v>
      </c>
      <c r="CR108" s="5">
        <v>9.3228899999999992</v>
      </c>
      <c r="CS108" s="5">
        <v>6.6791499999999999</v>
      </c>
      <c r="CT108" s="5">
        <v>8.6974800000000005</v>
      </c>
      <c r="CU108" s="5">
        <v>10.261189999999999</v>
      </c>
      <c r="CV108" s="5">
        <v>4.9423899999999996</v>
      </c>
      <c r="CW108" s="5">
        <v>2.8901599999999998</v>
      </c>
      <c r="CX108" s="5">
        <v>2.1481300000000001</v>
      </c>
      <c r="CY108" s="5">
        <v>10.98706</v>
      </c>
      <c r="CZ108" s="5">
        <v>6.3168600000000001</v>
      </c>
      <c r="DA108" s="5">
        <v>5.2008299999999998</v>
      </c>
      <c r="DB108" s="5">
        <v>5.3643299999999998</v>
      </c>
      <c r="DC108" s="5">
        <v>7.1466500000000002</v>
      </c>
      <c r="DD108" s="5">
        <v>7.6469100000000001</v>
      </c>
      <c r="DE108" s="5">
        <v>1.7665599999999999</v>
      </c>
      <c r="DF108" s="5">
        <v>9.8107500000000005</v>
      </c>
      <c r="DG108" s="6">
        <v>1.5128999999999999</v>
      </c>
      <c r="DH108" s="5">
        <v>5.2218400000000003</v>
      </c>
      <c r="DI108" s="5">
        <v>2.88028</v>
      </c>
      <c r="DJ108" s="6">
        <v>0.91635999999999995</v>
      </c>
      <c r="DK108" s="5">
        <v>8.6973400000000005</v>
      </c>
      <c r="DL108" s="5">
        <v>4.6659499999999996</v>
      </c>
      <c r="DM108" s="5">
        <v>6.2092200000000002</v>
      </c>
      <c r="DN108" s="5">
        <v>5.9129699999999996</v>
      </c>
      <c r="DO108" s="5">
        <v>3.3622100000000001</v>
      </c>
      <c r="DP108" s="5">
        <v>7.3955099999999998</v>
      </c>
      <c r="DQ108" s="5">
        <v>9.9310600000000004</v>
      </c>
      <c r="DR108" s="1" t="s">
        <v>710</v>
      </c>
      <c r="DS108" s="1" t="s">
        <v>332</v>
      </c>
      <c r="DT108" s="5">
        <v>1.5053749084472656E-3</v>
      </c>
      <c r="DU108" s="5">
        <v>6.0075759887695312E-2</v>
      </c>
    </row>
    <row r="109" spans="2:125" x14ac:dyDescent="0.2">
      <c r="B109" s="3" t="s">
        <v>723</v>
      </c>
      <c r="C109" s="3" t="s">
        <v>706</v>
      </c>
      <c r="D109" s="4">
        <v>45128</v>
      </c>
      <c r="E109" s="4">
        <v>45135</v>
      </c>
      <c r="F109" s="1">
        <f t="shared" si="4"/>
        <v>7</v>
      </c>
      <c r="G109" s="1" t="s">
        <v>388</v>
      </c>
      <c r="H109" s="1" t="s">
        <v>320</v>
      </c>
      <c r="I109" s="1">
        <v>0</v>
      </c>
      <c r="J109" s="1">
        <v>0</v>
      </c>
      <c r="K109" s="1">
        <v>0</v>
      </c>
      <c r="L109" s="1">
        <v>1.7</v>
      </c>
      <c r="M109" s="1">
        <f>L109*0.114</f>
        <v>0.1938</v>
      </c>
      <c r="N109" s="3" t="s">
        <v>419</v>
      </c>
      <c r="O109" s="1">
        <f>L109*0.465</f>
        <v>0.79049999999999998</v>
      </c>
      <c r="P109" s="3" t="s">
        <v>724</v>
      </c>
      <c r="Q109" s="3" t="s">
        <v>719</v>
      </c>
      <c r="R109" s="3" t="s">
        <v>725</v>
      </c>
      <c r="S109" s="3" t="s">
        <v>324</v>
      </c>
      <c r="T109" s="3" t="s">
        <v>324</v>
      </c>
      <c r="U109" s="3" t="s">
        <v>324</v>
      </c>
      <c r="V109" s="3" t="s">
        <v>325</v>
      </c>
      <c r="W109" s="3" t="s">
        <v>494</v>
      </c>
      <c r="X109" s="3" t="s">
        <v>708</v>
      </c>
      <c r="Y109" s="10">
        <f t="shared" si="5"/>
        <v>49.14</v>
      </c>
      <c r="Z109" s="3" t="s">
        <v>709</v>
      </c>
      <c r="AA109" s="3" t="s">
        <v>525</v>
      </c>
      <c r="AB109" s="3"/>
      <c r="AC109" s="3" t="s">
        <v>330</v>
      </c>
      <c r="AD109" s="5">
        <v>5.1907399999999999</v>
      </c>
      <c r="AE109" s="5">
        <v>6.7534200000000002</v>
      </c>
      <c r="AF109" s="5">
        <v>7.3137100000000004</v>
      </c>
      <c r="AG109" s="6">
        <v>0.92786000000000002</v>
      </c>
      <c r="AH109" s="5">
        <v>5.0132300000000001</v>
      </c>
      <c r="AI109" s="6">
        <v>-1.7030799999999999</v>
      </c>
      <c r="AJ109" s="5">
        <v>5.2786099999999996</v>
      </c>
      <c r="AK109" s="5">
        <v>8.1554599999999997</v>
      </c>
      <c r="AL109" s="5">
        <v>7.8664800000000001</v>
      </c>
      <c r="AM109" s="5">
        <v>5.0995299999999997</v>
      </c>
      <c r="AN109" s="5">
        <v>8.5241299999999995</v>
      </c>
      <c r="AO109" s="5">
        <v>3.2932199999999998</v>
      </c>
      <c r="AP109" s="6">
        <v>0.30227999999999999</v>
      </c>
      <c r="AQ109" s="5">
        <v>11.739570000000001</v>
      </c>
      <c r="AR109" s="5">
        <v>5.3288399999999996</v>
      </c>
      <c r="AS109" s="5">
        <v>9.7945499999999992</v>
      </c>
      <c r="AT109" s="5">
        <v>11.14348</v>
      </c>
      <c r="AU109" s="5">
        <v>7.9569900000000002</v>
      </c>
      <c r="AV109" s="5">
        <v>1.1893</v>
      </c>
      <c r="AW109" s="5">
        <v>9.9562899999999992</v>
      </c>
      <c r="AX109" s="5">
        <v>10.033110000000001</v>
      </c>
      <c r="AY109" s="5">
        <v>4.4375600000000004</v>
      </c>
      <c r="AZ109" s="6">
        <v>1.6680999999999999</v>
      </c>
      <c r="BA109" s="5">
        <v>4.6371399999999996</v>
      </c>
      <c r="BB109" s="5">
        <v>3.6007099999999999</v>
      </c>
      <c r="BC109" s="6">
        <v>2.0661999999999998</v>
      </c>
      <c r="BD109" s="6">
        <v>0.84064000000000005</v>
      </c>
      <c r="BE109" s="5">
        <v>8.4889100000000006</v>
      </c>
      <c r="BF109" s="5">
        <v>7.6927000000000003</v>
      </c>
      <c r="BG109" s="5">
        <v>10.366289999999999</v>
      </c>
      <c r="BH109" s="5">
        <v>9.2084899999999994</v>
      </c>
      <c r="BI109" s="5">
        <v>5.6870399999999997</v>
      </c>
      <c r="BJ109" s="6">
        <v>0.75212999999999997</v>
      </c>
      <c r="BK109" s="5">
        <v>8.0808400000000002</v>
      </c>
      <c r="BL109" s="5">
        <v>8.5363199999999999</v>
      </c>
      <c r="BM109" s="5">
        <v>4.2855499999999997</v>
      </c>
      <c r="BN109" s="6">
        <v>-0.88361000000000001</v>
      </c>
      <c r="BO109" s="5">
        <v>8.1609599999999993</v>
      </c>
      <c r="BP109" s="5">
        <v>9.62148</v>
      </c>
      <c r="BQ109" s="5">
        <v>7.4083600000000001</v>
      </c>
      <c r="BR109" s="5">
        <v>7.3420699999999997</v>
      </c>
      <c r="BS109" s="6">
        <v>0.27918999999999999</v>
      </c>
      <c r="BT109" s="5">
        <v>11.41635</v>
      </c>
      <c r="BU109" s="5">
        <v>8.0630900000000008</v>
      </c>
      <c r="BV109" s="5">
        <v>7.4240199999999996</v>
      </c>
      <c r="BW109" s="5">
        <v>5.8285099999999996</v>
      </c>
      <c r="BX109" s="5">
        <v>6.3163600000000004</v>
      </c>
      <c r="BY109" s="5">
        <v>6.2297399999999996</v>
      </c>
      <c r="BZ109" s="5">
        <v>7.8700299999999999</v>
      </c>
      <c r="CA109" s="5">
        <v>9.6674900000000008</v>
      </c>
      <c r="CB109" s="6">
        <v>1.6065100000000001</v>
      </c>
      <c r="CC109" s="5">
        <v>8.4647000000000006</v>
      </c>
      <c r="CD109" s="5">
        <v>7.4989800000000004</v>
      </c>
      <c r="CE109" s="5">
        <v>11.420529999999999</v>
      </c>
      <c r="CF109" s="5">
        <v>2.78512</v>
      </c>
      <c r="CG109" s="5">
        <v>10.963419999999999</v>
      </c>
      <c r="CH109" s="5">
        <v>5.0507600000000004</v>
      </c>
      <c r="CI109" s="5">
        <v>8.0912199999999999</v>
      </c>
      <c r="CJ109" s="5">
        <v>4.6104900000000004</v>
      </c>
      <c r="CK109" s="5">
        <v>10.49352</v>
      </c>
      <c r="CL109" s="5">
        <v>5.2084700000000002</v>
      </c>
      <c r="CM109" s="5">
        <v>6.3923899999999998</v>
      </c>
      <c r="CN109" s="5">
        <v>8.6439400000000006</v>
      </c>
      <c r="CO109" s="5">
        <v>3.1246700000000001</v>
      </c>
      <c r="CP109" s="5">
        <v>2.8132100000000002</v>
      </c>
      <c r="CQ109" s="5">
        <v>1.6995</v>
      </c>
      <c r="CR109" s="5">
        <v>8.7875200000000007</v>
      </c>
      <c r="CS109" s="5">
        <v>6.2492000000000001</v>
      </c>
      <c r="CT109" s="5">
        <v>8.1273199999999992</v>
      </c>
      <c r="CU109" s="5">
        <v>10.06551</v>
      </c>
      <c r="CV109" s="5">
        <v>4.3092800000000002</v>
      </c>
      <c r="CW109" s="6">
        <v>1.91279</v>
      </c>
      <c r="CX109" s="5">
        <v>1.8325499999999999</v>
      </c>
      <c r="CY109" s="5">
        <v>11.98644</v>
      </c>
      <c r="CZ109" s="5">
        <v>5.7687600000000003</v>
      </c>
      <c r="DA109" s="5">
        <v>4.86165</v>
      </c>
      <c r="DB109" s="5">
        <v>4.8383599999999998</v>
      </c>
      <c r="DC109" s="5">
        <v>6.99573</v>
      </c>
      <c r="DD109" s="5">
        <v>7.2341899999999999</v>
      </c>
      <c r="DE109" s="5">
        <v>1.2473000000000001</v>
      </c>
      <c r="DF109" s="5">
        <v>9.4654199999999999</v>
      </c>
      <c r="DG109" s="6">
        <v>1.2357100000000001</v>
      </c>
      <c r="DH109" s="5">
        <v>5.0248600000000003</v>
      </c>
      <c r="DI109" s="5">
        <v>2.47384</v>
      </c>
      <c r="DJ109" s="6">
        <v>1.08</v>
      </c>
      <c r="DK109" s="5">
        <v>8.1961300000000001</v>
      </c>
      <c r="DL109" s="5">
        <v>4.5943899999999998</v>
      </c>
      <c r="DM109" s="5">
        <v>5.3923500000000004</v>
      </c>
      <c r="DN109" s="5">
        <v>6.4876399999999999</v>
      </c>
      <c r="DO109" s="5">
        <v>2.6329699999999998</v>
      </c>
      <c r="DP109" s="5">
        <v>6.8712299999999997</v>
      </c>
      <c r="DQ109" s="5">
        <v>9.8066899999999997</v>
      </c>
      <c r="DR109" s="1" t="s">
        <v>710</v>
      </c>
      <c r="DS109" s="1" t="s">
        <v>332</v>
      </c>
      <c r="DT109" s="5">
        <v>0.2588648796081543</v>
      </c>
      <c r="DU109" s="5">
        <v>4.7149658203125E-3</v>
      </c>
    </row>
    <row r="110" spans="2:125" x14ac:dyDescent="0.2">
      <c r="B110" s="3" t="s">
        <v>726</v>
      </c>
      <c r="C110" s="3" t="s">
        <v>706</v>
      </c>
      <c r="D110" s="4">
        <v>45128</v>
      </c>
      <c r="E110" s="4">
        <v>45135</v>
      </c>
      <c r="F110" s="1">
        <f t="shared" si="4"/>
        <v>7</v>
      </c>
      <c r="G110" s="1" t="s">
        <v>388</v>
      </c>
      <c r="H110" s="1" t="s">
        <v>320</v>
      </c>
      <c r="I110" s="1">
        <v>0</v>
      </c>
      <c r="J110" s="1">
        <v>0</v>
      </c>
      <c r="K110" s="1">
        <v>0</v>
      </c>
      <c r="L110" s="1">
        <v>1.7</v>
      </c>
      <c r="M110" s="1">
        <f>L110*0.114</f>
        <v>0.1938</v>
      </c>
      <c r="N110" s="3" t="s">
        <v>419</v>
      </c>
      <c r="O110" s="1">
        <f>L110*0.465</f>
        <v>0.79049999999999998</v>
      </c>
      <c r="P110" s="3" t="s">
        <v>724</v>
      </c>
      <c r="Q110" s="3" t="s">
        <v>719</v>
      </c>
      <c r="R110" s="3" t="s">
        <v>725</v>
      </c>
      <c r="S110" s="3" t="s">
        <v>324</v>
      </c>
      <c r="T110" s="3" t="s">
        <v>324</v>
      </c>
      <c r="U110" s="3" t="s">
        <v>324</v>
      </c>
      <c r="V110" s="3" t="s">
        <v>325</v>
      </c>
      <c r="W110" s="3" t="s">
        <v>494</v>
      </c>
      <c r="X110" s="3" t="s">
        <v>708</v>
      </c>
      <c r="Y110" s="10">
        <f t="shared" si="5"/>
        <v>49.14</v>
      </c>
      <c r="Z110" s="3" t="s">
        <v>709</v>
      </c>
      <c r="AA110" s="3" t="s">
        <v>525</v>
      </c>
      <c r="AB110" s="3"/>
      <c r="AC110" s="3" t="s">
        <v>330</v>
      </c>
      <c r="AD110" s="5">
        <v>6.5151300000000001</v>
      </c>
      <c r="AE110" s="5">
        <v>7.1749999999999998</v>
      </c>
      <c r="AF110" s="5">
        <v>8.0239799999999999</v>
      </c>
      <c r="AG110" s="5">
        <v>1.32758</v>
      </c>
      <c r="AH110" s="5">
        <v>6.3295899999999996</v>
      </c>
      <c r="AI110" s="6">
        <v>-1.7461899999999999</v>
      </c>
      <c r="AJ110" s="5">
        <v>5.7276400000000001</v>
      </c>
      <c r="AK110" s="5">
        <v>9.4411400000000008</v>
      </c>
      <c r="AL110" s="5">
        <v>8.9881499999999992</v>
      </c>
      <c r="AM110" s="5">
        <v>5.1216299999999997</v>
      </c>
      <c r="AN110" s="5">
        <v>8.95716</v>
      </c>
      <c r="AO110" s="5">
        <v>3.8302399999999999</v>
      </c>
      <c r="AP110" s="6">
        <v>0.99161999999999995</v>
      </c>
      <c r="AQ110" s="5">
        <v>12.13508</v>
      </c>
      <c r="AR110" s="5">
        <v>6.4955499999999997</v>
      </c>
      <c r="AS110" s="5">
        <v>11.176460000000001</v>
      </c>
      <c r="AT110" s="5">
        <v>12.0786</v>
      </c>
      <c r="AU110" s="5">
        <v>7.9125100000000002</v>
      </c>
      <c r="AV110" s="5">
        <v>1.46536</v>
      </c>
      <c r="AW110" s="5">
        <v>10.907500000000001</v>
      </c>
      <c r="AX110" s="5">
        <v>10.466570000000001</v>
      </c>
      <c r="AY110" s="5">
        <v>4.8953300000000004</v>
      </c>
      <c r="AZ110" s="5">
        <v>2.6617099999999998</v>
      </c>
      <c r="BA110" s="5">
        <v>5.4915099999999999</v>
      </c>
      <c r="BB110" s="5">
        <v>4.0461200000000002</v>
      </c>
      <c r="BC110" s="6">
        <v>1.65039</v>
      </c>
      <c r="BD110" s="6">
        <v>1.4141300000000001</v>
      </c>
      <c r="BE110" s="5">
        <v>8.7020199999999992</v>
      </c>
      <c r="BF110" s="5">
        <v>8.3065899999999999</v>
      </c>
      <c r="BG110" s="5">
        <v>10.65277</v>
      </c>
      <c r="BH110" s="5">
        <v>11.2843</v>
      </c>
      <c r="BI110" s="5">
        <v>8.0276499999999995</v>
      </c>
      <c r="BJ110" s="6">
        <v>1.4397599999999999</v>
      </c>
      <c r="BK110" s="5">
        <v>8.7980199999999993</v>
      </c>
      <c r="BL110" s="5">
        <v>9.2543000000000006</v>
      </c>
      <c r="BM110" s="5">
        <v>5.8258599999999996</v>
      </c>
      <c r="BN110" s="6">
        <v>-0.6492</v>
      </c>
      <c r="BO110" s="5">
        <v>8.7401800000000005</v>
      </c>
      <c r="BP110" s="5">
        <v>10.59502</v>
      </c>
      <c r="BQ110" s="5">
        <v>8.1526700000000005</v>
      </c>
      <c r="BR110" s="5">
        <v>8.6047200000000004</v>
      </c>
      <c r="BS110" s="6">
        <v>0.63366999999999996</v>
      </c>
      <c r="BT110" s="5">
        <v>12.02622</v>
      </c>
      <c r="BU110" s="5">
        <v>8.9053199999999997</v>
      </c>
      <c r="BV110" s="5">
        <v>7.9786599999999996</v>
      </c>
      <c r="BW110" s="5">
        <v>6.19693</v>
      </c>
      <c r="BX110" s="5">
        <v>6.4523400000000004</v>
      </c>
      <c r="BY110" s="5">
        <v>6.7097199999999999</v>
      </c>
      <c r="BZ110" s="5">
        <v>8.4441699999999997</v>
      </c>
      <c r="CA110" s="5">
        <v>9.6625999999999994</v>
      </c>
      <c r="CB110" s="5">
        <v>2.2052999999999998</v>
      </c>
      <c r="CC110" s="5">
        <v>9.1604899999999994</v>
      </c>
      <c r="CD110" s="5">
        <v>8.9475800000000003</v>
      </c>
      <c r="CE110" s="5">
        <v>12.205270000000001</v>
      </c>
      <c r="CF110" s="5">
        <v>3.3820000000000001</v>
      </c>
      <c r="CG110" s="5">
        <v>12.157299999999999</v>
      </c>
      <c r="CH110" s="5">
        <v>5.7384599999999999</v>
      </c>
      <c r="CI110" s="5">
        <v>9.3221799999999995</v>
      </c>
      <c r="CJ110" s="5">
        <v>4.7789000000000001</v>
      </c>
      <c r="CK110" s="5">
        <v>11.26454</v>
      </c>
      <c r="CL110" s="5">
        <v>5.8777100000000004</v>
      </c>
      <c r="CM110" s="5">
        <v>7.0477699999999999</v>
      </c>
      <c r="CN110" s="5">
        <v>6.80044</v>
      </c>
      <c r="CO110" s="5">
        <v>4.7432499999999997</v>
      </c>
      <c r="CP110" s="5">
        <v>3.5550600000000001</v>
      </c>
      <c r="CQ110" s="5">
        <v>1.80745</v>
      </c>
      <c r="CR110" s="5">
        <v>9.0945199999999993</v>
      </c>
      <c r="CS110" s="5">
        <v>6.4008799999999999</v>
      </c>
      <c r="CT110" s="5">
        <v>8.4694000000000003</v>
      </c>
      <c r="CU110" s="5">
        <v>10.67445</v>
      </c>
      <c r="CV110" s="5">
        <v>4.87148</v>
      </c>
      <c r="CW110" s="5">
        <v>2.33507</v>
      </c>
      <c r="CX110" s="5">
        <v>1.76061</v>
      </c>
      <c r="CY110" s="5">
        <v>13.123100000000001</v>
      </c>
      <c r="CZ110" s="5">
        <v>6.20688</v>
      </c>
      <c r="DA110" s="5">
        <v>6.96441</v>
      </c>
      <c r="DB110" s="5">
        <v>5.3174599999999996</v>
      </c>
      <c r="DC110" s="5">
        <v>7.0026799999999998</v>
      </c>
      <c r="DD110" s="5">
        <v>8.0133100000000006</v>
      </c>
      <c r="DE110" s="5">
        <v>1.9444699999999999</v>
      </c>
      <c r="DF110" s="5">
        <v>10.182869999999999</v>
      </c>
      <c r="DG110" s="6">
        <v>1.21346</v>
      </c>
      <c r="DH110" s="5">
        <v>4.8714599999999999</v>
      </c>
      <c r="DI110" s="5">
        <v>3.1804899999999998</v>
      </c>
      <c r="DJ110" s="6">
        <v>1.32029</v>
      </c>
      <c r="DK110" s="5">
        <v>7.6077899999999996</v>
      </c>
      <c r="DL110" s="5">
        <v>5.3292700000000002</v>
      </c>
      <c r="DM110" s="5">
        <v>5.9352</v>
      </c>
      <c r="DN110" s="5">
        <v>8.0623900000000006</v>
      </c>
      <c r="DO110" s="5">
        <v>2.9968599999999999</v>
      </c>
      <c r="DP110" s="5">
        <v>7.4994300000000003</v>
      </c>
      <c r="DQ110" s="5">
        <v>10.232340000000001</v>
      </c>
      <c r="DR110" s="1" t="s">
        <v>710</v>
      </c>
      <c r="DS110" s="1" t="s">
        <v>332</v>
      </c>
      <c r="DT110" s="5">
        <v>5.8244228363037109E-2</v>
      </c>
      <c r="DU110" s="5">
        <v>-3.5784721374511719E-2</v>
      </c>
    </row>
    <row r="111" spans="2:125" x14ac:dyDescent="0.2">
      <c r="B111" s="3" t="s">
        <v>727</v>
      </c>
      <c r="C111" s="3" t="s">
        <v>706</v>
      </c>
      <c r="D111" s="4">
        <v>45128</v>
      </c>
      <c r="E111" s="4">
        <v>45136</v>
      </c>
      <c r="F111" s="1">
        <f t="shared" si="4"/>
        <v>8</v>
      </c>
      <c r="G111" s="1" t="s">
        <v>388</v>
      </c>
      <c r="H111" s="1" t="s">
        <v>320</v>
      </c>
      <c r="I111" s="1">
        <v>0</v>
      </c>
      <c r="J111" s="1">
        <v>1</v>
      </c>
      <c r="K111" s="1">
        <v>1</v>
      </c>
      <c r="L111" s="1">
        <v>1.6</v>
      </c>
      <c r="M111" s="1">
        <f>L111*0.179</f>
        <v>0.28639999999999999</v>
      </c>
      <c r="N111" s="3" t="s">
        <v>551</v>
      </c>
      <c r="O111" s="1">
        <f>L111*0.268</f>
        <v>0.42880000000000007</v>
      </c>
      <c r="P111" s="3" t="s">
        <v>728</v>
      </c>
      <c r="Q111" s="3" t="s">
        <v>713</v>
      </c>
      <c r="R111" s="3" t="s">
        <v>508</v>
      </c>
      <c r="S111" s="3" t="s">
        <v>346</v>
      </c>
      <c r="T111" s="3" t="s">
        <v>324</v>
      </c>
      <c r="U111" s="3" t="s">
        <v>324</v>
      </c>
      <c r="V111" s="3" t="s">
        <v>325</v>
      </c>
      <c r="W111" s="3" t="s">
        <v>494</v>
      </c>
      <c r="X111" s="3" t="s">
        <v>708</v>
      </c>
      <c r="Y111" s="10">
        <f t="shared" si="5"/>
        <v>49.14</v>
      </c>
      <c r="Z111" s="3" t="s">
        <v>709</v>
      </c>
      <c r="AA111" s="3" t="s">
        <v>525</v>
      </c>
      <c r="AB111" s="3"/>
      <c r="AC111" s="3" t="s">
        <v>330</v>
      </c>
      <c r="AD111" s="5">
        <v>6.47295</v>
      </c>
      <c r="AE111" s="5">
        <v>7.3719299999999999</v>
      </c>
      <c r="AF111" s="5">
        <v>7.8079900000000002</v>
      </c>
      <c r="AG111" s="5">
        <v>1.2577100000000001</v>
      </c>
      <c r="AH111" s="5">
        <v>5.1170900000000001</v>
      </c>
      <c r="AI111" s="6">
        <v>-1.5405599999999999</v>
      </c>
      <c r="AJ111" s="5">
        <v>5.4420500000000001</v>
      </c>
      <c r="AK111" s="5">
        <v>9.1886600000000005</v>
      </c>
      <c r="AL111" s="5">
        <v>8.6271900000000006</v>
      </c>
      <c r="AM111" s="5">
        <v>5.3878000000000004</v>
      </c>
      <c r="AN111" s="5">
        <v>8.7959399999999999</v>
      </c>
      <c r="AO111" s="5">
        <v>4.3002599999999997</v>
      </c>
      <c r="AP111" s="6">
        <v>1.0036700000000001</v>
      </c>
      <c r="AQ111" s="5">
        <v>12.712070000000001</v>
      </c>
      <c r="AR111" s="5">
        <v>6.5824699999999998</v>
      </c>
      <c r="AS111" s="5">
        <v>10.64106</v>
      </c>
      <c r="AT111" s="5">
        <v>11.561210000000001</v>
      </c>
      <c r="AU111" s="5">
        <v>7.9500299999999999</v>
      </c>
      <c r="AV111" s="5">
        <v>1.3651</v>
      </c>
      <c r="AW111" s="5">
        <v>10.82766</v>
      </c>
      <c r="AX111" s="5">
        <v>10.62528</v>
      </c>
      <c r="AY111" s="5">
        <v>4.4951400000000001</v>
      </c>
      <c r="AZ111" s="5">
        <v>2.14303</v>
      </c>
      <c r="BA111" s="5">
        <v>4.8069800000000003</v>
      </c>
      <c r="BB111" s="5">
        <v>4.2545099999999998</v>
      </c>
      <c r="BC111" s="6">
        <v>2.0349900000000001</v>
      </c>
      <c r="BD111" s="6">
        <v>1.83087</v>
      </c>
      <c r="BE111" s="5">
        <v>8.6684999999999999</v>
      </c>
      <c r="BF111" s="5">
        <v>7.9277300000000004</v>
      </c>
      <c r="BG111" s="5">
        <v>10.27342</v>
      </c>
      <c r="BH111" s="5">
        <v>9.9337900000000001</v>
      </c>
      <c r="BI111" s="5">
        <v>6.6269999999999998</v>
      </c>
      <c r="BJ111" s="6">
        <v>0.89271</v>
      </c>
      <c r="BK111" s="5">
        <v>8.3145399999999992</v>
      </c>
      <c r="BL111" s="5">
        <v>9.1198300000000003</v>
      </c>
      <c r="BM111" s="5">
        <v>5.14466</v>
      </c>
      <c r="BN111" s="6">
        <v>-1.06128</v>
      </c>
      <c r="BO111" s="5">
        <v>8.1848500000000008</v>
      </c>
      <c r="BP111" s="5">
        <v>9.9480599999999999</v>
      </c>
      <c r="BQ111" s="5">
        <v>7.7845300000000002</v>
      </c>
      <c r="BR111" s="5">
        <v>8.1537199999999999</v>
      </c>
      <c r="BS111" s="6">
        <v>0.65737999999999996</v>
      </c>
      <c r="BT111" s="5">
        <v>12.173780000000001</v>
      </c>
      <c r="BU111" s="5">
        <v>9.6805299999999992</v>
      </c>
      <c r="BV111" s="5">
        <v>8.2709499999999991</v>
      </c>
      <c r="BW111" s="5">
        <v>6.2499200000000004</v>
      </c>
      <c r="BX111" s="5">
        <v>6.2678799999999999</v>
      </c>
      <c r="BY111" s="5">
        <v>6.4413600000000004</v>
      </c>
      <c r="BZ111" s="5">
        <v>8.24071</v>
      </c>
      <c r="CA111" s="5">
        <v>9.7648200000000003</v>
      </c>
      <c r="CB111" s="5">
        <v>1.88686</v>
      </c>
      <c r="CC111" s="5">
        <v>8.8786000000000005</v>
      </c>
      <c r="CD111" s="5">
        <v>8.4024900000000002</v>
      </c>
      <c r="CE111" s="5">
        <v>12.093389999999999</v>
      </c>
      <c r="CF111" s="5">
        <v>3.2695799999999999</v>
      </c>
      <c r="CG111" s="5">
        <v>12.196400000000001</v>
      </c>
      <c r="CH111" s="5">
        <v>5.6417000000000002</v>
      </c>
      <c r="CI111" s="5">
        <v>9.6531500000000001</v>
      </c>
      <c r="CJ111" s="5">
        <v>4.30091</v>
      </c>
      <c r="CK111" s="5">
        <v>11.074120000000001</v>
      </c>
      <c r="CL111" s="5">
        <v>5.4256000000000002</v>
      </c>
      <c r="CM111" s="5">
        <v>7.3891</v>
      </c>
      <c r="CN111" s="5">
        <v>8.7878399999999992</v>
      </c>
      <c r="CO111" s="5">
        <v>3.1691199999999999</v>
      </c>
      <c r="CP111" s="5">
        <v>3.44747</v>
      </c>
      <c r="CQ111" s="5">
        <v>1.8937299999999999</v>
      </c>
      <c r="CR111" s="5">
        <v>8.8133199999999992</v>
      </c>
      <c r="CS111" s="5">
        <v>6.2743000000000002</v>
      </c>
      <c r="CT111" s="5">
        <v>8.3454800000000002</v>
      </c>
      <c r="CU111" s="5">
        <v>10.36703</v>
      </c>
      <c r="CV111" s="5">
        <v>4.6574299999999997</v>
      </c>
      <c r="CW111" s="5">
        <v>2.2678600000000002</v>
      </c>
      <c r="CX111" s="5">
        <v>2.2331799999999999</v>
      </c>
      <c r="CY111" s="5">
        <v>13.57404</v>
      </c>
      <c r="CZ111" s="5">
        <v>6.1042800000000002</v>
      </c>
      <c r="DA111" s="5">
        <v>4.8403799999999997</v>
      </c>
      <c r="DB111" s="5">
        <v>5.0416800000000004</v>
      </c>
      <c r="DC111" s="5">
        <v>7.0552099999999998</v>
      </c>
      <c r="DD111" s="5">
        <v>7.91228</v>
      </c>
      <c r="DE111" s="5">
        <v>1.9179900000000001</v>
      </c>
      <c r="DF111" s="5">
        <v>9.8239699999999992</v>
      </c>
      <c r="DG111" s="6">
        <v>1.6687700000000001</v>
      </c>
      <c r="DH111" s="5">
        <v>5.5754599999999996</v>
      </c>
      <c r="DI111" s="5">
        <v>3.3355199999999998</v>
      </c>
      <c r="DJ111" s="6">
        <v>0.86412999999999995</v>
      </c>
      <c r="DK111" s="5">
        <v>7.8662000000000001</v>
      </c>
      <c r="DL111" s="5">
        <v>5.7859499999999997</v>
      </c>
      <c r="DM111" s="5">
        <v>5.7412999999999998</v>
      </c>
      <c r="DN111" s="5">
        <v>8.1844900000000003</v>
      </c>
      <c r="DO111" s="5">
        <v>3.13748</v>
      </c>
      <c r="DP111" s="5">
        <v>7.9594899999999997</v>
      </c>
      <c r="DQ111" s="5">
        <v>10.235530000000001</v>
      </c>
      <c r="DR111" s="1" t="s">
        <v>710</v>
      </c>
      <c r="DS111" s="1" t="s">
        <v>332</v>
      </c>
      <c r="DT111" s="5">
        <v>-5.4284572601318359E-2</v>
      </c>
      <c r="DU111" s="5">
        <v>-0.12616443634033203</v>
      </c>
    </row>
    <row r="112" spans="2:125" x14ac:dyDescent="0.2">
      <c r="B112" s="3" t="s">
        <v>729</v>
      </c>
      <c r="C112" s="3" t="s">
        <v>706</v>
      </c>
      <c r="D112" s="4">
        <v>45128</v>
      </c>
      <c r="E112" s="4">
        <v>45137</v>
      </c>
      <c r="F112" s="1">
        <f t="shared" si="4"/>
        <v>9</v>
      </c>
      <c r="G112" s="1" t="s">
        <v>388</v>
      </c>
      <c r="H112" s="1" t="s">
        <v>320</v>
      </c>
      <c r="I112" s="1">
        <v>0</v>
      </c>
      <c r="J112" s="1">
        <v>1</v>
      </c>
      <c r="K112" s="1">
        <v>1</v>
      </c>
      <c r="L112" s="1">
        <v>0.9</v>
      </c>
      <c r="M112" s="1">
        <f>L112*0.07</f>
        <v>6.3000000000000014E-2</v>
      </c>
      <c r="N112" s="3" t="s">
        <v>478</v>
      </c>
      <c r="O112" s="1">
        <f>L112*0.4</f>
        <v>0.36000000000000004</v>
      </c>
      <c r="P112" s="3" t="s">
        <v>609</v>
      </c>
      <c r="Q112" s="3" t="s">
        <v>730</v>
      </c>
      <c r="R112" s="3" t="s">
        <v>731</v>
      </c>
      <c r="S112" s="3" t="s">
        <v>324</v>
      </c>
      <c r="T112" s="3" t="s">
        <v>324</v>
      </c>
      <c r="U112" s="3" t="s">
        <v>324</v>
      </c>
      <c r="V112" s="3" t="s">
        <v>325</v>
      </c>
      <c r="W112" s="3" t="s">
        <v>494</v>
      </c>
      <c r="X112" s="3" t="s">
        <v>708</v>
      </c>
      <c r="Y112" s="10">
        <f t="shared" si="5"/>
        <v>49.14</v>
      </c>
      <c r="Z112" s="3" t="s">
        <v>709</v>
      </c>
      <c r="AA112" s="3" t="s">
        <v>525</v>
      </c>
      <c r="AB112" s="3"/>
      <c r="AC112" s="3" t="s">
        <v>330</v>
      </c>
      <c r="AD112" s="5">
        <v>7.6553199999999997</v>
      </c>
      <c r="AE112" s="5">
        <v>8.07864</v>
      </c>
      <c r="AF112" s="5">
        <v>7.7884799999999998</v>
      </c>
      <c r="AG112" s="5">
        <v>4.3875000000000002</v>
      </c>
      <c r="AH112" s="5">
        <v>5.6929699999999999</v>
      </c>
      <c r="AI112" s="6">
        <v>-2.0727199999999999</v>
      </c>
      <c r="AJ112" s="5">
        <v>5.9745600000000003</v>
      </c>
      <c r="AK112" s="5">
        <v>9.1843400000000006</v>
      </c>
      <c r="AL112" s="5">
        <v>8.7160299999999999</v>
      </c>
      <c r="AM112" s="5">
        <v>5.7949999999999999</v>
      </c>
      <c r="AN112" s="5">
        <v>9.0899400000000004</v>
      </c>
      <c r="AO112" s="5">
        <v>9.6628699999999998</v>
      </c>
      <c r="AP112" s="6">
        <v>0.95101999999999998</v>
      </c>
      <c r="AQ112" s="5">
        <v>14.490399999999999</v>
      </c>
      <c r="AR112" s="5">
        <v>7.4511500000000002</v>
      </c>
      <c r="AS112" s="5">
        <v>12.40231</v>
      </c>
      <c r="AT112" s="5">
        <v>12.68069</v>
      </c>
      <c r="AU112" s="5">
        <v>8.3059899999999995</v>
      </c>
      <c r="AV112" s="5">
        <v>1.2685299999999999</v>
      </c>
      <c r="AW112" s="5">
        <v>11.79011</v>
      </c>
      <c r="AX112" s="5">
        <v>11.170059999999999</v>
      </c>
      <c r="AY112" s="5">
        <v>5.4104799999999997</v>
      </c>
      <c r="AZ112" s="5">
        <v>2.1687599999999998</v>
      </c>
      <c r="BA112" s="5">
        <v>5.3289400000000002</v>
      </c>
      <c r="BB112" s="5">
        <v>4.7295299999999996</v>
      </c>
      <c r="BC112" s="5">
        <v>2.2591700000000001</v>
      </c>
      <c r="BD112" s="6">
        <v>1.21844</v>
      </c>
      <c r="BE112" s="5">
        <v>9.1471099999999996</v>
      </c>
      <c r="BF112" s="5">
        <v>8.0992200000000008</v>
      </c>
      <c r="BG112" s="5">
        <v>11.347160000000001</v>
      </c>
      <c r="BH112" s="5">
        <v>10.62351</v>
      </c>
      <c r="BI112" s="5">
        <v>7.8254099999999998</v>
      </c>
      <c r="BJ112" s="6">
        <v>0.82770999999999995</v>
      </c>
      <c r="BK112" s="5">
        <v>9.1225500000000004</v>
      </c>
      <c r="BL112" s="5">
        <v>9.7915600000000005</v>
      </c>
      <c r="BM112" s="5">
        <v>5.9055999999999997</v>
      </c>
      <c r="BN112" s="6">
        <v>-1.1395900000000001</v>
      </c>
      <c r="BO112" s="5">
        <v>8.2927700000000009</v>
      </c>
      <c r="BP112" s="5">
        <v>10.351789999999999</v>
      </c>
      <c r="BQ112" s="5">
        <v>8.4752600000000005</v>
      </c>
      <c r="BR112" s="5">
        <v>9.6482100000000006</v>
      </c>
      <c r="BS112" s="6">
        <v>1.1396500000000001</v>
      </c>
      <c r="BT112" s="5">
        <v>13.825229999999999</v>
      </c>
      <c r="BU112" s="5">
        <v>12.586309999999999</v>
      </c>
      <c r="BV112" s="5">
        <v>10.415839999999999</v>
      </c>
      <c r="BW112" s="5">
        <v>6.8742599999999996</v>
      </c>
      <c r="BX112" s="5">
        <v>6.5041000000000002</v>
      </c>
      <c r="BY112" s="5">
        <v>8.1066900000000004</v>
      </c>
      <c r="BZ112" s="5">
        <v>9.1922200000000007</v>
      </c>
      <c r="CA112" s="5">
        <v>10.335089999999999</v>
      </c>
      <c r="CB112" s="5">
        <v>1.95143</v>
      </c>
      <c r="CC112" s="5">
        <v>9.3414099999999998</v>
      </c>
      <c r="CD112" s="5">
        <v>9.4665999999999997</v>
      </c>
      <c r="CE112" s="5">
        <v>13.14626</v>
      </c>
      <c r="CF112" s="5">
        <v>4.2769000000000004</v>
      </c>
      <c r="CG112" s="5">
        <v>13.828440000000001</v>
      </c>
      <c r="CH112" s="5">
        <v>6.4556399999999998</v>
      </c>
      <c r="CI112" s="5">
        <v>11.745939999999999</v>
      </c>
      <c r="CJ112" s="5">
        <v>5.1354600000000001</v>
      </c>
      <c r="CK112" s="5">
        <v>11.737959999999999</v>
      </c>
      <c r="CL112" s="5">
        <v>6.0199600000000002</v>
      </c>
      <c r="CM112" s="5">
        <v>9.2431099999999997</v>
      </c>
      <c r="CN112" s="5">
        <v>9.5730500000000003</v>
      </c>
      <c r="CO112" s="5">
        <v>3.2664499999999999</v>
      </c>
      <c r="CP112" s="5">
        <v>3.6623899999999998</v>
      </c>
      <c r="CQ112" s="5">
        <v>2.27644</v>
      </c>
      <c r="CR112" s="5">
        <v>9.0624900000000004</v>
      </c>
      <c r="CS112" s="5">
        <v>7.1923300000000001</v>
      </c>
      <c r="CT112" s="5">
        <v>8.55274</v>
      </c>
      <c r="CU112" s="5">
        <v>11.76877</v>
      </c>
      <c r="CV112" s="5">
        <v>4.9432400000000003</v>
      </c>
      <c r="CW112" s="5">
        <v>3.1812499999999999</v>
      </c>
      <c r="CX112" s="5">
        <v>2.2182200000000001</v>
      </c>
      <c r="CY112" s="5">
        <v>16.234259999999999</v>
      </c>
      <c r="CZ112" s="5">
        <v>6.4970600000000003</v>
      </c>
      <c r="DA112" s="5">
        <v>5.8155099999999997</v>
      </c>
      <c r="DB112" s="5">
        <v>5.3548</v>
      </c>
      <c r="DC112" s="5">
        <v>6.81325</v>
      </c>
      <c r="DD112" s="5">
        <v>8.7746899999999997</v>
      </c>
      <c r="DE112" s="5">
        <v>2.2706300000000001</v>
      </c>
      <c r="DF112" s="5">
        <v>9.6821900000000003</v>
      </c>
      <c r="DG112" s="6">
        <v>1.4546399999999999</v>
      </c>
      <c r="DH112" s="5">
        <v>6.6914699999999998</v>
      </c>
      <c r="DI112" s="5">
        <v>3.7140300000000002</v>
      </c>
      <c r="DJ112" s="6">
        <v>1.5358799999999999</v>
      </c>
      <c r="DK112" s="5">
        <v>7.8917099999999998</v>
      </c>
      <c r="DL112" s="5">
        <v>6.8631200000000003</v>
      </c>
      <c r="DM112" s="5">
        <v>5.86104</v>
      </c>
      <c r="DN112" s="5">
        <v>9.5817300000000003</v>
      </c>
      <c r="DO112" s="5">
        <v>3.2979099999999999</v>
      </c>
      <c r="DP112" s="5">
        <v>8.2126400000000004</v>
      </c>
      <c r="DQ112" s="5">
        <v>10.22472</v>
      </c>
      <c r="DR112" s="1" t="s">
        <v>710</v>
      </c>
      <c r="DS112" s="1" t="s">
        <v>332</v>
      </c>
      <c r="DT112" s="5">
        <v>7.0548057556152344E-3</v>
      </c>
      <c r="DU112" s="5">
        <v>-5.0595283508300781E-2</v>
      </c>
    </row>
    <row r="113" spans="2:125" x14ac:dyDescent="0.2">
      <c r="B113" s="3" t="s">
        <v>732</v>
      </c>
      <c r="C113" s="3" t="s">
        <v>706</v>
      </c>
      <c r="D113" s="4">
        <v>45128</v>
      </c>
      <c r="E113" s="4">
        <v>45138</v>
      </c>
      <c r="F113" s="1">
        <f t="shared" si="4"/>
        <v>10</v>
      </c>
      <c r="G113" s="1" t="s">
        <v>388</v>
      </c>
      <c r="H113" s="1" t="s">
        <v>320</v>
      </c>
      <c r="I113" s="1">
        <v>0</v>
      </c>
      <c r="J113" s="1">
        <v>1</v>
      </c>
      <c r="K113" s="1">
        <v>1</v>
      </c>
      <c r="L113" s="1">
        <v>1.8</v>
      </c>
      <c r="M113" s="1">
        <f>L113*0.054</f>
        <v>9.7199999999999995E-2</v>
      </c>
      <c r="N113" s="3" t="s">
        <v>733</v>
      </c>
      <c r="O113" s="1">
        <f>L113*0.54</f>
        <v>0.97200000000000009</v>
      </c>
      <c r="P113" s="3" t="s">
        <v>734</v>
      </c>
      <c r="Q113" s="3" t="s">
        <v>735</v>
      </c>
      <c r="R113" s="3" t="s">
        <v>736</v>
      </c>
      <c r="S113" s="3" t="s">
        <v>324</v>
      </c>
      <c r="T113" s="3" t="s">
        <v>324</v>
      </c>
      <c r="U113" s="3" t="s">
        <v>324</v>
      </c>
      <c r="V113" s="3" t="s">
        <v>325</v>
      </c>
      <c r="W113" s="3" t="s">
        <v>494</v>
      </c>
      <c r="X113" s="3" t="s">
        <v>708</v>
      </c>
      <c r="Y113" s="10">
        <f t="shared" si="5"/>
        <v>49.14</v>
      </c>
      <c r="Z113" s="3" t="s">
        <v>709</v>
      </c>
      <c r="AA113" s="3" t="s">
        <v>525</v>
      </c>
      <c r="AB113" s="3"/>
      <c r="AC113" s="3" t="s">
        <v>330</v>
      </c>
      <c r="AD113" s="5">
        <v>8.6803100000000004</v>
      </c>
      <c r="AE113" s="5">
        <v>8.2955799999999993</v>
      </c>
      <c r="AF113" s="5">
        <v>7.6829499999999999</v>
      </c>
      <c r="AG113" s="5">
        <v>4.1483800000000004</v>
      </c>
      <c r="AH113" s="5">
        <v>4.157</v>
      </c>
      <c r="AI113" s="6">
        <v>-1.3507199999999999</v>
      </c>
      <c r="AJ113" s="5">
        <v>5.3843199999999998</v>
      </c>
      <c r="AK113" s="5">
        <v>7.94855</v>
      </c>
      <c r="AL113" s="5">
        <v>7.68703</v>
      </c>
      <c r="AM113" s="5">
        <v>5.0608500000000003</v>
      </c>
      <c r="AN113" s="5">
        <v>8.9618500000000001</v>
      </c>
      <c r="AO113" s="5">
        <v>9.0875599999999999</v>
      </c>
      <c r="AP113" s="6">
        <v>0.72172999999999998</v>
      </c>
      <c r="AQ113" s="5">
        <v>13.651009999999999</v>
      </c>
      <c r="AR113" s="5">
        <v>7.4609899999999998</v>
      </c>
      <c r="AS113" s="5">
        <v>12.05067</v>
      </c>
      <c r="AT113" s="5">
        <v>11.98601</v>
      </c>
      <c r="AU113" s="5">
        <v>9.1362000000000005</v>
      </c>
      <c r="AV113" s="6">
        <v>0.57086000000000003</v>
      </c>
      <c r="AW113" s="5">
        <v>11.99178</v>
      </c>
      <c r="AX113" s="5">
        <v>11.22608</v>
      </c>
      <c r="AY113" s="5">
        <v>5.4778099999999998</v>
      </c>
      <c r="AZ113" s="6">
        <v>1.9684200000000001</v>
      </c>
      <c r="BA113" s="5">
        <v>5.92645</v>
      </c>
      <c r="BB113" s="5">
        <v>5.3537699999999999</v>
      </c>
      <c r="BC113" s="5">
        <v>3.1460400000000002</v>
      </c>
      <c r="BD113" s="6">
        <v>1.22207</v>
      </c>
      <c r="BE113" s="5">
        <v>9.4653899999999993</v>
      </c>
      <c r="BF113" s="5">
        <v>7.9950599999999996</v>
      </c>
      <c r="BG113" s="5">
        <v>10.671950000000001</v>
      </c>
      <c r="BH113" s="5">
        <v>11.120229999999999</v>
      </c>
      <c r="BI113" s="5">
        <v>9.0464300000000009</v>
      </c>
      <c r="BJ113" s="6">
        <v>0.60124999999999995</v>
      </c>
      <c r="BK113" s="5">
        <v>8.8890700000000002</v>
      </c>
      <c r="BL113" s="5">
        <v>9.3795500000000001</v>
      </c>
      <c r="BM113" s="5">
        <v>4.8954899999999997</v>
      </c>
      <c r="BN113" s="6">
        <v>-1.02833</v>
      </c>
      <c r="BO113" s="5">
        <v>8.1860800000000005</v>
      </c>
      <c r="BP113" s="5">
        <v>9.2846299999999999</v>
      </c>
      <c r="BQ113" s="5">
        <v>8.8184199999999997</v>
      </c>
      <c r="BR113" s="5">
        <v>10.073</v>
      </c>
      <c r="BS113" s="5">
        <v>1.80348</v>
      </c>
      <c r="BT113" s="5">
        <v>12.51196</v>
      </c>
      <c r="BU113" s="5">
        <v>11.19027</v>
      </c>
      <c r="BV113" s="5">
        <v>8.5958000000000006</v>
      </c>
      <c r="BW113" s="5">
        <v>6.9247899999999998</v>
      </c>
      <c r="BX113" s="5">
        <v>6.4169</v>
      </c>
      <c r="BY113" s="5">
        <v>8.0360700000000005</v>
      </c>
      <c r="BZ113" s="5">
        <v>9.51</v>
      </c>
      <c r="CA113" s="5">
        <v>8.9666999999999994</v>
      </c>
      <c r="CB113" s="6">
        <v>1.40269</v>
      </c>
      <c r="CC113" s="5">
        <v>8.9303299999999997</v>
      </c>
      <c r="CD113" s="5">
        <v>9.9800599999999999</v>
      </c>
      <c r="CE113" s="5">
        <v>13.130229999999999</v>
      </c>
      <c r="CF113" s="5">
        <v>4.5674700000000001</v>
      </c>
      <c r="CG113" s="5">
        <v>13.23129</v>
      </c>
      <c r="CH113" s="5">
        <v>6.5980999999999996</v>
      </c>
      <c r="CI113" s="5">
        <v>10.561579999999999</v>
      </c>
      <c r="CJ113" s="5">
        <v>4.6777300000000004</v>
      </c>
      <c r="CK113" s="5">
        <v>11.360390000000001</v>
      </c>
      <c r="CL113" s="5">
        <v>6.1666699999999999</v>
      </c>
      <c r="CM113" s="5">
        <v>8.2968799999999998</v>
      </c>
      <c r="CN113" s="5">
        <v>8.6356000000000002</v>
      </c>
      <c r="CO113" s="5">
        <v>3.00603</v>
      </c>
      <c r="CP113" s="5">
        <v>3.8276400000000002</v>
      </c>
      <c r="CQ113" s="5">
        <v>2.43485</v>
      </c>
      <c r="CR113" s="5">
        <v>8.9170099999999994</v>
      </c>
      <c r="CS113" s="5">
        <v>7.0584300000000004</v>
      </c>
      <c r="CT113" s="5">
        <v>8.4126899999999996</v>
      </c>
      <c r="CU113" s="5">
        <v>10.66746</v>
      </c>
      <c r="CV113" s="5">
        <v>4.8868900000000002</v>
      </c>
      <c r="CW113" s="5">
        <v>2.7521800000000001</v>
      </c>
      <c r="CX113" s="6">
        <v>1.6359300000000001</v>
      </c>
      <c r="CY113" s="5">
        <v>16.277729999999998</v>
      </c>
      <c r="CZ113" s="5">
        <v>6.5403799999999999</v>
      </c>
      <c r="DA113" s="5">
        <v>6.1396800000000002</v>
      </c>
      <c r="DB113" s="5">
        <v>5.2845800000000001</v>
      </c>
      <c r="DC113" s="5">
        <v>6.6062799999999999</v>
      </c>
      <c r="DD113" s="5">
        <v>8.0812899999999992</v>
      </c>
      <c r="DE113" s="5">
        <v>2.59131</v>
      </c>
      <c r="DF113" s="5">
        <v>9.4945299999999992</v>
      </c>
      <c r="DG113" s="6">
        <v>1.3379000000000001</v>
      </c>
      <c r="DH113" s="5">
        <v>7.1296799999999996</v>
      </c>
      <c r="DI113" s="5">
        <v>4.4763900000000003</v>
      </c>
      <c r="DJ113" s="6">
        <v>0.86867000000000005</v>
      </c>
      <c r="DK113" s="5">
        <v>7.6040700000000001</v>
      </c>
      <c r="DL113" s="5">
        <v>6.5541999999999998</v>
      </c>
      <c r="DM113" s="5">
        <v>6.1840099999999998</v>
      </c>
      <c r="DN113" s="5">
        <v>9.8978400000000004</v>
      </c>
      <c r="DO113" s="5">
        <v>3.2330100000000002</v>
      </c>
      <c r="DP113" s="5">
        <v>7.5131100000000002</v>
      </c>
      <c r="DQ113" s="5">
        <v>10.11054</v>
      </c>
      <c r="DR113" s="1" t="s">
        <v>710</v>
      </c>
      <c r="DS113" s="1" t="s">
        <v>332</v>
      </c>
      <c r="DT113" s="5">
        <v>-7.6765537261962891E-2</v>
      </c>
      <c r="DU113" s="5">
        <v>-0.10597515106201172</v>
      </c>
    </row>
    <row r="114" spans="2:125" x14ac:dyDescent="0.2">
      <c r="B114" s="3" t="s">
        <v>737</v>
      </c>
      <c r="C114" s="3" t="s">
        <v>706</v>
      </c>
      <c r="D114" s="4">
        <v>45128</v>
      </c>
      <c r="E114" s="4">
        <v>45139</v>
      </c>
      <c r="F114" s="1">
        <f t="shared" si="4"/>
        <v>11</v>
      </c>
      <c r="G114" s="1" t="s">
        <v>388</v>
      </c>
      <c r="H114" s="1" t="s">
        <v>320</v>
      </c>
      <c r="I114" s="1">
        <v>0</v>
      </c>
      <c r="J114" s="1">
        <v>1</v>
      </c>
      <c r="K114" s="1">
        <v>1</v>
      </c>
      <c r="L114" s="1">
        <v>4.9000000000000004</v>
      </c>
      <c r="M114" s="1">
        <f>L114*0.063</f>
        <v>0.30870000000000003</v>
      </c>
      <c r="N114" s="3" t="s">
        <v>489</v>
      </c>
      <c r="O114" s="1">
        <f>L114*0.688</f>
        <v>3.3712</v>
      </c>
      <c r="P114" s="3" t="s">
        <v>574</v>
      </c>
      <c r="Q114" s="3" t="s">
        <v>738</v>
      </c>
      <c r="R114" s="3" t="s">
        <v>739</v>
      </c>
      <c r="S114" s="3" t="s">
        <v>324</v>
      </c>
      <c r="T114" s="3" t="s">
        <v>324</v>
      </c>
      <c r="U114" s="3" t="s">
        <v>324</v>
      </c>
      <c r="V114" s="3" t="s">
        <v>325</v>
      </c>
      <c r="W114" s="3" t="s">
        <v>494</v>
      </c>
      <c r="X114" s="3" t="s">
        <v>708</v>
      </c>
      <c r="Y114" s="10">
        <f t="shared" si="5"/>
        <v>49.14</v>
      </c>
      <c r="Z114" s="3" t="s">
        <v>709</v>
      </c>
      <c r="AA114" s="3" t="s">
        <v>525</v>
      </c>
      <c r="AB114" s="3"/>
      <c r="AC114" s="3" t="s">
        <v>330</v>
      </c>
      <c r="AD114" s="5">
        <v>9.2169100000000004</v>
      </c>
      <c r="AE114" s="5">
        <v>8.3537300000000005</v>
      </c>
      <c r="AF114" s="5">
        <v>7.5342099999999999</v>
      </c>
      <c r="AG114" s="5">
        <v>5.7454000000000001</v>
      </c>
      <c r="AH114" s="5">
        <v>4.46767</v>
      </c>
      <c r="AI114" s="6">
        <v>-2.08331</v>
      </c>
      <c r="AJ114" s="5">
        <v>5.6997299999999997</v>
      </c>
      <c r="AK114" s="5">
        <v>7.6026600000000002</v>
      </c>
      <c r="AL114" s="5">
        <v>7.8816800000000002</v>
      </c>
      <c r="AM114" s="5">
        <v>4.50021</v>
      </c>
      <c r="AN114" s="5">
        <v>8.8901800000000009</v>
      </c>
      <c r="AO114" s="5">
        <v>8.6259099999999993</v>
      </c>
      <c r="AP114" s="6">
        <v>0.85721999999999998</v>
      </c>
      <c r="AQ114" s="5">
        <v>12.80325</v>
      </c>
      <c r="AR114" s="5">
        <v>7.5004299999999997</v>
      </c>
      <c r="AS114" s="5">
        <v>12.64432</v>
      </c>
      <c r="AT114" s="5">
        <v>12.84497</v>
      </c>
      <c r="AU114" s="5">
        <v>9.1001499999999993</v>
      </c>
      <c r="AV114" s="6">
        <v>0.67923999999999995</v>
      </c>
      <c r="AW114" s="5">
        <v>12.184810000000001</v>
      </c>
      <c r="AX114" s="5">
        <v>11.54561</v>
      </c>
      <c r="AY114" s="5">
        <v>5.8027899999999999</v>
      </c>
      <c r="AZ114" s="6">
        <v>1.89595</v>
      </c>
      <c r="BA114" s="5">
        <v>7.1992700000000003</v>
      </c>
      <c r="BB114" s="5">
        <v>5.5596800000000002</v>
      </c>
      <c r="BC114" s="5">
        <v>3.8119100000000001</v>
      </c>
      <c r="BD114" s="6">
        <v>0.62987000000000004</v>
      </c>
      <c r="BE114" s="5">
        <v>9.5225600000000004</v>
      </c>
      <c r="BF114" s="5">
        <v>7.7837800000000001</v>
      </c>
      <c r="BG114" s="5">
        <v>11.092919999999999</v>
      </c>
      <c r="BH114" s="5">
        <v>11.624090000000001</v>
      </c>
      <c r="BI114" s="5">
        <v>10.13636</v>
      </c>
      <c r="BJ114" s="6">
        <v>0.84404999999999997</v>
      </c>
      <c r="BK114" s="5">
        <v>8.9792100000000001</v>
      </c>
      <c r="BL114" s="5">
        <v>8.6913900000000002</v>
      </c>
      <c r="BM114" s="5">
        <v>5.09673</v>
      </c>
      <c r="BN114" s="6">
        <v>-0.78293000000000001</v>
      </c>
      <c r="BO114" s="5">
        <v>8.20031</v>
      </c>
      <c r="BP114" s="5">
        <v>9.7325900000000001</v>
      </c>
      <c r="BQ114" s="5">
        <v>9.3376800000000006</v>
      </c>
      <c r="BR114" s="5">
        <v>10.093209999999999</v>
      </c>
      <c r="BS114" s="5">
        <v>2.3863500000000002</v>
      </c>
      <c r="BT114" s="5">
        <v>11.7628</v>
      </c>
      <c r="BU114" s="5">
        <v>10.123659999999999</v>
      </c>
      <c r="BV114" s="5">
        <v>7.4629300000000001</v>
      </c>
      <c r="BW114" s="5">
        <v>6.5741300000000003</v>
      </c>
      <c r="BX114" s="5">
        <v>6.3586299999999998</v>
      </c>
      <c r="BY114" s="5">
        <v>8.3624299999999998</v>
      </c>
      <c r="BZ114" s="5">
        <v>10.01717</v>
      </c>
      <c r="CA114" s="5">
        <v>8.9084500000000002</v>
      </c>
      <c r="CB114" s="6">
        <v>1.1453500000000001</v>
      </c>
      <c r="CC114" s="5">
        <v>9.0332899999999992</v>
      </c>
      <c r="CD114" s="5">
        <v>10.710929999999999</v>
      </c>
      <c r="CE114" s="5">
        <v>13.23884</v>
      </c>
      <c r="CF114" s="5">
        <v>4.97905</v>
      </c>
      <c r="CG114" s="5">
        <v>13.316000000000001</v>
      </c>
      <c r="CH114" s="5">
        <v>6.6040000000000001</v>
      </c>
      <c r="CI114" s="5">
        <v>7.9126399999999997</v>
      </c>
      <c r="CJ114" s="5">
        <v>5.1131000000000002</v>
      </c>
      <c r="CK114" s="5">
        <v>11.684749999999999</v>
      </c>
      <c r="CL114" s="5">
        <v>7.1669400000000003</v>
      </c>
      <c r="CM114" s="5">
        <v>7.7335599999999998</v>
      </c>
      <c r="CN114" s="5">
        <v>8.6473800000000001</v>
      </c>
      <c r="CO114" s="5">
        <v>3.31162</v>
      </c>
      <c r="CP114" s="5">
        <v>4.2121199999999996</v>
      </c>
      <c r="CQ114" s="5">
        <v>2.4979200000000001</v>
      </c>
      <c r="CR114" s="5">
        <v>9.1389600000000009</v>
      </c>
      <c r="CS114" s="5">
        <v>6.9592400000000003</v>
      </c>
      <c r="CT114" s="5">
        <v>8.3916400000000007</v>
      </c>
      <c r="CU114" s="5">
        <v>10.37701</v>
      </c>
      <c r="CV114" s="5">
        <v>4.8475099999999998</v>
      </c>
      <c r="CW114" s="5">
        <v>3.1998500000000001</v>
      </c>
      <c r="CX114" s="5">
        <v>1.87984</v>
      </c>
      <c r="CY114" s="5">
        <v>15.86842</v>
      </c>
      <c r="CZ114" s="5">
        <v>6.4937899999999997</v>
      </c>
      <c r="DA114" s="5">
        <v>6.2077600000000004</v>
      </c>
      <c r="DB114" s="5">
        <v>5.4952300000000003</v>
      </c>
      <c r="DC114" s="5">
        <v>8.3440200000000004</v>
      </c>
      <c r="DD114" s="5">
        <v>7.4382999999999999</v>
      </c>
      <c r="DE114" s="5">
        <v>2.7641300000000002</v>
      </c>
      <c r="DF114" s="5">
        <v>9.6273400000000002</v>
      </c>
      <c r="DG114" s="6">
        <v>1.52536</v>
      </c>
      <c r="DH114" s="5">
        <v>7.5033099999999999</v>
      </c>
      <c r="DI114" s="5">
        <v>4.6361400000000001</v>
      </c>
      <c r="DJ114" s="6">
        <v>1.11209</v>
      </c>
      <c r="DK114" s="5">
        <v>7.6073399999999998</v>
      </c>
      <c r="DL114" s="5">
        <v>5.9634400000000003</v>
      </c>
      <c r="DM114" s="5">
        <v>6.3567</v>
      </c>
      <c r="DN114" s="5">
        <v>9.9279399999999995</v>
      </c>
      <c r="DO114" s="5">
        <v>2.97167</v>
      </c>
      <c r="DP114" s="5">
        <v>7.37941</v>
      </c>
      <c r="DQ114" s="5">
        <v>10.138400000000001</v>
      </c>
      <c r="DR114" s="1" t="s">
        <v>710</v>
      </c>
      <c r="DS114" s="1" t="s">
        <v>332</v>
      </c>
      <c r="DT114" s="5">
        <v>0.18045473098754883</v>
      </c>
      <c r="DU114" s="5">
        <v>7.48443603515625E-3</v>
      </c>
    </row>
    <row r="115" spans="2:125" x14ac:dyDescent="0.2">
      <c r="B115" s="3" t="s">
        <v>740</v>
      </c>
      <c r="C115" s="3" t="s">
        <v>706</v>
      </c>
      <c r="D115" s="4">
        <v>45128</v>
      </c>
      <c r="E115" s="4">
        <v>45140</v>
      </c>
      <c r="F115" s="1">
        <f t="shared" si="4"/>
        <v>12</v>
      </c>
      <c r="G115" s="1" t="s">
        <v>388</v>
      </c>
      <c r="H115" s="1" t="s">
        <v>320</v>
      </c>
      <c r="I115" s="1">
        <v>0</v>
      </c>
      <c r="J115" s="1">
        <v>0</v>
      </c>
      <c r="K115" s="1">
        <v>0</v>
      </c>
      <c r="L115" s="1">
        <v>6.3</v>
      </c>
      <c r="M115" s="1">
        <f>L115*0.062</f>
        <v>0.3906</v>
      </c>
      <c r="N115" s="3" t="s">
        <v>741</v>
      </c>
      <c r="O115" s="1">
        <f>L115*0.732</f>
        <v>4.6116000000000001</v>
      </c>
      <c r="P115" s="3" t="s">
        <v>321</v>
      </c>
      <c r="Q115" s="3" t="s">
        <v>742</v>
      </c>
      <c r="R115" s="3" t="s">
        <v>743</v>
      </c>
      <c r="S115" s="3" t="s">
        <v>324</v>
      </c>
      <c r="T115" s="3" t="s">
        <v>324</v>
      </c>
      <c r="U115" s="3" t="s">
        <v>324</v>
      </c>
      <c r="V115" s="3" t="s">
        <v>325</v>
      </c>
      <c r="W115" s="3" t="s">
        <v>494</v>
      </c>
      <c r="X115" s="3" t="s">
        <v>708</v>
      </c>
      <c r="Y115" s="10">
        <f t="shared" si="5"/>
        <v>49.14</v>
      </c>
      <c r="Z115" s="3" t="s">
        <v>709</v>
      </c>
      <c r="AA115" s="3" t="s">
        <v>525</v>
      </c>
      <c r="AB115" s="3"/>
      <c r="AC115" s="3" t="s">
        <v>330</v>
      </c>
      <c r="AD115" s="5">
        <v>6.41031</v>
      </c>
      <c r="AE115" s="5">
        <v>8.5457800000000006</v>
      </c>
      <c r="AF115" s="5">
        <v>7.4630299999999998</v>
      </c>
      <c r="AG115" s="5">
        <v>2.90239</v>
      </c>
      <c r="AH115" s="5">
        <v>4.5777299999999999</v>
      </c>
      <c r="AI115" s="6">
        <v>-1.2238</v>
      </c>
      <c r="AJ115" s="5">
        <v>5.4635400000000001</v>
      </c>
      <c r="AK115" s="5">
        <v>8.4054400000000005</v>
      </c>
      <c r="AL115" s="5">
        <v>7.8321199999999997</v>
      </c>
      <c r="AM115" s="5">
        <v>4.4288600000000002</v>
      </c>
      <c r="AN115" s="5">
        <v>8.66418</v>
      </c>
      <c r="AO115" s="5">
        <v>7.3726900000000004</v>
      </c>
      <c r="AP115" s="5">
        <v>1.33558</v>
      </c>
      <c r="AQ115" s="5">
        <v>11.906599999999999</v>
      </c>
      <c r="AR115" s="5">
        <v>7.1033099999999996</v>
      </c>
      <c r="AS115" s="5">
        <v>10.39621</v>
      </c>
      <c r="AT115" s="5">
        <v>11.215439999999999</v>
      </c>
      <c r="AU115" s="5">
        <v>8.9415099999999992</v>
      </c>
      <c r="AV115" s="5">
        <v>1.32298</v>
      </c>
      <c r="AW115" s="5">
        <v>11.24465</v>
      </c>
      <c r="AX115" s="5">
        <v>11.35407</v>
      </c>
      <c r="AY115" s="5">
        <v>5.7035400000000003</v>
      </c>
      <c r="AZ115" s="6">
        <v>1.6951400000000001</v>
      </c>
      <c r="BA115" s="5">
        <v>6.5864900000000004</v>
      </c>
      <c r="BB115" s="5">
        <v>4.91812</v>
      </c>
      <c r="BC115" s="5">
        <v>3.1407699999999998</v>
      </c>
      <c r="BD115" s="6">
        <v>1.2307399999999999</v>
      </c>
      <c r="BE115" s="5">
        <v>9.3433200000000003</v>
      </c>
      <c r="BF115" s="5">
        <v>7.7779499999999997</v>
      </c>
      <c r="BG115" s="5">
        <v>10.384740000000001</v>
      </c>
      <c r="BH115" s="5">
        <v>11.492179999999999</v>
      </c>
      <c r="BI115" s="5">
        <v>9.2355</v>
      </c>
      <c r="BJ115" s="6">
        <v>1.13571</v>
      </c>
      <c r="BK115" s="5">
        <v>8.7474699999999999</v>
      </c>
      <c r="BL115" s="5">
        <v>8.4705999999999992</v>
      </c>
      <c r="BM115" s="5">
        <v>4.5969300000000004</v>
      </c>
      <c r="BN115" s="6">
        <v>-0.92517000000000005</v>
      </c>
      <c r="BO115" s="5">
        <v>8.2971900000000005</v>
      </c>
      <c r="BP115" s="5">
        <v>9.4473199999999995</v>
      </c>
      <c r="BQ115" s="5">
        <v>9.3147400000000005</v>
      </c>
      <c r="BR115" s="5">
        <v>9.6542300000000001</v>
      </c>
      <c r="BS115" s="5">
        <v>2.3032599999999999</v>
      </c>
      <c r="BT115" s="5">
        <v>11.92961</v>
      </c>
      <c r="BU115" s="5">
        <v>8.35961</v>
      </c>
      <c r="BV115" s="5">
        <v>6.9547800000000004</v>
      </c>
      <c r="BW115" s="5">
        <v>5.2194900000000004</v>
      </c>
      <c r="BX115" s="5">
        <v>6.47241</v>
      </c>
      <c r="BY115" s="5">
        <v>7.4695600000000004</v>
      </c>
      <c r="BZ115" s="5">
        <v>9.9692399999999992</v>
      </c>
      <c r="CA115" s="5">
        <v>9.0764200000000006</v>
      </c>
      <c r="CB115" s="6">
        <v>1.40299</v>
      </c>
      <c r="CC115" s="5">
        <v>8.6103699999999996</v>
      </c>
      <c r="CD115" s="5">
        <v>10.20054</v>
      </c>
      <c r="CE115" s="5">
        <v>12.82419</v>
      </c>
      <c r="CF115" s="5">
        <v>4.2368899999999998</v>
      </c>
      <c r="CG115" s="5">
        <v>11.658189999999999</v>
      </c>
      <c r="CH115" s="5">
        <v>5.8047300000000002</v>
      </c>
      <c r="CI115" s="5">
        <v>6.6711600000000004</v>
      </c>
      <c r="CJ115" s="5">
        <v>5.0749000000000004</v>
      </c>
      <c r="CK115" s="5">
        <v>11.46156</v>
      </c>
      <c r="CL115" s="5">
        <v>6.8736600000000001</v>
      </c>
      <c r="CM115" s="5">
        <v>6.9694700000000003</v>
      </c>
      <c r="CN115" s="5">
        <v>8.5562900000000006</v>
      </c>
      <c r="CO115" s="5">
        <v>3.1433800000000001</v>
      </c>
      <c r="CP115" s="5">
        <v>4.0997599999999998</v>
      </c>
      <c r="CQ115" s="5">
        <v>2.1150000000000002</v>
      </c>
      <c r="CR115" s="5">
        <v>9.0893499999999996</v>
      </c>
      <c r="CS115" s="5">
        <v>6.9004700000000003</v>
      </c>
      <c r="CT115" s="5">
        <v>8.4030199999999997</v>
      </c>
      <c r="CU115" s="5">
        <v>9.9487699999999997</v>
      </c>
      <c r="CV115" s="5">
        <v>4.9300300000000004</v>
      </c>
      <c r="CW115" s="6">
        <v>1.6931400000000001</v>
      </c>
      <c r="CX115" s="5">
        <v>1.7520899999999999</v>
      </c>
      <c r="CY115" s="5">
        <v>10.71129</v>
      </c>
      <c r="CZ115" s="5">
        <v>6.4142099999999997</v>
      </c>
      <c r="DA115" s="5">
        <v>5.6670999999999996</v>
      </c>
      <c r="DB115" s="5">
        <v>5.2500400000000003</v>
      </c>
      <c r="DC115" s="5">
        <v>7.4784300000000004</v>
      </c>
      <c r="DD115" s="5">
        <v>7.0974500000000003</v>
      </c>
      <c r="DE115" s="5">
        <v>2.4554100000000001</v>
      </c>
      <c r="DF115" s="5">
        <v>9.4415099999999992</v>
      </c>
      <c r="DG115" s="6">
        <v>1.38246</v>
      </c>
      <c r="DH115" s="5">
        <v>7.48956</v>
      </c>
      <c r="DI115" s="5">
        <v>4.1706000000000003</v>
      </c>
      <c r="DJ115" s="6">
        <v>1.3756200000000001</v>
      </c>
      <c r="DK115" s="5">
        <v>7.0773700000000002</v>
      </c>
      <c r="DL115" s="5">
        <v>5.0274999999999999</v>
      </c>
      <c r="DM115" s="5">
        <v>6.97912</v>
      </c>
      <c r="DN115" s="5">
        <v>8.3488600000000002</v>
      </c>
      <c r="DO115" s="5">
        <v>3.1130200000000001</v>
      </c>
      <c r="DP115" s="5">
        <v>6.9450099999999999</v>
      </c>
      <c r="DQ115" s="5">
        <v>9.7709899999999994</v>
      </c>
      <c r="DR115" s="1" t="s">
        <v>710</v>
      </c>
      <c r="DS115" s="1" t="s">
        <v>332</v>
      </c>
      <c r="DT115" s="5">
        <v>-0.13696527481079102</v>
      </c>
      <c r="DU115" s="5">
        <v>-5.6645393371582031E-2</v>
      </c>
    </row>
    <row r="116" spans="2:125" x14ac:dyDescent="0.2">
      <c r="B116" s="3" t="s">
        <v>744</v>
      </c>
      <c r="C116" s="3" t="s">
        <v>706</v>
      </c>
      <c r="D116" s="4">
        <v>45128</v>
      </c>
      <c r="E116" s="4">
        <v>45141</v>
      </c>
      <c r="F116" s="1">
        <f t="shared" si="4"/>
        <v>13</v>
      </c>
      <c r="G116" s="1" t="s">
        <v>388</v>
      </c>
      <c r="H116" s="1" t="s">
        <v>320</v>
      </c>
      <c r="I116" s="1">
        <v>0</v>
      </c>
      <c r="J116" s="1">
        <v>0</v>
      </c>
      <c r="K116" s="1">
        <v>0</v>
      </c>
      <c r="L116" s="1">
        <v>6.5</v>
      </c>
      <c r="M116" s="1">
        <f>L116*0.071</f>
        <v>0.46149999999999997</v>
      </c>
      <c r="N116" s="3" t="s">
        <v>745</v>
      </c>
      <c r="O116" s="1">
        <f>L116*0.518</f>
        <v>3.367</v>
      </c>
      <c r="P116" s="3" t="s">
        <v>321</v>
      </c>
      <c r="Q116" s="3" t="s">
        <v>746</v>
      </c>
      <c r="R116" s="3" t="s">
        <v>440</v>
      </c>
      <c r="S116" s="3" t="s">
        <v>324</v>
      </c>
      <c r="T116" s="3" t="s">
        <v>324</v>
      </c>
      <c r="U116" s="3" t="s">
        <v>324</v>
      </c>
      <c r="V116" s="3" t="s">
        <v>325</v>
      </c>
      <c r="W116" s="3" t="s">
        <v>494</v>
      </c>
      <c r="X116" s="3" t="s">
        <v>708</v>
      </c>
      <c r="Y116" s="10">
        <f t="shared" si="5"/>
        <v>49.14</v>
      </c>
      <c r="Z116" s="3" t="s">
        <v>709</v>
      </c>
      <c r="AA116" s="3" t="s">
        <v>525</v>
      </c>
      <c r="AB116" s="3"/>
      <c r="AC116" s="3" t="s">
        <v>330</v>
      </c>
      <c r="AD116" s="5">
        <v>5.5657500000000004</v>
      </c>
      <c r="AE116" s="5">
        <v>8.3035300000000003</v>
      </c>
      <c r="AF116" s="5">
        <v>7.4498100000000003</v>
      </c>
      <c r="AG116" s="5">
        <v>1.3541300000000001</v>
      </c>
      <c r="AH116" s="5">
        <v>4.5975700000000002</v>
      </c>
      <c r="AI116" s="6">
        <v>0.20033999999999999</v>
      </c>
      <c r="AJ116" s="5">
        <v>5.7412099999999997</v>
      </c>
      <c r="AK116" s="5">
        <v>7.6609600000000002</v>
      </c>
      <c r="AL116" s="5">
        <v>7.24411</v>
      </c>
      <c r="AM116" s="5">
        <v>4.2134099999999997</v>
      </c>
      <c r="AN116" s="5">
        <v>8.9194200000000006</v>
      </c>
      <c r="AO116" s="5">
        <v>6.8527500000000003</v>
      </c>
      <c r="AP116" s="5">
        <v>1.35046</v>
      </c>
      <c r="AQ116" s="5">
        <v>11.884980000000001</v>
      </c>
      <c r="AR116" s="5">
        <v>6.9358500000000003</v>
      </c>
      <c r="AS116" s="5">
        <v>10.62903</v>
      </c>
      <c r="AT116" s="5">
        <v>11.559419999999999</v>
      </c>
      <c r="AU116" s="5">
        <v>9.1362100000000002</v>
      </c>
      <c r="AV116" s="5">
        <v>1.31873</v>
      </c>
      <c r="AW116" s="5">
        <v>10.62351</v>
      </c>
      <c r="AX116" s="5">
        <v>11.174390000000001</v>
      </c>
      <c r="AY116" s="5">
        <v>5.5175099999999997</v>
      </c>
      <c r="AZ116" s="6">
        <v>1.75973</v>
      </c>
      <c r="BA116" s="5">
        <v>6.1513400000000003</v>
      </c>
      <c r="BB116" s="5">
        <v>4.67774</v>
      </c>
      <c r="BC116" s="5">
        <v>2.9434100000000001</v>
      </c>
      <c r="BD116" s="6">
        <v>1.1163799999999999</v>
      </c>
      <c r="BE116" s="5">
        <v>9.3197799999999997</v>
      </c>
      <c r="BF116" s="5">
        <v>7.8778300000000003</v>
      </c>
      <c r="BG116" s="5">
        <v>10.69097</v>
      </c>
      <c r="BH116" s="5">
        <v>11.32159</v>
      </c>
      <c r="BI116" s="5">
        <v>8.3956400000000002</v>
      </c>
      <c r="BJ116" s="6">
        <v>1.37009</v>
      </c>
      <c r="BK116" s="5">
        <v>8.6217000000000006</v>
      </c>
      <c r="BL116" s="5">
        <v>8.1976200000000006</v>
      </c>
      <c r="BM116" s="5">
        <v>4.2166899999999998</v>
      </c>
      <c r="BN116" s="6">
        <v>-0.88749999999999996</v>
      </c>
      <c r="BO116" s="5">
        <v>8.4189100000000003</v>
      </c>
      <c r="BP116" s="5">
        <v>9.0690399999999993</v>
      </c>
      <c r="BQ116" s="5">
        <v>9.4176500000000001</v>
      </c>
      <c r="BR116" s="5">
        <v>9.0480999999999998</v>
      </c>
      <c r="BS116" s="5">
        <v>2.1040700000000001</v>
      </c>
      <c r="BT116" s="5">
        <v>11.832850000000001</v>
      </c>
      <c r="BU116" s="5">
        <v>7.8784200000000002</v>
      </c>
      <c r="BV116" s="5">
        <v>6.9783600000000003</v>
      </c>
      <c r="BW116" s="5">
        <v>4.7594500000000002</v>
      </c>
      <c r="BX116" s="5">
        <v>6.2141099999999998</v>
      </c>
      <c r="BY116" s="5">
        <v>7.0107900000000001</v>
      </c>
      <c r="BZ116" s="5">
        <v>9.9050600000000006</v>
      </c>
      <c r="CA116" s="5">
        <v>8.8872</v>
      </c>
      <c r="CB116" s="6">
        <v>1.4074199999999999</v>
      </c>
      <c r="CC116" s="5">
        <v>8.5953900000000001</v>
      </c>
      <c r="CD116" s="5">
        <v>9.8147300000000008</v>
      </c>
      <c r="CE116" s="5">
        <v>12.60454</v>
      </c>
      <c r="CF116" s="5">
        <v>3.8425500000000001</v>
      </c>
      <c r="CG116" s="5">
        <v>11.39565</v>
      </c>
      <c r="CH116" s="5">
        <v>5.3010999999999999</v>
      </c>
      <c r="CI116" s="5">
        <v>6.3607800000000001</v>
      </c>
      <c r="CJ116" s="5">
        <v>4.8209</v>
      </c>
      <c r="CK116" s="5">
        <v>11.253579999999999</v>
      </c>
      <c r="CL116" s="5">
        <v>7.0915499999999998</v>
      </c>
      <c r="CM116" s="5">
        <v>6.9073900000000004</v>
      </c>
      <c r="CN116" s="5">
        <v>8.9140800000000002</v>
      </c>
      <c r="CO116" s="5">
        <v>3.8353899999999999</v>
      </c>
      <c r="CP116" s="5">
        <v>4.0797999999999996</v>
      </c>
      <c r="CQ116" s="5">
        <v>2.1581299999999999</v>
      </c>
      <c r="CR116" s="5">
        <v>9.0967500000000001</v>
      </c>
      <c r="CS116" s="5">
        <v>6.8353999999999999</v>
      </c>
      <c r="CT116" s="5">
        <v>8.5576899999999991</v>
      </c>
      <c r="CU116" s="5">
        <v>9.9588800000000006</v>
      </c>
      <c r="CV116" s="5">
        <v>5.1211900000000004</v>
      </c>
      <c r="CW116" s="5">
        <v>2.3645999999999998</v>
      </c>
      <c r="CX116" s="6">
        <v>1.3404799999999999</v>
      </c>
      <c r="CY116" s="5">
        <v>9.9078599999999994</v>
      </c>
      <c r="CZ116" s="5">
        <v>6.2572900000000002</v>
      </c>
      <c r="DA116" s="5">
        <v>5.3595699999999997</v>
      </c>
      <c r="DB116" s="5">
        <v>5.2874499999999998</v>
      </c>
      <c r="DC116" s="5">
        <v>6.6152699999999998</v>
      </c>
      <c r="DD116" s="5">
        <v>7.1973099999999999</v>
      </c>
      <c r="DE116" s="5">
        <v>2.3611499999999999</v>
      </c>
      <c r="DF116" s="5">
        <v>9.5363699999999998</v>
      </c>
      <c r="DG116" s="6">
        <v>1.1387100000000001</v>
      </c>
      <c r="DH116" s="5">
        <v>7.28939</v>
      </c>
      <c r="DI116" s="5">
        <v>3.9144199999999998</v>
      </c>
      <c r="DJ116" s="6">
        <v>1.36365</v>
      </c>
      <c r="DK116" s="5">
        <v>7.3095800000000004</v>
      </c>
      <c r="DL116" s="5">
        <v>5.2103099999999998</v>
      </c>
      <c r="DM116" s="5">
        <v>7.0144700000000002</v>
      </c>
      <c r="DN116" s="5">
        <v>7.8478199999999996</v>
      </c>
      <c r="DO116" s="5">
        <v>3.0277699999999999</v>
      </c>
      <c r="DP116" s="5">
        <v>7.4712899999999998</v>
      </c>
      <c r="DQ116" s="5">
        <v>9.7009000000000007</v>
      </c>
      <c r="DR116" s="1" t="s">
        <v>710</v>
      </c>
      <c r="DS116" s="1" t="s">
        <v>332</v>
      </c>
      <c r="DT116" s="5">
        <v>-1.6825199127197266E-2</v>
      </c>
      <c r="DU116" s="5">
        <v>5.5034637451171882E-2</v>
      </c>
    </row>
    <row r="117" spans="2:125" x14ac:dyDescent="0.2">
      <c r="B117" s="3" t="s">
        <v>747</v>
      </c>
      <c r="C117" s="3" t="s">
        <v>706</v>
      </c>
      <c r="D117" s="4">
        <v>45128</v>
      </c>
      <c r="E117" s="4">
        <v>45142</v>
      </c>
      <c r="F117" s="1">
        <f t="shared" si="4"/>
        <v>14</v>
      </c>
      <c r="G117" s="1" t="s">
        <v>388</v>
      </c>
      <c r="H117" s="1" t="s">
        <v>320</v>
      </c>
      <c r="I117" s="1">
        <v>0</v>
      </c>
      <c r="J117" s="1">
        <v>0</v>
      </c>
      <c r="K117" s="1">
        <v>0</v>
      </c>
      <c r="L117" s="1">
        <v>4.2</v>
      </c>
      <c r="M117" s="1">
        <f>L117*0.053</f>
        <v>0.22259999999999999</v>
      </c>
      <c r="N117" s="3" t="s">
        <v>748</v>
      </c>
      <c r="O117" s="1">
        <f>L117*0.646</f>
        <v>2.7132000000000001</v>
      </c>
      <c r="P117" s="3" t="s">
        <v>552</v>
      </c>
      <c r="Q117" s="3" t="s">
        <v>749</v>
      </c>
      <c r="R117" s="3" t="s">
        <v>544</v>
      </c>
      <c r="S117" s="3" t="s">
        <v>324</v>
      </c>
      <c r="T117" s="3" t="s">
        <v>324</v>
      </c>
      <c r="U117" s="3" t="s">
        <v>324</v>
      </c>
      <c r="V117" s="3" t="s">
        <v>325</v>
      </c>
      <c r="W117" s="3" t="s">
        <v>494</v>
      </c>
      <c r="X117" s="3" t="s">
        <v>708</v>
      </c>
      <c r="Y117" s="10">
        <f t="shared" si="5"/>
        <v>49.14</v>
      </c>
      <c r="Z117" s="3" t="s">
        <v>709</v>
      </c>
      <c r="AA117" s="3" t="s">
        <v>525</v>
      </c>
      <c r="AB117" s="3"/>
      <c r="AC117" s="3" t="s">
        <v>330</v>
      </c>
      <c r="AD117" s="5">
        <v>5.0377000000000001</v>
      </c>
      <c r="AE117" s="5">
        <v>7.9598800000000001</v>
      </c>
      <c r="AF117" s="5">
        <v>7.6514600000000002</v>
      </c>
      <c r="AG117" s="5">
        <v>1.3292999999999999</v>
      </c>
      <c r="AH117" s="5">
        <v>4.9107200000000004</v>
      </c>
      <c r="AI117" s="6">
        <v>-1.76132</v>
      </c>
      <c r="AJ117" s="5">
        <v>5.7238699999999998</v>
      </c>
      <c r="AK117" s="5">
        <v>7.7701200000000004</v>
      </c>
      <c r="AL117" s="5">
        <v>7.4285500000000004</v>
      </c>
      <c r="AM117" s="5">
        <v>4.3713300000000004</v>
      </c>
      <c r="AN117" s="5">
        <v>8.7472100000000008</v>
      </c>
      <c r="AO117" s="5">
        <v>6.4406499999999998</v>
      </c>
      <c r="AP117" s="6">
        <v>0.70299999999999996</v>
      </c>
      <c r="AQ117" s="5">
        <v>11.553940000000001</v>
      </c>
      <c r="AR117" s="5">
        <v>6.5373700000000001</v>
      </c>
      <c r="AS117" s="5">
        <v>11.15314</v>
      </c>
      <c r="AT117" s="5">
        <v>11.67881</v>
      </c>
      <c r="AU117" s="5">
        <v>9.1082800000000006</v>
      </c>
      <c r="AV117" s="5">
        <v>1.67319</v>
      </c>
      <c r="AW117" s="5">
        <v>10.3742</v>
      </c>
      <c r="AX117" s="5">
        <v>10.906499999999999</v>
      </c>
      <c r="AY117" s="5">
        <v>4.9463900000000001</v>
      </c>
      <c r="AZ117" s="6">
        <v>1.98068</v>
      </c>
      <c r="BA117" s="5">
        <v>6.1163699999999999</v>
      </c>
      <c r="BB117" s="5">
        <v>4.5288899999999996</v>
      </c>
      <c r="BC117" s="5">
        <v>2.8397199999999998</v>
      </c>
      <c r="BD117" s="6">
        <v>0.84791000000000005</v>
      </c>
      <c r="BE117" s="5">
        <v>9.3500499999999995</v>
      </c>
      <c r="BF117" s="5">
        <v>8.1064900000000009</v>
      </c>
      <c r="BG117" s="5">
        <v>10.876989999999999</v>
      </c>
      <c r="BH117" s="5">
        <v>11.18873</v>
      </c>
      <c r="BI117" s="5">
        <v>8.1030800000000003</v>
      </c>
      <c r="BJ117" s="6">
        <v>0.75936999999999999</v>
      </c>
      <c r="BK117" s="5">
        <v>8.7016399999999994</v>
      </c>
      <c r="BL117" s="5">
        <v>8.3358000000000008</v>
      </c>
      <c r="BM117" s="5">
        <v>4.2215499999999997</v>
      </c>
      <c r="BN117" s="6">
        <v>-0.73987999999999998</v>
      </c>
      <c r="BO117" s="5">
        <v>8.4426799999999993</v>
      </c>
      <c r="BP117" s="5">
        <v>9.3615200000000005</v>
      </c>
      <c r="BQ117" s="5">
        <v>9.39682</v>
      </c>
      <c r="BR117" s="5">
        <v>8.3727300000000007</v>
      </c>
      <c r="BS117" s="5">
        <v>1.79298</v>
      </c>
      <c r="BT117" s="5">
        <v>11.52661</v>
      </c>
      <c r="BU117" s="5">
        <v>7.9063600000000003</v>
      </c>
      <c r="BV117" s="5">
        <v>7.1754300000000004</v>
      </c>
      <c r="BW117" s="5">
        <v>4.90449</v>
      </c>
      <c r="BX117" s="5">
        <v>6.4877399999999996</v>
      </c>
      <c r="BY117" s="5">
        <v>6.9898899999999999</v>
      </c>
      <c r="BZ117" s="5">
        <v>9.8036600000000007</v>
      </c>
      <c r="CA117" s="5">
        <v>9.0623500000000003</v>
      </c>
      <c r="CB117" s="6">
        <v>1.3494299999999999</v>
      </c>
      <c r="CC117" s="5">
        <v>8.6638199999999994</v>
      </c>
      <c r="CD117" s="5">
        <v>9.7365899999999996</v>
      </c>
      <c r="CE117" s="5">
        <v>12.34638</v>
      </c>
      <c r="CF117" s="5">
        <v>3.5959300000000001</v>
      </c>
      <c r="CG117" s="5">
        <v>11.368840000000001</v>
      </c>
      <c r="CH117" s="5">
        <v>4.7833899999999998</v>
      </c>
      <c r="CI117" s="5">
        <v>6.3144400000000003</v>
      </c>
      <c r="CJ117" s="5">
        <v>4.7758599999999998</v>
      </c>
      <c r="CK117" s="5">
        <v>10.98545</v>
      </c>
      <c r="CL117" s="5">
        <v>6.7428900000000001</v>
      </c>
      <c r="CM117" s="5">
        <v>7.0104899999999999</v>
      </c>
      <c r="CN117" s="5">
        <v>9.0046199999999992</v>
      </c>
      <c r="CO117" s="5">
        <v>3.1785000000000001</v>
      </c>
      <c r="CP117" s="5">
        <v>3.9824000000000002</v>
      </c>
      <c r="CQ117" s="5">
        <v>1.9535199999999999</v>
      </c>
      <c r="CR117" s="5">
        <v>9.1377400000000009</v>
      </c>
      <c r="CS117" s="5">
        <v>6.7864599999999999</v>
      </c>
      <c r="CT117" s="5">
        <v>8.4666300000000003</v>
      </c>
      <c r="CU117" s="5">
        <v>10.08778</v>
      </c>
      <c r="CV117" s="5">
        <v>5.1139299999999999</v>
      </c>
      <c r="CW117" s="6">
        <v>2.0473499999999998</v>
      </c>
      <c r="CX117" s="6">
        <v>1.51101</v>
      </c>
      <c r="CY117" s="5">
        <v>9.3657500000000002</v>
      </c>
      <c r="CZ117" s="5">
        <v>6.3504699999999996</v>
      </c>
      <c r="DA117" s="5">
        <v>5.4963300000000004</v>
      </c>
      <c r="DB117" s="5">
        <v>5.2333800000000004</v>
      </c>
      <c r="DC117" s="5">
        <v>6.2994199999999996</v>
      </c>
      <c r="DD117" s="5">
        <v>7.1431699999999996</v>
      </c>
      <c r="DE117" s="5">
        <v>2.0622099999999999</v>
      </c>
      <c r="DF117" s="5">
        <v>9.58521</v>
      </c>
      <c r="DG117" s="6">
        <v>1.40825</v>
      </c>
      <c r="DH117" s="5">
        <v>6.7443799999999996</v>
      </c>
      <c r="DI117" s="5">
        <v>3.7034500000000001</v>
      </c>
      <c r="DJ117" s="6">
        <v>1.5411699999999999</v>
      </c>
      <c r="DK117" s="5">
        <v>7.0335700000000001</v>
      </c>
      <c r="DL117" s="5">
        <v>4.9934700000000003</v>
      </c>
      <c r="DM117" s="5">
        <v>6.7560700000000002</v>
      </c>
      <c r="DN117" s="5">
        <v>7.6256000000000004</v>
      </c>
      <c r="DO117" s="5">
        <v>3.1907100000000002</v>
      </c>
      <c r="DP117" s="5">
        <v>7.7302799999999996</v>
      </c>
      <c r="DQ117" s="5">
        <v>9.7675300000000007</v>
      </c>
      <c r="DR117" s="1" t="s">
        <v>710</v>
      </c>
      <c r="DS117" s="1" t="s">
        <v>332</v>
      </c>
      <c r="DT117" s="5">
        <v>0.10715532302856445</v>
      </c>
      <c r="DU117" s="5">
        <v>3.9105415344238281E-2</v>
      </c>
    </row>
    <row r="118" spans="2:125" x14ac:dyDescent="0.2">
      <c r="B118" s="3" t="s">
        <v>750</v>
      </c>
      <c r="C118" s="3" t="s">
        <v>751</v>
      </c>
      <c r="D118" s="4">
        <v>45128</v>
      </c>
      <c r="E118" s="4">
        <v>45129</v>
      </c>
      <c r="F118" s="1">
        <f t="shared" si="4"/>
        <v>1</v>
      </c>
      <c r="G118" s="1" t="s">
        <v>388</v>
      </c>
      <c r="H118" s="1" t="s">
        <v>320</v>
      </c>
      <c r="I118" s="1">
        <v>0</v>
      </c>
      <c r="J118" s="1">
        <v>0</v>
      </c>
      <c r="K118" s="1">
        <v>0</v>
      </c>
      <c r="L118" s="1">
        <v>1</v>
      </c>
      <c r="M118" s="1">
        <v>0.05</v>
      </c>
      <c r="N118" s="3" t="s">
        <v>636</v>
      </c>
      <c r="O118" s="1">
        <v>0</v>
      </c>
      <c r="P118" s="1">
        <v>98.6</v>
      </c>
      <c r="Q118" s="3" t="s">
        <v>752</v>
      </c>
      <c r="R118" s="3" t="s">
        <v>344</v>
      </c>
      <c r="S118" s="3" t="s">
        <v>324</v>
      </c>
      <c r="T118" s="3" t="s">
        <v>324</v>
      </c>
      <c r="U118" s="3" t="s">
        <v>324</v>
      </c>
      <c r="V118" s="3" t="s">
        <v>325</v>
      </c>
      <c r="W118" s="3" t="s">
        <v>389</v>
      </c>
      <c r="X118" s="3" t="s">
        <v>753</v>
      </c>
      <c r="Y118" s="3">
        <f t="shared" ref="Y118:Y125" si="6">X118*0.8</f>
        <v>49.2</v>
      </c>
      <c r="Z118" s="3" t="s">
        <v>464</v>
      </c>
      <c r="AA118" s="3" t="s">
        <v>329</v>
      </c>
      <c r="AB118" s="3"/>
      <c r="AC118" s="3" t="s">
        <v>330</v>
      </c>
      <c r="AD118" s="7">
        <v>7.0002399999999998</v>
      </c>
      <c r="AE118" s="7">
        <v>6.6055999999999999</v>
      </c>
      <c r="AF118" s="7">
        <v>7.80382</v>
      </c>
      <c r="AG118" s="7">
        <v>2.4462199999999998</v>
      </c>
      <c r="AH118" s="7">
        <v>6.27658</v>
      </c>
      <c r="AI118" s="8">
        <v>-1.2412799999999999</v>
      </c>
      <c r="AJ118" s="7">
        <v>5.2622799999999996</v>
      </c>
      <c r="AK118" s="7">
        <v>9.3918900000000001</v>
      </c>
      <c r="AL118" s="7">
        <v>9.1301400000000008</v>
      </c>
      <c r="AM118" s="7">
        <v>6.9633700000000003</v>
      </c>
      <c r="AN118" s="7">
        <v>10.2158</v>
      </c>
      <c r="AO118" s="7">
        <v>3.0505399999999998</v>
      </c>
      <c r="AP118" s="7">
        <v>2.1767599999999998</v>
      </c>
      <c r="AQ118" s="7">
        <v>14.646190000000001</v>
      </c>
      <c r="AR118" s="7">
        <v>3.2202899999999999</v>
      </c>
      <c r="AS118" s="7">
        <v>9.1355599999999999</v>
      </c>
      <c r="AT118" s="7">
        <v>12.61382</v>
      </c>
      <c r="AU118" s="7">
        <v>9.2988199999999992</v>
      </c>
      <c r="AV118" s="7">
        <v>1.58352</v>
      </c>
      <c r="AW118" s="7">
        <v>8.8007399999999993</v>
      </c>
      <c r="AX118" s="7">
        <v>9.6173999999999999</v>
      </c>
      <c r="AY118" s="7">
        <v>6.6766699999999997</v>
      </c>
      <c r="AZ118" s="7">
        <v>2.2567699999999999</v>
      </c>
      <c r="BA118" s="7">
        <v>4.7856899999999998</v>
      </c>
      <c r="BB118" s="7">
        <v>4.2848100000000002</v>
      </c>
      <c r="BC118" s="8">
        <v>1.6109100000000001</v>
      </c>
      <c r="BD118" s="8">
        <v>2.0155500000000002</v>
      </c>
      <c r="BE118" s="7">
        <v>9.4249399999999994</v>
      </c>
      <c r="BF118" s="7">
        <v>8.2241</v>
      </c>
      <c r="BG118" s="7">
        <v>10.97662</v>
      </c>
      <c r="BH118" s="7">
        <v>10.400840000000001</v>
      </c>
      <c r="BI118" s="7">
        <v>2.6164000000000001</v>
      </c>
      <c r="BJ118" s="8">
        <v>0.82189000000000001</v>
      </c>
      <c r="BK118" s="7">
        <v>9.2931299999999997</v>
      </c>
      <c r="BL118" s="7">
        <v>8.5409400000000009</v>
      </c>
      <c r="BM118" s="7">
        <v>5.2927999999999997</v>
      </c>
      <c r="BN118" s="8">
        <v>-0.41877999999999999</v>
      </c>
      <c r="BO118" s="7">
        <v>8.9802599999999995</v>
      </c>
      <c r="BP118" s="7">
        <v>10.62851</v>
      </c>
      <c r="BQ118" s="7">
        <v>6.96028</v>
      </c>
      <c r="BR118" s="7">
        <v>5.3361400000000003</v>
      </c>
      <c r="BS118" s="7">
        <v>1.5442100000000001</v>
      </c>
      <c r="BT118" s="7">
        <v>12.83286</v>
      </c>
      <c r="BU118" s="7">
        <v>10.502470000000001</v>
      </c>
      <c r="BV118" s="7">
        <v>9.3822700000000001</v>
      </c>
      <c r="BW118" s="7">
        <v>9.2827699999999993</v>
      </c>
      <c r="BX118" s="7">
        <v>6.6504700000000003</v>
      </c>
      <c r="BY118" s="7">
        <v>7.7682500000000001</v>
      </c>
      <c r="BZ118" s="7">
        <v>8.4651200000000006</v>
      </c>
      <c r="CA118" s="7">
        <v>9.8556500000000007</v>
      </c>
      <c r="CB118" s="7">
        <v>2.93852</v>
      </c>
      <c r="CC118" s="7">
        <v>9.7550600000000003</v>
      </c>
      <c r="CD118" s="7">
        <v>5.1983499999999996</v>
      </c>
      <c r="CE118" s="7">
        <v>12.90264</v>
      </c>
      <c r="CF118" s="7">
        <v>6.1712800000000003</v>
      </c>
      <c r="CG118" s="7">
        <v>11.32685</v>
      </c>
      <c r="CH118" s="7">
        <v>5.7840299999999996</v>
      </c>
      <c r="CI118" s="7">
        <v>3.8726600000000002</v>
      </c>
      <c r="CJ118" s="7">
        <v>6.4037499999999996</v>
      </c>
      <c r="CK118" s="7">
        <v>10.81555</v>
      </c>
      <c r="CL118" s="7">
        <v>5.59823</v>
      </c>
      <c r="CM118" s="7">
        <v>8.9074600000000004</v>
      </c>
      <c r="CN118" s="7">
        <v>10.07006</v>
      </c>
      <c r="CO118" s="7">
        <v>4.2945599999999997</v>
      </c>
      <c r="CP118" s="7">
        <v>3.3426499999999999</v>
      </c>
      <c r="CQ118" s="7">
        <v>2.5550799999999998</v>
      </c>
      <c r="CR118" s="7">
        <v>9.5666700000000002</v>
      </c>
      <c r="CS118" s="7">
        <v>8.0588599999999992</v>
      </c>
      <c r="CT118" s="7">
        <v>6.2520199999999999</v>
      </c>
      <c r="CU118" s="7">
        <v>11.847160000000001</v>
      </c>
      <c r="CV118" s="7">
        <v>6.1958299999999999</v>
      </c>
      <c r="CW118" s="7">
        <v>2.1323300000000001</v>
      </c>
      <c r="CX118" s="7">
        <v>2.7456700000000001</v>
      </c>
      <c r="CY118" s="7">
        <v>8.9754900000000006</v>
      </c>
      <c r="CZ118" s="7">
        <v>8.0447799999999994</v>
      </c>
      <c r="DA118" s="7">
        <v>5.4302799999999998</v>
      </c>
      <c r="DB118" s="7">
        <v>5.9250999999999996</v>
      </c>
      <c r="DC118" s="7">
        <v>6.6327100000000003</v>
      </c>
      <c r="DD118" s="7">
        <v>8.2942300000000007</v>
      </c>
      <c r="DE118" s="7">
        <v>2.6634600000000002</v>
      </c>
      <c r="DF118" s="7">
        <v>10.51637</v>
      </c>
      <c r="DG118" s="7">
        <v>2.4439799999999998</v>
      </c>
      <c r="DH118" s="7">
        <v>6.1661999999999999</v>
      </c>
      <c r="DI118" s="7">
        <v>3.52481</v>
      </c>
      <c r="DJ118" s="8">
        <v>1.1852400000000001</v>
      </c>
      <c r="DK118" s="7">
        <v>9.6640200000000007</v>
      </c>
      <c r="DL118" s="7">
        <v>5.0590599999999997</v>
      </c>
      <c r="DM118" s="7">
        <v>4.2960500000000001</v>
      </c>
      <c r="DN118" s="7">
        <v>2.1667000000000001</v>
      </c>
      <c r="DO118" s="7">
        <v>3.8345699999999998</v>
      </c>
      <c r="DP118" s="7">
        <v>7.0550699999999997</v>
      </c>
      <c r="DQ118" s="7">
        <v>10.368639999999999</v>
      </c>
      <c r="DR118" s="1" t="s">
        <v>754</v>
      </c>
      <c r="DS118" s="1" t="s">
        <v>557</v>
      </c>
      <c r="DT118" s="5">
        <v>0.37650012969970703</v>
      </c>
      <c r="DU118" s="5">
        <v>0.22131490707397461</v>
      </c>
    </row>
    <row r="119" spans="2:125" x14ac:dyDescent="0.2">
      <c r="B119" s="3" t="s">
        <v>755</v>
      </c>
      <c r="C119" s="3" t="s">
        <v>751</v>
      </c>
      <c r="D119" s="4">
        <v>45128</v>
      </c>
      <c r="E119" s="4">
        <v>45130</v>
      </c>
      <c r="F119" s="1">
        <f t="shared" si="4"/>
        <v>2</v>
      </c>
      <c r="G119" s="1" t="s">
        <v>388</v>
      </c>
      <c r="H119" s="1" t="s">
        <v>320</v>
      </c>
      <c r="I119" s="1">
        <v>0</v>
      </c>
      <c r="J119" s="1">
        <v>0</v>
      </c>
      <c r="K119" s="1">
        <v>0</v>
      </c>
      <c r="L119" s="1">
        <v>1</v>
      </c>
      <c r="M119" s="1">
        <v>4.3999999999999997E-2</v>
      </c>
      <c r="N119" s="3" t="s">
        <v>756</v>
      </c>
      <c r="O119" s="1">
        <v>3.5999999999999997E-2</v>
      </c>
      <c r="P119" s="1">
        <v>99.7</v>
      </c>
      <c r="Q119" s="3" t="s">
        <v>757</v>
      </c>
      <c r="R119" s="3" t="s">
        <v>758</v>
      </c>
      <c r="S119" s="3" t="s">
        <v>324</v>
      </c>
      <c r="T119" s="3" t="s">
        <v>324</v>
      </c>
      <c r="U119" s="3" t="s">
        <v>324</v>
      </c>
      <c r="V119" s="3" t="s">
        <v>325</v>
      </c>
      <c r="W119" s="3" t="s">
        <v>389</v>
      </c>
      <c r="X119" s="3" t="s">
        <v>753</v>
      </c>
      <c r="Y119" s="3">
        <f t="shared" si="6"/>
        <v>49.2</v>
      </c>
      <c r="Z119" s="3" t="s">
        <v>464</v>
      </c>
      <c r="AA119" s="3" t="s">
        <v>329</v>
      </c>
      <c r="AB119" s="3"/>
      <c r="AC119" s="3" t="s">
        <v>330</v>
      </c>
      <c r="AD119" s="7">
        <v>7.7233200000000002</v>
      </c>
      <c r="AE119" s="7">
        <v>7.0185000000000004</v>
      </c>
      <c r="AF119" s="7">
        <v>8.1267800000000001</v>
      </c>
      <c r="AG119" s="7">
        <v>2.7257600000000002</v>
      </c>
      <c r="AH119" s="7">
        <v>7.0580999999999996</v>
      </c>
      <c r="AI119" s="8">
        <v>-1.2549300000000001</v>
      </c>
      <c r="AJ119" s="7">
        <v>6.4633500000000002</v>
      </c>
      <c r="AK119" s="7">
        <v>10.693759999999999</v>
      </c>
      <c r="AL119" s="7">
        <v>9.4954199999999993</v>
      </c>
      <c r="AM119" s="7">
        <v>7.4039999999999999</v>
      </c>
      <c r="AN119" s="7">
        <v>10.37998</v>
      </c>
      <c r="AO119" s="7">
        <v>3.21712</v>
      </c>
      <c r="AP119" s="7">
        <v>2.1309</v>
      </c>
      <c r="AQ119" s="7">
        <v>14.54157</v>
      </c>
      <c r="AR119" s="7">
        <v>3.5815299999999999</v>
      </c>
      <c r="AS119" s="7">
        <v>9.9333299999999998</v>
      </c>
      <c r="AT119" s="7">
        <v>13.701610000000001</v>
      </c>
      <c r="AU119" s="7">
        <v>9.34741</v>
      </c>
      <c r="AV119" s="7">
        <v>3.3311000000000002</v>
      </c>
      <c r="AW119" s="7">
        <v>9.1867800000000006</v>
      </c>
      <c r="AX119" s="7">
        <v>10.517049999999999</v>
      </c>
      <c r="AY119" s="7">
        <v>5.9085700000000001</v>
      </c>
      <c r="AZ119" s="7">
        <v>2.2436199999999999</v>
      </c>
      <c r="BA119" s="7">
        <v>5.52759</v>
      </c>
      <c r="BB119" s="7">
        <v>4.55382</v>
      </c>
      <c r="BC119" s="8">
        <v>1.9919800000000001</v>
      </c>
      <c r="BD119" s="8">
        <v>1.7200599999999999</v>
      </c>
      <c r="BE119" s="7">
        <v>9.4950100000000006</v>
      </c>
      <c r="BF119" s="7">
        <v>8.2653199999999991</v>
      </c>
      <c r="BG119" s="7">
        <v>12.212669999999999</v>
      </c>
      <c r="BH119" s="7">
        <v>10.91131</v>
      </c>
      <c r="BI119" s="7">
        <v>3.8749099999999999</v>
      </c>
      <c r="BJ119" s="8">
        <v>0.73817999999999995</v>
      </c>
      <c r="BK119" s="7">
        <v>10.33034</v>
      </c>
      <c r="BL119" s="7">
        <v>9.0915599999999994</v>
      </c>
      <c r="BM119" s="7">
        <v>6.1427199999999997</v>
      </c>
      <c r="BN119" s="8">
        <v>-0.24251</v>
      </c>
      <c r="BO119" s="7">
        <v>9.1206200000000006</v>
      </c>
      <c r="BP119" s="7">
        <v>10.8559</v>
      </c>
      <c r="BQ119" s="7">
        <v>7.0220700000000003</v>
      </c>
      <c r="BR119" s="7">
        <v>5.4823700000000004</v>
      </c>
      <c r="BS119" s="7">
        <v>1.4316500000000001</v>
      </c>
      <c r="BT119" s="7">
        <v>13.459199999999999</v>
      </c>
      <c r="BU119" s="7">
        <v>10.506740000000001</v>
      </c>
      <c r="BV119" s="7">
        <v>9.32836</v>
      </c>
      <c r="BW119" s="7">
        <v>9.3132900000000003</v>
      </c>
      <c r="BX119" s="7">
        <v>7.0934200000000001</v>
      </c>
      <c r="BY119" s="7">
        <v>8.0779300000000003</v>
      </c>
      <c r="BZ119" s="7">
        <v>8.5785599999999995</v>
      </c>
      <c r="CA119" s="7">
        <v>10.51238</v>
      </c>
      <c r="CB119" s="7">
        <v>3.0916899999999998</v>
      </c>
      <c r="CC119" s="7">
        <v>10.17944</v>
      </c>
      <c r="CD119" s="7">
        <v>6.4189299999999996</v>
      </c>
      <c r="CE119" s="7">
        <v>12.838509999999999</v>
      </c>
      <c r="CF119" s="7">
        <v>6.1913400000000003</v>
      </c>
      <c r="CG119" s="7">
        <v>11.51699</v>
      </c>
      <c r="CH119" s="7">
        <v>5.9243300000000003</v>
      </c>
      <c r="CI119" s="7">
        <v>4.3746999999999998</v>
      </c>
      <c r="CJ119" s="7">
        <v>6.4372699999999998</v>
      </c>
      <c r="CK119" s="7">
        <v>11.76066</v>
      </c>
      <c r="CL119" s="7">
        <v>5.7785900000000003</v>
      </c>
      <c r="CM119" s="7">
        <v>8.9230900000000002</v>
      </c>
      <c r="CN119" s="7">
        <v>10.71322</v>
      </c>
      <c r="CO119" s="7">
        <v>4.7586599999999999</v>
      </c>
      <c r="CP119" s="7">
        <v>3.5030999999999999</v>
      </c>
      <c r="CQ119" s="7">
        <v>2.6305200000000002</v>
      </c>
      <c r="CR119" s="7">
        <v>9.7907100000000007</v>
      </c>
      <c r="CS119" s="7">
        <v>8.38185</v>
      </c>
      <c r="CT119" s="7">
        <v>6.5336100000000004</v>
      </c>
      <c r="CU119" s="7">
        <v>12.94082</v>
      </c>
      <c r="CV119" s="7">
        <v>6.3738299999999999</v>
      </c>
      <c r="CW119" s="7">
        <v>2.4787499999999998</v>
      </c>
      <c r="CX119" s="7">
        <v>2.8041999999999998</v>
      </c>
      <c r="CY119" s="7">
        <v>9.7671899999999994</v>
      </c>
      <c r="CZ119" s="7">
        <v>8.2654999999999994</v>
      </c>
      <c r="DA119" s="7">
        <v>6.7191900000000002</v>
      </c>
      <c r="DB119" s="7">
        <v>6.1788299999999996</v>
      </c>
      <c r="DC119" s="7">
        <v>7.0910799999999998</v>
      </c>
      <c r="DD119" s="7">
        <v>8.7826900000000006</v>
      </c>
      <c r="DE119" s="7">
        <v>3.0555400000000001</v>
      </c>
      <c r="DF119" s="7">
        <v>10.900169999999999</v>
      </c>
      <c r="DG119" s="7">
        <v>2.3008299999999999</v>
      </c>
      <c r="DH119" s="7">
        <v>5.8460299999999998</v>
      </c>
      <c r="DI119" s="7">
        <v>3.79392</v>
      </c>
      <c r="DJ119" s="8">
        <v>1.34568</v>
      </c>
      <c r="DK119" s="7">
        <v>10.34369</v>
      </c>
      <c r="DL119" s="7">
        <v>5.742</v>
      </c>
      <c r="DM119" s="7">
        <v>4.6804899999999998</v>
      </c>
      <c r="DN119" s="7">
        <v>3.5133000000000001</v>
      </c>
      <c r="DO119" s="7">
        <v>3.99444</v>
      </c>
      <c r="DP119" s="7">
        <v>8.2688100000000002</v>
      </c>
      <c r="DQ119" s="7">
        <v>10.602880000000001</v>
      </c>
      <c r="DR119" s="1" t="s">
        <v>754</v>
      </c>
      <c r="DS119" s="1" t="s">
        <v>557</v>
      </c>
      <c r="DT119" s="5">
        <v>0.24831962585449219</v>
      </c>
      <c r="DU119" s="5">
        <v>0.31917428970336914</v>
      </c>
    </row>
    <row r="120" spans="2:125" x14ac:dyDescent="0.2">
      <c r="B120" s="3" t="s">
        <v>759</v>
      </c>
      <c r="C120" s="3" t="s">
        <v>751</v>
      </c>
      <c r="D120" s="4">
        <v>45128</v>
      </c>
      <c r="E120" s="4">
        <v>45131</v>
      </c>
      <c r="F120" s="1">
        <f t="shared" si="4"/>
        <v>3</v>
      </c>
      <c r="G120" s="1" t="s">
        <v>388</v>
      </c>
      <c r="H120" s="1" t="s">
        <v>320</v>
      </c>
      <c r="I120" s="1">
        <v>0</v>
      </c>
      <c r="J120" s="1">
        <v>0</v>
      </c>
      <c r="K120" s="1">
        <v>0</v>
      </c>
      <c r="L120" s="1">
        <v>0.9</v>
      </c>
      <c r="M120" s="1">
        <f>L120*0.073</f>
        <v>6.5699999999999995E-2</v>
      </c>
      <c r="N120" s="3" t="s">
        <v>547</v>
      </c>
      <c r="O120" s="1">
        <f>L120*0.073</f>
        <v>6.5699999999999995E-2</v>
      </c>
      <c r="P120" s="1">
        <v>98.2</v>
      </c>
      <c r="Q120" s="3" t="s">
        <v>760</v>
      </c>
      <c r="R120" s="3" t="s">
        <v>761</v>
      </c>
      <c r="S120" s="3" t="s">
        <v>324</v>
      </c>
      <c r="T120" s="3" t="s">
        <v>324</v>
      </c>
      <c r="U120" s="3" t="s">
        <v>324</v>
      </c>
      <c r="V120" s="3" t="s">
        <v>325</v>
      </c>
      <c r="W120" s="3" t="s">
        <v>389</v>
      </c>
      <c r="X120" s="3" t="s">
        <v>753</v>
      </c>
      <c r="Y120" s="3">
        <f t="shared" si="6"/>
        <v>49.2</v>
      </c>
      <c r="Z120" s="3" t="s">
        <v>464</v>
      </c>
      <c r="AA120" s="3" t="s">
        <v>329</v>
      </c>
      <c r="AB120" s="3"/>
      <c r="AC120" s="3" t="s">
        <v>330</v>
      </c>
      <c r="AD120" s="5">
        <v>6.2101499999999996</v>
      </c>
      <c r="AE120" s="5">
        <v>6.6671100000000001</v>
      </c>
      <c r="AF120" s="5">
        <v>7.6064100000000003</v>
      </c>
      <c r="AG120" s="5">
        <v>2.2051799999999999</v>
      </c>
      <c r="AH120" s="5">
        <v>4.8474899999999996</v>
      </c>
      <c r="AI120" s="6">
        <v>-1.4389400000000001</v>
      </c>
      <c r="AJ120" s="5">
        <v>5.1970799999999997</v>
      </c>
      <c r="AK120" s="5">
        <v>8.4474699999999991</v>
      </c>
      <c r="AL120" s="5">
        <v>8.1618899999999996</v>
      </c>
      <c r="AM120" s="5">
        <v>6.4278899999999997</v>
      </c>
      <c r="AN120" s="5">
        <v>9.9032699999999991</v>
      </c>
      <c r="AO120" s="5">
        <v>2.7642799999999998</v>
      </c>
      <c r="AP120" s="5">
        <v>1.5029300000000001</v>
      </c>
      <c r="AQ120" s="5">
        <v>13.780620000000001</v>
      </c>
      <c r="AR120" s="5">
        <v>3.4454899999999999</v>
      </c>
      <c r="AS120" s="5">
        <v>9.0616800000000008</v>
      </c>
      <c r="AT120" s="5">
        <v>12.87288</v>
      </c>
      <c r="AU120" s="5">
        <v>9.2847500000000007</v>
      </c>
      <c r="AV120" s="5">
        <v>1.7645599999999999</v>
      </c>
      <c r="AW120" s="5">
        <v>8.4975699999999996</v>
      </c>
      <c r="AX120" s="5">
        <v>9.9194899999999997</v>
      </c>
      <c r="AY120" s="5">
        <v>5.2333499999999997</v>
      </c>
      <c r="AZ120" s="6">
        <v>1.6132500000000001</v>
      </c>
      <c r="BA120" s="5">
        <v>4.4421400000000002</v>
      </c>
      <c r="BB120" s="5">
        <v>4.2841899999999997</v>
      </c>
      <c r="BC120" s="6">
        <v>1.5874999999999999</v>
      </c>
      <c r="BD120" s="6">
        <v>1.4514400000000001</v>
      </c>
      <c r="BE120" s="5">
        <v>9.0023499999999999</v>
      </c>
      <c r="BF120" s="5">
        <v>7.8758999999999997</v>
      </c>
      <c r="BG120" s="5">
        <v>10.99577</v>
      </c>
      <c r="BH120" s="5">
        <v>10.35088</v>
      </c>
      <c r="BI120" s="5">
        <v>3.29894</v>
      </c>
      <c r="BJ120" s="6">
        <v>5.9909999999999998E-2</v>
      </c>
      <c r="BK120" s="5">
        <v>8.9019200000000005</v>
      </c>
      <c r="BL120" s="5">
        <v>7.7275499999999999</v>
      </c>
      <c r="BM120" s="5">
        <v>4.3100300000000002</v>
      </c>
      <c r="BN120" s="6">
        <v>-1.1495599999999999</v>
      </c>
      <c r="BO120" s="5">
        <v>8.4043399999999995</v>
      </c>
      <c r="BP120" s="5">
        <v>9.7232900000000004</v>
      </c>
      <c r="BQ120" s="5">
        <v>6.5325800000000003</v>
      </c>
      <c r="BR120" s="5">
        <v>5.28613</v>
      </c>
      <c r="BS120" s="6">
        <v>0.61363999999999996</v>
      </c>
      <c r="BT120" s="5">
        <v>12.577</v>
      </c>
      <c r="BU120" s="5">
        <v>9.7963299999999993</v>
      </c>
      <c r="BV120" s="5">
        <v>9.0509400000000007</v>
      </c>
      <c r="BW120" s="5">
        <v>8.5648700000000009</v>
      </c>
      <c r="BX120" s="5">
        <v>6.5156999999999998</v>
      </c>
      <c r="BY120" s="5">
        <v>7.4176299999999999</v>
      </c>
      <c r="BZ120" s="5">
        <v>8.3571399999999993</v>
      </c>
      <c r="CA120" s="5">
        <v>9.03125</v>
      </c>
      <c r="CB120" s="5">
        <v>2.5024999999999999</v>
      </c>
      <c r="CC120" s="5">
        <v>9.5553500000000007</v>
      </c>
      <c r="CD120" s="5">
        <v>5.9458599999999997</v>
      </c>
      <c r="CE120" s="5">
        <v>12.686059999999999</v>
      </c>
      <c r="CF120" s="5">
        <v>5.61374</v>
      </c>
      <c r="CG120" s="5">
        <v>11.287470000000001</v>
      </c>
      <c r="CH120" s="5">
        <v>5.5839999999999996</v>
      </c>
      <c r="CI120" s="5">
        <v>4.3942699999999997</v>
      </c>
      <c r="CJ120" s="5">
        <v>6.1896899999999997</v>
      </c>
      <c r="CK120" s="5">
        <v>11.81786</v>
      </c>
      <c r="CL120" s="5">
        <v>5.3568100000000003</v>
      </c>
      <c r="CM120" s="5">
        <v>8.4592200000000002</v>
      </c>
      <c r="CN120" s="5">
        <v>10.14146</v>
      </c>
      <c r="CO120" s="5">
        <v>4.3069499999999996</v>
      </c>
      <c r="CP120" s="5">
        <v>3.53165</v>
      </c>
      <c r="CQ120" s="5">
        <v>2.4914000000000001</v>
      </c>
      <c r="CR120" s="5">
        <v>9.3924000000000003</v>
      </c>
      <c r="CS120" s="5">
        <v>7.8468900000000001</v>
      </c>
      <c r="CT120" s="5">
        <v>6.0230899999999998</v>
      </c>
      <c r="CU120" s="5">
        <v>12.39737</v>
      </c>
      <c r="CV120" s="5">
        <v>5.4266199999999998</v>
      </c>
      <c r="CW120" s="6">
        <v>1.35311</v>
      </c>
      <c r="CX120" s="5">
        <v>2.3811599999999999</v>
      </c>
      <c r="CY120" s="5">
        <v>9.2915399999999995</v>
      </c>
      <c r="CZ120" s="5">
        <v>7.7493800000000004</v>
      </c>
      <c r="DA120" s="5">
        <v>5.0112399999999999</v>
      </c>
      <c r="DB120" s="5">
        <v>5.8674299999999997</v>
      </c>
      <c r="DC120" s="5">
        <v>6.3971299999999998</v>
      </c>
      <c r="DD120" s="5">
        <v>8.1463199999999993</v>
      </c>
      <c r="DE120" s="5">
        <v>2.4851999999999999</v>
      </c>
      <c r="DF120" s="5">
        <v>10.10863</v>
      </c>
      <c r="DG120" s="6">
        <v>1.4559500000000001</v>
      </c>
      <c r="DH120" s="5">
        <v>5.35337</v>
      </c>
      <c r="DI120" s="5">
        <v>3.31393</v>
      </c>
      <c r="DJ120" s="6">
        <v>1.77444</v>
      </c>
      <c r="DK120" s="5">
        <v>8.7323699999999995</v>
      </c>
      <c r="DL120" s="5">
        <v>5.25434</v>
      </c>
      <c r="DM120" s="5">
        <v>4.6037400000000002</v>
      </c>
      <c r="DN120" s="5">
        <v>3.40985</v>
      </c>
      <c r="DO120" s="5">
        <v>3.8136899999999998</v>
      </c>
      <c r="DP120" s="5">
        <v>7.8667699999999998</v>
      </c>
      <c r="DQ120" s="5">
        <v>10.22602</v>
      </c>
      <c r="DR120" s="1" t="s">
        <v>754</v>
      </c>
      <c r="DS120" s="1" t="s">
        <v>332</v>
      </c>
      <c r="DT120" s="5">
        <v>-8.8399887084960938E-2</v>
      </c>
      <c r="DU120" s="5">
        <v>-3.2365322113037109E-2</v>
      </c>
    </row>
    <row r="121" spans="2:125" x14ac:dyDescent="0.2">
      <c r="B121" s="3" t="s">
        <v>762</v>
      </c>
      <c r="C121" s="3" t="s">
        <v>751</v>
      </c>
      <c r="D121" s="4">
        <v>45128</v>
      </c>
      <c r="E121" s="4">
        <v>45132</v>
      </c>
      <c r="F121" s="1">
        <f t="shared" si="4"/>
        <v>4</v>
      </c>
      <c r="G121" s="1" t="s">
        <v>388</v>
      </c>
      <c r="H121" s="1" t="s">
        <v>320</v>
      </c>
      <c r="I121" s="1">
        <v>0</v>
      </c>
      <c r="J121" s="1">
        <v>0</v>
      </c>
      <c r="K121" s="1">
        <v>0</v>
      </c>
      <c r="L121" s="1">
        <v>0.5</v>
      </c>
      <c r="M121" s="1">
        <f>L121*0.234</f>
        <v>0.11700000000000001</v>
      </c>
      <c r="N121" s="3" t="s">
        <v>595</v>
      </c>
      <c r="O121" s="1">
        <f>L121*0.106</f>
        <v>5.2999999999999999E-2</v>
      </c>
      <c r="P121" s="1">
        <v>97.9</v>
      </c>
      <c r="Q121" s="3" t="s">
        <v>763</v>
      </c>
      <c r="R121" s="3" t="s">
        <v>764</v>
      </c>
      <c r="S121" s="3" t="s">
        <v>324</v>
      </c>
      <c r="T121" s="3" t="s">
        <v>324</v>
      </c>
      <c r="U121" s="3" t="s">
        <v>324</v>
      </c>
      <c r="V121" s="3" t="s">
        <v>325</v>
      </c>
      <c r="W121" s="3" t="s">
        <v>389</v>
      </c>
      <c r="X121" s="3" t="s">
        <v>753</v>
      </c>
      <c r="Y121" s="3">
        <f t="shared" si="6"/>
        <v>49.2</v>
      </c>
      <c r="Z121" s="3" t="s">
        <v>464</v>
      </c>
      <c r="AA121" s="3" t="s">
        <v>329</v>
      </c>
      <c r="AB121" s="3"/>
      <c r="AC121" s="3" t="s">
        <v>330</v>
      </c>
      <c r="AD121" s="5">
        <v>7.0694499999999998</v>
      </c>
      <c r="AE121" s="5">
        <v>6.6131000000000002</v>
      </c>
      <c r="AF121" s="5">
        <v>7.4561500000000001</v>
      </c>
      <c r="AG121" s="5">
        <v>2.0391400000000002</v>
      </c>
      <c r="AH121" s="5">
        <v>4.5112100000000002</v>
      </c>
      <c r="AI121" s="6">
        <v>-1.2180800000000001</v>
      </c>
      <c r="AJ121" s="5">
        <v>5.2165699999999999</v>
      </c>
      <c r="AK121" s="5">
        <v>8.1176100000000009</v>
      </c>
      <c r="AL121" s="5">
        <v>7.8127199999999997</v>
      </c>
      <c r="AM121" s="5">
        <v>6.34152</v>
      </c>
      <c r="AN121" s="5">
        <v>9.8741800000000008</v>
      </c>
      <c r="AO121" s="5">
        <v>3.0711400000000002</v>
      </c>
      <c r="AP121" s="6">
        <v>0.84392999999999996</v>
      </c>
      <c r="AQ121" s="5">
        <v>13.66747</v>
      </c>
      <c r="AR121" s="5">
        <v>3.8831699999999998</v>
      </c>
      <c r="AS121" s="5">
        <v>8.9675899999999995</v>
      </c>
      <c r="AT121" s="5">
        <v>12.73424</v>
      </c>
      <c r="AU121" s="5">
        <v>9.3522300000000005</v>
      </c>
      <c r="AV121" s="5">
        <v>1.5771900000000001</v>
      </c>
      <c r="AW121" s="5">
        <v>8.6718799999999998</v>
      </c>
      <c r="AX121" s="5">
        <v>9.8257899999999996</v>
      </c>
      <c r="AY121" s="5">
        <v>4.9393200000000004</v>
      </c>
      <c r="AZ121" s="6">
        <v>1.57517</v>
      </c>
      <c r="BA121" s="5">
        <v>4.4321900000000003</v>
      </c>
      <c r="BB121" s="5">
        <v>4.4227600000000002</v>
      </c>
      <c r="BC121" s="6">
        <v>1.48034</v>
      </c>
      <c r="BD121" s="6">
        <v>1.40815</v>
      </c>
      <c r="BE121" s="5">
        <v>8.9374199999999995</v>
      </c>
      <c r="BF121" s="5">
        <v>7.8776099999999998</v>
      </c>
      <c r="BG121" s="5">
        <v>11.081189999999999</v>
      </c>
      <c r="BH121" s="5">
        <v>10.320790000000001</v>
      </c>
      <c r="BI121" s="5">
        <v>3.6215299999999999</v>
      </c>
      <c r="BJ121" s="6">
        <v>-1.2840000000000001E-2</v>
      </c>
      <c r="BK121" s="5">
        <v>8.8877199999999998</v>
      </c>
      <c r="BL121" s="5">
        <v>8.2432999999999996</v>
      </c>
      <c r="BM121" s="5">
        <v>3.97289</v>
      </c>
      <c r="BN121" s="6">
        <v>-1.18662</v>
      </c>
      <c r="BO121" s="5">
        <v>8.3635199999999994</v>
      </c>
      <c r="BP121" s="5">
        <v>9.4949100000000008</v>
      </c>
      <c r="BQ121" s="5">
        <v>6.5061200000000001</v>
      </c>
      <c r="BR121" s="5">
        <v>5.5860799999999999</v>
      </c>
      <c r="BS121" s="6">
        <v>0.40334999999999999</v>
      </c>
      <c r="BT121" s="5">
        <v>12.60191</v>
      </c>
      <c r="BU121" s="5">
        <v>9.8931199999999997</v>
      </c>
      <c r="BV121" s="5">
        <v>8.9594500000000004</v>
      </c>
      <c r="BW121" s="5">
        <v>8.0560399999999994</v>
      </c>
      <c r="BX121" s="5">
        <v>6.49613</v>
      </c>
      <c r="BY121" s="5">
        <v>7.2931900000000001</v>
      </c>
      <c r="BZ121" s="5">
        <v>8.5175599999999996</v>
      </c>
      <c r="CA121" s="5">
        <v>9.0620999999999992</v>
      </c>
      <c r="CB121" s="5">
        <v>2.6687500000000002</v>
      </c>
      <c r="CC121" s="5">
        <v>9.2447599999999994</v>
      </c>
      <c r="CD121" s="5">
        <v>6.0965299999999996</v>
      </c>
      <c r="CE121" s="5">
        <v>12.49559</v>
      </c>
      <c r="CF121" s="5">
        <v>5.3406000000000002</v>
      </c>
      <c r="CG121" s="5">
        <v>11.26896</v>
      </c>
      <c r="CH121" s="5">
        <v>5.55633</v>
      </c>
      <c r="CI121" s="5">
        <v>5.1423300000000003</v>
      </c>
      <c r="CJ121" s="5">
        <v>6.1509600000000004</v>
      </c>
      <c r="CK121" s="5">
        <v>11.67484</v>
      </c>
      <c r="CL121" s="5">
        <v>5.4697500000000003</v>
      </c>
      <c r="CM121" s="5">
        <v>8.4746500000000005</v>
      </c>
      <c r="CN121" s="5">
        <v>10.38039</v>
      </c>
      <c r="CO121" s="5">
        <v>4.0297700000000001</v>
      </c>
      <c r="CP121" s="5">
        <v>3.76376</v>
      </c>
      <c r="CQ121" s="5">
        <v>2.1322899999999998</v>
      </c>
      <c r="CR121" s="5">
        <v>9.3981200000000005</v>
      </c>
      <c r="CS121" s="5">
        <v>7.8691599999999999</v>
      </c>
      <c r="CT121" s="5">
        <v>5.9065700000000003</v>
      </c>
      <c r="CU121" s="5">
        <v>12.206379999999999</v>
      </c>
      <c r="CV121" s="5">
        <v>5.2728700000000002</v>
      </c>
      <c r="CW121" s="6">
        <v>1.23173</v>
      </c>
      <c r="CX121" s="5">
        <v>2.06765</v>
      </c>
      <c r="CY121" s="5">
        <v>9.0368499999999994</v>
      </c>
      <c r="CZ121" s="5">
        <v>7.6113499999999998</v>
      </c>
      <c r="DA121" s="5">
        <v>4.6112799999999998</v>
      </c>
      <c r="DB121" s="5">
        <v>5.6057899999999998</v>
      </c>
      <c r="DC121" s="5">
        <v>6.5526900000000001</v>
      </c>
      <c r="DD121" s="5">
        <v>7.82707</v>
      </c>
      <c r="DE121" s="5">
        <v>2.2504</v>
      </c>
      <c r="DF121" s="5">
        <v>10.213900000000001</v>
      </c>
      <c r="DG121" s="6">
        <v>1.26867</v>
      </c>
      <c r="DH121" s="5">
        <v>5.3248600000000001</v>
      </c>
      <c r="DI121" s="5">
        <v>3.5224000000000002</v>
      </c>
      <c r="DJ121" s="6">
        <v>1.20262</v>
      </c>
      <c r="DK121" s="5">
        <v>11.326129999999999</v>
      </c>
      <c r="DL121" s="5">
        <v>5.4024200000000002</v>
      </c>
      <c r="DM121" s="5">
        <v>5.12622</v>
      </c>
      <c r="DN121" s="5">
        <v>4.07653</v>
      </c>
      <c r="DO121" s="5">
        <v>3.8787500000000001</v>
      </c>
      <c r="DP121" s="5">
        <v>7.9692499999999997</v>
      </c>
      <c r="DQ121" s="5">
        <v>10.10384</v>
      </c>
      <c r="DR121" s="1" t="s">
        <v>754</v>
      </c>
      <c r="DS121" s="1" t="s">
        <v>332</v>
      </c>
      <c r="DT121" s="5">
        <v>-6.2439918518066406E-2</v>
      </c>
      <c r="DU121" s="5">
        <v>1.8894672393798828E-2</v>
      </c>
    </row>
    <row r="122" spans="2:125" x14ac:dyDescent="0.2">
      <c r="B122" s="3" t="s">
        <v>765</v>
      </c>
      <c r="C122" s="3" t="s">
        <v>751</v>
      </c>
      <c r="D122" s="4">
        <v>45128</v>
      </c>
      <c r="E122" s="4">
        <v>45133</v>
      </c>
      <c r="F122" s="1">
        <f t="shared" si="4"/>
        <v>5</v>
      </c>
      <c r="G122" s="1" t="s">
        <v>388</v>
      </c>
      <c r="H122" s="1" t="s">
        <v>320</v>
      </c>
      <c r="I122" s="1">
        <v>0</v>
      </c>
      <c r="J122" s="1">
        <v>0</v>
      </c>
      <c r="K122" s="1">
        <v>0</v>
      </c>
      <c r="L122" s="1">
        <v>0.6</v>
      </c>
      <c r="M122" s="1">
        <f>L122*0.22</f>
        <v>0.13200000000000001</v>
      </c>
      <c r="N122" s="3" t="s">
        <v>766</v>
      </c>
      <c r="O122" s="1">
        <f>L122*0.25</f>
        <v>0.15</v>
      </c>
      <c r="P122" s="1">
        <v>98.8</v>
      </c>
      <c r="Q122" s="3" t="s">
        <v>767</v>
      </c>
      <c r="R122" s="3" t="s">
        <v>436</v>
      </c>
      <c r="S122" s="3" t="s">
        <v>324</v>
      </c>
      <c r="T122" s="3" t="s">
        <v>324</v>
      </c>
      <c r="U122" s="3" t="s">
        <v>324</v>
      </c>
      <c r="V122" s="3" t="s">
        <v>325</v>
      </c>
      <c r="W122" s="3" t="s">
        <v>389</v>
      </c>
      <c r="X122" s="3" t="s">
        <v>753</v>
      </c>
      <c r="Y122" s="3">
        <f t="shared" si="6"/>
        <v>49.2</v>
      </c>
      <c r="Z122" s="3" t="s">
        <v>464</v>
      </c>
      <c r="AA122" s="3" t="s">
        <v>329</v>
      </c>
      <c r="AB122" s="3"/>
      <c r="AC122" s="3" t="s">
        <v>330</v>
      </c>
      <c r="AD122" s="5">
        <v>6.5142899999999999</v>
      </c>
      <c r="AE122" s="5">
        <v>6.9980900000000004</v>
      </c>
      <c r="AF122" s="5">
        <v>7.53118</v>
      </c>
      <c r="AG122" s="5">
        <v>1.6907700000000001</v>
      </c>
      <c r="AH122" s="5">
        <v>5.2183599999999997</v>
      </c>
      <c r="AI122" s="6">
        <v>-1.1295200000000001</v>
      </c>
      <c r="AJ122" s="5">
        <v>5.4975300000000002</v>
      </c>
      <c r="AK122" s="5">
        <v>9.2275100000000005</v>
      </c>
      <c r="AL122" s="5">
        <v>8.0820100000000004</v>
      </c>
      <c r="AM122" s="5">
        <v>6.4203900000000003</v>
      </c>
      <c r="AN122" s="5">
        <v>9.8385200000000008</v>
      </c>
      <c r="AO122" s="5">
        <v>2.8712300000000002</v>
      </c>
      <c r="AP122" s="6">
        <v>0.81342000000000003</v>
      </c>
      <c r="AQ122" s="5">
        <v>13.44852</v>
      </c>
      <c r="AR122" s="5">
        <v>4.5133099999999997</v>
      </c>
      <c r="AS122" s="5">
        <v>10.023059999999999</v>
      </c>
      <c r="AT122" s="5">
        <v>12.961130000000001</v>
      </c>
      <c r="AU122" s="5">
        <v>9.3184799999999992</v>
      </c>
      <c r="AV122" s="5">
        <v>2.4913500000000002</v>
      </c>
      <c r="AW122" s="5">
        <v>8.6961300000000001</v>
      </c>
      <c r="AX122" s="5">
        <v>9.87059</v>
      </c>
      <c r="AY122" s="5">
        <v>5.1090099999999996</v>
      </c>
      <c r="AZ122" s="6">
        <v>1.3352900000000001</v>
      </c>
      <c r="BA122" s="5">
        <v>4.6348000000000003</v>
      </c>
      <c r="BB122" s="5">
        <v>4.3762999999999996</v>
      </c>
      <c r="BC122" s="6">
        <v>1.9218299999999999</v>
      </c>
      <c r="BD122" s="6">
        <v>1.0414099999999999</v>
      </c>
      <c r="BE122" s="5">
        <v>9.0714900000000007</v>
      </c>
      <c r="BF122" s="5">
        <v>7.8795799999999998</v>
      </c>
      <c r="BG122" s="5">
        <v>11.292310000000001</v>
      </c>
      <c r="BH122" s="5">
        <v>10.456379999999999</v>
      </c>
      <c r="BI122" s="5">
        <v>4.0373200000000002</v>
      </c>
      <c r="BJ122" s="6">
        <v>0.58908000000000005</v>
      </c>
      <c r="BK122" s="5">
        <v>9.4370100000000008</v>
      </c>
      <c r="BL122" s="5">
        <v>8.8548399999999994</v>
      </c>
      <c r="BM122" s="5">
        <v>4.3385600000000002</v>
      </c>
      <c r="BN122" s="6">
        <v>-0.96274999999999999</v>
      </c>
      <c r="BO122" s="5">
        <v>8.5100300000000004</v>
      </c>
      <c r="BP122" s="5">
        <v>9.8991600000000002</v>
      </c>
      <c r="BQ122" s="5">
        <v>6.8315099999999997</v>
      </c>
      <c r="BR122" s="5">
        <v>6.0799200000000004</v>
      </c>
      <c r="BS122" s="6">
        <v>0.55137999999999998</v>
      </c>
      <c r="BT122" s="5">
        <v>12.51263</v>
      </c>
      <c r="BU122" s="5">
        <v>10.11304</v>
      </c>
      <c r="BV122" s="5">
        <v>9.1802899999999994</v>
      </c>
      <c r="BW122" s="5">
        <v>7.7206700000000001</v>
      </c>
      <c r="BX122" s="5">
        <v>6.6616299999999997</v>
      </c>
      <c r="BY122" s="5">
        <v>7.5574000000000003</v>
      </c>
      <c r="BZ122" s="5">
        <v>8.7957800000000006</v>
      </c>
      <c r="CA122" s="5">
        <v>10.67873</v>
      </c>
      <c r="CB122" s="5">
        <v>2.7625799999999998</v>
      </c>
      <c r="CC122" s="5">
        <v>9.2428899999999992</v>
      </c>
      <c r="CD122" s="5">
        <v>6.4097200000000001</v>
      </c>
      <c r="CE122" s="5">
        <v>12.517239999999999</v>
      </c>
      <c r="CF122" s="5">
        <v>5.1713399999999998</v>
      </c>
      <c r="CG122" s="5">
        <v>11.402480000000001</v>
      </c>
      <c r="CH122" s="5">
        <v>5.4896099999999999</v>
      </c>
      <c r="CI122" s="5">
        <v>5.8203100000000001</v>
      </c>
      <c r="CJ122" s="5">
        <v>6.1653399999999996</v>
      </c>
      <c r="CK122" s="5">
        <v>11.509869999999999</v>
      </c>
      <c r="CL122" s="5">
        <v>5.6295299999999999</v>
      </c>
      <c r="CM122" s="5">
        <v>8.5983199999999993</v>
      </c>
      <c r="CN122" s="5">
        <v>9.8584099999999992</v>
      </c>
      <c r="CO122" s="5">
        <v>3.81073</v>
      </c>
      <c r="CP122" s="5">
        <v>3.9571000000000001</v>
      </c>
      <c r="CQ122" s="5">
        <v>2.1625299999999998</v>
      </c>
      <c r="CR122" s="5">
        <v>9.4804700000000004</v>
      </c>
      <c r="CS122" s="5">
        <v>8.0233699999999999</v>
      </c>
      <c r="CT122" s="5">
        <v>5.8717600000000001</v>
      </c>
      <c r="CU122" s="5">
        <v>12.59484</v>
      </c>
      <c r="CV122" s="5">
        <v>5.2218999999999998</v>
      </c>
      <c r="CW122" s="6">
        <v>1.3718399999999999</v>
      </c>
      <c r="CX122" s="5">
        <v>1.7749600000000001</v>
      </c>
      <c r="CY122" s="5">
        <v>9.0643799999999999</v>
      </c>
      <c r="CZ122" s="5">
        <v>7.58141</v>
      </c>
      <c r="DA122" s="5">
        <v>5.2222499999999998</v>
      </c>
      <c r="DB122" s="5">
        <v>5.5716400000000004</v>
      </c>
      <c r="DC122" s="5">
        <v>6.4150299999999998</v>
      </c>
      <c r="DD122" s="5">
        <v>7.8090099999999998</v>
      </c>
      <c r="DE122" s="5">
        <v>2.14682</v>
      </c>
      <c r="DF122" s="5">
        <v>10.349740000000001</v>
      </c>
      <c r="DG122" s="6">
        <v>1.1234599999999999</v>
      </c>
      <c r="DH122" s="5">
        <v>5.2551699999999997</v>
      </c>
      <c r="DI122" s="5">
        <v>3.2595499999999999</v>
      </c>
      <c r="DJ122" s="6">
        <v>1.1565099999999999</v>
      </c>
      <c r="DK122" s="5">
        <v>8.9247800000000002</v>
      </c>
      <c r="DL122" s="5">
        <v>5.3380799999999997</v>
      </c>
      <c r="DM122" s="5">
        <v>5.3324499999999997</v>
      </c>
      <c r="DN122" s="5">
        <v>4.9742499999999996</v>
      </c>
      <c r="DO122" s="5">
        <v>3.8459599999999998</v>
      </c>
      <c r="DP122" s="5">
        <v>7.8548799999999996</v>
      </c>
      <c r="DQ122" s="5">
        <v>10.18196</v>
      </c>
      <c r="DR122" s="1" t="s">
        <v>754</v>
      </c>
      <c r="DS122" s="1" t="s">
        <v>332</v>
      </c>
      <c r="DT122" s="5">
        <v>7.8420639038085938E-2</v>
      </c>
      <c r="DU122" s="5">
        <v>0.20583486557006836</v>
      </c>
    </row>
    <row r="123" spans="2:125" x14ac:dyDescent="0.2">
      <c r="B123" s="3" t="s">
        <v>768</v>
      </c>
      <c r="C123" s="3" t="s">
        <v>751</v>
      </c>
      <c r="D123" s="4">
        <v>45128</v>
      </c>
      <c r="E123" s="4">
        <v>45134</v>
      </c>
      <c r="F123" s="1">
        <f t="shared" si="4"/>
        <v>6</v>
      </c>
      <c r="G123" s="1" t="s">
        <v>388</v>
      </c>
      <c r="H123" s="1" t="s">
        <v>320</v>
      </c>
      <c r="I123" s="1">
        <v>0</v>
      </c>
      <c r="J123" s="1">
        <v>0</v>
      </c>
      <c r="K123" s="1">
        <v>0</v>
      </c>
      <c r="L123" s="1">
        <v>0.8</v>
      </c>
      <c r="M123" s="1">
        <f>L123*0.146</f>
        <v>0.1168</v>
      </c>
      <c r="N123" s="3" t="s">
        <v>769</v>
      </c>
      <c r="O123" s="1">
        <f>L123*0.236</f>
        <v>0.1888</v>
      </c>
      <c r="P123" s="1">
        <v>98.2</v>
      </c>
      <c r="Q123" s="3" t="s">
        <v>770</v>
      </c>
      <c r="R123" s="3" t="s">
        <v>771</v>
      </c>
      <c r="S123" s="3" t="s">
        <v>324</v>
      </c>
      <c r="T123" s="3" t="s">
        <v>324</v>
      </c>
      <c r="U123" s="3" t="s">
        <v>324</v>
      </c>
      <c r="V123" s="3" t="s">
        <v>325</v>
      </c>
      <c r="W123" s="3" t="s">
        <v>389</v>
      </c>
      <c r="X123" s="3" t="s">
        <v>753</v>
      </c>
      <c r="Y123" s="3">
        <f t="shared" si="6"/>
        <v>49.2</v>
      </c>
      <c r="Z123" s="3" t="s">
        <v>464</v>
      </c>
      <c r="AA123" s="3" t="s">
        <v>329</v>
      </c>
      <c r="AB123" s="3"/>
      <c r="AC123" s="3" t="s">
        <v>330</v>
      </c>
      <c r="AD123" s="5">
        <v>6.3506799999999997</v>
      </c>
      <c r="AE123" s="5">
        <v>7.2986800000000001</v>
      </c>
      <c r="AF123" s="5">
        <v>7.4142700000000001</v>
      </c>
      <c r="AG123" s="5">
        <v>1.6333899999999999</v>
      </c>
      <c r="AH123" s="5">
        <v>4.2126000000000001</v>
      </c>
      <c r="AI123" s="6">
        <v>-1.35301</v>
      </c>
      <c r="AJ123" s="5">
        <v>5.3826400000000003</v>
      </c>
      <c r="AK123" s="5">
        <v>7.90205</v>
      </c>
      <c r="AL123" s="5">
        <v>7.3077199999999998</v>
      </c>
      <c r="AM123" s="5">
        <v>6.1463299999999998</v>
      </c>
      <c r="AN123" s="5">
        <v>9.7550899999999992</v>
      </c>
      <c r="AO123" s="5">
        <v>2.90604</v>
      </c>
      <c r="AP123" s="6">
        <v>1.2099599999999999</v>
      </c>
      <c r="AQ123" s="5">
        <v>12.82746</v>
      </c>
      <c r="AR123" s="5">
        <v>5.0682499999999999</v>
      </c>
      <c r="AS123" s="5">
        <v>9.3118400000000001</v>
      </c>
      <c r="AT123" s="5">
        <v>12.78159</v>
      </c>
      <c r="AU123" s="5">
        <v>9.2690800000000007</v>
      </c>
      <c r="AV123" s="5">
        <v>1.99821</v>
      </c>
      <c r="AW123" s="5">
        <v>8.7394800000000004</v>
      </c>
      <c r="AX123" s="5">
        <v>9.8969100000000001</v>
      </c>
      <c r="AY123" s="5">
        <v>4.74641</v>
      </c>
      <c r="AZ123" s="6">
        <v>1.2663</v>
      </c>
      <c r="BA123" s="5">
        <v>4.5526</v>
      </c>
      <c r="BB123" s="5">
        <v>4.4483600000000001</v>
      </c>
      <c r="BC123" s="6">
        <v>2.00942</v>
      </c>
      <c r="BD123" s="6">
        <v>0.88822999999999996</v>
      </c>
      <c r="BE123" s="5">
        <v>9.1486099999999997</v>
      </c>
      <c r="BF123" s="5">
        <v>7.68255</v>
      </c>
      <c r="BG123" s="5">
        <v>11.1861</v>
      </c>
      <c r="BH123" s="5">
        <v>10.48578</v>
      </c>
      <c r="BI123" s="5">
        <v>3.7277900000000002</v>
      </c>
      <c r="BJ123" s="6">
        <v>0.73340000000000005</v>
      </c>
      <c r="BK123" s="5">
        <v>8.7780199999999997</v>
      </c>
      <c r="BL123" s="5">
        <v>8.0337200000000006</v>
      </c>
      <c r="BM123" s="5">
        <v>4.0005699999999997</v>
      </c>
      <c r="BN123" s="6">
        <v>-0.68174000000000001</v>
      </c>
      <c r="BO123" s="5">
        <v>8.4021000000000008</v>
      </c>
      <c r="BP123" s="5">
        <v>9.0582600000000006</v>
      </c>
      <c r="BQ123" s="5">
        <v>7.0413699999999997</v>
      </c>
      <c r="BR123" s="5">
        <v>6.5061600000000004</v>
      </c>
      <c r="BS123" s="6">
        <v>0.95660999999999996</v>
      </c>
      <c r="BT123" s="5">
        <v>11.717689999999999</v>
      </c>
      <c r="BU123" s="5">
        <v>9.8848500000000001</v>
      </c>
      <c r="BV123" s="5">
        <v>8.8017400000000006</v>
      </c>
      <c r="BW123" s="5">
        <v>7.3545299999999996</v>
      </c>
      <c r="BX123" s="5">
        <v>6.63246</v>
      </c>
      <c r="BY123" s="5">
        <v>7.4595099999999999</v>
      </c>
      <c r="BZ123" s="5">
        <v>9.0874400000000009</v>
      </c>
      <c r="CA123" s="5">
        <v>9.0974000000000004</v>
      </c>
      <c r="CB123" s="5">
        <v>2.4434800000000001</v>
      </c>
      <c r="CC123" s="5">
        <v>8.9437700000000007</v>
      </c>
      <c r="CD123" s="5">
        <v>6.2202000000000002</v>
      </c>
      <c r="CE123" s="5">
        <v>12.4099</v>
      </c>
      <c r="CF123" s="5">
        <v>4.9964700000000004</v>
      </c>
      <c r="CG123" s="5">
        <v>11.386010000000001</v>
      </c>
      <c r="CH123" s="5">
        <v>5.5924899999999997</v>
      </c>
      <c r="CI123" s="5">
        <v>6.3342599999999996</v>
      </c>
      <c r="CJ123" s="5">
        <v>6.1633199999999997</v>
      </c>
      <c r="CK123" s="5">
        <v>11.25545</v>
      </c>
      <c r="CL123" s="5">
        <v>5.7</v>
      </c>
      <c r="CM123" s="5">
        <v>8.2804800000000007</v>
      </c>
      <c r="CN123" s="5">
        <v>9.9841800000000003</v>
      </c>
      <c r="CO123" s="5">
        <v>3.2218800000000001</v>
      </c>
      <c r="CP123" s="5">
        <v>4.4708800000000002</v>
      </c>
      <c r="CQ123" s="5">
        <v>2.3513600000000001</v>
      </c>
      <c r="CR123" s="5">
        <v>9.4176300000000008</v>
      </c>
      <c r="CS123" s="5">
        <v>8.0886399999999998</v>
      </c>
      <c r="CT123" s="5">
        <v>5.8508599999999999</v>
      </c>
      <c r="CU123" s="5">
        <v>11.883889999999999</v>
      </c>
      <c r="CV123" s="5">
        <v>5.1115300000000001</v>
      </c>
      <c r="CW123" s="6">
        <v>1.3737900000000001</v>
      </c>
      <c r="CX123" s="5">
        <v>1.8637999999999999</v>
      </c>
      <c r="CY123" s="5">
        <v>9.1677400000000002</v>
      </c>
      <c r="CZ123" s="5">
        <v>7.6215299999999999</v>
      </c>
      <c r="DA123" s="5">
        <v>4.7602200000000003</v>
      </c>
      <c r="DB123" s="5">
        <v>5.7488200000000003</v>
      </c>
      <c r="DC123" s="5">
        <v>6.5642699999999996</v>
      </c>
      <c r="DD123" s="5">
        <v>7.6237599999999999</v>
      </c>
      <c r="DE123" s="5">
        <v>2.27216</v>
      </c>
      <c r="DF123" s="5">
        <v>10.044589999999999</v>
      </c>
      <c r="DG123" s="6">
        <v>1.95319</v>
      </c>
      <c r="DH123" s="5">
        <v>5.6365400000000001</v>
      </c>
      <c r="DI123" s="5">
        <v>3.6616200000000001</v>
      </c>
      <c r="DJ123" s="6">
        <v>1.06413</v>
      </c>
      <c r="DK123" s="5">
        <v>8.9118399999999998</v>
      </c>
      <c r="DL123" s="5">
        <v>5.3831199999999999</v>
      </c>
      <c r="DM123" s="5">
        <v>5.4884000000000004</v>
      </c>
      <c r="DN123" s="5">
        <v>5.0162899999999997</v>
      </c>
      <c r="DO123" s="5">
        <v>3.8850899999999999</v>
      </c>
      <c r="DP123" s="5">
        <v>7.7035799999999997</v>
      </c>
      <c r="DQ123" s="5">
        <v>10.00468</v>
      </c>
      <c r="DR123" s="1" t="s">
        <v>754</v>
      </c>
      <c r="DS123" s="1" t="s">
        <v>332</v>
      </c>
      <c r="DT123" s="5">
        <v>5.9139251708984375E-2</v>
      </c>
      <c r="DU123" s="5">
        <v>0.12071466445922852</v>
      </c>
    </row>
    <row r="124" spans="2:125" x14ac:dyDescent="0.2">
      <c r="B124" s="3" t="s">
        <v>772</v>
      </c>
      <c r="C124" s="3" t="s">
        <v>751</v>
      </c>
      <c r="D124" s="4">
        <v>45128</v>
      </c>
      <c r="E124" s="4">
        <v>45135</v>
      </c>
      <c r="F124" s="1">
        <f t="shared" si="4"/>
        <v>7</v>
      </c>
      <c r="G124" s="1" t="s">
        <v>388</v>
      </c>
      <c r="H124" s="1" t="s">
        <v>320</v>
      </c>
      <c r="I124" s="1">
        <v>0</v>
      </c>
      <c r="J124" s="1">
        <v>0</v>
      </c>
      <c r="K124" s="1">
        <v>0</v>
      </c>
      <c r="L124" s="1">
        <v>0.8</v>
      </c>
      <c r="M124" s="1">
        <f>L124*0.167</f>
        <v>0.13360000000000002</v>
      </c>
      <c r="N124" s="3" t="s">
        <v>773</v>
      </c>
      <c r="O124" s="1">
        <f>L124*0.213</f>
        <v>0.1704</v>
      </c>
      <c r="P124" s="1">
        <v>99.1</v>
      </c>
      <c r="Q124" s="3" t="s">
        <v>774</v>
      </c>
      <c r="R124" s="3" t="s">
        <v>444</v>
      </c>
      <c r="S124" s="3" t="s">
        <v>324</v>
      </c>
      <c r="T124" s="3" t="s">
        <v>324</v>
      </c>
      <c r="U124" s="3" t="s">
        <v>324</v>
      </c>
      <c r="V124" s="3" t="s">
        <v>325</v>
      </c>
      <c r="W124" s="3" t="s">
        <v>389</v>
      </c>
      <c r="X124" s="3" t="s">
        <v>753</v>
      </c>
      <c r="Y124" s="3">
        <f t="shared" si="6"/>
        <v>49.2</v>
      </c>
      <c r="Z124" s="3" t="s">
        <v>464</v>
      </c>
      <c r="AA124" s="3" t="s">
        <v>329</v>
      </c>
      <c r="AB124" s="3"/>
      <c r="AC124" s="3" t="s">
        <v>330</v>
      </c>
      <c r="AD124" s="5">
        <v>6.4607000000000001</v>
      </c>
      <c r="AE124" s="5">
        <v>7.5642399999999999</v>
      </c>
      <c r="AF124" s="5">
        <v>7.5685000000000002</v>
      </c>
      <c r="AG124" s="5">
        <v>2.1221100000000002</v>
      </c>
      <c r="AH124" s="5">
        <v>7.0425700000000004</v>
      </c>
      <c r="AI124" s="6">
        <v>-1.60866</v>
      </c>
      <c r="AJ124" s="5">
        <v>6.6847599999999998</v>
      </c>
      <c r="AK124" s="5">
        <v>10.069190000000001</v>
      </c>
      <c r="AL124" s="5">
        <v>8.6040200000000002</v>
      </c>
      <c r="AM124" s="5">
        <v>6.5954800000000002</v>
      </c>
      <c r="AN124" s="5">
        <v>9.7515400000000003</v>
      </c>
      <c r="AO124" s="5">
        <v>2.7094499999999999</v>
      </c>
      <c r="AP124" s="6">
        <v>1.1238999999999999</v>
      </c>
      <c r="AQ124" s="5">
        <v>12.61974</v>
      </c>
      <c r="AR124" s="5">
        <v>5.3354299999999997</v>
      </c>
      <c r="AS124" s="5">
        <v>11.04082</v>
      </c>
      <c r="AT124" s="5">
        <v>12.939030000000001</v>
      </c>
      <c r="AU124" s="5">
        <v>9.3738499999999991</v>
      </c>
      <c r="AV124" s="5">
        <v>3.6076800000000002</v>
      </c>
      <c r="AW124" s="5">
        <v>9.0661400000000008</v>
      </c>
      <c r="AX124" s="5">
        <v>9.9647199999999998</v>
      </c>
      <c r="AY124" s="5">
        <v>4.8822799999999997</v>
      </c>
      <c r="AZ124" s="6">
        <v>1.2999099999999999</v>
      </c>
      <c r="BA124" s="5">
        <v>5.5317400000000001</v>
      </c>
      <c r="BB124" s="5">
        <v>4.4756400000000003</v>
      </c>
      <c r="BC124" s="6">
        <v>2.2561100000000001</v>
      </c>
      <c r="BD124" s="6">
        <v>1.60331</v>
      </c>
      <c r="BE124" s="5">
        <v>9.3445800000000006</v>
      </c>
      <c r="BF124" s="5">
        <v>7.8860799999999998</v>
      </c>
      <c r="BG124" s="5">
        <v>12.4086</v>
      </c>
      <c r="BH124" s="5">
        <v>10.88973</v>
      </c>
      <c r="BI124" s="5">
        <v>4.2650800000000002</v>
      </c>
      <c r="BJ124" s="6">
        <v>0.69784999999999997</v>
      </c>
      <c r="BK124" s="5">
        <v>10.65221</v>
      </c>
      <c r="BL124" s="5">
        <v>9.4488800000000008</v>
      </c>
      <c r="BM124" s="5">
        <v>4.8165100000000001</v>
      </c>
      <c r="BN124" s="6">
        <v>-0.87051999999999996</v>
      </c>
      <c r="BO124" s="5">
        <v>8.7051499999999997</v>
      </c>
      <c r="BP124" s="5">
        <v>10.395160000000001</v>
      </c>
      <c r="BQ124" s="5">
        <v>7.1509900000000002</v>
      </c>
      <c r="BR124" s="5">
        <v>6.8576800000000002</v>
      </c>
      <c r="BS124" s="6">
        <v>1.1308400000000001</v>
      </c>
      <c r="BT124" s="5">
        <v>12.13435</v>
      </c>
      <c r="BU124" s="5">
        <v>10.28551</v>
      </c>
      <c r="BV124" s="5">
        <v>8.6698199999999996</v>
      </c>
      <c r="BW124" s="5">
        <v>7.20899</v>
      </c>
      <c r="BX124" s="5">
        <v>6.9475899999999999</v>
      </c>
      <c r="BY124" s="5">
        <v>7.9984000000000002</v>
      </c>
      <c r="BZ124" s="5">
        <v>9.4103999999999992</v>
      </c>
      <c r="CA124" s="5">
        <v>11.691459999999999</v>
      </c>
      <c r="CB124" s="5">
        <v>2.3886699999999998</v>
      </c>
      <c r="CC124" s="5">
        <v>9.0856600000000007</v>
      </c>
      <c r="CD124" s="5">
        <v>7.49864</v>
      </c>
      <c r="CE124" s="5">
        <v>12.330159999999999</v>
      </c>
      <c r="CF124" s="5">
        <v>4.9334100000000003</v>
      </c>
      <c r="CG124" s="5">
        <v>11.4473</v>
      </c>
      <c r="CH124" s="5">
        <v>5.70662</v>
      </c>
      <c r="CI124" s="5">
        <v>7.3398700000000003</v>
      </c>
      <c r="CJ124" s="5">
        <v>6.4311600000000002</v>
      </c>
      <c r="CK124" s="5">
        <v>11.32188</v>
      </c>
      <c r="CL124" s="5">
        <v>6.0784200000000004</v>
      </c>
      <c r="CM124" s="5">
        <v>8.2905700000000007</v>
      </c>
      <c r="CN124" s="5">
        <v>10.24855</v>
      </c>
      <c r="CO124" s="5">
        <v>2.7000899999999999</v>
      </c>
      <c r="CP124" s="5">
        <v>4.6166099999999997</v>
      </c>
      <c r="CQ124" s="5">
        <v>2.1991499999999999</v>
      </c>
      <c r="CR124" s="5">
        <v>9.5058600000000002</v>
      </c>
      <c r="CS124" s="5">
        <v>8.2402700000000006</v>
      </c>
      <c r="CT124" s="5">
        <v>5.9379</v>
      </c>
      <c r="CU124" s="5">
        <v>12.76502</v>
      </c>
      <c r="CV124" s="5">
        <v>5.2435</v>
      </c>
      <c r="CW124" s="6">
        <v>1.41605</v>
      </c>
      <c r="CX124" s="5">
        <v>2.5490400000000002</v>
      </c>
      <c r="CY124" s="5">
        <v>10.48136</v>
      </c>
      <c r="CZ124" s="5">
        <v>7.6316600000000001</v>
      </c>
      <c r="DA124" s="5">
        <v>6.1549199999999997</v>
      </c>
      <c r="DB124" s="5">
        <v>5.7259000000000002</v>
      </c>
      <c r="DC124" s="5">
        <v>6.60602</v>
      </c>
      <c r="DD124" s="5">
        <v>7.9363900000000003</v>
      </c>
      <c r="DE124" s="5">
        <v>2.29331</v>
      </c>
      <c r="DF124" s="5">
        <v>10.345649999999999</v>
      </c>
      <c r="DG124" s="6">
        <v>1.20184</v>
      </c>
      <c r="DH124" s="5">
        <v>5.5888</v>
      </c>
      <c r="DI124" s="5">
        <v>3.71068</v>
      </c>
      <c r="DJ124" s="6">
        <v>1.3933899999999999</v>
      </c>
      <c r="DK124" s="5">
        <v>9.6445299999999996</v>
      </c>
      <c r="DL124" s="5">
        <v>5.4603799999999998</v>
      </c>
      <c r="DM124" s="5">
        <v>5.5878899999999998</v>
      </c>
      <c r="DN124" s="5">
        <v>5.5855899999999998</v>
      </c>
      <c r="DO124" s="5">
        <v>3.8321399999999999</v>
      </c>
      <c r="DP124" s="5">
        <v>7.6812399999999998</v>
      </c>
      <c r="DQ124" s="5">
        <v>10.071160000000001</v>
      </c>
      <c r="DR124" s="1" t="s">
        <v>754</v>
      </c>
      <c r="DS124" s="1" t="s">
        <v>332</v>
      </c>
      <c r="DT124" s="5">
        <v>0.13523006439208984</v>
      </c>
      <c r="DU124" s="5">
        <v>0.13840436935424805</v>
      </c>
    </row>
    <row r="125" spans="2:125" x14ac:dyDescent="0.2">
      <c r="B125" s="3" t="s">
        <v>775</v>
      </c>
      <c r="C125" s="3" t="s">
        <v>751</v>
      </c>
      <c r="D125" s="4">
        <v>45128</v>
      </c>
      <c r="E125" s="4">
        <v>45136</v>
      </c>
      <c r="F125" s="1">
        <f t="shared" si="4"/>
        <v>8</v>
      </c>
      <c r="G125" s="1" t="s">
        <v>388</v>
      </c>
      <c r="H125" s="1" t="s">
        <v>320</v>
      </c>
      <c r="I125" s="1">
        <v>0</v>
      </c>
      <c r="J125" s="1">
        <v>1</v>
      </c>
      <c r="K125" s="1">
        <v>1</v>
      </c>
      <c r="L125" s="1">
        <v>0.9</v>
      </c>
      <c r="M125" s="1">
        <f>L125*0.183</f>
        <v>0.16470000000000001</v>
      </c>
      <c r="N125" s="3" t="s">
        <v>776</v>
      </c>
      <c r="O125" s="1">
        <f>L125*0.154</f>
        <v>0.1386</v>
      </c>
      <c r="P125" s="1">
        <v>102.6</v>
      </c>
      <c r="Q125" s="3" t="s">
        <v>777</v>
      </c>
      <c r="R125" s="3" t="s">
        <v>444</v>
      </c>
      <c r="S125" s="3" t="s">
        <v>346</v>
      </c>
      <c r="T125" s="3" t="s">
        <v>324</v>
      </c>
      <c r="U125" s="3" t="s">
        <v>324</v>
      </c>
      <c r="V125" s="3" t="s">
        <v>325</v>
      </c>
      <c r="W125" s="3" t="s">
        <v>389</v>
      </c>
      <c r="X125" s="3" t="s">
        <v>753</v>
      </c>
      <c r="Y125" s="3">
        <f t="shared" si="6"/>
        <v>49.2</v>
      </c>
      <c r="Z125" s="3" t="s">
        <v>464</v>
      </c>
      <c r="AA125" s="3" t="s">
        <v>329</v>
      </c>
      <c r="AB125" s="3"/>
      <c r="AC125" s="3" t="s">
        <v>330</v>
      </c>
      <c r="AD125" s="5">
        <v>6.9861500000000003</v>
      </c>
      <c r="AE125" s="5">
        <v>7.8538100000000002</v>
      </c>
      <c r="AF125" s="5">
        <v>7.6660700000000004</v>
      </c>
      <c r="AG125" s="5">
        <v>2.4247100000000001</v>
      </c>
      <c r="AH125" s="5">
        <v>5.1467000000000001</v>
      </c>
      <c r="AI125" s="6">
        <v>-1.3337300000000001</v>
      </c>
      <c r="AJ125" s="5">
        <v>5.6063599999999996</v>
      </c>
      <c r="AK125" s="5">
        <v>8.2721999999999998</v>
      </c>
      <c r="AL125" s="5">
        <v>8.9010200000000008</v>
      </c>
      <c r="AM125" s="5">
        <v>6.6865500000000004</v>
      </c>
      <c r="AN125" s="5">
        <v>10.020300000000001</v>
      </c>
      <c r="AO125" s="5">
        <v>3.5526200000000001</v>
      </c>
      <c r="AP125" s="6">
        <v>0.87527999999999995</v>
      </c>
      <c r="AQ125" s="5">
        <v>13.726089999999999</v>
      </c>
      <c r="AR125" s="5">
        <v>5.7917300000000003</v>
      </c>
      <c r="AS125" s="5">
        <v>11.362819999999999</v>
      </c>
      <c r="AT125" s="5">
        <v>13.839460000000001</v>
      </c>
      <c r="AU125" s="5">
        <v>9.3225999999999996</v>
      </c>
      <c r="AV125" s="5">
        <v>1.9798</v>
      </c>
      <c r="AW125" s="5">
        <v>9.9191699999999994</v>
      </c>
      <c r="AX125" s="5">
        <v>10.084379999999999</v>
      </c>
      <c r="AY125" s="5">
        <v>4.7071800000000001</v>
      </c>
      <c r="AZ125" s="6">
        <v>1.4237</v>
      </c>
      <c r="BA125" s="5">
        <v>4.9798400000000003</v>
      </c>
      <c r="BB125" s="5">
        <v>4.7437100000000001</v>
      </c>
      <c r="BC125" s="6">
        <v>2.0976499999999998</v>
      </c>
      <c r="BD125" s="6">
        <v>1.73607</v>
      </c>
      <c r="BE125" s="5">
        <v>9.3003099999999996</v>
      </c>
      <c r="BF125" s="5">
        <v>7.8480400000000001</v>
      </c>
      <c r="BG125" s="5">
        <v>11.083550000000001</v>
      </c>
      <c r="BH125" s="5">
        <v>10.98</v>
      </c>
      <c r="BI125" s="5">
        <v>4.4161200000000003</v>
      </c>
      <c r="BJ125" s="6">
        <v>0.45068000000000003</v>
      </c>
      <c r="BK125" s="5">
        <v>8.9007900000000006</v>
      </c>
      <c r="BL125" s="5">
        <v>9.1183899999999998</v>
      </c>
      <c r="BM125" s="5">
        <v>4.2142600000000003</v>
      </c>
      <c r="BN125" s="6">
        <v>-0.82757999999999998</v>
      </c>
      <c r="BO125" s="5">
        <v>8.7081</v>
      </c>
      <c r="BP125" s="5">
        <v>10.134589999999999</v>
      </c>
      <c r="BQ125" s="5">
        <v>7.45235</v>
      </c>
      <c r="BR125" s="5">
        <v>7.1151400000000002</v>
      </c>
      <c r="BS125" s="6">
        <v>0.85279000000000005</v>
      </c>
      <c r="BT125" s="5">
        <v>12.55602</v>
      </c>
      <c r="BU125" s="5">
        <v>11.315659999999999</v>
      </c>
      <c r="BV125" s="5">
        <v>9.4403900000000007</v>
      </c>
      <c r="BW125" s="5">
        <v>7.1956600000000002</v>
      </c>
      <c r="BX125" s="5">
        <v>6.6105600000000004</v>
      </c>
      <c r="BY125" s="5">
        <v>7.7321</v>
      </c>
      <c r="BZ125" s="5">
        <v>9.6746700000000008</v>
      </c>
      <c r="CA125" s="5">
        <v>10.133179999999999</v>
      </c>
      <c r="CB125" s="5">
        <v>2.7039200000000001</v>
      </c>
      <c r="CC125" s="5">
        <v>9.22058</v>
      </c>
      <c r="CD125" s="5">
        <v>7.23048</v>
      </c>
      <c r="CE125" s="5">
        <v>12.47386</v>
      </c>
      <c r="CF125" s="5">
        <v>5.0513899999999996</v>
      </c>
      <c r="CG125" s="5">
        <v>11.731070000000001</v>
      </c>
      <c r="CH125" s="5">
        <v>5.8596599999999999</v>
      </c>
      <c r="CI125" s="5">
        <v>8.6620600000000003</v>
      </c>
      <c r="CJ125" s="5">
        <v>6.2828600000000003</v>
      </c>
      <c r="CK125" s="5">
        <v>11.838939999999999</v>
      </c>
      <c r="CL125" s="5">
        <v>5.9642299999999997</v>
      </c>
      <c r="CM125" s="5">
        <v>8.5975000000000001</v>
      </c>
      <c r="CN125" s="5">
        <v>9.3839299999999994</v>
      </c>
      <c r="CO125" s="5">
        <v>5.32376</v>
      </c>
      <c r="CP125" s="5">
        <v>4.8888600000000002</v>
      </c>
      <c r="CQ125" s="5">
        <v>2.2621600000000002</v>
      </c>
      <c r="CR125" s="5">
        <v>9.5298400000000001</v>
      </c>
      <c r="CS125" s="5">
        <v>8.1417300000000008</v>
      </c>
      <c r="CT125" s="5">
        <v>6.0095700000000001</v>
      </c>
      <c r="CU125" s="5">
        <v>12.376239999999999</v>
      </c>
      <c r="CV125" s="5">
        <v>5.4446099999999999</v>
      </c>
      <c r="CW125" s="6">
        <v>1.5844100000000001</v>
      </c>
      <c r="CX125" s="5">
        <v>2.1756500000000001</v>
      </c>
      <c r="CY125" s="5">
        <v>11.69082</v>
      </c>
      <c r="CZ125" s="5">
        <v>7.6712400000000001</v>
      </c>
      <c r="DA125" s="5">
        <v>5.5891999999999999</v>
      </c>
      <c r="DB125" s="5">
        <v>5.8753599999999997</v>
      </c>
      <c r="DC125" s="5">
        <v>6.6539900000000003</v>
      </c>
      <c r="DD125" s="5">
        <v>8.1705299999999994</v>
      </c>
      <c r="DE125" s="5">
        <v>2.4169399999999999</v>
      </c>
      <c r="DF125" s="5">
        <v>10.57558</v>
      </c>
      <c r="DG125" s="6">
        <v>1.4143300000000001</v>
      </c>
      <c r="DH125" s="5">
        <v>5.6379900000000003</v>
      </c>
      <c r="DI125" s="5">
        <v>4.0081699999999998</v>
      </c>
      <c r="DJ125" s="6">
        <v>1.1579600000000001</v>
      </c>
      <c r="DK125" s="5">
        <v>8.6003699999999998</v>
      </c>
      <c r="DL125" s="5">
        <v>6.3402599999999998</v>
      </c>
      <c r="DM125" s="5">
        <v>5.5896999999999997</v>
      </c>
      <c r="DN125" s="5">
        <v>6.5234699999999997</v>
      </c>
      <c r="DO125" s="5">
        <v>4.11714</v>
      </c>
      <c r="DP125" s="5">
        <v>8.5061</v>
      </c>
      <c r="DQ125" s="5">
        <v>10.32771</v>
      </c>
      <c r="DR125" s="1" t="s">
        <v>754</v>
      </c>
      <c r="DS125" s="1" t="s">
        <v>332</v>
      </c>
      <c r="DT125" s="5">
        <v>-1.5001296997070312E-3</v>
      </c>
      <c r="DU125" s="5">
        <v>1.4024257659912109E-2</v>
      </c>
    </row>
    <row r="126" spans="2:125" x14ac:dyDescent="0.2">
      <c r="B126" s="3" t="s">
        <v>778</v>
      </c>
      <c r="C126" s="3" t="s">
        <v>751</v>
      </c>
      <c r="D126" s="4">
        <v>45128</v>
      </c>
      <c r="E126" s="4">
        <v>45136</v>
      </c>
      <c r="F126" s="1">
        <f t="shared" si="4"/>
        <v>8</v>
      </c>
      <c r="G126" s="1" t="s">
        <v>388</v>
      </c>
      <c r="H126" s="1" t="s">
        <v>320</v>
      </c>
      <c r="I126" s="1">
        <v>0</v>
      </c>
      <c r="J126" s="1">
        <v>1</v>
      </c>
      <c r="K126" s="1">
        <v>1</v>
      </c>
      <c r="L126" s="1">
        <v>0.9</v>
      </c>
      <c r="M126" s="1">
        <f>L126*0.183</f>
        <v>0.16470000000000001</v>
      </c>
      <c r="N126" s="3" t="s">
        <v>776</v>
      </c>
      <c r="O126" s="1">
        <f>L126*0.154</f>
        <v>0.1386</v>
      </c>
      <c r="P126" s="1">
        <v>102.6</v>
      </c>
      <c r="Q126" s="3" t="s">
        <v>777</v>
      </c>
      <c r="R126" s="3" t="s">
        <v>444</v>
      </c>
      <c r="S126" s="3" t="s">
        <v>346</v>
      </c>
      <c r="T126" s="3" t="s">
        <v>324</v>
      </c>
      <c r="U126" s="3" t="s">
        <v>324</v>
      </c>
      <c r="V126" s="3" t="s">
        <v>325</v>
      </c>
      <c r="W126" s="3" t="s">
        <v>389</v>
      </c>
      <c r="X126" s="3" t="s">
        <v>753</v>
      </c>
      <c r="Y126" s="3">
        <f>X126*0.8</f>
        <v>49.2</v>
      </c>
      <c r="Z126" s="3" t="s">
        <v>464</v>
      </c>
      <c r="AA126" s="3" t="s">
        <v>329</v>
      </c>
      <c r="AB126" s="3"/>
      <c r="AC126" s="3" t="s">
        <v>330</v>
      </c>
      <c r="AD126" s="5">
        <v>6.5956900000000003</v>
      </c>
      <c r="AE126" s="5">
        <v>8.1991499999999995</v>
      </c>
      <c r="AF126" s="5">
        <v>7.7027299999999999</v>
      </c>
      <c r="AG126" s="5">
        <v>2.7377600000000002</v>
      </c>
      <c r="AH126" s="5">
        <v>5.45709</v>
      </c>
      <c r="AI126" s="6">
        <v>-1.5131699999999999</v>
      </c>
      <c r="AJ126" s="5">
        <v>5.6280099999999997</v>
      </c>
      <c r="AK126" s="5">
        <v>8.9413199999999993</v>
      </c>
      <c r="AL126" s="5">
        <v>8.29237</v>
      </c>
      <c r="AM126" s="5">
        <v>6.3478899999999996</v>
      </c>
      <c r="AN126" s="5">
        <v>10.14446</v>
      </c>
      <c r="AO126" s="5">
        <v>4.8776999999999999</v>
      </c>
      <c r="AP126" s="5">
        <v>1.36866</v>
      </c>
      <c r="AQ126" s="5">
        <v>13.720319999999999</v>
      </c>
      <c r="AR126" s="5">
        <v>6.6124499999999999</v>
      </c>
      <c r="AS126" s="5">
        <v>11.51519</v>
      </c>
      <c r="AT126" s="5">
        <v>12.810689999999999</v>
      </c>
      <c r="AU126" s="5">
        <v>8.6372400000000003</v>
      </c>
      <c r="AV126" s="5">
        <v>1.96292</v>
      </c>
      <c r="AW126" s="5">
        <v>10.497769999999999</v>
      </c>
      <c r="AX126" s="5">
        <v>10.072229999999999</v>
      </c>
      <c r="AY126" s="5">
        <v>4.75725</v>
      </c>
      <c r="AZ126" s="6">
        <v>1.2449600000000001</v>
      </c>
      <c r="BA126" s="5">
        <v>4.6352700000000002</v>
      </c>
      <c r="BB126" s="5">
        <v>5.20838</v>
      </c>
      <c r="BC126" s="6">
        <v>1.5075400000000001</v>
      </c>
      <c r="BD126" s="6">
        <v>1.6464399999999999</v>
      </c>
      <c r="BE126" s="5">
        <v>9.3066600000000008</v>
      </c>
      <c r="BF126" s="5">
        <v>7.8248600000000001</v>
      </c>
      <c r="BG126" s="5">
        <v>11.3774</v>
      </c>
      <c r="BH126" s="5">
        <v>11.322139999999999</v>
      </c>
      <c r="BI126" s="5">
        <v>5.6871099999999997</v>
      </c>
      <c r="BJ126" s="6">
        <v>0.53107000000000004</v>
      </c>
      <c r="BK126" s="5">
        <v>8.95153</v>
      </c>
      <c r="BL126" s="5">
        <v>8.5902700000000003</v>
      </c>
      <c r="BM126" s="5">
        <v>4.54697</v>
      </c>
      <c r="BN126" s="6">
        <v>-0.72899000000000003</v>
      </c>
      <c r="BO126" s="5">
        <v>8.5242699999999996</v>
      </c>
      <c r="BP126" s="5">
        <v>9.6440800000000007</v>
      </c>
      <c r="BQ126" s="5">
        <v>7.8088499999999996</v>
      </c>
      <c r="BR126" s="5">
        <v>7.4454700000000003</v>
      </c>
      <c r="BS126" s="6">
        <v>1.0992500000000001</v>
      </c>
      <c r="BT126" s="5">
        <v>12.25009</v>
      </c>
      <c r="BU126" s="5">
        <v>11.9869</v>
      </c>
      <c r="BV126" s="5">
        <v>9.5670500000000001</v>
      </c>
      <c r="BW126" s="5">
        <v>7.4298000000000002</v>
      </c>
      <c r="BX126" s="5">
        <v>6.6061399999999999</v>
      </c>
      <c r="BY126" s="5">
        <v>7.8951900000000004</v>
      </c>
      <c r="BZ126" s="5">
        <v>10.02577</v>
      </c>
      <c r="CA126" s="5">
        <v>8.9979700000000005</v>
      </c>
      <c r="CB126" s="5">
        <v>2.1783299999999999</v>
      </c>
      <c r="CC126" s="5">
        <v>9.1727100000000004</v>
      </c>
      <c r="CD126" s="5">
        <v>7.9851099999999997</v>
      </c>
      <c r="CE126" s="5">
        <v>12.813689999999999</v>
      </c>
      <c r="CF126" s="5">
        <v>4.9642900000000001</v>
      </c>
      <c r="CG126" s="5">
        <v>11.99508</v>
      </c>
      <c r="CH126" s="5">
        <v>6.0114900000000002</v>
      </c>
      <c r="CI126" s="5">
        <v>10.62175</v>
      </c>
      <c r="CJ126" s="5">
        <v>6.1202199999999998</v>
      </c>
      <c r="CK126" s="5">
        <v>12.076919999999999</v>
      </c>
      <c r="CL126" s="5">
        <v>5.9680999999999997</v>
      </c>
      <c r="CM126" s="5">
        <v>8.8542699999999996</v>
      </c>
      <c r="CN126" s="5">
        <v>7.8403299999999998</v>
      </c>
      <c r="CO126" s="5">
        <v>3.58982</v>
      </c>
      <c r="CP126" s="5">
        <v>4.9737400000000003</v>
      </c>
      <c r="CQ126" s="5">
        <v>2.4553199999999999</v>
      </c>
      <c r="CR126" s="5">
        <v>9.4579699999999995</v>
      </c>
      <c r="CS126" s="5">
        <v>8.0829299999999993</v>
      </c>
      <c r="CT126" s="5">
        <v>5.7725499999999998</v>
      </c>
      <c r="CU126" s="5">
        <v>11.601459999999999</v>
      </c>
      <c r="CV126" s="5">
        <v>5.48339</v>
      </c>
      <c r="CW126" s="6">
        <v>1.37686</v>
      </c>
      <c r="CX126" s="5">
        <v>2.11172</v>
      </c>
      <c r="CY126" s="5">
        <v>12.34793</v>
      </c>
      <c r="CZ126" s="5">
        <v>7.8639999999999999</v>
      </c>
      <c r="DA126" s="5">
        <v>5.4040100000000004</v>
      </c>
      <c r="DB126" s="5">
        <v>6.1043500000000002</v>
      </c>
      <c r="DC126" s="5">
        <v>6.3333500000000003</v>
      </c>
      <c r="DD126" s="5">
        <v>8.4138999999999999</v>
      </c>
      <c r="DE126" s="5">
        <v>2.48726</v>
      </c>
      <c r="DF126" s="5">
        <v>10.586410000000001</v>
      </c>
      <c r="DG126" s="6">
        <v>1.1680699999999999</v>
      </c>
      <c r="DH126" s="5">
        <v>5.9343899999999996</v>
      </c>
      <c r="DI126" s="5">
        <v>4.6977099999999998</v>
      </c>
      <c r="DJ126" s="6">
        <v>1.6776599999999999</v>
      </c>
      <c r="DK126" s="5">
        <v>8.7129100000000008</v>
      </c>
      <c r="DL126" s="5">
        <v>7.0580999999999996</v>
      </c>
      <c r="DM126" s="5">
        <v>5.2431400000000004</v>
      </c>
      <c r="DN126" s="5">
        <v>7.52677</v>
      </c>
      <c r="DO126" s="5">
        <v>4.1615099999999998</v>
      </c>
      <c r="DP126" s="5">
        <v>8.7295800000000003</v>
      </c>
      <c r="DQ126" s="5">
        <v>10.585190000000001</v>
      </c>
      <c r="DR126" s="1" t="s">
        <v>754</v>
      </c>
      <c r="DS126" s="1" t="s">
        <v>332</v>
      </c>
      <c r="DT126" s="5">
        <v>-1.2599945068359375E-2</v>
      </c>
      <c r="DU126" s="5">
        <v>0.13156461715698242</v>
      </c>
    </row>
    <row r="127" spans="2:125" x14ac:dyDescent="0.2">
      <c r="B127" s="3" t="s">
        <v>779</v>
      </c>
      <c r="C127" s="3" t="s">
        <v>751</v>
      </c>
      <c r="D127" s="4">
        <v>45128</v>
      </c>
      <c r="E127" s="4">
        <v>45137</v>
      </c>
      <c r="F127" s="1">
        <f t="shared" si="4"/>
        <v>9</v>
      </c>
      <c r="G127" s="1" t="s">
        <v>388</v>
      </c>
      <c r="H127" s="1" t="s">
        <v>320</v>
      </c>
      <c r="I127" s="1">
        <v>0</v>
      </c>
      <c r="J127" s="1">
        <v>1</v>
      </c>
      <c r="K127" s="1">
        <v>1</v>
      </c>
      <c r="L127" s="1">
        <v>0.6</v>
      </c>
      <c r="M127" s="1">
        <f>L127*0.154</f>
        <v>9.2399999999999996E-2</v>
      </c>
      <c r="N127" s="3" t="s">
        <v>773</v>
      </c>
      <c r="O127" s="1">
        <f>L127*0.242</f>
        <v>0.1452</v>
      </c>
      <c r="P127" s="1">
        <v>100.6</v>
      </c>
      <c r="Q127" s="3" t="s">
        <v>511</v>
      </c>
      <c r="R127" s="3" t="s">
        <v>644</v>
      </c>
      <c r="S127" s="3" t="s">
        <v>324</v>
      </c>
      <c r="T127" s="3" t="s">
        <v>324</v>
      </c>
      <c r="U127" s="3" t="s">
        <v>324</v>
      </c>
      <c r="V127" s="3" t="s">
        <v>325</v>
      </c>
      <c r="W127" s="3" t="s">
        <v>389</v>
      </c>
      <c r="X127" s="3" t="s">
        <v>753</v>
      </c>
      <c r="Y127" s="3">
        <f>X127*0.8</f>
        <v>49.2</v>
      </c>
      <c r="Z127" s="3" t="s">
        <v>464</v>
      </c>
      <c r="AA127" s="3" t="s">
        <v>329</v>
      </c>
      <c r="AB127" s="3"/>
      <c r="AC127" s="3" t="s">
        <v>330</v>
      </c>
      <c r="AD127" s="7">
        <v>8.1479199999999992</v>
      </c>
      <c r="AE127" s="7">
        <v>9.1090099999999996</v>
      </c>
      <c r="AF127" s="7">
        <v>7.84436</v>
      </c>
      <c r="AG127" s="7">
        <v>4.8831300000000004</v>
      </c>
      <c r="AH127" s="7">
        <v>6.1359899999999996</v>
      </c>
      <c r="AI127" s="8">
        <v>-1.3522400000000001</v>
      </c>
      <c r="AJ127" s="7">
        <v>6.0387199999999996</v>
      </c>
      <c r="AK127" s="7">
        <v>9.8440100000000008</v>
      </c>
      <c r="AL127" s="7">
        <v>9.1950000000000003</v>
      </c>
      <c r="AM127" s="7">
        <v>6.8618499999999996</v>
      </c>
      <c r="AN127" s="7">
        <v>10.04663</v>
      </c>
      <c r="AO127" s="7">
        <v>11.09169</v>
      </c>
      <c r="AP127" s="7">
        <v>1.3536699999999999</v>
      </c>
      <c r="AQ127" s="7">
        <v>15.15907</v>
      </c>
      <c r="AR127" s="7">
        <v>6.6512700000000002</v>
      </c>
      <c r="AS127" s="7">
        <v>12.882300000000001</v>
      </c>
      <c r="AT127" s="7">
        <v>14.268230000000001</v>
      </c>
      <c r="AU127" s="7">
        <v>9.1822999999999997</v>
      </c>
      <c r="AV127" s="7">
        <v>2.41621</v>
      </c>
      <c r="AW127" s="7">
        <v>11.25792</v>
      </c>
      <c r="AX127" s="7">
        <v>10.871729999999999</v>
      </c>
      <c r="AY127" s="7">
        <v>4.9202300000000001</v>
      </c>
      <c r="AZ127" s="8">
        <v>1.8137300000000001</v>
      </c>
      <c r="BA127" s="7">
        <v>5.5891799999999998</v>
      </c>
      <c r="BB127" s="7">
        <v>5.2809799999999996</v>
      </c>
      <c r="BC127" s="7">
        <v>2.6668599999999998</v>
      </c>
      <c r="BD127" s="8">
        <v>2.0140500000000001</v>
      </c>
      <c r="BE127" s="7">
        <v>9.7137499999999992</v>
      </c>
      <c r="BF127" s="7">
        <v>7.9785700000000004</v>
      </c>
      <c r="BG127" s="7">
        <v>11.98775</v>
      </c>
      <c r="BH127" s="7">
        <v>11.76473</v>
      </c>
      <c r="BI127" s="7">
        <v>6.2443099999999996</v>
      </c>
      <c r="BJ127" s="8">
        <v>0.48054999999999998</v>
      </c>
      <c r="BK127" s="7">
        <v>9.5255799999999997</v>
      </c>
      <c r="BL127" s="7">
        <v>9.6221999999999994</v>
      </c>
      <c r="BM127" s="7">
        <v>5.2774799999999997</v>
      </c>
      <c r="BN127" s="8">
        <v>-0.46812999999999999</v>
      </c>
      <c r="BO127" s="7">
        <v>8.8090399999999995</v>
      </c>
      <c r="BP127" s="7">
        <v>10.45077</v>
      </c>
      <c r="BQ127" s="7">
        <v>8.3850999999999996</v>
      </c>
      <c r="BR127" s="7">
        <v>8.2134699999999992</v>
      </c>
      <c r="BS127" s="7">
        <v>1.40154</v>
      </c>
      <c r="BT127" s="7">
        <v>13.29332</v>
      </c>
      <c r="BU127" s="7">
        <v>13.684519999999999</v>
      </c>
      <c r="BV127" s="7">
        <v>10.63214</v>
      </c>
      <c r="BW127" s="7">
        <v>7.5169199999999998</v>
      </c>
      <c r="BX127" s="7">
        <v>6.99383</v>
      </c>
      <c r="BY127" s="7">
        <v>8.9000900000000005</v>
      </c>
      <c r="BZ127" s="7">
        <v>10.526120000000001</v>
      </c>
      <c r="CA127" s="7">
        <v>10.528359999999999</v>
      </c>
      <c r="CB127" s="7">
        <v>2.9647700000000001</v>
      </c>
      <c r="CC127" s="7">
        <v>9.6601499999999998</v>
      </c>
      <c r="CD127" s="7">
        <v>8.4999000000000002</v>
      </c>
      <c r="CE127" s="7">
        <v>13.077959999999999</v>
      </c>
      <c r="CF127" s="7">
        <v>5.5597899999999996</v>
      </c>
      <c r="CG127" s="7">
        <v>12.1447</v>
      </c>
      <c r="CH127" s="7">
        <v>6.4850000000000003</v>
      </c>
      <c r="CI127" s="7">
        <v>11.003170000000001</v>
      </c>
      <c r="CJ127" s="7">
        <v>6.3765000000000001</v>
      </c>
      <c r="CK127" s="7">
        <v>12.331160000000001</v>
      </c>
      <c r="CL127" s="7">
        <v>6.4755799999999999</v>
      </c>
      <c r="CM127" s="7">
        <v>10.32592</v>
      </c>
      <c r="CN127" s="7">
        <v>10.472239999999999</v>
      </c>
      <c r="CO127" s="7">
        <v>5.3712799999999996</v>
      </c>
      <c r="CP127" s="7">
        <v>5.4018499999999996</v>
      </c>
      <c r="CQ127" s="7">
        <v>2.5601699999999998</v>
      </c>
      <c r="CR127" s="7">
        <v>9.6571599999999993</v>
      </c>
      <c r="CS127" s="7">
        <v>8.7528000000000006</v>
      </c>
      <c r="CT127" s="7">
        <v>5.9905900000000001</v>
      </c>
      <c r="CU127" s="7">
        <v>12.68299</v>
      </c>
      <c r="CV127" s="7">
        <v>5.6184099999999999</v>
      </c>
      <c r="CW127" s="8">
        <v>2.0517799999999999</v>
      </c>
      <c r="CX127" s="7">
        <v>3.0464500000000001</v>
      </c>
      <c r="CY127" s="7">
        <v>14.039899999999999</v>
      </c>
      <c r="CZ127" s="7">
        <v>8.2636400000000005</v>
      </c>
      <c r="DA127" s="7">
        <v>6.21197</v>
      </c>
      <c r="DB127" s="7">
        <v>6.0836499999999996</v>
      </c>
      <c r="DC127" s="7">
        <v>6.7583399999999996</v>
      </c>
      <c r="DD127" s="7">
        <v>9.1187400000000007</v>
      </c>
      <c r="DE127" s="7">
        <v>2.5926800000000001</v>
      </c>
      <c r="DF127" s="7">
        <v>10.76797</v>
      </c>
      <c r="DG127" s="8">
        <v>1.55657</v>
      </c>
      <c r="DH127" s="7">
        <v>6.7636000000000003</v>
      </c>
      <c r="DI127" s="7">
        <v>4.60494</v>
      </c>
      <c r="DJ127" s="8">
        <v>1.0916699999999999</v>
      </c>
      <c r="DK127" s="7">
        <v>8.7601099999999992</v>
      </c>
      <c r="DL127" s="7">
        <v>7.5087999999999999</v>
      </c>
      <c r="DM127" s="7">
        <v>5.6386900000000004</v>
      </c>
      <c r="DN127" s="7">
        <v>8.4957399999999996</v>
      </c>
      <c r="DO127" s="7">
        <v>4.2258899999999997</v>
      </c>
      <c r="DP127" s="7">
        <v>8.5736000000000008</v>
      </c>
      <c r="DQ127" s="7">
        <v>10.652089999999999</v>
      </c>
      <c r="DR127" s="1" t="s">
        <v>754</v>
      </c>
      <c r="DS127" s="1" t="s">
        <v>557</v>
      </c>
      <c r="DT127" s="5">
        <v>0.31768989562988281</v>
      </c>
      <c r="DU127" s="5">
        <v>0.30701494216918945</v>
      </c>
    </row>
    <row r="128" spans="2:125" x14ac:dyDescent="0.2">
      <c r="B128" s="3" t="s">
        <v>780</v>
      </c>
      <c r="C128" s="3" t="s">
        <v>751</v>
      </c>
      <c r="D128" s="4">
        <v>45128</v>
      </c>
      <c r="E128" s="4">
        <v>45138</v>
      </c>
      <c r="F128" s="1">
        <f t="shared" si="4"/>
        <v>10</v>
      </c>
      <c r="G128" s="1" t="s">
        <v>388</v>
      </c>
      <c r="H128" s="1" t="s">
        <v>320</v>
      </c>
      <c r="I128" s="1">
        <v>0</v>
      </c>
      <c r="J128" s="1">
        <v>0</v>
      </c>
      <c r="K128" s="1">
        <v>0</v>
      </c>
      <c r="L128" s="1">
        <v>0.9</v>
      </c>
      <c r="M128" s="1">
        <f>L128*0.16</f>
        <v>0.14400000000000002</v>
      </c>
      <c r="N128" s="3" t="s">
        <v>599</v>
      </c>
      <c r="O128" s="1">
        <f>L128*0.48</f>
        <v>0.432</v>
      </c>
      <c r="P128" s="1">
        <v>99.1</v>
      </c>
      <c r="Q128" s="3" t="s">
        <v>781</v>
      </c>
      <c r="R128" s="3" t="s">
        <v>644</v>
      </c>
      <c r="S128" s="3" t="s">
        <v>324</v>
      </c>
      <c r="T128" s="3" t="s">
        <v>324</v>
      </c>
      <c r="U128" s="3" t="s">
        <v>324</v>
      </c>
      <c r="V128" s="3" t="s">
        <v>325</v>
      </c>
      <c r="W128" s="3" t="s">
        <v>389</v>
      </c>
      <c r="X128" s="3" t="s">
        <v>753</v>
      </c>
      <c r="Y128" s="3">
        <f t="shared" ref="Y128:Y132" si="7">X128*0.8</f>
        <v>49.2</v>
      </c>
      <c r="Z128" s="3" t="s">
        <v>464</v>
      </c>
      <c r="AA128" s="3" t="s">
        <v>329</v>
      </c>
      <c r="AB128" s="3"/>
      <c r="AC128" s="3" t="s">
        <v>330</v>
      </c>
      <c r="AD128" s="7">
        <v>7.4440799999999996</v>
      </c>
      <c r="AE128" s="7">
        <v>8.7730499999999996</v>
      </c>
      <c r="AF128" s="7">
        <v>7.3937799999999996</v>
      </c>
      <c r="AG128" s="7">
        <v>4.0918000000000001</v>
      </c>
      <c r="AH128" s="7">
        <v>3.7640199999999999</v>
      </c>
      <c r="AI128" s="8">
        <v>-2.16696</v>
      </c>
      <c r="AJ128" s="7">
        <v>5.3607399999999998</v>
      </c>
      <c r="AK128" s="7">
        <v>7.7248900000000003</v>
      </c>
      <c r="AL128" s="7">
        <v>7.3381600000000002</v>
      </c>
      <c r="AM128" s="7">
        <v>5.5359299999999996</v>
      </c>
      <c r="AN128" s="7">
        <v>9.6526399999999999</v>
      </c>
      <c r="AO128" s="7">
        <v>10.264609999999999</v>
      </c>
      <c r="AP128" s="8">
        <v>0.82625999999999999</v>
      </c>
      <c r="AQ128" s="7">
        <v>14.251139999999999</v>
      </c>
      <c r="AR128" s="7">
        <v>6.7361899999999997</v>
      </c>
      <c r="AS128" s="7">
        <v>11.734120000000001</v>
      </c>
      <c r="AT128" s="7">
        <v>12.69129</v>
      </c>
      <c r="AU128" s="7">
        <v>9.0977899999999998</v>
      </c>
      <c r="AV128" s="7">
        <v>1.0228299999999999</v>
      </c>
      <c r="AW128" s="7">
        <v>11.515359999999999</v>
      </c>
      <c r="AX128" s="7">
        <v>10.244529999999999</v>
      </c>
      <c r="AY128" s="7">
        <v>4.5590799999999998</v>
      </c>
      <c r="AZ128" s="8">
        <v>1.5952500000000001</v>
      </c>
      <c r="BA128" s="7">
        <v>5.15402</v>
      </c>
      <c r="BB128" s="7">
        <v>5.1403699999999999</v>
      </c>
      <c r="BC128" s="8">
        <v>2.04434</v>
      </c>
      <c r="BD128" s="8">
        <v>1.3382499999999999</v>
      </c>
      <c r="BE128" s="7">
        <v>9.6744800000000009</v>
      </c>
      <c r="BF128" s="7">
        <v>7.5726800000000001</v>
      </c>
      <c r="BG128" s="7">
        <v>11.207459999999999</v>
      </c>
      <c r="BH128" s="7">
        <v>11.81972</v>
      </c>
      <c r="BI128" s="7">
        <v>7.0101399999999998</v>
      </c>
      <c r="BJ128" s="8">
        <v>0.51312999999999998</v>
      </c>
      <c r="BK128" s="7">
        <v>8.8423499999999997</v>
      </c>
      <c r="BL128" s="7">
        <v>8.3966399999999997</v>
      </c>
      <c r="BM128" s="7">
        <v>3.93398</v>
      </c>
      <c r="BN128" s="8">
        <v>-0.88714999999999999</v>
      </c>
      <c r="BO128" s="7">
        <v>8.0591200000000001</v>
      </c>
      <c r="BP128" s="7">
        <v>9.0561000000000007</v>
      </c>
      <c r="BQ128" s="7">
        <v>8.4126700000000003</v>
      </c>
      <c r="BR128" s="7">
        <v>8.3545099999999994</v>
      </c>
      <c r="BS128" s="7">
        <v>1.19953</v>
      </c>
      <c r="BT128" s="7">
        <v>12.667820000000001</v>
      </c>
      <c r="BU128" s="7">
        <v>12.778919999999999</v>
      </c>
      <c r="BV128" s="7">
        <v>8.8128100000000007</v>
      </c>
      <c r="BW128" s="7">
        <v>7.0042600000000004</v>
      </c>
      <c r="BX128" s="7">
        <v>6.3776599999999997</v>
      </c>
      <c r="BY128" s="7">
        <v>8.4557400000000005</v>
      </c>
      <c r="BZ128" s="7">
        <v>10.20004</v>
      </c>
      <c r="CA128" s="7">
        <v>8.7095699999999994</v>
      </c>
      <c r="CB128" s="7">
        <v>2.2393100000000001</v>
      </c>
      <c r="CC128" s="7">
        <v>8.8638700000000004</v>
      </c>
      <c r="CD128" s="7">
        <v>8.9091500000000003</v>
      </c>
      <c r="CE128" s="7">
        <v>12.99578</v>
      </c>
      <c r="CF128" s="7">
        <v>5.2350899999999996</v>
      </c>
      <c r="CG128" s="7">
        <v>11.47593</v>
      </c>
      <c r="CH128" s="7">
        <v>5.9636899999999997</v>
      </c>
      <c r="CI128" s="7">
        <v>9.5497800000000002</v>
      </c>
      <c r="CJ128" s="7">
        <v>6.3133299999999997</v>
      </c>
      <c r="CK128" s="7">
        <v>11.553459999999999</v>
      </c>
      <c r="CL128" s="7">
        <v>6.2351900000000002</v>
      </c>
      <c r="CM128" s="7">
        <v>9.0587499999999999</v>
      </c>
      <c r="CN128" s="7">
        <v>9.9630700000000001</v>
      </c>
      <c r="CO128" s="8">
        <v>1.79715</v>
      </c>
      <c r="CP128" s="7">
        <v>5.1110199999999999</v>
      </c>
      <c r="CQ128" s="7">
        <v>2.3518500000000002</v>
      </c>
      <c r="CR128" s="7">
        <v>9.2427100000000006</v>
      </c>
      <c r="CS128" s="7">
        <v>8.6418199999999992</v>
      </c>
      <c r="CT128" s="7">
        <v>5.41831</v>
      </c>
      <c r="CU128" s="7">
        <v>10.5184</v>
      </c>
      <c r="CV128" s="7">
        <v>5.1447700000000003</v>
      </c>
      <c r="CW128" s="8">
        <v>1.8705400000000001</v>
      </c>
      <c r="CX128" s="8">
        <v>1.3208299999999999</v>
      </c>
      <c r="CY128" s="7">
        <v>14.54476</v>
      </c>
      <c r="CZ128" s="7">
        <v>7.9299600000000003</v>
      </c>
      <c r="DA128" s="7">
        <v>5.7202500000000001</v>
      </c>
      <c r="DB128" s="7">
        <v>5.6162200000000002</v>
      </c>
      <c r="DC128" s="7">
        <v>6.1465300000000003</v>
      </c>
      <c r="DD128" s="7">
        <v>8.2666699999999995</v>
      </c>
      <c r="DE128" s="7">
        <v>2.3716699999999999</v>
      </c>
      <c r="DF128" s="7">
        <v>9.8899399999999993</v>
      </c>
      <c r="DG128" s="8">
        <v>1.32053</v>
      </c>
      <c r="DH128" s="7">
        <v>6.8599199999999998</v>
      </c>
      <c r="DI128" s="7">
        <v>4.8504899999999997</v>
      </c>
      <c r="DJ128" s="8">
        <v>1.28339</v>
      </c>
      <c r="DK128" s="7">
        <v>8.2374700000000001</v>
      </c>
      <c r="DL128" s="7">
        <v>8.0847899999999999</v>
      </c>
      <c r="DM128" s="7">
        <v>5.3635599999999997</v>
      </c>
      <c r="DN128" s="7">
        <v>8.4400399999999998</v>
      </c>
      <c r="DO128" s="7">
        <v>3.9277500000000001</v>
      </c>
      <c r="DP128" s="7">
        <v>7.2769000000000004</v>
      </c>
      <c r="DQ128" s="7">
        <v>10.07991</v>
      </c>
      <c r="DR128" s="1" t="s">
        <v>754</v>
      </c>
      <c r="DS128" s="1" t="s">
        <v>557</v>
      </c>
      <c r="DT128" s="5">
        <v>-0.41853046417236323</v>
      </c>
      <c r="DU128" s="5">
        <v>-9.2945575714111328E-2</v>
      </c>
    </row>
    <row r="129" spans="2:125" x14ac:dyDescent="0.2">
      <c r="B129" s="3" t="s">
        <v>782</v>
      </c>
      <c r="C129" s="3" t="s">
        <v>751</v>
      </c>
      <c r="D129" s="4">
        <v>45128</v>
      </c>
      <c r="E129" s="4">
        <v>45139</v>
      </c>
      <c r="F129" s="1">
        <f t="shared" si="4"/>
        <v>11</v>
      </c>
      <c r="G129" s="1" t="s">
        <v>388</v>
      </c>
      <c r="H129" s="1" t="s">
        <v>320</v>
      </c>
      <c r="I129" s="1">
        <v>0</v>
      </c>
      <c r="J129" s="1">
        <v>0</v>
      </c>
      <c r="K129" s="1">
        <v>0</v>
      </c>
      <c r="L129" s="1">
        <v>2.6</v>
      </c>
      <c r="M129" s="1">
        <f>L129*0.234</f>
        <v>0.60840000000000005</v>
      </c>
      <c r="N129" s="3" t="s">
        <v>783</v>
      </c>
      <c r="O129" s="1">
        <f>L129*0.639</f>
        <v>1.6614</v>
      </c>
      <c r="P129" s="1">
        <v>98.2</v>
      </c>
      <c r="Q129" s="3" t="s">
        <v>784</v>
      </c>
      <c r="R129" s="3" t="s">
        <v>785</v>
      </c>
      <c r="S129" s="3" t="s">
        <v>324</v>
      </c>
      <c r="T129" s="3" t="s">
        <v>324</v>
      </c>
      <c r="U129" s="3" t="s">
        <v>324</v>
      </c>
      <c r="V129" s="3" t="s">
        <v>325</v>
      </c>
      <c r="W129" s="3" t="s">
        <v>389</v>
      </c>
      <c r="X129" s="3" t="s">
        <v>753</v>
      </c>
      <c r="Y129" s="3">
        <f t="shared" si="7"/>
        <v>49.2</v>
      </c>
      <c r="Z129" s="3" t="s">
        <v>464</v>
      </c>
      <c r="AA129" s="3" t="s">
        <v>329</v>
      </c>
      <c r="AB129" s="3"/>
      <c r="AC129" s="3" t="s">
        <v>330</v>
      </c>
      <c r="AD129" s="5">
        <v>7.1700900000000001</v>
      </c>
      <c r="AE129" s="5">
        <v>8.7858400000000003</v>
      </c>
      <c r="AF129" s="5">
        <v>7.23881</v>
      </c>
      <c r="AG129" s="5">
        <v>2.88713</v>
      </c>
      <c r="AH129" s="5">
        <v>3.63978</v>
      </c>
      <c r="AI129" s="6">
        <v>-1.01217</v>
      </c>
      <c r="AJ129" s="5">
        <v>5.5789099999999996</v>
      </c>
      <c r="AK129" s="5">
        <v>6.99261</v>
      </c>
      <c r="AL129" s="5">
        <v>7.3988100000000001</v>
      </c>
      <c r="AM129" s="5">
        <v>5.0905100000000001</v>
      </c>
      <c r="AN129" s="5">
        <v>9.7807999999999993</v>
      </c>
      <c r="AO129" s="5">
        <v>7.7180900000000001</v>
      </c>
      <c r="AP129" s="6">
        <v>1.0343599999999999</v>
      </c>
      <c r="AQ129" s="5">
        <v>12.689640000000001</v>
      </c>
      <c r="AR129" s="5">
        <v>6.4179899999999996</v>
      </c>
      <c r="AS129" s="5">
        <v>10.44355</v>
      </c>
      <c r="AT129" s="5">
        <v>11.76464</v>
      </c>
      <c r="AU129" s="5">
        <v>9.5646299999999993</v>
      </c>
      <c r="AV129" s="6">
        <v>0.60385999999999995</v>
      </c>
      <c r="AW129" s="5">
        <v>11.45532</v>
      </c>
      <c r="AX129" s="5">
        <v>10.23335</v>
      </c>
      <c r="AY129" s="5">
        <v>4.9392300000000002</v>
      </c>
      <c r="AZ129" s="6">
        <v>1.0223500000000001</v>
      </c>
      <c r="BA129" s="5">
        <v>5.8082599999999998</v>
      </c>
      <c r="BB129" s="5">
        <v>5.4313099999999999</v>
      </c>
      <c r="BC129" s="6">
        <v>1.54358</v>
      </c>
      <c r="BD129" s="6">
        <v>1.1910700000000001</v>
      </c>
      <c r="BE129" s="5">
        <v>9.8841999999999999</v>
      </c>
      <c r="BF129" s="5">
        <v>7.66404</v>
      </c>
      <c r="BG129" s="5">
        <v>11.200419999999999</v>
      </c>
      <c r="BH129" s="5">
        <v>12.2597</v>
      </c>
      <c r="BI129" s="5">
        <v>7.5441099999999999</v>
      </c>
      <c r="BJ129" s="6">
        <v>9.0120000000000006E-2</v>
      </c>
      <c r="BK129" s="5">
        <v>8.7371400000000001</v>
      </c>
      <c r="BL129" s="5">
        <v>7.7003199999999996</v>
      </c>
      <c r="BM129" s="5">
        <v>3.5165500000000001</v>
      </c>
      <c r="BN129" s="6">
        <v>-0.65068999999999999</v>
      </c>
      <c r="BO129" s="5">
        <v>8.4421099999999996</v>
      </c>
      <c r="BP129" s="5">
        <v>8.8699700000000004</v>
      </c>
      <c r="BQ129" s="5">
        <v>9.2370099999999997</v>
      </c>
      <c r="BR129" s="5">
        <v>8.6991599999999991</v>
      </c>
      <c r="BS129" s="5">
        <v>2.0393300000000001</v>
      </c>
      <c r="BT129" s="5">
        <v>12.072369999999999</v>
      </c>
      <c r="BU129" s="5">
        <v>10.680770000000001</v>
      </c>
      <c r="BV129" s="5">
        <v>7.5412299999999997</v>
      </c>
      <c r="BW129" s="5">
        <v>6.0243799999999998</v>
      </c>
      <c r="BX129" s="5">
        <v>6.4957000000000003</v>
      </c>
      <c r="BY129" s="5">
        <v>8.2567599999999999</v>
      </c>
      <c r="BZ129" s="5">
        <v>10.7865</v>
      </c>
      <c r="CA129" s="5">
        <v>7.8452700000000002</v>
      </c>
      <c r="CB129" s="5">
        <v>1.9763900000000001</v>
      </c>
      <c r="CC129" s="5">
        <v>8.9193200000000008</v>
      </c>
      <c r="CD129" s="5">
        <v>9.9422300000000003</v>
      </c>
      <c r="CE129" s="5">
        <v>13.239369999999999</v>
      </c>
      <c r="CF129" s="5">
        <v>5.2372500000000004</v>
      </c>
      <c r="CG129" s="5">
        <v>11.501329999999999</v>
      </c>
      <c r="CH129" s="5">
        <v>6.0960400000000003</v>
      </c>
      <c r="CI129" s="5">
        <v>6.8421799999999999</v>
      </c>
      <c r="CJ129" s="5">
        <v>6.1851099999999999</v>
      </c>
      <c r="CK129" s="5">
        <v>11.28065</v>
      </c>
      <c r="CL129" s="5">
        <v>6.7881499999999999</v>
      </c>
      <c r="CM129" s="5">
        <v>7.9563800000000002</v>
      </c>
      <c r="CN129" s="5">
        <v>10.04406</v>
      </c>
      <c r="CO129" s="5">
        <v>2.3810899999999999</v>
      </c>
      <c r="CP129" s="5">
        <v>5.5302100000000003</v>
      </c>
      <c r="CQ129" s="5">
        <v>2.2933300000000001</v>
      </c>
      <c r="CR129" s="5">
        <v>9.4320500000000003</v>
      </c>
      <c r="CS129" s="5">
        <v>8.7540700000000005</v>
      </c>
      <c r="CT129" s="5">
        <v>5.4248099999999999</v>
      </c>
      <c r="CU129" s="5">
        <v>9.8460400000000003</v>
      </c>
      <c r="CV129" s="5">
        <v>4.9947900000000001</v>
      </c>
      <c r="CW129" s="6">
        <v>1.3529100000000001</v>
      </c>
      <c r="CX129" s="5">
        <v>1.81718</v>
      </c>
      <c r="CY129" s="5">
        <v>10.15761</v>
      </c>
      <c r="CZ129" s="5">
        <v>7.9358500000000003</v>
      </c>
      <c r="DA129" s="5">
        <v>5.61226</v>
      </c>
      <c r="DB129" s="5">
        <v>5.6320499999999996</v>
      </c>
      <c r="DC129" s="5">
        <v>6.6265900000000002</v>
      </c>
      <c r="DD129" s="5">
        <v>7.6555299999999997</v>
      </c>
      <c r="DE129" s="5">
        <v>2.53627</v>
      </c>
      <c r="DF129" s="5">
        <v>9.8785399999999992</v>
      </c>
      <c r="DG129" s="6">
        <v>1.3250500000000001</v>
      </c>
      <c r="DH129" s="5">
        <v>6.9061700000000004</v>
      </c>
      <c r="DI129" s="5">
        <v>4.9816700000000003</v>
      </c>
      <c r="DJ129" s="6">
        <v>0.46021000000000001</v>
      </c>
      <c r="DK129" s="5">
        <v>7.7907700000000002</v>
      </c>
      <c r="DL129" s="5">
        <v>6.6562700000000001</v>
      </c>
      <c r="DM129" s="5">
        <v>5.5021000000000004</v>
      </c>
      <c r="DN129" s="5">
        <v>7.1834899999999999</v>
      </c>
      <c r="DO129" s="5">
        <v>3.79942</v>
      </c>
      <c r="DP129" s="5">
        <v>6.7195600000000004</v>
      </c>
      <c r="DQ129" s="5">
        <v>10.031420000000001</v>
      </c>
      <c r="DR129" s="1" t="s">
        <v>754</v>
      </c>
      <c r="DS129" s="1" t="s">
        <v>332</v>
      </c>
      <c r="DT129" s="5">
        <v>9.7780227661132812E-2</v>
      </c>
      <c r="DU129" s="5">
        <v>2.9364109039306641E-2</v>
      </c>
    </row>
    <row r="130" spans="2:125" x14ac:dyDescent="0.2">
      <c r="B130" s="3" t="s">
        <v>786</v>
      </c>
      <c r="C130" s="3" t="s">
        <v>751</v>
      </c>
      <c r="D130" s="4">
        <v>45128</v>
      </c>
      <c r="E130" s="4">
        <v>45140</v>
      </c>
      <c r="F130" s="1">
        <f t="shared" si="4"/>
        <v>12</v>
      </c>
      <c r="G130" s="1" t="s">
        <v>388</v>
      </c>
      <c r="H130" s="1" t="s">
        <v>320</v>
      </c>
      <c r="I130" s="1">
        <v>0</v>
      </c>
      <c r="J130" s="1">
        <v>0</v>
      </c>
      <c r="K130" s="1">
        <v>0</v>
      </c>
      <c r="L130" s="1">
        <v>6.2</v>
      </c>
      <c r="M130" s="1">
        <f>L130*0.155</f>
        <v>0.96099999999999997</v>
      </c>
      <c r="N130" s="3" t="s">
        <v>787</v>
      </c>
      <c r="O130" s="1">
        <f>L130*0.567</f>
        <v>3.5153999999999996</v>
      </c>
      <c r="P130" s="1">
        <v>97.5</v>
      </c>
      <c r="Q130" s="3" t="s">
        <v>788</v>
      </c>
      <c r="R130" s="3" t="s">
        <v>461</v>
      </c>
      <c r="S130" s="3" t="s">
        <v>324</v>
      </c>
      <c r="T130" s="3" t="s">
        <v>324</v>
      </c>
      <c r="U130" s="3" t="s">
        <v>324</v>
      </c>
      <c r="V130" s="3" t="s">
        <v>325</v>
      </c>
      <c r="W130" s="3" t="s">
        <v>389</v>
      </c>
      <c r="X130" s="3" t="s">
        <v>753</v>
      </c>
      <c r="Y130" s="3">
        <f t="shared" si="7"/>
        <v>49.2</v>
      </c>
      <c r="Z130" s="3" t="s">
        <v>464</v>
      </c>
      <c r="AA130" s="3" t="s">
        <v>329</v>
      </c>
      <c r="AB130" s="3"/>
      <c r="AC130" s="3" t="s">
        <v>330</v>
      </c>
      <c r="AD130" s="5">
        <v>6.3642399999999997</v>
      </c>
      <c r="AE130" s="5">
        <v>8.4588699999999992</v>
      </c>
      <c r="AF130" s="5">
        <v>7.1115899999999996</v>
      </c>
      <c r="AG130" s="5">
        <v>1.84903</v>
      </c>
      <c r="AH130" s="5">
        <v>4.2540800000000001</v>
      </c>
      <c r="AI130" s="6">
        <v>5.9049999999999998E-2</v>
      </c>
      <c r="AJ130" s="5">
        <v>5.7137200000000004</v>
      </c>
      <c r="AK130" s="5">
        <v>8.0476100000000006</v>
      </c>
      <c r="AL130" s="5">
        <v>7.59361</v>
      </c>
      <c r="AM130" s="5">
        <v>4.81121</v>
      </c>
      <c r="AN130" s="5">
        <v>9.5657800000000002</v>
      </c>
      <c r="AO130" s="5">
        <v>6.2899399999999996</v>
      </c>
      <c r="AP130" s="6">
        <v>1.0709900000000001</v>
      </c>
      <c r="AQ130" s="5">
        <v>11.799849999999999</v>
      </c>
      <c r="AR130" s="5">
        <v>6.1062900000000004</v>
      </c>
      <c r="AS130" s="5">
        <v>9.7926199999999994</v>
      </c>
      <c r="AT130" s="5">
        <v>11.61565</v>
      </c>
      <c r="AU130" s="5">
        <v>9.7343200000000003</v>
      </c>
      <c r="AV130" s="5">
        <v>1.35389</v>
      </c>
      <c r="AW130" s="5">
        <v>10.390459999999999</v>
      </c>
      <c r="AX130" s="5">
        <v>9.8399300000000007</v>
      </c>
      <c r="AY130" s="5">
        <v>4.8384200000000002</v>
      </c>
      <c r="AZ130" s="6">
        <v>0.89054999999999995</v>
      </c>
      <c r="BA130" s="5">
        <v>5.5078100000000001</v>
      </c>
      <c r="BB130" s="5">
        <v>5.4268099999999997</v>
      </c>
      <c r="BC130" s="6">
        <v>1.85111</v>
      </c>
      <c r="BD130" s="6">
        <v>0.67327999999999999</v>
      </c>
      <c r="BE130" s="5">
        <v>9.6747999999999994</v>
      </c>
      <c r="BF130" s="5">
        <v>7.5507299999999997</v>
      </c>
      <c r="BG130" s="5">
        <v>11.059049999999999</v>
      </c>
      <c r="BH130" s="5">
        <v>12.06958</v>
      </c>
      <c r="BI130" s="5">
        <v>7.0069299999999997</v>
      </c>
      <c r="BJ130" s="6">
        <v>0.58211000000000002</v>
      </c>
      <c r="BK130" s="5">
        <v>8.7381200000000003</v>
      </c>
      <c r="BL130" s="5">
        <v>8.0630799999999994</v>
      </c>
      <c r="BM130" s="5">
        <v>3.3718900000000001</v>
      </c>
      <c r="BN130" s="6">
        <v>-0.87756000000000001</v>
      </c>
      <c r="BO130" s="5">
        <v>8.6650100000000005</v>
      </c>
      <c r="BP130" s="5">
        <v>9.1198499999999996</v>
      </c>
      <c r="BQ130" s="5">
        <v>9.3909699999999994</v>
      </c>
      <c r="BR130" s="5">
        <v>8.1115600000000008</v>
      </c>
      <c r="BS130" s="5">
        <v>2.4542799999999998</v>
      </c>
      <c r="BT130" s="5">
        <v>10.952209999999999</v>
      </c>
      <c r="BU130" s="5">
        <v>9.7674900000000004</v>
      </c>
      <c r="BV130" s="5">
        <v>7.0508199999999999</v>
      </c>
      <c r="BW130" s="5">
        <v>5.2980299999999998</v>
      </c>
      <c r="BX130" s="5">
        <v>6.4382700000000002</v>
      </c>
      <c r="BY130" s="5">
        <v>7.6601400000000002</v>
      </c>
      <c r="BZ130" s="5">
        <v>10.75357</v>
      </c>
      <c r="CA130" s="5">
        <v>9.1119800000000009</v>
      </c>
      <c r="CB130" s="5">
        <v>2.0303499999999999</v>
      </c>
      <c r="CC130" s="5">
        <v>8.9436599999999995</v>
      </c>
      <c r="CD130" s="5">
        <v>9.8514700000000008</v>
      </c>
      <c r="CE130" s="5">
        <v>12.925929999999999</v>
      </c>
      <c r="CF130" s="5">
        <v>4.9312300000000002</v>
      </c>
      <c r="CG130" s="5">
        <v>11.42197</v>
      </c>
      <c r="CH130" s="5">
        <v>5.8485500000000004</v>
      </c>
      <c r="CI130" s="5">
        <v>5.0528599999999999</v>
      </c>
      <c r="CJ130" s="5">
        <v>6.0968200000000001</v>
      </c>
      <c r="CK130" s="5">
        <v>11.03801</v>
      </c>
      <c r="CL130" s="5">
        <v>7.1796300000000004</v>
      </c>
      <c r="CM130" s="5">
        <v>7.0050999999999997</v>
      </c>
      <c r="CN130" s="5">
        <v>10.17779</v>
      </c>
      <c r="CO130" s="5">
        <v>2.33202</v>
      </c>
      <c r="CP130" s="5">
        <v>5.5974199999999996</v>
      </c>
      <c r="CQ130" s="5">
        <v>2.3912200000000001</v>
      </c>
      <c r="CR130" s="5">
        <v>9.3520800000000008</v>
      </c>
      <c r="CS130" s="5">
        <v>8.3195099999999993</v>
      </c>
      <c r="CT130" s="5">
        <v>5.3579400000000001</v>
      </c>
      <c r="CU130" s="5">
        <v>10.065020000000001</v>
      </c>
      <c r="CV130" s="5">
        <v>4.8660699999999997</v>
      </c>
      <c r="CW130" s="6">
        <v>1.02277</v>
      </c>
      <c r="CX130" s="6">
        <v>1.61493</v>
      </c>
      <c r="CY130" s="5">
        <v>7.7035400000000003</v>
      </c>
      <c r="CZ130" s="5">
        <v>7.8051500000000003</v>
      </c>
      <c r="DA130" s="5">
        <v>5.13713</v>
      </c>
      <c r="DB130" s="5">
        <v>5.6505200000000002</v>
      </c>
      <c r="DC130" s="5">
        <v>5.7150100000000004</v>
      </c>
      <c r="DD130" s="5">
        <v>6.7901899999999999</v>
      </c>
      <c r="DE130" s="5">
        <v>2.4504600000000001</v>
      </c>
      <c r="DF130" s="5">
        <v>10.0764</v>
      </c>
      <c r="DG130" s="6">
        <v>0.37977</v>
      </c>
      <c r="DH130" s="5">
        <v>6.7039299999999997</v>
      </c>
      <c r="DI130" s="5">
        <v>4.7860500000000004</v>
      </c>
      <c r="DJ130" s="6">
        <v>0.83030000000000004</v>
      </c>
      <c r="DK130" s="5">
        <v>7.1689400000000001</v>
      </c>
      <c r="DL130" s="5">
        <v>5.7027700000000001</v>
      </c>
      <c r="DM130" s="5">
        <v>5.5388700000000002</v>
      </c>
      <c r="DN130" s="5">
        <v>5.1918300000000004</v>
      </c>
      <c r="DO130" s="5">
        <v>3.5946400000000001</v>
      </c>
      <c r="DP130" s="5">
        <v>6.2412099999999997</v>
      </c>
      <c r="DQ130" s="5">
        <v>9.7638800000000003</v>
      </c>
      <c r="DR130" s="1" t="s">
        <v>754</v>
      </c>
      <c r="DS130" s="1" t="s">
        <v>332</v>
      </c>
      <c r="DT130" s="5">
        <v>-0.20833015441894531</v>
      </c>
      <c r="DU130" s="5">
        <v>-1.4405727386474609E-2</v>
      </c>
    </row>
    <row r="131" spans="2:125" x14ac:dyDescent="0.2">
      <c r="B131" s="3" t="s">
        <v>789</v>
      </c>
      <c r="C131" s="3" t="s">
        <v>751</v>
      </c>
      <c r="D131" s="4">
        <v>45128</v>
      </c>
      <c r="E131" s="4">
        <v>45141</v>
      </c>
      <c r="F131" s="1">
        <f t="shared" si="4"/>
        <v>13</v>
      </c>
      <c r="G131" s="1" t="s">
        <v>388</v>
      </c>
      <c r="H131" s="1" t="s">
        <v>320</v>
      </c>
      <c r="I131" s="1">
        <v>0</v>
      </c>
      <c r="J131" s="1">
        <v>0</v>
      </c>
      <c r="K131" s="1">
        <v>0</v>
      </c>
      <c r="L131" s="1">
        <v>8.3000000000000007</v>
      </c>
      <c r="M131" s="1">
        <f>L131*0.09</f>
        <v>0.747</v>
      </c>
      <c r="N131" s="3" t="s">
        <v>790</v>
      </c>
      <c r="O131" s="1">
        <f>L131*0.532</f>
        <v>4.4156000000000004</v>
      </c>
      <c r="P131" s="1">
        <v>97.9</v>
      </c>
      <c r="Q131" s="3" t="s">
        <v>791</v>
      </c>
      <c r="R131" s="3" t="s">
        <v>338</v>
      </c>
      <c r="S131" s="3" t="s">
        <v>324</v>
      </c>
      <c r="T131" s="3" t="s">
        <v>324</v>
      </c>
      <c r="U131" s="3" t="s">
        <v>324</v>
      </c>
      <c r="V131" s="3" t="s">
        <v>325</v>
      </c>
      <c r="W131" s="3" t="s">
        <v>389</v>
      </c>
      <c r="X131" s="3" t="s">
        <v>753</v>
      </c>
      <c r="Y131" s="3">
        <f t="shared" si="7"/>
        <v>49.2</v>
      </c>
      <c r="Z131" s="3" t="s">
        <v>464</v>
      </c>
      <c r="AA131" s="3" t="s">
        <v>329</v>
      </c>
      <c r="AB131" s="3"/>
      <c r="AC131" s="3" t="s">
        <v>330</v>
      </c>
      <c r="AD131" s="5">
        <v>5.6623200000000002</v>
      </c>
      <c r="AE131" s="5">
        <v>8.1584699999999994</v>
      </c>
      <c r="AF131" s="5">
        <v>7.4292800000000003</v>
      </c>
      <c r="AG131" s="5">
        <v>2.1463199999999998</v>
      </c>
      <c r="AH131" s="5">
        <v>5.82681</v>
      </c>
      <c r="AI131" s="6">
        <v>-1.4884999999999999</v>
      </c>
      <c r="AJ131" s="5">
        <v>6.0670000000000002</v>
      </c>
      <c r="AK131" s="5">
        <v>9.0904000000000007</v>
      </c>
      <c r="AL131" s="5">
        <v>8.2072699999999994</v>
      </c>
      <c r="AM131" s="5">
        <v>4.9587300000000001</v>
      </c>
      <c r="AN131" s="5">
        <v>9.7480200000000004</v>
      </c>
      <c r="AO131" s="5">
        <v>6.3479299999999999</v>
      </c>
      <c r="AP131" s="5">
        <v>1.7557700000000001</v>
      </c>
      <c r="AQ131" s="5">
        <v>11.81704</v>
      </c>
      <c r="AR131" s="5">
        <v>5.8498000000000001</v>
      </c>
      <c r="AS131" s="5">
        <v>10.461349999999999</v>
      </c>
      <c r="AT131" s="5">
        <v>11.62163</v>
      </c>
      <c r="AU131" s="5">
        <v>9.8005899999999997</v>
      </c>
      <c r="AV131" s="5">
        <v>2.3996200000000001</v>
      </c>
      <c r="AW131" s="5">
        <v>9.5964500000000008</v>
      </c>
      <c r="AX131" s="5">
        <v>9.6753</v>
      </c>
      <c r="AY131" s="5">
        <v>5.0476999999999999</v>
      </c>
      <c r="AZ131" s="6">
        <v>1.27677</v>
      </c>
      <c r="BA131" s="5">
        <v>5.6134500000000003</v>
      </c>
      <c r="BB131" s="5">
        <v>5.7011099999999999</v>
      </c>
      <c r="BC131" s="5">
        <v>3.43669</v>
      </c>
      <c r="BD131" s="6">
        <v>1.1196900000000001</v>
      </c>
      <c r="BE131" s="5">
        <v>9.6506900000000009</v>
      </c>
      <c r="BF131" s="5">
        <v>7.6998600000000001</v>
      </c>
      <c r="BG131" s="5">
        <v>11.68628</v>
      </c>
      <c r="BH131" s="5">
        <v>12.10657</v>
      </c>
      <c r="BI131" s="5">
        <v>6.97525</v>
      </c>
      <c r="BJ131" s="6">
        <v>0.99650000000000005</v>
      </c>
      <c r="BK131" s="5">
        <v>9.4554200000000002</v>
      </c>
      <c r="BL131" s="5">
        <v>8.5276700000000005</v>
      </c>
      <c r="BM131" s="5">
        <v>4.2913399999999999</v>
      </c>
      <c r="BN131" s="6">
        <v>-8.9340000000000003E-2</v>
      </c>
      <c r="BO131" s="5">
        <v>8.8040400000000005</v>
      </c>
      <c r="BP131" s="5">
        <v>9.7081199999999992</v>
      </c>
      <c r="BQ131" s="5">
        <v>9.6086100000000005</v>
      </c>
      <c r="BR131" s="5">
        <v>7.6758199999999999</v>
      </c>
      <c r="BS131" s="5">
        <v>2.73699</v>
      </c>
      <c r="BT131" s="5">
        <v>10.088660000000001</v>
      </c>
      <c r="BU131" s="5">
        <v>9.8158100000000008</v>
      </c>
      <c r="BV131" s="5">
        <v>7.1914699999999998</v>
      </c>
      <c r="BW131" s="5">
        <v>5.4459099999999996</v>
      </c>
      <c r="BX131" s="5">
        <v>6.7609899999999996</v>
      </c>
      <c r="BY131" s="5">
        <v>7.6566200000000002</v>
      </c>
      <c r="BZ131" s="5">
        <v>10.764049999999999</v>
      </c>
      <c r="CA131" s="5">
        <v>10.086539999999999</v>
      </c>
      <c r="CB131" s="6">
        <v>1.6059099999999999</v>
      </c>
      <c r="CC131" s="5">
        <v>9.16676</v>
      </c>
      <c r="CD131" s="5">
        <v>10.1671</v>
      </c>
      <c r="CE131" s="5">
        <v>13.02167</v>
      </c>
      <c r="CF131" s="5">
        <v>4.8572300000000004</v>
      </c>
      <c r="CG131" s="5">
        <v>11.057539999999999</v>
      </c>
      <c r="CH131" s="5">
        <v>5.4135099999999996</v>
      </c>
      <c r="CI131" s="5">
        <v>4.5234300000000003</v>
      </c>
      <c r="CJ131" s="5">
        <v>6.2730699999999997</v>
      </c>
      <c r="CK131" s="5">
        <v>11.01356</v>
      </c>
      <c r="CL131" s="5">
        <v>7.8512199999999996</v>
      </c>
      <c r="CM131" s="5">
        <v>6.8485899999999997</v>
      </c>
      <c r="CN131" s="5">
        <v>10.041219999999999</v>
      </c>
      <c r="CO131" s="5">
        <v>3.2293599999999998</v>
      </c>
      <c r="CP131" s="5">
        <v>5.3732600000000001</v>
      </c>
      <c r="CQ131" s="5">
        <v>2.2875299999999998</v>
      </c>
      <c r="CR131" s="5">
        <v>9.4671199999999995</v>
      </c>
      <c r="CS131" s="5">
        <v>7.8922999999999996</v>
      </c>
      <c r="CT131" s="5">
        <v>5.5015499999999999</v>
      </c>
      <c r="CU131" s="5">
        <v>10.439539999999999</v>
      </c>
      <c r="CV131" s="5">
        <v>5.2932800000000002</v>
      </c>
      <c r="CW131" s="6">
        <v>1.8081499999999999</v>
      </c>
      <c r="CX131" s="5">
        <v>2.3906200000000002</v>
      </c>
      <c r="CY131" s="5">
        <v>7.2745199999999999</v>
      </c>
      <c r="CZ131" s="5">
        <v>7.6840700000000002</v>
      </c>
      <c r="DA131" s="5">
        <v>5.8605099999999997</v>
      </c>
      <c r="DB131" s="5">
        <v>5.8233899999999998</v>
      </c>
      <c r="DC131" s="5">
        <v>5.7979200000000004</v>
      </c>
      <c r="DD131" s="5">
        <v>6.6124799999999997</v>
      </c>
      <c r="DE131" s="5">
        <v>2.4407399999999999</v>
      </c>
      <c r="DF131" s="5">
        <v>10.298489999999999</v>
      </c>
      <c r="DG131" s="5">
        <v>2.1014499999999998</v>
      </c>
      <c r="DH131" s="5">
        <v>6.3321500000000004</v>
      </c>
      <c r="DI131" s="5">
        <v>4.7849500000000003</v>
      </c>
      <c r="DJ131" s="6">
        <v>0.96794999999999998</v>
      </c>
      <c r="DK131" s="5">
        <v>6.9874299999999998</v>
      </c>
      <c r="DL131" s="5">
        <v>5.3875200000000003</v>
      </c>
      <c r="DM131" s="5">
        <v>5.2965299999999997</v>
      </c>
      <c r="DN131" s="5">
        <v>4.7956500000000002</v>
      </c>
      <c r="DO131" s="5">
        <v>3.5194299999999998</v>
      </c>
      <c r="DP131" s="5">
        <v>6.03796</v>
      </c>
      <c r="DQ131" s="5">
        <v>9.8047199999999997</v>
      </c>
      <c r="DR131" s="1" t="s">
        <v>754</v>
      </c>
      <c r="DS131" s="1" t="s">
        <v>332</v>
      </c>
      <c r="DT131" s="5">
        <v>2.7669906616210938E-2</v>
      </c>
      <c r="DU131" s="5">
        <v>-6.2851905822753906E-3</v>
      </c>
    </row>
    <row r="132" spans="2:125" x14ac:dyDescent="0.2">
      <c r="B132" s="3" t="s">
        <v>792</v>
      </c>
      <c r="C132" s="3" t="s">
        <v>751</v>
      </c>
      <c r="D132" s="4">
        <v>45128</v>
      </c>
      <c r="E132" s="4">
        <v>45142</v>
      </c>
      <c r="F132" s="1">
        <f t="shared" si="4"/>
        <v>14</v>
      </c>
      <c r="G132" s="1" t="s">
        <v>388</v>
      </c>
      <c r="H132" s="1" t="s">
        <v>320</v>
      </c>
      <c r="I132" s="1">
        <v>0</v>
      </c>
      <c r="J132" s="1">
        <v>0</v>
      </c>
      <c r="K132" s="1">
        <v>0</v>
      </c>
      <c r="L132" s="1">
        <v>6.3</v>
      </c>
      <c r="M132" s="1">
        <v>0.8</v>
      </c>
      <c r="N132" s="3" t="s">
        <v>323</v>
      </c>
      <c r="O132" s="1">
        <v>3.2</v>
      </c>
      <c r="P132" s="1">
        <v>98.1</v>
      </c>
      <c r="Q132" s="3" t="s">
        <v>793</v>
      </c>
      <c r="R132" s="3" t="s">
        <v>482</v>
      </c>
      <c r="S132" s="3" t="s">
        <v>324</v>
      </c>
      <c r="T132" s="3" t="s">
        <v>324</v>
      </c>
      <c r="U132" s="3" t="s">
        <v>324</v>
      </c>
      <c r="V132" s="3" t="s">
        <v>325</v>
      </c>
      <c r="W132" s="3" t="s">
        <v>389</v>
      </c>
      <c r="X132" s="3" t="s">
        <v>753</v>
      </c>
      <c r="Y132" s="3">
        <f t="shared" si="7"/>
        <v>49.2</v>
      </c>
      <c r="Z132" s="3" t="s">
        <v>464</v>
      </c>
      <c r="AA132" s="3" t="s">
        <v>329</v>
      </c>
      <c r="AB132" s="3"/>
      <c r="AC132" s="3" t="s">
        <v>330</v>
      </c>
      <c r="AD132" s="5">
        <v>4.6017400000000004</v>
      </c>
      <c r="AE132" s="5">
        <v>7.3856999999999999</v>
      </c>
      <c r="AF132" s="5">
        <v>7.5321499999999997</v>
      </c>
      <c r="AG132" s="5">
        <v>1.5743799999999999</v>
      </c>
      <c r="AH132" s="5">
        <v>4.0624399999999996</v>
      </c>
      <c r="AI132" s="6">
        <v>-1.4494800000000001</v>
      </c>
      <c r="AJ132" s="5">
        <v>5.6984199999999996</v>
      </c>
      <c r="AK132" s="5">
        <v>7.66716</v>
      </c>
      <c r="AL132" s="5">
        <v>7.4005599999999996</v>
      </c>
      <c r="AM132" s="5">
        <v>3.8319100000000001</v>
      </c>
      <c r="AN132" s="5">
        <v>9.5053800000000006</v>
      </c>
      <c r="AO132" s="5">
        <v>6.2499900000000004</v>
      </c>
      <c r="AP132" s="6">
        <v>1.1297200000000001</v>
      </c>
      <c r="AQ132" s="5">
        <v>10.967269999999999</v>
      </c>
      <c r="AR132" s="5">
        <v>5.2094300000000002</v>
      </c>
      <c r="AS132" s="5">
        <v>9.1311199999999992</v>
      </c>
      <c r="AT132" s="5">
        <v>11.191599999999999</v>
      </c>
      <c r="AU132" s="5">
        <v>9.6131899999999995</v>
      </c>
      <c r="AV132" s="5">
        <v>1.5380100000000001</v>
      </c>
      <c r="AW132" s="5">
        <v>8.8085000000000004</v>
      </c>
      <c r="AX132" s="5">
        <v>9.4727499999999996</v>
      </c>
      <c r="AY132" s="5">
        <v>5.0320999999999998</v>
      </c>
      <c r="AZ132" s="6">
        <v>1.34138</v>
      </c>
      <c r="BA132" s="5">
        <v>5.2691999999999997</v>
      </c>
      <c r="BB132" s="5">
        <v>5.2604199999999999</v>
      </c>
      <c r="BC132" s="5">
        <v>2.8977300000000001</v>
      </c>
      <c r="BD132" s="6">
        <v>1.0366899999999999</v>
      </c>
      <c r="BE132" s="5">
        <v>9.4788599999999992</v>
      </c>
      <c r="BF132" s="5">
        <v>7.8818799999999998</v>
      </c>
      <c r="BG132" s="5">
        <v>11.0572</v>
      </c>
      <c r="BH132" s="5">
        <v>11.935919999999999</v>
      </c>
      <c r="BI132" s="5">
        <v>7.04068</v>
      </c>
      <c r="BJ132" s="6">
        <v>0.21601999999999999</v>
      </c>
      <c r="BK132" s="5">
        <v>8.5430700000000002</v>
      </c>
      <c r="BL132" s="5">
        <v>6.9817600000000004</v>
      </c>
      <c r="BM132" s="5">
        <v>3.55938</v>
      </c>
      <c r="BN132" s="6">
        <v>-0.50583999999999996</v>
      </c>
      <c r="BO132" s="5">
        <v>8.7428000000000008</v>
      </c>
      <c r="BP132" s="5">
        <v>8.9896100000000008</v>
      </c>
      <c r="BQ132" s="5">
        <v>9.5358000000000001</v>
      </c>
      <c r="BR132" s="5">
        <v>7.0186099999999998</v>
      </c>
      <c r="BS132" s="5">
        <v>2.2563300000000002</v>
      </c>
      <c r="BT132" s="5">
        <v>9.4870199999999993</v>
      </c>
      <c r="BU132" s="5">
        <v>9.0953999999999997</v>
      </c>
      <c r="BV132" s="5">
        <v>6.5421800000000001</v>
      </c>
      <c r="BW132" s="5">
        <v>5.7076700000000002</v>
      </c>
      <c r="BX132" s="5">
        <v>6.5493899999999998</v>
      </c>
      <c r="BY132" s="5">
        <v>7.0613900000000003</v>
      </c>
      <c r="BZ132" s="5">
        <v>10.691369999999999</v>
      </c>
      <c r="CA132" s="5">
        <v>8.3372399999999995</v>
      </c>
      <c r="CB132" s="5">
        <v>1.8259099999999999</v>
      </c>
      <c r="CC132" s="5">
        <v>9.0666899999999995</v>
      </c>
      <c r="CD132" s="5">
        <v>9.9251799999999992</v>
      </c>
      <c r="CE132" s="5">
        <v>12.76512</v>
      </c>
      <c r="CF132" s="5">
        <v>4.7588999999999997</v>
      </c>
      <c r="CG132" s="5">
        <v>10.981540000000001</v>
      </c>
      <c r="CH132" s="5">
        <v>4.5566399999999998</v>
      </c>
      <c r="CI132" s="5">
        <v>3.86225</v>
      </c>
      <c r="CJ132" s="5">
        <v>6.1442500000000004</v>
      </c>
      <c r="CK132" s="5">
        <v>10.81715</v>
      </c>
      <c r="CL132" s="5">
        <v>7.5503600000000004</v>
      </c>
      <c r="CM132" s="5">
        <v>6.2328299999999999</v>
      </c>
      <c r="CN132" s="5">
        <v>9.9300999999999995</v>
      </c>
      <c r="CO132" s="5">
        <v>3.2467100000000002</v>
      </c>
      <c r="CP132" s="5">
        <v>5.0481499999999997</v>
      </c>
      <c r="CQ132" s="5">
        <v>2.3286899999999999</v>
      </c>
      <c r="CR132" s="5">
        <v>9.3928700000000003</v>
      </c>
      <c r="CS132" s="5">
        <v>7.5591999999999997</v>
      </c>
      <c r="CT132" s="5">
        <v>5.3213999999999997</v>
      </c>
      <c r="CU132" s="5">
        <v>8.9916099999999997</v>
      </c>
      <c r="CV132" s="5">
        <v>5.0621099999999997</v>
      </c>
      <c r="CW132" s="6">
        <v>1.0594300000000001</v>
      </c>
      <c r="CX132" s="5">
        <v>2.1561499999999998</v>
      </c>
      <c r="CY132" s="5">
        <v>6.3125799999999996</v>
      </c>
      <c r="CZ132" s="5">
        <v>7.6381300000000003</v>
      </c>
      <c r="DA132" s="5">
        <v>5.4161999999999999</v>
      </c>
      <c r="DB132" s="5">
        <v>5.7703100000000003</v>
      </c>
      <c r="DC132" s="5">
        <v>5.6476300000000004</v>
      </c>
      <c r="DD132" s="5">
        <v>6.0179499999999999</v>
      </c>
      <c r="DE132" s="5">
        <v>2.33324</v>
      </c>
      <c r="DF132" s="5">
        <v>10.06049</v>
      </c>
      <c r="DG132" s="6">
        <v>1.30471</v>
      </c>
      <c r="DH132" s="5">
        <v>5.2689300000000001</v>
      </c>
      <c r="DI132" s="5">
        <v>4.1148899999999999</v>
      </c>
      <c r="DJ132" s="6">
        <v>1.13567</v>
      </c>
      <c r="DK132" s="5">
        <v>6.6671399999999998</v>
      </c>
      <c r="DL132" s="5">
        <v>4.6466099999999999</v>
      </c>
      <c r="DM132" s="5">
        <v>4.8986200000000002</v>
      </c>
      <c r="DN132" s="5">
        <v>5.2963199999999997</v>
      </c>
      <c r="DO132" s="5">
        <v>3.5924499999999999</v>
      </c>
      <c r="DP132" s="5">
        <v>5.8211199999999996</v>
      </c>
      <c r="DQ132" s="5">
        <v>9.6403400000000001</v>
      </c>
      <c r="DR132" s="1" t="s">
        <v>754</v>
      </c>
      <c r="DS132" s="1" t="s">
        <v>332</v>
      </c>
      <c r="DT132" s="5">
        <v>5.7220458984375E-2</v>
      </c>
      <c r="DU132" s="5">
        <v>-3.0455112457275391E-2</v>
      </c>
    </row>
    <row r="133" spans="2:125" x14ac:dyDescent="0.2">
      <c r="B133" s="3" t="s">
        <v>794</v>
      </c>
      <c r="C133" s="3" t="s">
        <v>795</v>
      </c>
      <c r="D133" s="4">
        <v>45146</v>
      </c>
      <c r="E133" s="4">
        <v>45146</v>
      </c>
      <c r="F133" s="1">
        <v>0</v>
      </c>
      <c r="G133" s="1" t="s">
        <v>388</v>
      </c>
      <c r="H133" s="1" t="s">
        <v>388</v>
      </c>
      <c r="I133" s="1">
        <v>0</v>
      </c>
      <c r="J133" s="1">
        <v>0</v>
      </c>
      <c r="K133" s="1">
        <v>0</v>
      </c>
      <c r="L133" s="1">
        <v>1.1000000000000001</v>
      </c>
      <c r="M133" s="1">
        <v>0</v>
      </c>
      <c r="N133" s="3" t="s">
        <v>796</v>
      </c>
      <c r="O133" s="1">
        <v>0</v>
      </c>
      <c r="P133" s="3" t="s">
        <v>452</v>
      </c>
      <c r="Q133" s="3" t="s">
        <v>797</v>
      </c>
      <c r="R133" s="3" t="s">
        <v>798</v>
      </c>
      <c r="S133" s="3" t="s">
        <v>324</v>
      </c>
      <c r="T133" s="3" t="s">
        <v>324</v>
      </c>
      <c r="U133" s="3" t="s">
        <v>324</v>
      </c>
      <c r="V133" s="3" t="s">
        <v>462</v>
      </c>
      <c r="W133" s="3" t="s">
        <v>1043</v>
      </c>
      <c r="X133" s="3" t="s">
        <v>799</v>
      </c>
      <c r="Y133" s="3" t="s">
        <v>463</v>
      </c>
      <c r="Z133" s="3" t="s">
        <v>800</v>
      </c>
      <c r="AA133" s="3" t="s">
        <v>329</v>
      </c>
      <c r="AB133" s="3"/>
      <c r="AC133" s="3" t="s">
        <v>330</v>
      </c>
      <c r="AD133" s="5">
        <v>6.0525099999999998</v>
      </c>
      <c r="AE133" s="5">
        <v>9.3306199999999997</v>
      </c>
      <c r="AF133" s="5">
        <v>7.7573400000000001</v>
      </c>
      <c r="AG133" s="5">
        <v>2.2335199999999999</v>
      </c>
      <c r="AH133" s="5">
        <v>5.4969299999999999</v>
      </c>
      <c r="AI133" s="6">
        <v>-1.4578800000000001</v>
      </c>
      <c r="AJ133" s="5">
        <v>5.92232</v>
      </c>
      <c r="AK133" s="5">
        <v>8.7755700000000001</v>
      </c>
      <c r="AL133" s="5">
        <v>8.1578300000000006</v>
      </c>
      <c r="AM133" s="5">
        <v>6.5959399999999997</v>
      </c>
      <c r="AN133" s="5">
        <v>12.02643</v>
      </c>
      <c r="AO133" s="5">
        <v>2.69834</v>
      </c>
      <c r="AP133" s="6">
        <v>0.21956999999999999</v>
      </c>
      <c r="AQ133" s="5">
        <v>14.70581</v>
      </c>
      <c r="AR133" s="5">
        <v>4.7826899999999997</v>
      </c>
      <c r="AS133" s="5">
        <v>9.5749499999999994</v>
      </c>
      <c r="AT133" s="5">
        <v>12.190530000000001</v>
      </c>
      <c r="AU133" s="5">
        <v>8.2083899999999996</v>
      </c>
      <c r="AV133" s="5">
        <v>1.5155099999999999</v>
      </c>
      <c r="AW133" s="5">
        <v>10.69975</v>
      </c>
      <c r="AX133" s="5">
        <v>9.5234799999999993</v>
      </c>
      <c r="AY133" s="5">
        <v>5.9023599999999998</v>
      </c>
      <c r="AZ133" s="6">
        <v>1.17134</v>
      </c>
      <c r="BA133" s="5">
        <v>4.9279000000000002</v>
      </c>
      <c r="BB133" s="5">
        <v>5.1301300000000003</v>
      </c>
      <c r="BC133" s="6">
        <v>1.13887</v>
      </c>
      <c r="BD133" s="6">
        <v>0.39460000000000001</v>
      </c>
      <c r="BE133" s="5">
        <v>9.8991600000000002</v>
      </c>
      <c r="BF133" s="5">
        <v>7.9977299999999998</v>
      </c>
      <c r="BG133" s="5">
        <v>12.742229999999999</v>
      </c>
      <c r="BH133" s="5">
        <v>9.7913899999999998</v>
      </c>
      <c r="BI133" s="5">
        <v>1.4198200000000001</v>
      </c>
      <c r="BJ133" s="6">
        <v>1.6021799999999999</v>
      </c>
      <c r="BK133" s="5">
        <v>9.0564499999999999</v>
      </c>
      <c r="BL133" s="5">
        <v>8.7537699999999994</v>
      </c>
      <c r="BM133" s="5">
        <v>4.2892900000000003</v>
      </c>
      <c r="BN133" s="6">
        <v>-1.0897699999999999</v>
      </c>
      <c r="BO133" s="5">
        <v>8.8273700000000002</v>
      </c>
      <c r="BP133" s="5">
        <v>10.00766</v>
      </c>
      <c r="BQ133" s="5">
        <v>8.3628199999999993</v>
      </c>
      <c r="BR133" s="5">
        <v>5.3502400000000003</v>
      </c>
      <c r="BS133" s="5">
        <v>1.7722599999999999</v>
      </c>
      <c r="BT133" s="5">
        <v>11.854340000000001</v>
      </c>
      <c r="BU133" s="5">
        <v>10.084569999999999</v>
      </c>
      <c r="BV133" s="5">
        <v>8.2649699999999999</v>
      </c>
      <c r="BW133" s="5">
        <v>10.311</v>
      </c>
      <c r="BX133" s="5">
        <v>6.8248499999999996</v>
      </c>
      <c r="BY133" s="5">
        <v>8.4176900000000003</v>
      </c>
      <c r="BZ133" s="5">
        <v>9.7984899999999993</v>
      </c>
      <c r="CA133" s="5">
        <v>9.8414099999999998</v>
      </c>
      <c r="CB133" s="6">
        <v>0.25469999999999998</v>
      </c>
      <c r="CC133" s="5">
        <v>9.1237200000000005</v>
      </c>
      <c r="CD133" s="5">
        <v>4.6175699999999997</v>
      </c>
      <c r="CE133" s="5">
        <v>13.120559999999999</v>
      </c>
      <c r="CF133" s="5">
        <v>6.7314699999999998</v>
      </c>
      <c r="CG133" s="5">
        <v>10.32109</v>
      </c>
      <c r="CH133" s="5">
        <v>6.3465299999999996</v>
      </c>
      <c r="CI133" s="5">
        <v>4.2615499999999997</v>
      </c>
      <c r="CJ133" s="5">
        <v>7.7910700000000004</v>
      </c>
      <c r="CK133" s="5">
        <v>12.082890000000001</v>
      </c>
      <c r="CL133" s="5">
        <v>6.5341699999999996</v>
      </c>
      <c r="CM133" s="5">
        <v>7.6274300000000004</v>
      </c>
      <c r="CN133" s="5">
        <v>10.11979</v>
      </c>
      <c r="CO133" s="5">
        <v>4.1725899999999996</v>
      </c>
      <c r="CP133" s="5">
        <v>3.6221899999999998</v>
      </c>
      <c r="CQ133" s="5">
        <v>3.4886200000000001</v>
      </c>
      <c r="CR133" s="5">
        <v>9.5465699999999991</v>
      </c>
      <c r="CS133" s="5">
        <v>8.4602699999999995</v>
      </c>
      <c r="CT133" s="5">
        <v>4.3642200000000004</v>
      </c>
      <c r="CU133" s="5">
        <v>9.4312299999999993</v>
      </c>
      <c r="CV133" s="5">
        <v>6.75589</v>
      </c>
      <c r="CW133" s="5">
        <v>2.21204</v>
      </c>
      <c r="CX133" s="5">
        <v>2.0717699999999999</v>
      </c>
      <c r="CY133" s="5">
        <v>6.8878899999999996</v>
      </c>
      <c r="CZ133" s="5">
        <v>5.7805499999999999</v>
      </c>
      <c r="DA133" s="5">
        <v>6.0441500000000001</v>
      </c>
      <c r="DB133" s="5">
        <v>6.3999899999999998</v>
      </c>
      <c r="DC133" s="5">
        <v>7.4800800000000001</v>
      </c>
      <c r="DD133" s="5">
        <v>9.1413399999999996</v>
      </c>
      <c r="DE133" s="5">
        <v>2.7033800000000001</v>
      </c>
      <c r="DF133" s="5">
        <v>11.22452</v>
      </c>
      <c r="DG133" s="6">
        <v>1.5260400000000001</v>
      </c>
      <c r="DH133" s="5">
        <v>5.28559</v>
      </c>
      <c r="DI133" s="5">
        <v>4.2212500000000004</v>
      </c>
      <c r="DJ133" s="6">
        <v>0.40350000000000003</v>
      </c>
      <c r="DK133" s="5">
        <v>7.9181400000000002</v>
      </c>
      <c r="DL133" s="5">
        <v>4.7245900000000001</v>
      </c>
      <c r="DM133" s="5">
        <v>4.5036399999999999</v>
      </c>
      <c r="DN133" s="6">
        <v>0.52605000000000002</v>
      </c>
      <c r="DO133" s="5">
        <v>5.2887399999999998</v>
      </c>
      <c r="DP133" s="5">
        <v>7.66357</v>
      </c>
      <c r="DQ133" s="5">
        <v>10.40624</v>
      </c>
      <c r="DR133" s="1" t="s">
        <v>710</v>
      </c>
      <c r="DS133" s="1" t="s">
        <v>332</v>
      </c>
      <c r="DT133" s="5">
        <v>-3.2555103302001953E-2</v>
      </c>
      <c r="DU133" s="5">
        <v>-3.2444953918457031E-2</v>
      </c>
    </row>
    <row r="134" spans="2:125" x14ac:dyDescent="0.2">
      <c r="B134" s="11" t="s">
        <v>801</v>
      </c>
      <c r="C134" s="11" t="s">
        <v>795</v>
      </c>
      <c r="D134" s="13">
        <v>45146</v>
      </c>
      <c r="E134" s="13">
        <v>45146</v>
      </c>
      <c r="F134" s="12" t="s">
        <v>496</v>
      </c>
      <c r="G134" s="12" t="s">
        <v>388</v>
      </c>
      <c r="H134" s="12" t="s">
        <v>388</v>
      </c>
      <c r="I134" s="12">
        <v>0</v>
      </c>
      <c r="J134" s="12">
        <v>0</v>
      </c>
      <c r="K134" s="12">
        <v>0</v>
      </c>
      <c r="L134" s="12">
        <v>1.1000000000000001</v>
      </c>
      <c r="M134" s="12">
        <v>0</v>
      </c>
      <c r="N134" s="11" t="s">
        <v>796</v>
      </c>
      <c r="O134" s="12">
        <v>0</v>
      </c>
      <c r="P134" s="12">
        <v>100.9</v>
      </c>
      <c r="Q134" s="12">
        <v>1844</v>
      </c>
      <c r="R134" s="12">
        <v>110.4</v>
      </c>
      <c r="S134" s="12">
        <v>0</v>
      </c>
      <c r="T134" s="12">
        <v>0</v>
      </c>
      <c r="U134" s="12">
        <v>0</v>
      </c>
      <c r="V134" s="3" t="s">
        <v>462</v>
      </c>
      <c r="W134" s="3" t="s">
        <v>1043</v>
      </c>
      <c r="X134" s="3" t="s">
        <v>799</v>
      </c>
      <c r="Y134" s="3" t="s">
        <v>463</v>
      </c>
      <c r="Z134" s="3" t="s">
        <v>800</v>
      </c>
      <c r="AA134" s="3" t="s">
        <v>329</v>
      </c>
      <c r="AB134" s="12"/>
      <c r="AC134" s="3" t="s">
        <v>330</v>
      </c>
      <c r="AD134" s="5">
        <v>6.1155099999999996</v>
      </c>
      <c r="AE134" s="5">
        <v>9.3747600000000002</v>
      </c>
      <c r="AF134" s="5">
        <v>7.8705400000000001</v>
      </c>
      <c r="AG134" s="5">
        <v>1.9978899999999999</v>
      </c>
      <c r="AH134" s="5">
        <v>4.7876799999999999</v>
      </c>
      <c r="AI134" s="6">
        <v>-1.9649399999999999</v>
      </c>
      <c r="AJ134" s="5">
        <v>5.9346399999999999</v>
      </c>
      <c r="AK134" s="5">
        <v>8.1426099999999995</v>
      </c>
      <c r="AL134" s="5">
        <v>7.9476899999999997</v>
      </c>
      <c r="AM134" s="5">
        <v>6.4850500000000002</v>
      </c>
      <c r="AN134" s="5">
        <v>12.055899999999999</v>
      </c>
      <c r="AO134" s="5">
        <v>2.9291800000000001</v>
      </c>
      <c r="AP134" s="6">
        <v>0.67210000000000003</v>
      </c>
      <c r="AQ134" s="5">
        <v>14.48969</v>
      </c>
      <c r="AR134" s="5">
        <v>4.73353</v>
      </c>
      <c r="AS134" s="5">
        <v>8.6556899999999999</v>
      </c>
      <c r="AT134" s="5">
        <v>11.9863</v>
      </c>
      <c r="AU134" s="5">
        <v>8.2103099999999998</v>
      </c>
      <c r="AV134" s="6">
        <v>0.72085999999999995</v>
      </c>
      <c r="AW134" s="5">
        <v>10.717739999999999</v>
      </c>
      <c r="AX134" s="5">
        <v>9.5438700000000001</v>
      </c>
      <c r="AY134" s="5">
        <v>6.0116199999999997</v>
      </c>
      <c r="AZ134" s="6">
        <v>1.2015100000000001</v>
      </c>
      <c r="BA134" s="5">
        <v>4.5952599999999997</v>
      </c>
      <c r="BB134" s="5">
        <v>5.24444</v>
      </c>
      <c r="BC134" s="6">
        <v>0.44375999999999999</v>
      </c>
      <c r="BD134" s="6">
        <v>0.95498000000000005</v>
      </c>
      <c r="BE134" s="5">
        <v>10.05728</v>
      </c>
      <c r="BF134" s="5">
        <v>8.0206</v>
      </c>
      <c r="BG134" s="5">
        <v>12.71903</v>
      </c>
      <c r="BH134" s="5">
        <v>9.54955</v>
      </c>
      <c r="BI134" s="5">
        <v>1.48916</v>
      </c>
      <c r="BJ134" s="6">
        <v>1.33172</v>
      </c>
      <c r="BK134" s="5">
        <v>8.9083699999999997</v>
      </c>
      <c r="BL134" s="5">
        <v>8.0520999999999994</v>
      </c>
      <c r="BM134" s="5">
        <v>4.0357900000000004</v>
      </c>
      <c r="BN134" s="6">
        <v>-0.80957000000000001</v>
      </c>
      <c r="BO134" s="5">
        <v>8.8439499999999995</v>
      </c>
      <c r="BP134" s="5">
        <v>9.6140500000000007</v>
      </c>
      <c r="BQ134" s="5">
        <v>8.3914500000000007</v>
      </c>
      <c r="BR134" s="5">
        <v>5.3670099999999996</v>
      </c>
      <c r="BS134" s="5">
        <v>1.9982200000000001</v>
      </c>
      <c r="BT134" s="5">
        <v>11.968070000000001</v>
      </c>
      <c r="BU134" s="5">
        <v>9.9176900000000003</v>
      </c>
      <c r="BV134" s="5">
        <v>8.1545100000000001</v>
      </c>
      <c r="BW134" s="5">
        <v>10.32485</v>
      </c>
      <c r="BX134" s="5">
        <v>6.8709199999999999</v>
      </c>
      <c r="BY134" s="5">
        <v>8.4674300000000002</v>
      </c>
      <c r="BZ134" s="5">
        <v>9.8399699999999992</v>
      </c>
      <c r="CA134" s="5">
        <v>8.4474999999999998</v>
      </c>
      <c r="CB134" s="6">
        <v>1.0741099999999999</v>
      </c>
      <c r="CC134" s="5">
        <v>9.1900999999999993</v>
      </c>
      <c r="CD134" s="5">
        <v>4.8238399999999997</v>
      </c>
      <c r="CE134" s="5">
        <v>13.191240000000001</v>
      </c>
      <c r="CF134" s="5">
        <v>6.74681</v>
      </c>
      <c r="CG134" s="5">
        <v>10.37731</v>
      </c>
      <c r="CH134" s="5">
        <v>6.3725100000000001</v>
      </c>
      <c r="CI134" s="5">
        <v>4.2692699999999997</v>
      </c>
      <c r="CJ134" s="5">
        <v>7.8893500000000003</v>
      </c>
      <c r="CK134" s="5">
        <v>12.113989999999999</v>
      </c>
      <c r="CL134" s="5">
        <v>6.5252100000000004</v>
      </c>
      <c r="CM134" s="5">
        <v>7.6916799999999999</v>
      </c>
      <c r="CN134" s="5">
        <v>10.219139999999999</v>
      </c>
      <c r="CO134" s="5">
        <v>3.7357100000000001</v>
      </c>
      <c r="CP134" s="5">
        <v>3.8595000000000002</v>
      </c>
      <c r="CQ134" s="5">
        <v>3.5031400000000001</v>
      </c>
      <c r="CR134" s="5">
        <v>9.5955100000000009</v>
      </c>
      <c r="CS134" s="5">
        <v>8.4572099999999999</v>
      </c>
      <c r="CT134" s="5">
        <v>4.5524899999999997</v>
      </c>
      <c r="CU134" s="5">
        <v>8.9653799999999997</v>
      </c>
      <c r="CV134" s="5">
        <v>6.8107899999999999</v>
      </c>
      <c r="CW134" s="6">
        <v>1.7940400000000001</v>
      </c>
      <c r="CX134" s="5">
        <v>2.24552</v>
      </c>
      <c r="CY134" s="5">
        <v>9.8758099999999995</v>
      </c>
      <c r="CZ134" s="5">
        <v>5.7713299999999998</v>
      </c>
      <c r="DA134" s="5">
        <v>5.8327900000000001</v>
      </c>
      <c r="DB134" s="5">
        <v>6.5770099999999996</v>
      </c>
      <c r="DC134" s="5">
        <v>7.3976800000000003</v>
      </c>
      <c r="DD134" s="5">
        <v>9.2472600000000007</v>
      </c>
      <c r="DE134" s="5">
        <v>2.8544999999999998</v>
      </c>
      <c r="DF134" s="5">
        <v>11.11434</v>
      </c>
      <c r="DG134" s="6">
        <v>1.0933299999999999</v>
      </c>
      <c r="DH134" s="5">
        <v>5.5037799999999999</v>
      </c>
      <c r="DI134" s="5">
        <v>4.4220199999999998</v>
      </c>
      <c r="DJ134" s="6">
        <v>0.37146000000000001</v>
      </c>
      <c r="DK134" s="5">
        <v>7.9991700000000003</v>
      </c>
      <c r="DL134" s="5">
        <v>5.2282299999999999</v>
      </c>
      <c r="DM134" s="5">
        <v>4.4913299999999996</v>
      </c>
      <c r="DN134" s="5">
        <v>3.6767500000000002</v>
      </c>
      <c r="DO134" s="5">
        <v>5.3635799999999998</v>
      </c>
      <c r="DP134" s="5">
        <v>7.7217000000000002</v>
      </c>
      <c r="DQ134" s="5">
        <v>10.25731</v>
      </c>
      <c r="DR134" s="1" t="s">
        <v>710</v>
      </c>
      <c r="DS134" s="1" t="s">
        <v>332</v>
      </c>
      <c r="DT134" s="5">
        <v>-2.3765087127685547E-2</v>
      </c>
      <c r="DU134" s="5">
        <v>-8.1894874572753906E-2</v>
      </c>
    </row>
    <row r="135" spans="2:125" x14ac:dyDescent="0.2">
      <c r="B135" s="11" t="s">
        <v>802</v>
      </c>
      <c r="C135" s="11" t="s">
        <v>795</v>
      </c>
      <c r="D135" s="13">
        <v>45146</v>
      </c>
      <c r="E135" s="13">
        <v>45146</v>
      </c>
      <c r="F135" s="12" t="s">
        <v>498</v>
      </c>
      <c r="G135" s="12" t="s">
        <v>388</v>
      </c>
      <c r="H135" s="12" t="s">
        <v>388</v>
      </c>
      <c r="I135" s="12">
        <v>0</v>
      </c>
      <c r="J135" s="12">
        <v>0</v>
      </c>
      <c r="K135" s="12">
        <v>0</v>
      </c>
      <c r="L135" s="12">
        <v>1.1000000000000001</v>
      </c>
      <c r="M135" s="12">
        <v>0</v>
      </c>
      <c r="N135" s="11" t="s">
        <v>796</v>
      </c>
      <c r="O135" s="12">
        <v>0</v>
      </c>
      <c r="P135" s="12">
        <v>100.9</v>
      </c>
      <c r="Q135" s="12">
        <v>1844</v>
      </c>
      <c r="R135" s="12">
        <v>110.4</v>
      </c>
      <c r="S135" s="12">
        <v>0</v>
      </c>
      <c r="T135" s="12">
        <v>0</v>
      </c>
      <c r="U135" s="12">
        <v>0</v>
      </c>
      <c r="V135" s="3" t="s">
        <v>462</v>
      </c>
      <c r="W135" s="3" t="s">
        <v>1043</v>
      </c>
      <c r="X135" s="3" t="s">
        <v>799</v>
      </c>
      <c r="Y135" s="3" t="s">
        <v>463</v>
      </c>
      <c r="Z135" s="3" t="s">
        <v>800</v>
      </c>
      <c r="AA135" s="3" t="s">
        <v>329</v>
      </c>
      <c r="AB135" s="12"/>
      <c r="AC135" s="3" t="s">
        <v>330</v>
      </c>
      <c r="AD135" s="5">
        <v>5.72736</v>
      </c>
      <c r="AE135" s="5">
        <v>9.0043199999999999</v>
      </c>
      <c r="AF135" s="5">
        <v>7.3925200000000002</v>
      </c>
      <c r="AG135" s="5">
        <v>1.8510599999999999</v>
      </c>
      <c r="AH135" s="5">
        <v>5.4119599999999997</v>
      </c>
      <c r="AI135" s="6">
        <v>-2.38991</v>
      </c>
      <c r="AJ135" s="5">
        <v>5.8096100000000002</v>
      </c>
      <c r="AK135" s="5">
        <v>8.4760600000000004</v>
      </c>
      <c r="AL135" s="5">
        <v>7.9574400000000001</v>
      </c>
      <c r="AM135" s="5">
        <v>6.3213900000000001</v>
      </c>
      <c r="AN135" s="5">
        <v>11.88674</v>
      </c>
      <c r="AO135" s="5">
        <v>2.4500999999999999</v>
      </c>
      <c r="AP135" s="6">
        <v>0.37824999999999998</v>
      </c>
      <c r="AQ135" s="5">
        <v>14.25512</v>
      </c>
      <c r="AR135" s="5">
        <v>4.2495900000000004</v>
      </c>
      <c r="AS135" s="5">
        <v>9.5007900000000003</v>
      </c>
      <c r="AT135" s="5">
        <v>11.829940000000001</v>
      </c>
      <c r="AU135" s="5">
        <v>7.9773300000000003</v>
      </c>
      <c r="AV135" s="6">
        <v>0.14762</v>
      </c>
      <c r="AW135" s="5">
        <v>10.64005</v>
      </c>
      <c r="AX135" s="5">
        <v>9.2949199999999994</v>
      </c>
      <c r="AY135" s="5">
        <v>5.8677599999999996</v>
      </c>
      <c r="AZ135" s="6">
        <v>0.83338999999999996</v>
      </c>
      <c r="BA135" s="5">
        <v>4.6016899999999996</v>
      </c>
      <c r="BB135" s="5">
        <v>4.9427300000000001</v>
      </c>
      <c r="BC135" s="6">
        <v>0.68789999999999996</v>
      </c>
      <c r="BD135" s="6">
        <v>0.68023999999999996</v>
      </c>
      <c r="BE135" s="5">
        <v>9.9932999999999996</v>
      </c>
      <c r="BF135" s="5">
        <v>7.6539999999999999</v>
      </c>
      <c r="BG135" s="5">
        <v>12.62951</v>
      </c>
      <c r="BH135" s="5">
        <v>9.2082300000000004</v>
      </c>
      <c r="BI135" s="5">
        <v>1.3344100000000001</v>
      </c>
      <c r="BJ135" s="6">
        <v>1.0122599999999999</v>
      </c>
      <c r="BK135" s="5">
        <v>8.7969399999999993</v>
      </c>
      <c r="BL135" s="5">
        <v>8.4582300000000004</v>
      </c>
      <c r="BM135" s="5">
        <v>3.85467</v>
      </c>
      <c r="BN135" s="6">
        <v>-0.94125000000000003</v>
      </c>
      <c r="BO135" s="5">
        <v>8.5646100000000001</v>
      </c>
      <c r="BP135" s="5">
        <v>9.7329299999999996</v>
      </c>
      <c r="BQ135" s="5">
        <v>8.1294000000000004</v>
      </c>
      <c r="BR135" s="5">
        <v>5.15489</v>
      </c>
      <c r="BS135" s="5">
        <v>1.7695099999999999</v>
      </c>
      <c r="BT135" s="5">
        <v>11.738939999999999</v>
      </c>
      <c r="BU135" s="5">
        <v>9.8228299999999997</v>
      </c>
      <c r="BV135" s="5">
        <v>8.06799</v>
      </c>
      <c r="BW135" s="5">
        <v>10.05969</v>
      </c>
      <c r="BX135" s="5">
        <v>6.7348999999999997</v>
      </c>
      <c r="BY135" s="5">
        <v>8.2552299999999992</v>
      </c>
      <c r="BZ135" s="5">
        <v>9.6484799999999993</v>
      </c>
      <c r="CA135" s="5">
        <v>9.5164100000000005</v>
      </c>
      <c r="CB135" s="6">
        <v>0.18845999999999999</v>
      </c>
      <c r="CC135" s="5">
        <v>8.9820799999999998</v>
      </c>
      <c r="CD135" s="5">
        <v>4.3878199999999996</v>
      </c>
      <c r="CE135" s="5">
        <v>13.032690000000001</v>
      </c>
      <c r="CF135" s="5">
        <v>6.5350799999999998</v>
      </c>
      <c r="CG135" s="5">
        <v>10.301299999999999</v>
      </c>
      <c r="CH135" s="5">
        <v>6.0615199999999998</v>
      </c>
      <c r="CI135" s="5">
        <v>3.9129499999999999</v>
      </c>
      <c r="CJ135" s="5">
        <v>7.7979500000000002</v>
      </c>
      <c r="CK135" s="5">
        <v>12.08536</v>
      </c>
      <c r="CL135" s="5">
        <v>6.4487100000000002</v>
      </c>
      <c r="CM135" s="5">
        <v>7.4266699999999997</v>
      </c>
      <c r="CN135" s="5">
        <v>10.194369999999999</v>
      </c>
      <c r="CO135" s="5">
        <v>2.2401200000000001</v>
      </c>
      <c r="CP135" s="5">
        <v>3.27969</v>
      </c>
      <c r="CQ135" s="5">
        <v>3.3401100000000001</v>
      </c>
      <c r="CR135" s="5">
        <v>9.5903399999999994</v>
      </c>
      <c r="CS135" s="5">
        <v>8.1531800000000008</v>
      </c>
      <c r="CT135" s="5">
        <v>4.0927100000000003</v>
      </c>
      <c r="CU135" s="5">
        <v>9.1046099999999992</v>
      </c>
      <c r="CV135" s="5">
        <v>6.6332000000000004</v>
      </c>
      <c r="CW135" s="6">
        <v>1.46157</v>
      </c>
      <c r="CX135" s="5">
        <v>1.9503299999999999</v>
      </c>
      <c r="CY135" s="5">
        <v>9.9977599999999995</v>
      </c>
      <c r="CZ135" s="5">
        <v>5.4111700000000003</v>
      </c>
      <c r="DA135" s="5">
        <v>5.3340399999999999</v>
      </c>
      <c r="DB135" s="5">
        <v>6.3467000000000002</v>
      </c>
      <c r="DC135" s="5">
        <v>7.0030099999999997</v>
      </c>
      <c r="DD135" s="5">
        <v>8.9851200000000002</v>
      </c>
      <c r="DE135" s="5">
        <v>2.528</v>
      </c>
      <c r="DF135" s="5">
        <v>11.31044</v>
      </c>
      <c r="DG135" s="6">
        <v>0.82540999999999998</v>
      </c>
      <c r="DH135" s="5">
        <v>5.2311800000000002</v>
      </c>
      <c r="DI135" s="5">
        <v>4.2074600000000002</v>
      </c>
      <c r="DJ135" s="6">
        <v>0.92612000000000005</v>
      </c>
      <c r="DK135" s="5">
        <v>8.4634800000000006</v>
      </c>
      <c r="DL135" s="5">
        <v>4.8117999999999999</v>
      </c>
      <c r="DM135" s="5">
        <v>4.3118499999999997</v>
      </c>
      <c r="DN135" s="6">
        <v>1.89544</v>
      </c>
      <c r="DO135" s="5">
        <v>5.01518</v>
      </c>
      <c r="DP135" s="5">
        <v>7.3261599999999998</v>
      </c>
      <c r="DQ135" s="5">
        <v>10.12035</v>
      </c>
      <c r="DR135" s="1" t="s">
        <v>710</v>
      </c>
      <c r="DS135" s="1" t="s">
        <v>332</v>
      </c>
      <c r="DT135" s="5">
        <v>-1.8545627593994141E-2</v>
      </c>
      <c r="DU135" s="5">
        <v>-4.6845436096191406E-2</v>
      </c>
    </row>
    <row r="136" spans="2:125" x14ac:dyDescent="0.2">
      <c r="B136" s="11" t="s">
        <v>803</v>
      </c>
      <c r="C136" s="11" t="s">
        <v>795</v>
      </c>
      <c r="D136" s="13">
        <v>45146</v>
      </c>
      <c r="E136" s="13">
        <v>45146</v>
      </c>
      <c r="F136" s="12" t="s">
        <v>500</v>
      </c>
      <c r="G136" s="12" t="s">
        <v>388</v>
      </c>
      <c r="H136" s="12" t="s">
        <v>388</v>
      </c>
      <c r="I136" s="12">
        <v>0</v>
      </c>
      <c r="J136" s="12">
        <v>1</v>
      </c>
      <c r="K136" s="12">
        <v>1</v>
      </c>
      <c r="L136" s="12">
        <v>1.1000000000000001</v>
      </c>
      <c r="M136" s="12">
        <v>0</v>
      </c>
      <c r="N136" s="11" t="s">
        <v>796</v>
      </c>
      <c r="O136" s="12">
        <v>0</v>
      </c>
      <c r="P136" s="12">
        <v>100.9</v>
      </c>
      <c r="Q136" s="12">
        <v>1844</v>
      </c>
      <c r="R136" s="12">
        <v>110.4</v>
      </c>
      <c r="S136" s="12">
        <v>0</v>
      </c>
      <c r="T136" s="12">
        <v>0</v>
      </c>
      <c r="U136" s="12">
        <v>0</v>
      </c>
      <c r="V136" s="3" t="s">
        <v>462</v>
      </c>
      <c r="W136" s="3" t="s">
        <v>1043</v>
      </c>
      <c r="X136" s="3" t="s">
        <v>799</v>
      </c>
      <c r="Y136" s="3" t="s">
        <v>463</v>
      </c>
      <c r="Z136" s="3" t="s">
        <v>800</v>
      </c>
      <c r="AA136" s="3" t="s">
        <v>329</v>
      </c>
      <c r="AB136" s="12"/>
      <c r="AC136" s="3" t="s">
        <v>330</v>
      </c>
      <c r="AD136" s="5">
        <v>6.0667499999999999</v>
      </c>
      <c r="AE136" s="5">
        <v>9.1481200000000005</v>
      </c>
      <c r="AF136" s="5">
        <v>7.6236600000000001</v>
      </c>
      <c r="AG136" s="5">
        <v>1.8046599999999999</v>
      </c>
      <c r="AH136" s="5">
        <v>4.5444599999999999</v>
      </c>
      <c r="AI136" s="6">
        <v>-1.8106100000000001</v>
      </c>
      <c r="AJ136" s="5">
        <v>5.82707</v>
      </c>
      <c r="AK136" s="5">
        <v>7.9837499999999997</v>
      </c>
      <c r="AL136" s="5">
        <v>7.5197500000000002</v>
      </c>
      <c r="AM136" s="5">
        <v>6.4527700000000001</v>
      </c>
      <c r="AN136" s="5">
        <v>12.01205</v>
      </c>
      <c r="AO136" s="5">
        <v>3.2849599999999999</v>
      </c>
      <c r="AP136" s="6">
        <v>0.68689999999999996</v>
      </c>
      <c r="AQ136" s="5">
        <v>14.53673</v>
      </c>
      <c r="AR136" s="5">
        <v>4.5316799999999997</v>
      </c>
      <c r="AS136" s="5">
        <v>8.8185900000000004</v>
      </c>
      <c r="AT136" s="5">
        <v>11.94322</v>
      </c>
      <c r="AU136" s="5">
        <v>8.0432500000000005</v>
      </c>
      <c r="AV136" s="6">
        <v>-2.5669999999999998E-2</v>
      </c>
      <c r="AW136" s="5">
        <v>10.69613</v>
      </c>
      <c r="AX136" s="5">
        <v>9.3390299999999993</v>
      </c>
      <c r="AY136" s="5">
        <v>5.9667399999999997</v>
      </c>
      <c r="AZ136" s="6">
        <v>1.1071</v>
      </c>
      <c r="BA136" s="5">
        <v>4.5309299999999997</v>
      </c>
      <c r="BB136" s="5">
        <v>5.1388699999999998</v>
      </c>
      <c r="BC136" s="6">
        <v>0.78451000000000004</v>
      </c>
      <c r="BD136" s="6">
        <v>1.36094</v>
      </c>
      <c r="BE136" s="5">
        <v>9.9766399999999997</v>
      </c>
      <c r="BF136" s="5">
        <v>7.8043399999999998</v>
      </c>
      <c r="BG136" s="5">
        <v>12.687239999999999</v>
      </c>
      <c r="BH136" s="5">
        <v>9.2772199999999998</v>
      </c>
      <c r="BI136" s="6">
        <v>1.25082</v>
      </c>
      <c r="BJ136" s="6">
        <v>1.3334999999999999</v>
      </c>
      <c r="BK136" s="5">
        <v>8.7945100000000007</v>
      </c>
      <c r="BL136" s="5">
        <v>8.1107300000000002</v>
      </c>
      <c r="BM136" s="5">
        <v>3.75746</v>
      </c>
      <c r="BN136" s="6">
        <v>-0.78381000000000001</v>
      </c>
      <c r="BO136" s="5">
        <v>8.7126599999999996</v>
      </c>
      <c r="BP136" s="5">
        <v>9.3118400000000001</v>
      </c>
      <c r="BQ136" s="5">
        <v>8.2707300000000004</v>
      </c>
      <c r="BR136" s="5">
        <v>5.2604600000000001</v>
      </c>
      <c r="BS136" s="5">
        <v>1.9712799999999999</v>
      </c>
      <c r="BT136" s="5">
        <v>11.87759</v>
      </c>
      <c r="BU136" s="5">
        <v>10.107530000000001</v>
      </c>
      <c r="BV136" s="5">
        <v>8.4737200000000001</v>
      </c>
      <c r="BW136" s="5">
        <v>10.279350000000001</v>
      </c>
      <c r="BX136" s="5">
        <v>6.8718399999999997</v>
      </c>
      <c r="BY136" s="5">
        <v>8.3647299999999998</v>
      </c>
      <c r="BZ136" s="5">
        <v>9.7597100000000001</v>
      </c>
      <c r="CA136" s="5">
        <v>8.8575999999999997</v>
      </c>
      <c r="CB136" s="6">
        <v>1.0577000000000001</v>
      </c>
      <c r="CC136" s="5">
        <v>9.1520299999999999</v>
      </c>
      <c r="CD136" s="5">
        <v>4.5864200000000004</v>
      </c>
      <c r="CE136" s="5">
        <v>13.193160000000001</v>
      </c>
      <c r="CF136" s="5">
        <v>6.7109500000000004</v>
      </c>
      <c r="CG136" s="5">
        <v>10.73136</v>
      </c>
      <c r="CH136" s="5">
        <v>6.2205300000000001</v>
      </c>
      <c r="CI136" s="5">
        <v>4.3146899999999997</v>
      </c>
      <c r="CJ136" s="5">
        <v>8.0116399999999999</v>
      </c>
      <c r="CK136" s="5">
        <v>12.29087</v>
      </c>
      <c r="CL136" s="5">
        <v>6.5342399999999996</v>
      </c>
      <c r="CM136" s="5">
        <v>7.68879</v>
      </c>
      <c r="CN136" s="5">
        <v>10.32732</v>
      </c>
      <c r="CO136" s="5">
        <v>2.9008400000000001</v>
      </c>
      <c r="CP136" s="5">
        <v>3.2002700000000002</v>
      </c>
      <c r="CQ136" s="5">
        <v>3.46801</v>
      </c>
      <c r="CR136" s="5">
        <v>9.6804600000000001</v>
      </c>
      <c r="CS136" s="5">
        <v>8.4161699999999993</v>
      </c>
      <c r="CT136" s="5">
        <v>4.3440700000000003</v>
      </c>
      <c r="CU136" s="5">
        <v>8.8610699999999998</v>
      </c>
      <c r="CV136" s="5">
        <v>6.7178399999999998</v>
      </c>
      <c r="CW136" s="6">
        <v>1.3391599999999999</v>
      </c>
      <c r="CX136" s="5">
        <v>2.0095499999999999</v>
      </c>
      <c r="CY136" s="5">
        <v>10.82958</v>
      </c>
      <c r="CZ136" s="5">
        <v>5.5313600000000003</v>
      </c>
      <c r="DA136" s="5">
        <v>5.1467999999999998</v>
      </c>
      <c r="DB136" s="5">
        <v>6.4693100000000001</v>
      </c>
      <c r="DC136" s="5">
        <v>7.2153900000000002</v>
      </c>
      <c r="DD136" s="5">
        <v>9.1385000000000005</v>
      </c>
      <c r="DE136" s="5">
        <v>2.6357499999999998</v>
      </c>
      <c r="DF136" s="5">
        <v>11.292809999999999</v>
      </c>
      <c r="DG136" s="6">
        <v>0.10123</v>
      </c>
      <c r="DH136" s="5">
        <v>5.2753699999999997</v>
      </c>
      <c r="DI136" s="5">
        <v>4.2607799999999996</v>
      </c>
      <c r="DJ136" s="6">
        <v>1.15557</v>
      </c>
      <c r="DK136" s="5">
        <v>8.7774300000000007</v>
      </c>
      <c r="DL136" s="5">
        <v>4.8081399999999999</v>
      </c>
      <c r="DM136" s="5">
        <v>4.23332</v>
      </c>
      <c r="DN136" s="6">
        <v>1.59409</v>
      </c>
      <c r="DO136" s="5">
        <v>5.10182</v>
      </c>
      <c r="DP136" s="5">
        <v>7.5254799999999999</v>
      </c>
      <c r="DQ136" s="5">
        <v>10.17863</v>
      </c>
      <c r="DR136" s="1" t="s">
        <v>710</v>
      </c>
      <c r="DS136" s="1" t="s">
        <v>332</v>
      </c>
      <c r="DT136" s="5">
        <v>0.13405466079711914</v>
      </c>
      <c r="DU136" s="5">
        <v>8.2825660705566406E-2</v>
      </c>
    </row>
    <row r="137" spans="2:125" x14ac:dyDescent="0.2">
      <c r="B137" s="3" t="s">
        <v>804</v>
      </c>
      <c r="C137" s="3" t="s">
        <v>795</v>
      </c>
      <c r="D137" s="4">
        <v>45146</v>
      </c>
      <c r="E137" s="4">
        <v>45147</v>
      </c>
      <c r="F137" s="1" t="s">
        <v>502</v>
      </c>
      <c r="G137" s="1" t="s">
        <v>388</v>
      </c>
      <c r="H137" s="1" t="s">
        <v>388</v>
      </c>
      <c r="I137" s="1">
        <v>0</v>
      </c>
      <c r="J137" s="1">
        <v>1</v>
      </c>
      <c r="K137" s="1">
        <v>1</v>
      </c>
      <c r="L137" s="1">
        <v>1.1000000000000001</v>
      </c>
      <c r="M137" s="1">
        <v>0</v>
      </c>
      <c r="N137" s="3" t="s">
        <v>796</v>
      </c>
      <c r="O137" s="1">
        <v>0</v>
      </c>
      <c r="P137" s="1">
        <v>100.9</v>
      </c>
      <c r="Q137" s="12">
        <v>1844</v>
      </c>
      <c r="R137" s="12">
        <v>110.4</v>
      </c>
      <c r="S137" s="3" t="s">
        <v>346</v>
      </c>
      <c r="T137" s="3" t="s">
        <v>346</v>
      </c>
      <c r="U137" s="3" t="s">
        <v>324</v>
      </c>
      <c r="V137" s="3" t="s">
        <v>462</v>
      </c>
      <c r="W137" s="3" t="s">
        <v>1043</v>
      </c>
      <c r="X137" s="3" t="s">
        <v>799</v>
      </c>
      <c r="Y137" s="3" t="s">
        <v>463</v>
      </c>
      <c r="Z137" s="3" t="s">
        <v>800</v>
      </c>
      <c r="AA137" s="3" t="s">
        <v>329</v>
      </c>
      <c r="AB137" s="3"/>
      <c r="AC137" s="3" t="s">
        <v>330</v>
      </c>
      <c r="AD137" s="5">
        <v>6.1099300000000003</v>
      </c>
      <c r="AE137" s="5">
        <v>8.9148200000000006</v>
      </c>
      <c r="AF137" s="5">
        <v>7.3324499999999997</v>
      </c>
      <c r="AG137" s="5">
        <v>1.8469100000000001</v>
      </c>
      <c r="AH137" s="5">
        <v>4.4159100000000002</v>
      </c>
      <c r="AI137" s="6">
        <v>-1.53861</v>
      </c>
      <c r="AJ137" s="5">
        <v>5.6745799999999997</v>
      </c>
      <c r="AK137" s="5">
        <v>7.5266799999999998</v>
      </c>
      <c r="AL137" s="5">
        <v>7.1149800000000001</v>
      </c>
      <c r="AM137" s="5">
        <v>6.3421700000000003</v>
      </c>
      <c r="AN137" s="5">
        <v>11.838150000000001</v>
      </c>
      <c r="AO137" s="5">
        <v>4.1352099999999998</v>
      </c>
      <c r="AP137" s="6">
        <v>0.48925999999999997</v>
      </c>
      <c r="AQ137" s="5">
        <v>14.691689999999999</v>
      </c>
      <c r="AR137" s="5">
        <v>4.2619800000000003</v>
      </c>
      <c r="AS137" s="5">
        <v>8.8960100000000004</v>
      </c>
      <c r="AT137" s="5">
        <v>11.64236</v>
      </c>
      <c r="AU137" s="5">
        <v>7.8664699999999996</v>
      </c>
      <c r="AV137" s="6">
        <v>0.21676999999999999</v>
      </c>
      <c r="AW137" s="5">
        <v>10.43628</v>
      </c>
      <c r="AX137" s="5">
        <v>8.9716699999999996</v>
      </c>
      <c r="AY137" s="5">
        <v>5.7519</v>
      </c>
      <c r="AZ137" s="6">
        <v>0.67659000000000002</v>
      </c>
      <c r="BA137" s="5">
        <v>4.3232999999999997</v>
      </c>
      <c r="BB137" s="5">
        <v>4.9357899999999999</v>
      </c>
      <c r="BC137" s="6">
        <v>0.82909999999999995</v>
      </c>
      <c r="BD137" s="6">
        <v>1.2297199999999999</v>
      </c>
      <c r="BE137" s="5">
        <v>9.9264799999999997</v>
      </c>
      <c r="BF137" s="5">
        <v>7.5778299999999996</v>
      </c>
      <c r="BG137" s="5">
        <v>12.58539</v>
      </c>
      <c r="BH137" s="5">
        <v>8.9920299999999997</v>
      </c>
      <c r="BI137" s="6">
        <v>1.0431999999999999</v>
      </c>
      <c r="BJ137" s="6">
        <v>1.03203</v>
      </c>
      <c r="BK137" s="5">
        <v>8.6353500000000007</v>
      </c>
      <c r="BL137" s="5">
        <v>8.1721400000000006</v>
      </c>
      <c r="BM137" s="5">
        <v>3.6664300000000001</v>
      </c>
      <c r="BN137" s="6">
        <v>-0.80032000000000003</v>
      </c>
      <c r="BO137" s="5">
        <v>8.3822500000000009</v>
      </c>
      <c r="BP137" s="5">
        <v>8.9253</v>
      </c>
      <c r="BQ137" s="5">
        <v>7.9665100000000004</v>
      </c>
      <c r="BR137" s="5">
        <v>5.0012299999999996</v>
      </c>
      <c r="BS137" s="5">
        <v>1.6968099999999999</v>
      </c>
      <c r="BT137" s="5">
        <v>11.69782</v>
      </c>
      <c r="BU137" s="5">
        <v>10.06574</v>
      </c>
      <c r="BV137" s="5">
        <v>8.4038599999999999</v>
      </c>
      <c r="BW137" s="5">
        <v>10.032970000000001</v>
      </c>
      <c r="BX137" s="5">
        <v>6.8464200000000002</v>
      </c>
      <c r="BY137" s="5">
        <v>8.1772200000000002</v>
      </c>
      <c r="BZ137" s="5">
        <v>9.6020900000000005</v>
      </c>
      <c r="CA137" s="5">
        <v>8.8970000000000002</v>
      </c>
      <c r="CB137" s="6">
        <v>0.45207000000000003</v>
      </c>
      <c r="CC137" s="5">
        <v>8.8730200000000004</v>
      </c>
      <c r="CD137" s="5">
        <v>4.25326</v>
      </c>
      <c r="CE137" s="5">
        <v>12.98157</v>
      </c>
      <c r="CF137" s="5">
        <v>6.5009899999999998</v>
      </c>
      <c r="CG137" s="5">
        <v>10.530480000000001</v>
      </c>
      <c r="CH137" s="5">
        <v>5.9646400000000002</v>
      </c>
      <c r="CI137" s="5">
        <v>4.2226699999999999</v>
      </c>
      <c r="CJ137" s="5">
        <v>7.8511800000000003</v>
      </c>
      <c r="CK137" s="5">
        <v>12.061719999999999</v>
      </c>
      <c r="CL137" s="5">
        <v>6.3234500000000002</v>
      </c>
      <c r="CM137" s="5">
        <v>7.5535800000000002</v>
      </c>
      <c r="CN137" s="5">
        <v>9.7732700000000001</v>
      </c>
      <c r="CO137" s="5">
        <v>2.7430400000000001</v>
      </c>
      <c r="CP137" s="5">
        <v>3.3184800000000001</v>
      </c>
      <c r="CQ137" s="5">
        <v>3.2843</v>
      </c>
      <c r="CR137" s="5">
        <v>9.6284100000000006</v>
      </c>
      <c r="CS137" s="5">
        <v>8.1634399999999996</v>
      </c>
      <c r="CT137" s="5">
        <v>4.0656299999999996</v>
      </c>
      <c r="CU137" s="5">
        <v>8.6997999999999998</v>
      </c>
      <c r="CV137" s="5">
        <v>6.6315600000000003</v>
      </c>
      <c r="CW137" s="6">
        <v>1.6117600000000001</v>
      </c>
      <c r="CX137" s="5">
        <v>1.9648000000000001</v>
      </c>
      <c r="CY137" s="5">
        <v>11.19472</v>
      </c>
      <c r="CZ137" s="5">
        <v>5.4135299999999997</v>
      </c>
      <c r="DA137" s="5">
        <v>5.2029500000000004</v>
      </c>
      <c r="DB137" s="5">
        <v>6.30959</v>
      </c>
      <c r="DC137" s="5">
        <v>6.9826600000000001</v>
      </c>
      <c r="DD137" s="5">
        <v>8.86646</v>
      </c>
      <c r="DE137" s="5">
        <v>2.5167199999999998</v>
      </c>
      <c r="DF137" s="5">
        <v>11.28327</v>
      </c>
      <c r="DG137" s="6">
        <v>1.1196900000000001</v>
      </c>
      <c r="DH137" s="5">
        <v>4.9894699999999998</v>
      </c>
      <c r="DI137" s="5">
        <v>3.8828999999999998</v>
      </c>
      <c r="DJ137" s="6">
        <v>0.98980000000000001</v>
      </c>
      <c r="DK137" s="5">
        <v>8.4185300000000005</v>
      </c>
      <c r="DL137" s="5">
        <v>4.7300599999999999</v>
      </c>
      <c r="DM137" s="5">
        <v>4.0236400000000003</v>
      </c>
      <c r="DN137" s="6">
        <v>1.3886400000000001</v>
      </c>
      <c r="DO137" s="5">
        <v>4.8741700000000003</v>
      </c>
      <c r="DP137" s="5">
        <v>7.1410099999999996</v>
      </c>
      <c r="DQ137" s="5">
        <v>10.05537</v>
      </c>
      <c r="DR137" s="1" t="s">
        <v>710</v>
      </c>
      <c r="DS137" s="1" t="s">
        <v>332</v>
      </c>
      <c r="DT137" s="5">
        <v>1.4034748077392578E-2</v>
      </c>
      <c r="DU137" s="5">
        <v>-5.1904678344726562E-2</v>
      </c>
    </row>
    <row r="138" spans="2:125" x14ac:dyDescent="0.2">
      <c r="B138" s="3" t="s">
        <v>805</v>
      </c>
      <c r="C138" s="3" t="s">
        <v>795</v>
      </c>
      <c r="D138" s="4">
        <v>45146</v>
      </c>
      <c r="E138" s="4">
        <v>45147</v>
      </c>
      <c r="F138" s="1" t="s">
        <v>457</v>
      </c>
      <c r="G138" s="1" t="s">
        <v>388</v>
      </c>
      <c r="H138" s="1" t="s">
        <v>388</v>
      </c>
      <c r="I138" s="1">
        <v>0</v>
      </c>
      <c r="J138" s="1">
        <v>1</v>
      </c>
      <c r="K138" s="1">
        <v>1</v>
      </c>
      <c r="L138" s="1">
        <v>1.1000000000000001</v>
      </c>
      <c r="M138" s="1">
        <v>0</v>
      </c>
      <c r="N138" s="3" t="s">
        <v>796</v>
      </c>
      <c r="O138" s="1">
        <v>0</v>
      </c>
      <c r="P138" s="1">
        <v>100.9</v>
      </c>
      <c r="Q138" s="12">
        <v>1844</v>
      </c>
      <c r="R138" s="12">
        <v>110.4</v>
      </c>
      <c r="S138" s="3" t="s">
        <v>346</v>
      </c>
      <c r="T138" s="3" t="s">
        <v>346</v>
      </c>
      <c r="U138" s="3" t="s">
        <v>324</v>
      </c>
      <c r="V138" s="3" t="s">
        <v>462</v>
      </c>
      <c r="W138" s="3" t="s">
        <v>1043</v>
      </c>
      <c r="X138" s="3" t="s">
        <v>799</v>
      </c>
      <c r="Y138" s="3" t="s">
        <v>463</v>
      </c>
      <c r="Z138" s="3" t="s">
        <v>800</v>
      </c>
      <c r="AA138" s="3" t="s">
        <v>329</v>
      </c>
      <c r="AB138" s="3"/>
      <c r="AC138" s="3" t="s">
        <v>330</v>
      </c>
      <c r="AD138" s="5">
        <v>8.60867</v>
      </c>
      <c r="AE138" s="5">
        <v>9.2225800000000007</v>
      </c>
      <c r="AF138" s="5">
        <v>7.75718</v>
      </c>
      <c r="AG138" s="5">
        <v>2.2259899999999999</v>
      </c>
      <c r="AH138" s="5">
        <v>5.4892799999999999</v>
      </c>
      <c r="AI138" s="6">
        <v>-2.0851199999999999</v>
      </c>
      <c r="AJ138" s="5">
        <v>6.13192</v>
      </c>
      <c r="AK138" s="5">
        <v>8.0125299999999999</v>
      </c>
      <c r="AL138" s="5">
        <v>7.4406999999999996</v>
      </c>
      <c r="AM138" s="5">
        <v>7.0561199999999999</v>
      </c>
      <c r="AN138" s="5">
        <v>12.07531</v>
      </c>
      <c r="AO138" s="5">
        <v>8.9139999999999997</v>
      </c>
      <c r="AP138" s="6">
        <v>0.91166000000000003</v>
      </c>
      <c r="AQ138" s="5">
        <v>15.149229999999999</v>
      </c>
      <c r="AR138" s="5">
        <v>4.6167199999999999</v>
      </c>
      <c r="AS138" s="5">
        <v>10.51201</v>
      </c>
      <c r="AT138" s="5">
        <v>12.48936</v>
      </c>
      <c r="AU138" s="5">
        <v>8.2199000000000009</v>
      </c>
      <c r="AV138" s="5">
        <v>1.8933</v>
      </c>
      <c r="AW138" s="5">
        <v>10.922409999999999</v>
      </c>
      <c r="AX138" s="5">
        <v>9.2229299999999999</v>
      </c>
      <c r="AY138" s="5">
        <v>5.9780499999999996</v>
      </c>
      <c r="AZ138" s="6">
        <v>1.4201600000000001</v>
      </c>
      <c r="BA138" s="5">
        <v>4.9561799999999998</v>
      </c>
      <c r="BB138" s="5">
        <v>5.3983800000000004</v>
      </c>
      <c r="BC138" s="6">
        <v>1.56182</v>
      </c>
      <c r="BD138" s="6">
        <v>1.7236899999999999</v>
      </c>
      <c r="BE138" s="5">
        <v>10.10946</v>
      </c>
      <c r="BF138" s="5">
        <v>8.0348500000000005</v>
      </c>
      <c r="BG138" s="5">
        <v>12.8545</v>
      </c>
      <c r="BH138" s="5">
        <v>9.5790699999999998</v>
      </c>
      <c r="BI138" s="5">
        <v>1.7803</v>
      </c>
      <c r="BJ138" s="6">
        <v>1.3153699999999999</v>
      </c>
      <c r="BK138" s="5">
        <v>9.3987400000000001</v>
      </c>
      <c r="BL138" s="5">
        <v>9.5232399999999995</v>
      </c>
      <c r="BM138" s="5">
        <v>4.2488200000000003</v>
      </c>
      <c r="BN138" s="6">
        <v>-0.91151000000000004</v>
      </c>
      <c r="BO138" s="5">
        <v>8.7895099999999999</v>
      </c>
      <c r="BP138" s="5">
        <v>9.8068399999999993</v>
      </c>
      <c r="BQ138" s="5">
        <v>8.3229399999999991</v>
      </c>
      <c r="BR138" s="5">
        <v>5.4546099999999997</v>
      </c>
      <c r="BS138" s="5">
        <v>2.2678699999999998</v>
      </c>
      <c r="BT138" s="5">
        <v>13.849309999999999</v>
      </c>
      <c r="BU138" s="5">
        <v>11.76069</v>
      </c>
      <c r="BV138" s="5">
        <v>9.7613099999999999</v>
      </c>
      <c r="BW138" s="5">
        <v>10.657550000000001</v>
      </c>
      <c r="BX138" s="5">
        <v>6.9978999999999996</v>
      </c>
      <c r="BY138" s="5">
        <v>8.8331199999999992</v>
      </c>
      <c r="BZ138" s="5">
        <v>9.7985900000000008</v>
      </c>
      <c r="CA138" s="5">
        <v>10.702260000000001</v>
      </c>
      <c r="CB138" s="6">
        <v>0.88873999999999997</v>
      </c>
      <c r="CC138" s="5">
        <v>9.5491399999999995</v>
      </c>
      <c r="CD138" s="5">
        <v>4.9189100000000003</v>
      </c>
      <c r="CE138" s="5">
        <v>13.37041</v>
      </c>
      <c r="CF138" s="5">
        <v>6.9061599999999999</v>
      </c>
      <c r="CG138" s="5">
        <v>12.22251</v>
      </c>
      <c r="CH138" s="5">
        <v>6.4007899999999998</v>
      </c>
      <c r="CI138" s="5">
        <v>6.8061600000000002</v>
      </c>
      <c r="CJ138" s="5">
        <v>8.2592499999999998</v>
      </c>
      <c r="CK138" s="5">
        <v>12.750769999999999</v>
      </c>
      <c r="CL138" s="5">
        <v>6.6079600000000003</v>
      </c>
      <c r="CM138" s="5">
        <v>8.5805799999999994</v>
      </c>
      <c r="CN138" s="5">
        <v>10.493209999999999</v>
      </c>
      <c r="CO138" s="5">
        <v>3.8348599999999999</v>
      </c>
      <c r="CP138" s="5">
        <v>3.2319</v>
      </c>
      <c r="CQ138" s="5">
        <v>3.5570900000000001</v>
      </c>
      <c r="CR138" s="5">
        <v>9.7833000000000006</v>
      </c>
      <c r="CS138" s="5">
        <v>8.5921500000000002</v>
      </c>
      <c r="CT138" s="5">
        <v>4.2199</v>
      </c>
      <c r="CU138" s="5">
        <v>10.481199999999999</v>
      </c>
      <c r="CV138" s="5">
        <v>6.9130700000000003</v>
      </c>
      <c r="CW138" s="5">
        <v>2.1678799999999998</v>
      </c>
      <c r="CX138" s="5">
        <v>2.3713199999999999</v>
      </c>
      <c r="CY138" s="5">
        <v>14.13458</v>
      </c>
      <c r="CZ138" s="5">
        <v>5.74817</v>
      </c>
      <c r="DA138" s="5">
        <v>5.9492700000000003</v>
      </c>
      <c r="DB138" s="5">
        <v>6.6196000000000002</v>
      </c>
      <c r="DC138" s="5">
        <v>7.3677799999999998</v>
      </c>
      <c r="DD138" s="5">
        <v>9.5633099999999995</v>
      </c>
      <c r="DE138" s="5">
        <v>2.9293499999999999</v>
      </c>
      <c r="DF138" s="5">
        <v>11.57119</v>
      </c>
      <c r="DG138" s="6">
        <v>0.90291999999999994</v>
      </c>
      <c r="DH138" s="5">
        <v>5.6838300000000004</v>
      </c>
      <c r="DI138" s="5">
        <v>4.3000800000000003</v>
      </c>
      <c r="DJ138" s="6">
        <v>1.41778</v>
      </c>
      <c r="DK138" s="5">
        <v>10.37692</v>
      </c>
      <c r="DL138" s="5">
        <v>5.8081399999999999</v>
      </c>
      <c r="DM138" s="5">
        <v>4.3230399999999998</v>
      </c>
      <c r="DN138" s="5">
        <v>2.3878900000000001</v>
      </c>
      <c r="DO138" s="5">
        <v>5.2061500000000001</v>
      </c>
      <c r="DP138" s="5">
        <v>7.8354600000000003</v>
      </c>
      <c r="DQ138" s="5">
        <v>10.372640000000001</v>
      </c>
      <c r="DR138" s="1" t="s">
        <v>710</v>
      </c>
      <c r="DS138" s="1" t="s">
        <v>332</v>
      </c>
      <c r="DT138" s="5">
        <v>0.27111482620239258</v>
      </c>
      <c r="DU138" s="5">
        <v>8.4394454956054688E-2</v>
      </c>
    </row>
    <row r="139" spans="2:125" x14ac:dyDescent="0.2">
      <c r="B139" s="3" t="s">
        <v>806</v>
      </c>
      <c r="C139" s="3" t="s">
        <v>795</v>
      </c>
      <c r="D139" s="4">
        <v>45146</v>
      </c>
      <c r="E139" s="4">
        <v>45147</v>
      </c>
      <c r="F139" s="1">
        <f t="shared" ref="F139:F204" si="8">E139-D139</f>
        <v>1</v>
      </c>
      <c r="G139" s="1" t="s">
        <v>388</v>
      </c>
      <c r="H139" s="1" t="s">
        <v>388</v>
      </c>
      <c r="I139" s="1">
        <v>0</v>
      </c>
      <c r="J139" s="1">
        <v>1</v>
      </c>
      <c r="K139" s="1">
        <v>1</v>
      </c>
      <c r="L139" s="1">
        <v>1</v>
      </c>
      <c r="M139" s="1">
        <v>0</v>
      </c>
      <c r="N139" s="3" t="s">
        <v>807</v>
      </c>
      <c r="O139" s="1">
        <v>2.5999999999999999E-2</v>
      </c>
      <c r="P139" s="1">
        <v>100.9</v>
      </c>
      <c r="Q139" s="12">
        <v>1844</v>
      </c>
      <c r="R139" s="12">
        <v>110.4</v>
      </c>
      <c r="S139" s="3" t="s">
        <v>346</v>
      </c>
      <c r="T139" s="3" t="s">
        <v>346</v>
      </c>
      <c r="U139" s="3" t="s">
        <v>324</v>
      </c>
      <c r="V139" s="3" t="s">
        <v>462</v>
      </c>
      <c r="W139" s="3" t="s">
        <v>1043</v>
      </c>
      <c r="X139" s="3" t="s">
        <v>799</v>
      </c>
      <c r="Y139" s="3" t="s">
        <v>463</v>
      </c>
      <c r="Z139" s="3" t="s">
        <v>800</v>
      </c>
      <c r="AA139" s="3" t="s">
        <v>329</v>
      </c>
      <c r="AB139" s="3"/>
      <c r="AC139" s="3" t="s">
        <v>330</v>
      </c>
      <c r="AD139" s="5">
        <v>7.3263999999999996</v>
      </c>
      <c r="AE139" s="5">
        <v>9.2751900000000003</v>
      </c>
      <c r="AF139" s="5">
        <v>7.5934799999999996</v>
      </c>
      <c r="AG139" s="5">
        <v>2.11266</v>
      </c>
      <c r="AH139" s="5">
        <v>3.4127800000000001</v>
      </c>
      <c r="AI139" s="6">
        <v>-0.29399999999999998</v>
      </c>
      <c r="AJ139" s="5">
        <v>5.9703600000000003</v>
      </c>
      <c r="AK139" s="5">
        <v>7.0566199999999997</v>
      </c>
      <c r="AL139" s="5">
        <v>6.6581400000000004</v>
      </c>
      <c r="AM139" s="5">
        <v>6.8943000000000003</v>
      </c>
      <c r="AN139" s="5">
        <v>12.08792</v>
      </c>
      <c r="AO139" s="5">
        <v>7.5201399999999996</v>
      </c>
      <c r="AP139" s="6">
        <v>0.69296999999999997</v>
      </c>
      <c r="AQ139" s="5">
        <v>14.953620000000001</v>
      </c>
      <c r="AR139" s="5">
        <v>4.5586000000000002</v>
      </c>
      <c r="AS139" s="5">
        <v>8.9659099999999992</v>
      </c>
      <c r="AT139" s="5">
        <v>12.30545</v>
      </c>
      <c r="AU139" s="5">
        <v>8.3119300000000003</v>
      </c>
      <c r="AV139" s="6">
        <v>0.25319000000000003</v>
      </c>
      <c r="AW139" s="5">
        <v>10.72559</v>
      </c>
      <c r="AX139" s="5">
        <v>9.3173200000000005</v>
      </c>
      <c r="AY139" s="5">
        <v>5.9388699999999996</v>
      </c>
      <c r="AZ139" s="6">
        <v>1.0434300000000001</v>
      </c>
      <c r="BA139" s="5">
        <v>4.3609999999999998</v>
      </c>
      <c r="BB139" s="5">
        <v>5.1713199999999997</v>
      </c>
      <c r="BC139" s="6">
        <v>0.17879999999999999</v>
      </c>
      <c r="BD139" s="6">
        <v>1.6621300000000001</v>
      </c>
      <c r="BE139" s="5">
        <v>9.8100799999999992</v>
      </c>
      <c r="BF139" s="5">
        <v>7.7879899999999997</v>
      </c>
      <c r="BG139" s="5">
        <v>12.58595</v>
      </c>
      <c r="BH139" s="5">
        <v>9.32057</v>
      </c>
      <c r="BI139" s="5">
        <v>1.61483</v>
      </c>
      <c r="BJ139" s="6">
        <v>1.33067</v>
      </c>
      <c r="BK139" s="5">
        <v>8.9164700000000003</v>
      </c>
      <c r="BL139" s="5">
        <v>8.6922599999999992</v>
      </c>
      <c r="BM139" s="5">
        <v>3.8367499999999999</v>
      </c>
      <c r="BN139" s="6">
        <v>-1.21729</v>
      </c>
      <c r="BO139" s="5">
        <v>8.6966199999999994</v>
      </c>
      <c r="BP139" s="5">
        <v>8.5188900000000007</v>
      </c>
      <c r="BQ139" s="5">
        <v>8.2255400000000005</v>
      </c>
      <c r="BR139" s="5">
        <v>5.4426600000000001</v>
      </c>
      <c r="BS139" s="5">
        <v>2.0745200000000001</v>
      </c>
      <c r="BT139" s="5">
        <v>12.831519999999999</v>
      </c>
      <c r="BU139" s="5">
        <v>10.93966</v>
      </c>
      <c r="BV139" s="5">
        <v>9.2570300000000003</v>
      </c>
      <c r="BW139" s="5">
        <v>10.385619999999999</v>
      </c>
      <c r="BX139" s="5">
        <v>6.7556099999999999</v>
      </c>
      <c r="BY139" s="5">
        <v>8.4741900000000001</v>
      </c>
      <c r="BZ139" s="5">
        <v>9.6299899999999994</v>
      </c>
      <c r="CA139" s="5">
        <v>8.9668600000000005</v>
      </c>
      <c r="CB139" s="6">
        <v>0.73060000000000003</v>
      </c>
      <c r="CC139" s="5">
        <v>9.2145499999999991</v>
      </c>
      <c r="CD139" s="5">
        <v>4.6488699999999996</v>
      </c>
      <c r="CE139" s="5">
        <v>13.27007</v>
      </c>
      <c r="CF139" s="5">
        <v>6.6870500000000002</v>
      </c>
      <c r="CG139" s="5">
        <v>11.535410000000001</v>
      </c>
      <c r="CH139" s="5">
        <v>6.4096799999999998</v>
      </c>
      <c r="CI139" s="5">
        <v>5.4093999999999998</v>
      </c>
      <c r="CJ139" s="5">
        <v>7.9810699999999999</v>
      </c>
      <c r="CK139" s="5">
        <v>12.40781</v>
      </c>
      <c r="CL139" s="5">
        <v>6.5846099999999996</v>
      </c>
      <c r="CM139" s="5">
        <v>8.2180999999999997</v>
      </c>
      <c r="CN139" s="5">
        <v>10.38279</v>
      </c>
      <c r="CO139" s="5">
        <v>3.1614599999999999</v>
      </c>
      <c r="CP139" s="5">
        <v>3.3290999999999999</v>
      </c>
      <c r="CQ139" s="5">
        <v>3.3910200000000001</v>
      </c>
      <c r="CR139" s="5">
        <v>9.5698299999999996</v>
      </c>
      <c r="CS139" s="5">
        <v>8.4939599999999995</v>
      </c>
      <c r="CT139" s="5">
        <v>4.4693300000000002</v>
      </c>
      <c r="CU139" s="5">
        <v>9.1539300000000008</v>
      </c>
      <c r="CV139" s="5">
        <v>6.82463</v>
      </c>
      <c r="CW139" s="6">
        <v>1.8270599999999999</v>
      </c>
      <c r="CX139" s="5">
        <v>1.93272</v>
      </c>
      <c r="CY139" s="5">
        <v>12.966060000000001</v>
      </c>
      <c r="CZ139" s="5">
        <v>5.7138799999999996</v>
      </c>
      <c r="DA139" s="5">
        <v>5.2772800000000002</v>
      </c>
      <c r="DB139" s="5">
        <v>6.53329</v>
      </c>
      <c r="DC139" s="5">
        <v>7.3137400000000001</v>
      </c>
      <c r="DD139" s="5">
        <v>9.1185200000000002</v>
      </c>
      <c r="DE139" s="5">
        <v>2.7796099999999999</v>
      </c>
      <c r="DF139" s="5">
        <v>11.18407</v>
      </c>
      <c r="DG139" s="6">
        <v>0.83875</v>
      </c>
      <c r="DH139" s="5">
        <v>5.4655500000000004</v>
      </c>
      <c r="DI139" s="5">
        <v>4.2868700000000004</v>
      </c>
      <c r="DJ139" s="6">
        <v>1.02169</v>
      </c>
      <c r="DK139" s="5">
        <v>9.5501699999999996</v>
      </c>
      <c r="DL139" s="5">
        <v>5.3734599999999997</v>
      </c>
      <c r="DM139" s="5">
        <v>4.1654200000000001</v>
      </c>
      <c r="DN139" s="6">
        <v>1.56938</v>
      </c>
      <c r="DO139" s="5">
        <v>5.2765500000000003</v>
      </c>
      <c r="DP139" s="5">
        <v>7.8825599999999998</v>
      </c>
      <c r="DQ139" s="5">
        <v>10.22461</v>
      </c>
      <c r="DR139" s="1" t="s">
        <v>710</v>
      </c>
      <c r="DS139" s="1" t="s">
        <v>332</v>
      </c>
      <c r="DT139" s="5">
        <v>-6.7105770111083984E-2</v>
      </c>
      <c r="DU139" s="5">
        <v>-3.8755416870117188E-2</v>
      </c>
    </row>
    <row r="140" spans="2:125" x14ac:dyDescent="0.2">
      <c r="B140" s="3" t="s">
        <v>808</v>
      </c>
      <c r="C140" s="3" t="s">
        <v>795</v>
      </c>
      <c r="D140" s="4">
        <v>45146</v>
      </c>
      <c r="E140" s="4">
        <v>45148</v>
      </c>
      <c r="F140" s="1">
        <f t="shared" si="8"/>
        <v>2</v>
      </c>
      <c r="G140" s="1" t="s">
        <v>388</v>
      </c>
      <c r="H140" s="1" t="s">
        <v>388</v>
      </c>
      <c r="I140" s="1">
        <v>1</v>
      </c>
      <c r="J140" s="1">
        <v>0</v>
      </c>
      <c r="K140" s="1">
        <v>0</v>
      </c>
      <c r="L140" s="1">
        <v>0.7</v>
      </c>
      <c r="M140" s="1">
        <v>0</v>
      </c>
      <c r="N140" s="3" t="s">
        <v>408</v>
      </c>
      <c r="O140" s="1">
        <v>0</v>
      </c>
      <c r="P140" s="1">
        <v>98.4</v>
      </c>
      <c r="Q140" s="3" t="s">
        <v>809</v>
      </c>
      <c r="R140" s="3" t="s">
        <v>810</v>
      </c>
      <c r="S140" s="3" t="s">
        <v>324</v>
      </c>
      <c r="T140" s="3" t="s">
        <v>346</v>
      </c>
      <c r="U140" s="3" t="s">
        <v>324</v>
      </c>
      <c r="V140" s="3" t="s">
        <v>462</v>
      </c>
      <c r="W140" s="3" t="s">
        <v>1043</v>
      </c>
      <c r="X140" s="3" t="s">
        <v>799</v>
      </c>
      <c r="Y140" s="3" t="s">
        <v>463</v>
      </c>
      <c r="Z140" s="3" t="s">
        <v>800</v>
      </c>
      <c r="AA140" s="3" t="s">
        <v>329</v>
      </c>
      <c r="AB140" s="3"/>
      <c r="AC140" s="3" t="s">
        <v>330</v>
      </c>
      <c r="AD140" s="5">
        <v>9.5943000000000005</v>
      </c>
      <c r="AE140" s="5">
        <v>9.2470499999999998</v>
      </c>
      <c r="AF140" s="5">
        <v>7.4895800000000001</v>
      </c>
      <c r="AG140" s="5">
        <v>4.2417699999999998</v>
      </c>
      <c r="AH140" s="5">
        <v>4.8691500000000003</v>
      </c>
      <c r="AI140" s="6">
        <v>-1.98149</v>
      </c>
      <c r="AJ140" s="5">
        <v>5.5735900000000003</v>
      </c>
      <c r="AK140" s="5">
        <v>7.3430299999999997</v>
      </c>
      <c r="AL140" s="5">
        <v>7.0383899999999997</v>
      </c>
      <c r="AM140" s="5">
        <v>6.7044600000000001</v>
      </c>
      <c r="AN140" s="5">
        <v>11.94942</v>
      </c>
      <c r="AO140" s="5">
        <v>12.55791</v>
      </c>
      <c r="AP140" s="6">
        <v>0.97260999999999997</v>
      </c>
      <c r="AQ140" s="5">
        <v>14.99478</v>
      </c>
      <c r="AR140" s="5">
        <v>4.4628699999999997</v>
      </c>
      <c r="AS140" s="5">
        <v>10.376910000000001</v>
      </c>
      <c r="AT140" s="5">
        <v>12.97017</v>
      </c>
      <c r="AU140" s="5">
        <v>7.8151099999999998</v>
      </c>
      <c r="AV140" s="5">
        <v>1.36365</v>
      </c>
      <c r="AW140" s="5">
        <v>11.24175</v>
      </c>
      <c r="AX140" s="5">
        <v>9.4892099999999999</v>
      </c>
      <c r="AY140" s="5">
        <v>5.7932600000000001</v>
      </c>
      <c r="AZ140" s="6">
        <v>1.16401</v>
      </c>
      <c r="BA140" s="5">
        <v>4.7737499999999997</v>
      </c>
      <c r="BB140" s="5">
        <v>5.0972299999999997</v>
      </c>
      <c r="BC140" s="6">
        <v>0.65512000000000004</v>
      </c>
      <c r="BD140" s="6">
        <v>1.4019999999999999</v>
      </c>
      <c r="BE140" s="5">
        <v>9.8701500000000006</v>
      </c>
      <c r="BF140" s="5">
        <v>7.7721499999999999</v>
      </c>
      <c r="BG140" s="5">
        <v>12.654719999999999</v>
      </c>
      <c r="BH140" s="5">
        <v>9.5906800000000008</v>
      </c>
      <c r="BI140" s="5">
        <v>1.90191</v>
      </c>
      <c r="BJ140" s="6">
        <v>0.98560999999999999</v>
      </c>
      <c r="BK140" s="5">
        <v>9.2834599999999998</v>
      </c>
      <c r="BL140" s="5">
        <v>9.63307</v>
      </c>
      <c r="BM140" s="5">
        <v>5.6886999999999999</v>
      </c>
      <c r="BN140" s="6">
        <v>-0.99402999999999997</v>
      </c>
      <c r="BO140" s="5">
        <v>7.9915500000000002</v>
      </c>
      <c r="BP140" s="5">
        <v>9.3166700000000002</v>
      </c>
      <c r="BQ140" s="5">
        <v>7.9111500000000001</v>
      </c>
      <c r="BR140" s="5">
        <v>5.3742700000000001</v>
      </c>
      <c r="BS140" s="5">
        <v>1.7242</v>
      </c>
      <c r="BT140" s="5">
        <v>14.372960000000001</v>
      </c>
      <c r="BU140" s="5">
        <v>11.754429999999999</v>
      </c>
      <c r="BV140" s="5">
        <v>9.7227899999999998</v>
      </c>
      <c r="BW140" s="5">
        <v>10.61129</v>
      </c>
      <c r="BX140" s="5">
        <v>6.7847799999999996</v>
      </c>
      <c r="BY140" s="5">
        <v>8.9587699999999995</v>
      </c>
      <c r="BZ140" s="5">
        <v>9.4658200000000008</v>
      </c>
      <c r="CA140" s="5">
        <v>9.8973899999999997</v>
      </c>
      <c r="CB140" s="6">
        <v>1.12601</v>
      </c>
      <c r="CC140" s="5">
        <v>9.5120500000000003</v>
      </c>
      <c r="CD140" s="5">
        <v>5.16587</v>
      </c>
      <c r="CE140" s="5">
        <v>13.38752</v>
      </c>
      <c r="CF140" s="5">
        <v>6.7325699999999999</v>
      </c>
      <c r="CG140" s="5">
        <v>12.894259999999999</v>
      </c>
      <c r="CH140" s="5">
        <v>6.2693000000000003</v>
      </c>
      <c r="CI140" s="5">
        <v>6.3097700000000003</v>
      </c>
      <c r="CJ140" s="5">
        <v>8.1851599999999998</v>
      </c>
      <c r="CK140" s="5">
        <v>12.8033</v>
      </c>
      <c r="CL140" s="5">
        <v>6.1624299999999996</v>
      </c>
      <c r="CM140" s="5">
        <v>9.2090800000000002</v>
      </c>
      <c r="CN140" s="5">
        <v>10.60027</v>
      </c>
      <c r="CO140" s="5">
        <v>4.0938299999999996</v>
      </c>
      <c r="CP140" s="5">
        <v>2.83351</v>
      </c>
      <c r="CQ140" s="5">
        <v>3.3696299999999999</v>
      </c>
      <c r="CR140" s="5">
        <v>9.5996100000000002</v>
      </c>
      <c r="CS140" s="5">
        <v>8.4879499999999997</v>
      </c>
      <c r="CT140" s="5">
        <v>4.4569000000000001</v>
      </c>
      <c r="CU140" s="5">
        <v>12.023709999999999</v>
      </c>
      <c r="CV140" s="5">
        <v>7.0101399999999998</v>
      </c>
      <c r="CW140" s="6">
        <v>2.0545300000000002</v>
      </c>
      <c r="CX140" s="5">
        <v>2.3587899999999999</v>
      </c>
      <c r="CY140" s="5">
        <v>14.8573</v>
      </c>
      <c r="CZ140" s="5">
        <v>5.4570699999999999</v>
      </c>
      <c r="DA140" s="5">
        <v>6.0803500000000001</v>
      </c>
      <c r="DB140" s="5">
        <v>6.4313799999999999</v>
      </c>
      <c r="DC140" s="5">
        <v>7.1085700000000003</v>
      </c>
      <c r="DD140" s="5">
        <v>10.12917</v>
      </c>
      <c r="DE140" s="5">
        <v>2.9157700000000002</v>
      </c>
      <c r="DF140" s="5">
        <v>11.298859999999999</v>
      </c>
      <c r="DG140" s="6">
        <v>0.40571000000000002</v>
      </c>
      <c r="DH140" s="5">
        <v>5.1502499999999998</v>
      </c>
      <c r="DI140" s="5">
        <v>4.5885300000000004</v>
      </c>
      <c r="DJ140" s="6">
        <v>2.2214499999999999</v>
      </c>
      <c r="DK140" s="5">
        <v>10.919409999999999</v>
      </c>
      <c r="DL140" s="5">
        <v>6.9094800000000003</v>
      </c>
      <c r="DM140" s="5">
        <v>4.7388199999999996</v>
      </c>
      <c r="DN140" s="5">
        <v>3.6032299999999999</v>
      </c>
      <c r="DO140" s="5">
        <v>4.8720299999999996</v>
      </c>
      <c r="DP140" s="5">
        <v>8.7113999999999994</v>
      </c>
      <c r="DQ140" s="5">
        <v>10.37152</v>
      </c>
      <c r="DR140" s="1" t="s">
        <v>710</v>
      </c>
      <c r="DS140" s="1" t="s">
        <v>332</v>
      </c>
      <c r="DT140" s="5">
        <v>-0.16765451431274414</v>
      </c>
      <c r="DU140" s="5">
        <v>-9.3244552612304688E-2</v>
      </c>
    </row>
    <row r="141" spans="2:125" x14ac:dyDescent="0.2">
      <c r="B141" s="3" t="s">
        <v>811</v>
      </c>
      <c r="C141" s="3" t="s">
        <v>795</v>
      </c>
      <c r="D141" s="4">
        <v>45146</v>
      </c>
      <c r="E141" s="4">
        <v>45149</v>
      </c>
      <c r="F141" s="1">
        <f t="shared" si="8"/>
        <v>3</v>
      </c>
      <c r="G141" s="1" t="s">
        <v>388</v>
      </c>
      <c r="H141" s="1" t="s">
        <v>388</v>
      </c>
      <c r="I141" s="1">
        <v>0</v>
      </c>
      <c r="J141" s="1">
        <v>0</v>
      </c>
      <c r="K141" s="1">
        <v>0</v>
      </c>
      <c r="L141" s="1">
        <v>0.4</v>
      </c>
      <c r="M141" s="1">
        <f>L141*0.021</f>
        <v>8.4000000000000012E-3</v>
      </c>
      <c r="N141" s="3" t="s">
        <v>578</v>
      </c>
      <c r="O141" s="1">
        <f>L141*0.011</f>
        <v>4.4000000000000003E-3</v>
      </c>
      <c r="P141" s="3" t="s">
        <v>366</v>
      </c>
      <c r="Q141" s="3" t="s">
        <v>812</v>
      </c>
      <c r="R141" s="3" t="s">
        <v>813</v>
      </c>
      <c r="S141" s="3" t="s">
        <v>324</v>
      </c>
      <c r="T141" s="3" t="s">
        <v>346</v>
      </c>
      <c r="U141" s="3" t="s">
        <v>324</v>
      </c>
      <c r="V141" s="3" t="s">
        <v>462</v>
      </c>
      <c r="W141" s="3" t="s">
        <v>1043</v>
      </c>
      <c r="X141" s="3" t="s">
        <v>799</v>
      </c>
      <c r="Y141" s="3" t="s">
        <v>463</v>
      </c>
      <c r="Z141" s="3" t="s">
        <v>800</v>
      </c>
      <c r="AA141" s="3" t="s">
        <v>329</v>
      </c>
      <c r="AB141" s="3"/>
      <c r="AC141" s="3" t="s">
        <v>330</v>
      </c>
      <c r="AD141" s="5">
        <v>7.9048699999999998</v>
      </c>
      <c r="AE141" s="5">
        <v>9.0058699999999998</v>
      </c>
      <c r="AF141" s="5">
        <v>7.5814300000000001</v>
      </c>
      <c r="AG141" s="5">
        <v>2.8737400000000002</v>
      </c>
      <c r="AH141" s="5">
        <v>2.98861</v>
      </c>
      <c r="AI141" s="6">
        <v>-2.1799200000000001</v>
      </c>
      <c r="AJ141" s="5">
        <v>5.3271499999999996</v>
      </c>
      <c r="AK141" s="5">
        <v>6.1868100000000004</v>
      </c>
      <c r="AL141" s="5">
        <v>6.1353999999999997</v>
      </c>
      <c r="AM141" s="5">
        <v>5.7413999999999996</v>
      </c>
      <c r="AN141" s="5">
        <v>11.86144</v>
      </c>
      <c r="AO141" s="5">
        <v>11.80176</v>
      </c>
      <c r="AP141" s="6">
        <v>0.626</v>
      </c>
      <c r="AQ141" s="5">
        <v>13.60125</v>
      </c>
      <c r="AR141" s="5">
        <v>4.6743800000000002</v>
      </c>
      <c r="AS141" s="5">
        <v>9.6256799999999991</v>
      </c>
      <c r="AT141" s="5">
        <v>11.392939999999999</v>
      </c>
      <c r="AU141" s="5">
        <v>7.3061199999999999</v>
      </c>
      <c r="AV141" s="6">
        <v>0.86397000000000002</v>
      </c>
      <c r="AW141" s="5">
        <v>11.271929999999999</v>
      </c>
      <c r="AX141" s="5">
        <v>9.9987899999999996</v>
      </c>
      <c r="AY141" s="5">
        <v>5.7670899999999996</v>
      </c>
      <c r="AZ141" s="6">
        <v>1.13463</v>
      </c>
      <c r="BA141" s="5">
        <v>4.7233499999999999</v>
      </c>
      <c r="BB141" s="5">
        <v>4.9384100000000002</v>
      </c>
      <c r="BC141" s="6">
        <v>2.0580699999999998</v>
      </c>
      <c r="BD141" s="6">
        <v>0.96982999999999997</v>
      </c>
      <c r="BE141" s="5">
        <v>9.7919499999999999</v>
      </c>
      <c r="BF141" s="5">
        <v>7.8368700000000002</v>
      </c>
      <c r="BG141" s="5">
        <v>12.687900000000001</v>
      </c>
      <c r="BH141" s="5">
        <v>9.7578600000000009</v>
      </c>
      <c r="BI141" s="5">
        <v>2.45112</v>
      </c>
      <c r="BJ141" s="6">
        <v>1.3499300000000001</v>
      </c>
      <c r="BK141" s="5">
        <v>9.0862499999999997</v>
      </c>
      <c r="BL141" s="5">
        <v>8.8285699999999991</v>
      </c>
      <c r="BM141" s="5">
        <v>5.0207499999999996</v>
      </c>
      <c r="BN141" s="6">
        <v>-1.3955200000000001</v>
      </c>
      <c r="BO141" s="5">
        <v>8.2196899999999999</v>
      </c>
      <c r="BP141" s="5">
        <v>8.0989900000000006</v>
      </c>
      <c r="BQ141" s="5">
        <v>8.0091400000000004</v>
      </c>
      <c r="BR141" s="5">
        <v>5.2799300000000002</v>
      </c>
      <c r="BS141" s="5">
        <v>1.6352100000000001</v>
      </c>
      <c r="BT141" s="5">
        <v>13.25577</v>
      </c>
      <c r="BU141" s="5">
        <v>10.05866</v>
      </c>
      <c r="BV141" s="5">
        <v>8.8459800000000008</v>
      </c>
      <c r="BW141" s="5">
        <v>10.666449999999999</v>
      </c>
      <c r="BX141" s="5">
        <v>6.8359800000000002</v>
      </c>
      <c r="BY141" s="5">
        <v>8.9712300000000003</v>
      </c>
      <c r="BZ141" s="5">
        <v>9.4559999999999995</v>
      </c>
      <c r="CA141" s="5">
        <v>8.2978100000000001</v>
      </c>
      <c r="CB141" s="6">
        <v>0.84430000000000005</v>
      </c>
      <c r="CC141" s="5">
        <v>9.38185</v>
      </c>
      <c r="CD141" s="5">
        <v>4.6019500000000004</v>
      </c>
      <c r="CE141" s="5">
        <v>13.313040000000001</v>
      </c>
      <c r="CF141" s="5">
        <v>6.9179599999999999</v>
      </c>
      <c r="CG141" s="5">
        <v>12.173870000000001</v>
      </c>
      <c r="CH141" s="5">
        <v>5.7880599999999998</v>
      </c>
      <c r="CI141" s="5">
        <v>6.23292</v>
      </c>
      <c r="CJ141" s="5">
        <v>7.7854799999999997</v>
      </c>
      <c r="CK141" s="5">
        <v>12.734959999999999</v>
      </c>
      <c r="CL141" s="5">
        <v>6.16988</v>
      </c>
      <c r="CM141" s="5">
        <v>7.9184200000000002</v>
      </c>
      <c r="CN141" s="5">
        <v>9.8213299999999997</v>
      </c>
      <c r="CO141" s="5">
        <v>3.7291300000000001</v>
      </c>
      <c r="CP141" s="5">
        <v>2.7004600000000001</v>
      </c>
      <c r="CQ141" s="5">
        <v>3.4025099999999999</v>
      </c>
      <c r="CR141" s="5">
        <v>9.5937699999999992</v>
      </c>
      <c r="CS141" s="5">
        <v>8.2472100000000008</v>
      </c>
      <c r="CT141" s="5">
        <v>4.1771900000000004</v>
      </c>
      <c r="CU141" s="5">
        <v>11.9864</v>
      </c>
      <c r="CV141" s="5">
        <v>7.1369600000000002</v>
      </c>
      <c r="CW141" s="6">
        <v>1.4875400000000001</v>
      </c>
      <c r="CX141" s="5">
        <v>1.8791899999999999</v>
      </c>
      <c r="CY141" s="5">
        <v>11.60629</v>
      </c>
      <c r="CZ141" s="5">
        <v>5.4858000000000002</v>
      </c>
      <c r="DA141" s="5">
        <v>4.54284</v>
      </c>
      <c r="DB141" s="5">
        <v>6.29</v>
      </c>
      <c r="DC141" s="5">
        <v>6.24892</v>
      </c>
      <c r="DD141" s="5">
        <v>11.58521</v>
      </c>
      <c r="DE141" s="5">
        <v>2.8193800000000002</v>
      </c>
      <c r="DF141" s="5">
        <v>11.200939999999999</v>
      </c>
      <c r="DG141" s="6">
        <v>1.1217699999999999</v>
      </c>
      <c r="DH141" s="5">
        <v>5.0756199999999998</v>
      </c>
      <c r="DI141" s="5">
        <v>4.3027800000000003</v>
      </c>
      <c r="DJ141" s="6">
        <v>1.70936</v>
      </c>
      <c r="DK141" s="5">
        <v>9.0432100000000002</v>
      </c>
      <c r="DL141" s="5">
        <v>5.90266</v>
      </c>
      <c r="DM141" s="5">
        <v>5.2668600000000003</v>
      </c>
      <c r="DN141" s="5">
        <v>4.1628400000000001</v>
      </c>
      <c r="DO141" s="5">
        <v>4.8654700000000002</v>
      </c>
      <c r="DP141" s="5">
        <v>7.7101199999999999</v>
      </c>
      <c r="DQ141" s="5">
        <v>10.25699</v>
      </c>
      <c r="DR141" s="1" t="s">
        <v>710</v>
      </c>
      <c r="DS141" s="1" t="s">
        <v>332</v>
      </c>
      <c r="DT141" s="5">
        <v>-0.15231466293334961</v>
      </c>
      <c r="DU141" s="5">
        <v>2.7125358581542969E-2</v>
      </c>
    </row>
    <row r="142" spans="2:125" x14ac:dyDescent="0.2">
      <c r="B142" s="3" t="s">
        <v>814</v>
      </c>
      <c r="C142" s="3" t="s">
        <v>795</v>
      </c>
      <c r="D142" s="4">
        <v>45146</v>
      </c>
      <c r="E142" s="4">
        <v>45150</v>
      </c>
      <c r="F142" s="1">
        <f t="shared" si="8"/>
        <v>4</v>
      </c>
      <c r="G142" s="1" t="s">
        <v>388</v>
      </c>
      <c r="H142" s="1" t="s">
        <v>388</v>
      </c>
      <c r="I142" s="1">
        <v>0</v>
      </c>
      <c r="J142" s="1">
        <v>0</v>
      </c>
      <c r="K142" s="1">
        <v>0</v>
      </c>
      <c r="L142" s="1">
        <v>0.2</v>
      </c>
      <c r="M142" s="1">
        <f>L142*0.063</f>
        <v>1.26E-2</v>
      </c>
      <c r="N142" s="3" t="s">
        <v>815</v>
      </c>
      <c r="O142" s="1">
        <f>L142*0.063</f>
        <v>1.26E-2</v>
      </c>
      <c r="P142" s="3" t="s">
        <v>342</v>
      </c>
      <c r="Q142" s="3" t="s">
        <v>816</v>
      </c>
      <c r="R142" s="3" t="s">
        <v>817</v>
      </c>
      <c r="S142" s="3" t="s">
        <v>324</v>
      </c>
      <c r="T142" s="3" t="s">
        <v>346</v>
      </c>
      <c r="U142" s="3" t="s">
        <v>324</v>
      </c>
      <c r="V142" s="3" t="s">
        <v>462</v>
      </c>
      <c r="W142" s="3" t="s">
        <v>1043</v>
      </c>
      <c r="X142" s="3" t="s">
        <v>799</v>
      </c>
      <c r="Y142" s="3" t="s">
        <v>463</v>
      </c>
      <c r="Z142" s="3" t="s">
        <v>800</v>
      </c>
      <c r="AA142" s="3" t="s">
        <v>329</v>
      </c>
      <c r="AB142" s="3"/>
      <c r="AC142" s="3" t="s">
        <v>330</v>
      </c>
      <c r="AD142" s="5">
        <v>8.9322900000000001</v>
      </c>
      <c r="AE142" s="5">
        <v>9.1152899999999999</v>
      </c>
      <c r="AF142" s="5">
        <v>7.6032299999999999</v>
      </c>
      <c r="AG142" s="5">
        <v>3.2378800000000001</v>
      </c>
      <c r="AH142" s="5">
        <v>6.0968900000000001</v>
      </c>
      <c r="AI142" s="6">
        <v>-1.27708</v>
      </c>
      <c r="AJ142" s="5">
        <v>5.8799200000000003</v>
      </c>
      <c r="AK142" s="5">
        <v>8.5969300000000004</v>
      </c>
      <c r="AL142" s="5">
        <v>8.1917000000000009</v>
      </c>
      <c r="AM142" s="5">
        <v>6.1462199999999996</v>
      </c>
      <c r="AN142" s="5">
        <v>12.003970000000001</v>
      </c>
      <c r="AO142" s="5">
        <v>11.61008</v>
      </c>
      <c r="AP142" s="6">
        <v>0.64165000000000005</v>
      </c>
      <c r="AQ142" s="5">
        <v>13.88978</v>
      </c>
      <c r="AR142" s="5">
        <v>5.4485999999999999</v>
      </c>
      <c r="AS142" s="5">
        <v>12.23311</v>
      </c>
      <c r="AT142" s="5">
        <v>12.008559999999999</v>
      </c>
      <c r="AU142" s="5">
        <v>7.6970499999999999</v>
      </c>
      <c r="AV142" s="5">
        <v>2.4799000000000002</v>
      </c>
      <c r="AW142" s="5">
        <v>11.552809999999999</v>
      </c>
      <c r="AX142" s="5">
        <v>10.063370000000001</v>
      </c>
      <c r="AY142" s="5">
        <v>5.8502000000000001</v>
      </c>
      <c r="AZ142" s="6">
        <v>1.4432799999999999</v>
      </c>
      <c r="BA142" s="5">
        <v>5.2760699999999998</v>
      </c>
      <c r="BB142" s="5">
        <v>5.1233599999999999</v>
      </c>
      <c r="BC142" s="6">
        <v>2.1709100000000001</v>
      </c>
      <c r="BD142" s="6">
        <v>1.0284199999999999</v>
      </c>
      <c r="BE142" s="5">
        <v>9.9331200000000006</v>
      </c>
      <c r="BF142" s="5">
        <v>8.0067500000000003</v>
      </c>
      <c r="BG142" s="5">
        <v>12.80752</v>
      </c>
      <c r="BH142" s="5">
        <v>10.04758</v>
      </c>
      <c r="BI142" s="5">
        <v>3.4258899999999999</v>
      </c>
      <c r="BJ142" s="6">
        <v>1.0583</v>
      </c>
      <c r="BK142" s="5">
        <v>9.6132100000000005</v>
      </c>
      <c r="BL142" s="5">
        <v>9.9775299999999998</v>
      </c>
      <c r="BM142" s="5">
        <v>4.7009999999999996</v>
      </c>
      <c r="BN142" s="6">
        <v>-0.88014999999999999</v>
      </c>
      <c r="BO142" s="5">
        <v>8.4962900000000001</v>
      </c>
      <c r="BP142" s="5">
        <v>10.089180000000001</v>
      </c>
      <c r="BQ142" s="5">
        <v>8.3030600000000003</v>
      </c>
      <c r="BR142" s="5">
        <v>6.0192399999999999</v>
      </c>
      <c r="BS142" s="5">
        <v>1.8008200000000001</v>
      </c>
      <c r="BT142" s="5">
        <v>12.99409</v>
      </c>
      <c r="BU142" s="5">
        <v>10.64752</v>
      </c>
      <c r="BV142" s="5">
        <v>9.4258000000000006</v>
      </c>
      <c r="BW142" s="5">
        <v>10.574870000000001</v>
      </c>
      <c r="BX142" s="5">
        <v>6.88565</v>
      </c>
      <c r="BY142" s="5">
        <v>9.1593400000000003</v>
      </c>
      <c r="BZ142" s="5">
        <v>9.5498499999999993</v>
      </c>
      <c r="CA142" s="5">
        <v>10.435370000000001</v>
      </c>
      <c r="CB142" s="6">
        <v>0.59113000000000004</v>
      </c>
      <c r="CC142" s="5">
        <v>9.2770600000000005</v>
      </c>
      <c r="CD142" s="5">
        <v>5.7698999999999998</v>
      </c>
      <c r="CE142" s="5">
        <v>13.19486</v>
      </c>
      <c r="CF142" s="5">
        <v>6.9855499999999999</v>
      </c>
      <c r="CG142" s="5">
        <v>12.82362</v>
      </c>
      <c r="CH142" s="5">
        <v>5.9524499999999998</v>
      </c>
      <c r="CI142" s="5">
        <v>6.6377800000000002</v>
      </c>
      <c r="CJ142" s="5">
        <v>7.9613399999999999</v>
      </c>
      <c r="CK142" s="5">
        <v>12.44943</v>
      </c>
      <c r="CL142" s="5">
        <v>6.1193400000000002</v>
      </c>
      <c r="CM142" s="5">
        <v>8.2140599999999999</v>
      </c>
      <c r="CN142" s="5">
        <v>9.2405299999999997</v>
      </c>
      <c r="CO142" s="5">
        <v>4.0331700000000001</v>
      </c>
      <c r="CP142" s="5">
        <v>2.9153600000000002</v>
      </c>
      <c r="CQ142" s="5">
        <v>3.5055299999999998</v>
      </c>
      <c r="CR142" s="5">
        <v>9.7408099999999997</v>
      </c>
      <c r="CS142" s="5">
        <v>8.1879100000000005</v>
      </c>
      <c r="CT142" s="5">
        <v>4.3902099999999997</v>
      </c>
      <c r="CU142" s="5">
        <v>12.275370000000001</v>
      </c>
      <c r="CV142" s="5">
        <v>6.8435699999999997</v>
      </c>
      <c r="CW142" s="6">
        <v>1.7490600000000001</v>
      </c>
      <c r="CX142" s="5">
        <v>2.3151000000000002</v>
      </c>
      <c r="CY142" s="5">
        <v>12.14903</v>
      </c>
      <c r="CZ142" s="5">
        <v>5.7951499999999996</v>
      </c>
      <c r="DA142" s="5">
        <v>5.4838800000000001</v>
      </c>
      <c r="DB142" s="5">
        <v>6.1763000000000003</v>
      </c>
      <c r="DC142" s="5">
        <v>6.0307300000000001</v>
      </c>
      <c r="DD142" s="5">
        <v>11.87283</v>
      </c>
      <c r="DE142" s="5">
        <v>2.97079</v>
      </c>
      <c r="DF142" s="5">
        <v>11.341799999999999</v>
      </c>
      <c r="DG142" s="6">
        <v>1.19116</v>
      </c>
      <c r="DH142" s="5">
        <v>5.1216799999999996</v>
      </c>
      <c r="DI142" s="5">
        <v>4.6072600000000001</v>
      </c>
      <c r="DJ142" s="6">
        <v>1.18265</v>
      </c>
      <c r="DK142" s="5">
        <v>9.7755200000000002</v>
      </c>
      <c r="DL142" s="5">
        <v>6.6615000000000002</v>
      </c>
      <c r="DM142" s="5">
        <v>6.0046200000000001</v>
      </c>
      <c r="DN142" s="5">
        <v>5.0537200000000002</v>
      </c>
      <c r="DO142" s="5">
        <v>4.95404</v>
      </c>
      <c r="DP142" s="5">
        <v>7.6083800000000004</v>
      </c>
      <c r="DQ142" s="5">
        <v>10.453390000000001</v>
      </c>
      <c r="DR142" s="1" t="s">
        <v>710</v>
      </c>
      <c r="DS142" s="1" t="s">
        <v>332</v>
      </c>
      <c r="DT142" s="5">
        <v>-2.1914958953857422E-2</v>
      </c>
      <c r="DU142" s="5">
        <v>8.9825630187988281E-2</v>
      </c>
    </row>
    <row r="143" spans="2:125" x14ac:dyDescent="0.2">
      <c r="B143" s="3" t="s">
        <v>818</v>
      </c>
      <c r="C143" s="3" t="s">
        <v>795</v>
      </c>
      <c r="D143" s="4">
        <v>45146</v>
      </c>
      <c r="E143" s="4">
        <v>45151</v>
      </c>
      <c r="F143" s="1">
        <f t="shared" si="8"/>
        <v>5</v>
      </c>
      <c r="G143" s="1" t="s">
        <v>388</v>
      </c>
      <c r="H143" s="1" t="s">
        <v>388</v>
      </c>
      <c r="I143" s="1">
        <v>0</v>
      </c>
      <c r="J143" s="1">
        <v>0</v>
      </c>
      <c r="K143" s="1">
        <v>0</v>
      </c>
      <c r="L143" s="1">
        <v>0.2</v>
      </c>
      <c r="N143" s="3"/>
      <c r="P143" s="3" t="s">
        <v>472</v>
      </c>
      <c r="Q143" s="3" t="s">
        <v>819</v>
      </c>
      <c r="R143" s="3" t="s">
        <v>820</v>
      </c>
      <c r="S143" s="3" t="s">
        <v>324</v>
      </c>
      <c r="T143" s="3" t="s">
        <v>346</v>
      </c>
      <c r="U143" s="3" t="s">
        <v>324</v>
      </c>
      <c r="V143" s="3" t="s">
        <v>462</v>
      </c>
      <c r="W143" s="3" t="s">
        <v>1043</v>
      </c>
      <c r="X143" s="3" t="s">
        <v>799</v>
      </c>
      <c r="Y143" s="3" t="s">
        <v>463</v>
      </c>
      <c r="Z143" s="3" t="s">
        <v>800</v>
      </c>
      <c r="AA143" s="3" t="s">
        <v>329</v>
      </c>
      <c r="AB143" s="3"/>
      <c r="AC143" s="3" t="s">
        <v>330</v>
      </c>
      <c r="AD143" s="5">
        <v>9.4979800000000001</v>
      </c>
      <c r="AE143" s="5">
        <v>9.2425300000000004</v>
      </c>
      <c r="AF143" s="5">
        <v>7.5088600000000003</v>
      </c>
      <c r="AG143" s="5">
        <v>4.0424899999999999</v>
      </c>
      <c r="AH143" s="5">
        <v>5.4768499999999998</v>
      </c>
      <c r="AI143" s="6">
        <v>-1.81664</v>
      </c>
      <c r="AJ143" s="5">
        <v>5.5432300000000003</v>
      </c>
      <c r="AK143" s="5">
        <v>8.2278599999999997</v>
      </c>
      <c r="AL143" s="5">
        <v>7.6770899999999997</v>
      </c>
      <c r="AM143" s="5">
        <v>5.3221699999999998</v>
      </c>
      <c r="AN143" s="5">
        <v>11.924049999999999</v>
      </c>
      <c r="AO143" s="5">
        <v>11.943</v>
      </c>
      <c r="AP143" s="6">
        <v>0.35898000000000002</v>
      </c>
      <c r="AQ143" s="5">
        <v>13.679460000000001</v>
      </c>
      <c r="AR143" s="5">
        <v>5.7143600000000001</v>
      </c>
      <c r="AS143" s="5">
        <v>12.288919999999999</v>
      </c>
      <c r="AT143" s="5">
        <v>11.87256</v>
      </c>
      <c r="AU143" s="5">
        <v>7.6228800000000003</v>
      </c>
      <c r="AV143" s="5">
        <v>2.3489100000000001</v>
      </c>
      <c r="AW143" s="5">
        <v>11.69941</v>
      </c>
      <c r="AX143" s="5">
        <v>10.066369999999999</v>
      </c>
      <c r="AY143" s="5">
        <v>5.8795200000000003</v>
      </c>
      <c r="AZ143" s="6">
        <v>1.47296</v>
      </c>
      <c r="BA143" s="5">
        <v>5.1736899999999997</v>
      </c>
      <c r="BB143" s="5">
        <v>4.9218500000000001</v>
      </c>
      <c r="BC143" s="6">
        <v>1.60219</v>
      </c>
      <c r="BD143" s="6">
        <v>0.62319999999999998</v>
      </c>
      <c r="BE143" s="5">
        <v>9.8318700000000003</v>
      </c>
      <c r="BF143" s="5">
        <v>8.0136000000000003</v>
      </c>
      <c r="BG143" s="5">
        <v>12.78364</v>
      </c>
      <c r="BH143" s="5">
        <v>10.07394</v>
      </c>
      <c r="BI143" s="5">
        <v>4.7057399999999996</v>
      </c>
      <c r="BJ143" s="6">
        <v>1.1457900000000001</v>
      </c>
      <c r="BK143" s="5">
        <v>9.3022399999999994</v>
      </c>
      <c r="BL143" s="5">
        <v>10.095000000000001</v>
      </c>
      <c r="BM143" s="5">
        <v>4.1996700000000002</v>
      </c>
      <c r="BN143" s="6">
        <v>-1.22794</v>
      </c>
      <c r="BO143" s="5">
        <v>8.4562799999999996</v>
      </c>
      <c r="BP143" s="5">
        <v>9.6317400000000006</v>
      </c>
      <c r="BQ143" s="5">
        <v>8.7591099999999997</v>
      </c>
      <c r="BR143" s="5">
        <v>6.3047800000000001</v>
      </c>
      <c r="BS143" s="5">
        <v>1.71824</v>
      </c>
      <c r="BT143" s="5">
        <v>13.133940000000001</v>
      </c>
      <c r="BU143" s="5">
        <v>10.627750000000001</v>
      </c>
      <c r="BV143" s="5">
        <v>9.2288200000000007</v>
      </c>
      <c r="BW143" s="5">
        <v>9.7586099999999991</v>
      </c>
      <c r="BX143" s="5">
        <v>6.8306199999999997</v>
      </c>
      <c r="BY143" s="5">
        <v>9.1314399999999996</v>
      </c>
      <c r="BZ143" s="5">
        <v>9.5791299999999993</v>
      </c>
      <c r="CA143" s="5">
        <v>10.05214</v>
      </c>
      <c r="CB143" s="6">
        <v>0.85592999999999997</v>
      </c>
      <c r="CC143" s="5">
        <v>9.0968599999999995</v>
      </c>
      <c r="CD143" s="5">
        <v>7.0472999999999999</v>
      </c>
      <c r="CE143" s="5">
        <v>13.00971</v>
      </c>
      <c r="CF143" s="5">
        <v>6.9862500000000001</v>
      </c>
      <c r="CG143" s="5">
        <v>13.06776</v>
      </c>
      <c r="CH143" s="5">
        <v>5.95303</v>
      </c>
      <c r="CI143" s="5">
        <v>6.8340800000000002</v>
      </c>
      <c r="CJ143" s="5">
        <v>7.6811299999999996</v>
      </c>
      <c r="CK143" s="5">
        <v>12.312340000000001</v>
      </c>
      <c r="CL143" s="5">
        <v>6.3272199999999996</v>
      </c>
      <c r="CM143" s="5">
        <v>8.1963200000000001</v>
      </c>
      <c r="CN143" s="5">
        <v>7.9670699999999997</v>
      </c>
      <c r="CO143" s="5">
        <v>4.5060099999999998</v>
      </c>
      <c r="CP143" s="5">
        <v>2.7000099999999998</v>
      </c>
      <c r="CQ143" s="5">
        <v>3.4611800000000001</v>
      </c>
      <c r="CR143" s="5">
        <v>9.61158</v>
      </c>
      <c r="CS143" s="5">
        <v>8.0591899999999992</v>
      </c>
      <c r="CT143" s="5">
        <v>4.2255599999999998</v>
      </c>
      <c r="CU143" s="5">
        <v>12.326919999999999</v>
      </c>
      <c r="CV143" s="5">
        <v>6.6967699999999999</v>
      </c>
      <c r="CW143" s="6">
        <v>2.0246400000000002</v>
      </c>
      <c r="CX143" s="5">
        <v>1.82779</v>
      </c>
      <c r="CY143" s="5">
        <v>12.31612</v>
      </c>
      <c r="CZ143" s="5">
        <v>5.6485300000000001</v>
      </c>
      <c r="DA143" s="5">
        <v>5.5724900000000002</v>
      </c>
      <c r="DB143" s="5">
        <v>5.9509400000000001</v>
      </c>
      <c r="DC143" s="5">
        <v>5.8142300000000002</v>
      </c>
      <c r="DD143" s="5">
        <v>11.77116</v>
      </c>
      <c r="DE143" s="5">
        <v>2.88679</v>
      </c>
      <c r="DF143" s="5">
        <v>11.270429999999999</v>
      </c>
      <c r="DG143" s="6">
        <v>1.0262500000000001</v>
      </c>
      <c r="DH143" s="5">
        <v>5.01492</v>
      </c>
      <c r="DI143" s="5">
        <v>4.7000900000000003</v>
      </c>
      <c r="DJ143" s="6">
        <v>0.86795</v>
      </c>
      <c r="DK143" s="5">
        <v>10.100529999999999</v>
      </c>
      <c r="DL143" s="5">
        <v>6.6630500000000001</v>
      </c>
      <c r="DM143" s="5">
        <v>6.1008699999999996</v>
      </c>
      <c r="DN143" s="5">
        <v>5.9123599999999996</v>
      </c>
      <c r="DO143" s="5">
        <v>5.0042799999999996</v>
      </c>
      <c r="DP143" s="5">
        <v>6.8178999999999998</v>
      </c>
      <c r="DQ143" s="5">
        <v>10.36924</v>
      </c>
      <c r="DR143" s="1" t="s">
        <v>710</v>
      </c>
      <c r="DS143" s="1" t="s">
        <v>332</v>
      </c>
      <c r="DT143" s="5">
        <v>-0.12482500076293945</v>
      </c>
      <c r="DU143" s="5">
        <v>9.8752975463867188E-3</v>
      </c>
    </row>
    <row r="144" spans="2:125" x14ac:dyDescent="0.2">
      <c r="B144" s="3" t="s">
        <v>821</v>
      </c>
      <c r="C144" s="3" t="s">
        <v>795</v>
      </c>
      <c r="D144" s="4">
        <v>45146</v>
      </c>
      <c r="E144" s="4">
        <v>45152</v>
      </c>
      <c r="F144" s="1">
        <f t="shared" si="8"/>
        <v>6</v>
      </c>
      <c r="G144" s="1" t="s">
        <v>388</v>
      </c>
      <c r="H144" s="1" t="s">
        <v>388</v>
      </c>
      <c r="I144" s="1">
        <v>0</v>
      </c>
      <c r="J144" s="1">
        <v>0</v>
      </c>
      <c r="K144" s="1">
        <v>0</v>
      </c>
      <c r="L144" s="1">
        <v>0.7</v>
      </c>
      <c r="M144" s="1">
        <v>0.2</v>
      </c>
      <c r="N144" s="3" t="s">
        <v>608</v>
      </c>
      <c r="O144" s="1">
        <v>0.3</v>
      </c>
      <c r="P144" s="3" t="s">
        <v>342</v>
      </c>
      <c r="Q144" s="3" t="s">
        <v>822</v>
      </c>
      <c r="R144" s="3" t="s">
        <v>823</v>
      </c>
      <c r="S144" s="3" t="s">
        <v>324</v>
      </c>
      <c r="T144" s="3" t="s">
        <v>346</v>
      </c>
      <c r="U144" s="3" t="s">
        <v>324</v>
      </c>
      <c r="V144" s="3" t="s">
        <v>462</v>
      </c>
      <c r="W144" s="3" t="s">
        <v>1043</v>
      </c>
      <c r="X144" s="3" t="s">
        <v>799</v>
      </c>
      <c r="Y144" s="3" t="s">
        <v>463</v>
      </c>
      <c r="Z144" s="3" t="s">
        <v>800</v>
      </c>
      <c r="AA144" s="3" t="s">
        <v>329</v>
      </c>
      <c r="AB144" s="3"/>
      <c r="AC144" s="3" t="s">
        <v>330</v>
      </c>
      <c r="AD144" s="5">
        <v>8.1089199999999995</v>
      </c>
      <c r="AE144" s="5">
        <v>8.9739299999999993</v>
      </c>
      <c r="AF144" s="5">
        <v>7.52712</v>
      </c>
      <c r="AG144" s="5">
        <v>3.33073</v>
      </c>
      <c r="AH144" s="5">
        <v>1.9780199999999999</v>
      </c>
      <c r="AI144" s="6">
        <v>-1.73604</v>
      </c>
      <c r="AJ144" s="5">
        <v>5.2803599999999999</v>
      </c>
      <c r="AK144" s="5">
        <v>4.5249100000000002</v>
      </c>
      <c r="AL144" s="5">
        <v>5.5638699999999996</v>
      </c>
      <c r="AM144" s="5">
        <v>4.2215699999999998</v>
      </c>
      <c r="AN144" s="5">
        <v>11.64045</v>
      </c>
      <c r="AO144" s="5">
        <v>10.199490000000001</v>
      </c>
      <c r="AP144" s="6">
        <v>0.70113999999999999</v>
      </c>
      <c r="AQ144" s="5">
        <v>12.298970000000001</v>
      </c>
      <c r="AR144" s="5">
        <v>5.9819500000000003</v>
      </c>
      <c r="AS144" s="5">
        <v>9.7369199999999996</v>
      </c>
      <c r="AT144" s="5">
        <v>11.213620000000001</v>
      </c>
      <c r="AU144" s="5">
        <v>7.5135800000000001</v>
      </c>
      <c r="AV144" s="6">
        <v>0.57969000000000004</v>
      </c>
      <c r="AW144" s="5">
        <v>11.64879</v>
      </c>
      <c r="AX144" s="5">
        <v>10.27211</v>
      </c>
      <c r="AY144" s="5">
        <v>5.7987700000000002</v>
      </c>
      <c r="AZ144" s="6">
        <v>1.3815299999999999</v>
      </c>
      <c r="BA144" s="5">
        <v>4.50474</v>
      </c>
      <c r="BB144" s="5">
        <v>4.7591099999999997</v>
      </c>
      <c r="BC144" s="6">
        <v>1.5286200000000001</v>
      </c>
      <c r="BD144" s="6">
        <v>0.66566999999999998</v>
      </c>
      <c r="BE144" s="5">
        <v>9.7658299999999993</v>
      </c>
      <c r="BF144" s="5">
        <v>7.91418</v>
      </c>
      <c r="BG144" s="5">
        <v>12.67801</v>
      </c>
      <c r="BH144" s="5">
        <v>9.8703900000000004</v>
      </c>
      <c r="BI144" s="5">
        <v>4.8744899999999998</v>
      </c>
      <c r="BJ144" s="6">
        <v>1.4749699999999999</v>
      </c>
      <c r="BK144" s="5">
        <v>8.5263000000000009</v>
      </c>
      <c r="BL144" s="5">
        <v>8.40944</v>
      </c>
      <c r="BM144" s="5">
        <v>3.5257999999999998</v>
      </c>
      <c r="BN144" s="6">
        <v>-0.99541999999999997</v>
      </c>
      <c r="BO144" s="5">
        <v>8.1268700000000003</v>
      </c>
      <c r="BP144" s="5">
        <v>6.8684700000000003</v>
      </c>
      <c r="BQ144" s="5">
        <v>9.0318799999999992</v>
      </c>
      <c r="BR144" s="5">
        <v>6.5305900000000001</v>
      </c>
      <c r="BS144" s="5">
        <v>1.6245000000000001</v>
      </c>
      <c r="BT144" s="5">
        <v>11.87635</v>
      </c>
      <c r="BU144" s="5">
        <v>9.31447</v>
      </c>
      <c r="BV144" s="5">
        <v>8.0127900000000007</v>
      </c>
      <c r="BW144" s="5">
        <v>8.9164700000000003</v>
      </c>
      <c r="BX144" s="5">
        <v>6.77006</v>
      </c>
      <c r="BY144" s="5">
        <v>8.7868600000000008</v>
      </c>
      <c r="BZ144" s="5">
        <v>9.5435499999999998</v>
      </c>
      <c r="CA144" s="5">
        <v>6.6798900000000003</v>
      </c>
      <c r="CB144" s="6">
        <v>0.64627999999999997</v>
      </c>
      <c r="CC144" s="5">
        <v>8.7211200000000009</v>
      </c>
      <c r="CD144" s="5">
        <v>6.7987200000000003</v>
      </c>
      <c r="CE144" s="5">
        <v>12.762420000000001</v>
      </c>
      <c r="CF144" s="5">
        <v>6.8274999999999997</v>
      </c>
      <c r="CG144" s="5">
        <v>12.28936</v>
      </c>
      <c r="CH144" s="5">
        <v>5.7055199999999999</v>
      </c>
      <c r="CI144" s="5">
        <v>6.0641499999999997</v>
      </c>
      <c r="CJ144" s="5">
        <v>7.5809699999999998</v>
      </c>
      <c r="CK144" s="5">
        <v>11.748480000000001</v>
      </c>
      <c r="CL144" s="5">
        <v>6.0784900000000004</v>
      </c>
      <c r="CM144" s="5">
        <v>7.2093400000000001</v>
      </c>
      <c r="CN144" s="5">
        <v>7.9083199999999998</v>
      </c>
      <c r="CO144" s="5">
        <v>3.3159399999999999</v>
      </c>
      <c r="CP144" s="5">
        <v>2.64011</v>
      </c>
      <c r="CQ144" s="5">
        <v>3.4117799999999998</v>
      </c>
      <c r="CR144" s="5">
        <v>9.6160200000000007</v>
      </c>
      <c r="CS144" s="5">
        <v>7.6463099999999997</v>
      </c>
      <c r="CT144" s="5">
        <v>4.7621000000000002</v>
      </c>
      <c r="CU144" s="5">
        <v>11.838609999999999</v>
      </c>
      <c r="CV144" s="5">
        <v>6.4865300000000001</v>
      </c>
      <c r="CW144" s="6">
        <v>1.57542</v>
      </c>
      <c r="CX144" s="6">
        <v>1.66168</v>
      </c>
      <c r="CY144" s="5">
        <v>9.7593399999999999</v>
      </c>
      <c r="CZ144" s="5">
        <v>5.4430100000000001</v>
      </c>
      <c r="DA144" s="5">
        <v>4.5417899999999998</v>
      </c>
      <c r="DB144" s="5">
        <v>5.8459700000000003</v>
      </c>
      <c r="DC144" s="5">
        <v>5.3558700000000004</v>
      </c>
      <c r="DD144" s="5">
        <v>11.284230000000001</v>
      </c>
      <c r="DE144" s="5">
        <v>2.7227700000000001</v>
      </c>
      <c r="DF144" s="5">
        <v>11.02806</v>
      </c>
      <c r="DG144" s="6">
        <v>1.5389200000000001</v>
      </c>
      <c r="DH144" s="5">
        <v>5.3223900000000004</v>
      </c>
      <c r="DI144" s="5">
        <v>4.6929499999999997</v>
      </c>
      <c r="DJ144" s="6">
        <v>1.21532</v>
      </c>
      <c r="DK144" s="5">
        <v>9.0324399999999994</v>
      </c>
      <c r="DL144" s="5">
        <v>6.5693099999999998</v>
      </c>
      <c r="DM144" s="5">
        <v>6.5349199999999996</v>
      </c>
      <c r="DN144" s="5">
        <v>5.5452599999999999</v>
      </c>
      <c r="DO144" s="5">
        <v>4.77705</v>
      </c>
      <c r="DP144" s="5">
        <v>5.8126800000000003</v>
      </c>
      <c r="DQ144" s="5">
        <v>10.29992</v>
      </c>
      <c r="DR144" s="1" t="s">
        <v>710</v>
      </c>
      <c r="DS144" s="1" t="s">
        <v>332</v>
      </c>
      <c r="DT144" s="5">
        <v>-5.5414676666259766E-2</v>
      </c>
      <c r="DU144" s="5">
        <v>-2.4251937866210938E-3</v>
      </c>
    </row>
    <row r="145" spans="2:125" x14ac:dyDescent="0.2">
      <c r="B145" s="3" t="s">
        <v>824</v>
      </c>
      <c r="C145" s="3" t="s">
        <v>795</v>
      </c>
      <c r="D145" s="4">
        <v>45146</v>
      </c>
      <c r="E145" s="4">
        <v>45153</v>
      </c>
      <c r="F145" s="1">
        <f t="shared" si="8"/>
        <v>7</v>
      </c>
      <c r="G145" s="1" t="s">
        <v>388</v>
      </c>
      <c r="H145" s="1" t="s">
        <v>388</v>
      </c>
      <c r="I145" s="1">
        <v>0</v>
      </c>
      <c r="J145" s="1">
        <v>0</v>
      </c>
      <c r="K145" s="1">
        <v>0</v>
      </c>
      <c r="L145" s="1">
        <v>1.4</v>
      </c>
      <c r="M145" s="1">
        <f>L145*0.17</f>
        <v>0.23799999999999999</v>
      </c>
      <c r="N145" s="3" t="s">
        <v>825</v>
      </c>
      <c r="O145" s="1">
        <f>L145*0.3</f>
        <v>0.42</v>
      </c>
      <c r="P145" s="3" t="s">
        <v>400</v>
      </c>
      <c r="Q145" s="3" t="s">
        <v>826</v>
      </c>
      <c r="R145" s="3" t="s">
        <v>827</v>
      </c>
      <c r="S145" s="3" t="s">
        <v>324</v>
      </c>
      <c r="T145" s="3" t="s">
        <v>346</v>
      </c>
      <c r="U145" s="3" t="s">
        <v>324</v>
      </c>
      <c r="V145" s="3" t="s">
        <v>462</v>
      </c>
      <c r="W145" s="3" t="s">
        <v>1043</v>
      </c>
      <c r="X145" s="3" t="s">
        <v>799</v>
      </c>
      <c r="Y145" s="3" t="s">
        <v>463</v>
      </c>
      <c r="Z145" s="3" t="s">
        <v>800</v>
      </c>
      <c r="AA145" s="3" t="s">
        <v>329</v>
      </c>
      <c r="AB145" s="3"/>
      <c r="AC145" s="3" t="s">
        <v>330</v>
      </c>
      <c r="AD145" s="5">
        <v>7.9581099999999996</v>
      </c>
      <c r="AE145" s="5">
        <v>8.9616500000000006</v>
      </c>
      <c r="AF145" s="5">
        <v>7.3942600000000001</v>
      </c>
      <c r="AG145" s="5">
        <v>2.5330300000000001</v>
      </c>
      <c r="AH145" s="5">
        <v>2.1357300000000001</v>
      </c>
      <c r="AI145" s="6">
        <v>-1.8869199999999999</v>
      </c>
      <c r="AJ145" s="5">
        <v>5.1848900000000002</v>
      </c>
      <c r="AK145" s="5">
        <v>4.6915399999999998</v>
      </c>
      <c r="AL145" s="5">
        <v>5.5204700000000004</v>
      </c>
      <c r="AM145" s="5">
        <v>3.4426399999999999</v>
      </c>
      <c r="AN145" s="5">
        <v>11.54644</v>
      </c>
      <c r="AO145" s="5">
        <v>9.1062600000000007</v>
      </c>
      <c r="AP145" s="6">
        <v>0.13419</v>
      </c>
      <c r="AQ145" s="5">
        <v>12.37809</v>
      </c>
      <c r="AR145" s="5">
        <v>6.1062700000000003</v>
      </c>
      <c r="AS145" s="5">
        <v>9.9625599999999999</v>
      </c>
      <c r="AT145" s="5">
        <v>11.05006</v>
      </c>
      <c r="AU145" s="5">
        <v>7.7031799999999997</v>
      </c>
      <c r="AV145" s="6">
        <v>0.38490999999999997</v>
      </c>
      <c r="AW145" s="5">
        <v>11.3758</v>
      </c>
      <c r="AX145" s="5">
        <v>10.159039999999999</v>
      </c>
      <c r="AY145" s="5">
        <v>5.7385200000000003</v>
      </c>
      <c r="AZ145" s="6">
        <v>1.48448</v>
      </c>
      <c r="BA145" s="5">
        <v>4.4951100000000004</v>
      </c>
      <c r="BB145" s="5">
        <v>4.7383699999999997</v>
      </c>
      <c r="BC145" s="6">
        <v>1.1792400000000001</v>
      </c>
      <c r="BD145" s="6">
        <v>0.65102000000000004</v>
      </c>
      <c r="BE145" s="5">
        <v>9.7227099999999993</v>
      </c>
      <c r="BF145" s="5">
        <v>7.8921599999999996</v>
      </c>
      <c r="BG145" s="5">
        <v>12.65537</v>
      </c>
      <c r="BH145" s="5">
        <v>9.9164399999999997</v>
      </c>
      <c r="BI145" s="5">
        <v>4.6870099999999999</v>
      </c>
      <c r="BJ145" s="6">
        <v>1.30108</v>
      </c>
      <c r="BK145" s="5">
        <v>8.5016700000000007</v>
      </c>
      <c r="BL145" s="5">
        <v>7.81318</v>
      </c>
      <c r="BM145" s="5">
        <v>3.1238999999999999</v>
      </c>
      <c r="BN145" s="6">
        <v>-1.0448500000000001</v>
      </c>
      <c r="BO145" s="5">
        <v>8.2933500000000002</v>
      </c>
      <c r="BP145" s="5">
        <v>6.9668900000000002</v>
      </c>
      <c r="BQ145" s="5">
        <v>9.4135000000000009</v>
      </c>
      <c r="BR145" s="5">
        <v>6.7954800000000004</v>
      </c>
      <c r="BS145" s="5">
        <v>1.5113399999999999</v>
      </c>
      <c r="BT145" s="5">
        <v>11.181369999999999</v>
      </c>
      <c r="BU145" s="5">
        <v>9.1883300000000006</v>
      </c>
      <c r="BV145" s="5">
        <v>7.87995</v>
      </c>
      <c r="BW145" s="5">
        <v>8.6960800000000003</v>
      </c>
      <c r="BX145" s="5">
        <v>6.63774</v>
      </c>
      <c r="BY145" s="5">
        <v>8.6758400000000009</v>
      </c>
      <c r="BZ145" s="5">
        <v>9.7523400000000002</v>
      </c>
      <c r="CA145" s="5">
        <v>6.4102800000000002</v>
      </c>
      <c r="CB145" s="6">
        <v>0.57399</v>
      </c>
      <c r="CC145" s="5">
        <v>8.6043900000000004</v>
      </c>
      <c r="CD145" s="5">
        <v>6.8356500000000002</v>
      </c>
      <c r="CE145" s="5">
        <v>12.78041</v>
      </c>
      <c r="CF145" s="5">
        <v>6.78979</v>
      </c>
      <c r="CG145" s="5">
        <v>12.03275</v>
      </c>
      <c r="CH145" s="5">
        <v>5.4112400000000003</v>
      </c>
      <c r="CI145" s="5">
        <v>5.9337999999999997</v>
      </c>
      <c r="CJ145" s="5">
        <v>7.81168</v>
      </c>
      <c r="CK145" s="5">
        <v>11.58677</v>
      </c>
      <c r="CL145" s="5">
        <v>6.4120900000000001</v>
      </c>
      <c r="CM145" s="5">
        <v>7.2412999999999998</v>
      </c>
      <c r="CN145" s="5">
        <v>9.1944599999999994</v>
      </c>
      <c r="CO145" s="5">
        <v>3.2199499999999999</v>
      </c>
      <c r="CP145" s="5">
        <v>1.9895400000000001</v>
      </c>
      <c r="CQ145" s="5">
        <v>3.3525499999999999</v>
      </c>
      <c r="CR145" s="5">
        <v>9.59</v>
      </c>
      <c r="CS145" s="5">
        <v>7.3712499999999999</v>
      </c>
      <c r="CT145" s="5">
        <v>4.1058700000000004</v>
      </c>
      <c r="CU145" s="5">
        <v>11.46869</v>
      </c>
      <c r="CV145" s="5">
        <v>6.2101199999999999</v>
      </c>
      <c r="CW145" s="6">
        <v>1.39584</v>
      </c>
      <c r="CX145" s="6">
        <v>1.6179600000000001</v>
      </c>
      <c r="CY145" s="5">
        <v>7.9391600000000002</v>
      </c>
      <c r="CZ145" s="5">
        <v>5.2715300000000003</v>
      </c>
      <c r="DA145" s="5">
        <v>4.3367699999999996</v>
      </c>
      <c r="DB145" s="5">
        <v>5.7728999999999999</v>
      </c>
      <c r="DC145" s="5">
        <v>4.9758300000000002</v>
      </c>
      <c r="DD145" s="5">
        <v>10.516830000000001</v>
      </c>
      <c r="DE145" s="5">
        <v>2.6631800000000001</v>
      </c>
      <c r="DF145" s="5">
        <v>11.07067</v>
      </c>
      <c r="DG145" s="6">
        <v>0.94677999999999995</v>
      </c>
      <c r="DH145" s="5">
        <v>5.2954600000000003</v>
      </c>
      <c r="DI145" s="5">
        <v>4.3964100000000004</v>
      </c>
      <c r="DJ145" s="6">
        <v>4.5100000000000001E-2</v>
      </c>
      <c r="DK145" s="5">
        <v>8.1738400000000002</v>
      </c>
      <c r="DL145" s="5">
        <v>6.34544</v>
      </c>
      <c r="DM145" s="5">
        <v>6.55715</v>
      </c>
      <c r="DN145" s="5">
        <v>4.6052999999999997</v>
      </c>
      <c r="DO145" s="5">
        <v>4.65578</v>
      </c>
      <c r="DP145" s="5">
        <v>4.9335000000000004</v>
      </c>
      <c r="DQ145" s="5">
        <v>10.06645</v>
      </c>
      <c r="DR145" s="1" t="s">
        <v>710</v>
      </c>
      <c r="DS145" s="1" t="s">
        <v>332</v>
      </c>
      <c r="DT145" s="5">
        <v>-2.2744655609130859E-2</v>
      </c>
      <c r="DU145" s="5">
        <v>2.4251937866210938E-3</v>
      </c>
    </row>
    <row r="146" spans="2:125" x14ac:dyDescent="0.2">
      <c r="B146" s="3" t="s">
        <v>828</v>
      </c>
      <c r="C146" s="3" t="s">
        <v>795</v>
      </c>
      <c r="D146" s="4">
        <v>45146</v>
      </c>
      <c r="E146" s="4">
        <v>45154</v>
      </c>
      <c r="F146" s="1">
        <f t="shared" si="8"/>
        <v>8</v>
      </c>
      <c r="G146" s="1" t="s">
        <v>388</v>
      </c>
      <c r="H146" s="1" t="s">
        <v>388</v>
      </c>
      <c r="I146" s="1">
        <v>0</v>
      </c>
      <c r="J146" s="1">
        <v>0</v>
      </c>
      <c r="K146" s="1">
        <v>0</v>
      </c>
      <c r="L146" s="1">
        <v>2.1</v>
      </c>
      <c r="M146" s="1">
        <f>L146*0.174</f>
        <v>0.3654</v>
      </c>
      <c r="N146" s="3" t="s">
        <v>787</v>
      </c>
      <c r="O146" s="1">
        <f>L146*0.2</f>
        <v>0.42000000000000004</v>
      </c>
      <c r="P146" s="3" t="s">
        <v>421</v>
      </c>
      <c r="Q146" s="3" t="s">
        <v>829</v>
      </c>
      <c r="R146" s="3" t="s">
        <v>830</v>
      </c>
      <c r="S146" s="3" t="s">
        <v>324</v>
      </c>
      <c r="T146" s="3" t="s">
        <v>346</v>
      </c>
      <c r="U146" s="3" t="s">
        <v>324</v>
      </c>
      <c r="V146" s="3" t="s">
        <v>462</v>
      </c>
      <c r="W146" s="3" t="s">
        <v>1043</v>
      </c>
      <c r="X146" s="3" t="s">
        <v>799</v>
      </c>
      <c r="Y146" s="3" t="s">
        <v>463</v>
      </c>
      <c r="Z146" s="3" t="s">
        <v>800</v>
      </c>
      <c r="AA146" s="3" t="s">
        <v>329</v>
      </c>
      <c r="AB146" s="3"/>
      <c r="AC146" s="3" t="s">
        <v>330</v>
      </c>
      <c r="AD146" s="5">
        <v>7.08894</v>
      </c>
      <c r="AE146" s="5">
        <v>8.9595300000000009</v>
      </c>
      <c r="AF146" s="5">
        <v>7.5890899999999997</v>
      </c>
      <c r="AG146" s="5">
        <v>2.08982</v>
      </c>
      <c r="AH146" s="5">
        <v>2.3066900000000001</v>
      </c>
      <c r="AI146" s="6">
        <v>-1.42222</v>
      </c>
      <c r="AJ146" s="5">
        <v>5.5718899999999998</v>
      </c>
      <c r="AK146" s="5">
        <v>5.3700700000000001</v>
      </c>
      <c r="AL146" s="5">
        <v>5.5929000000000002</v>
      </c>
      <c r="AM146" s="5">
        <v>3.5963500000000002</v>
      </c>
      <c r="AN146" s="5">
        <v>11.799149999999999</v>
      </c>
      <c r="AO146" s="5">
        <v>8.45594</v>
      </c>
      <c r="AP146" s="6">
        <v>0.83774999999999999</v>
      </c>
      <c r="AQ146" s="5">
        <v>11.90812</v>
      </c>
      <c r="AR146" s="5">
        <v>6.1442800000000002</v>
      </c>
      <c r="AS146" s="5">
        <v>9.8986699999999992</v>
      </c>
      <c r="AT146" s="5">
        <v>10.86703</v>
      </c>
      <c r="AU146" s="5">
        <v>8.1222100000000008</v>
      </c>
      <c r="AV146" s="6">
        <v>0.60792999999999997</v>
      </c>
      <c r="AW146" s="5">
        <v>11.122540000000001</v>
      </c>
      <c r="AX146" s="5">
        <v>10.053509999999999</v>
      </c>
      <c r="AY146" s="5">
        <v>6.2514900000000004</v>
      </c>
      <c r="AZ146" s="6">
        <v>1.76424</v>
      </c>
      <c r="BA146" s="5">
        <v>4.55687</v>
      </c>
      <c r="BB146" s="5">
        <v>4.9908799999999998</v>
      </c>
      <c r="BC146" s="6">
        <v>1.2812600000000001</v>
      </c>
      <c r="BD146" s="6">
        <v>0.51015999999999995</v>
      </c>
      <c r="BE146" s="5">
        <v>9.7738399999999999</v>
      </c>
      <c r="BF146" s="5">
        <v>7.9302599999999996</v>
      </c>
      <c r="BG146" s="5">
        <v>12.636469999999999</v>
      </c>
      <c r="BH146" s="5">
        <v>10.07954</v>
      </c>
      <c r="BI146" s="5">
        <v>4.6154000000000002</v>
      </c>
      <c r="BJ146" s="6">
        <v>1.3068200000000001</v>
      </c>
      <c r="BK146" s="5">
        <v>8.7475500000000004</v>
      </c>
      <c r="BL146" s="5">
        <v>7.5391700000000004</v>
      </c>
      <c r="BM146" s="5">
        <v>3.2480199999999999</v>
      </c>
      <c r="BN146" s="6">
        <v>-0.80413999999999997</v>
      </c>
      <c r="BO146" s="5">
        <v>8.5279299999999996</v>
      </c>
      <c r="BP146" s="5">
        <v>6.9442000000000004</v>
      </c>
      <c r="BQ146" s="5">
        <v>9.8595900000000007</v>
      </c>
      <c r="BR146" s="5">
        <v>6.7501600000000002</v>
      </c>
      <c r="BS146" s="5">
        <v>1.87704</v>
      </c>
      <c r="BT146" s="5">
        <v>10.189830000000001</v>
      </c>
      <c r="BU146" s="5">
        <v>8.8826699999999992</v>
      </c>
      <c r="BV146" s="5">
        <v>7.4820399999999996</v>
      </c>
      <c r="BW146" s="5">
        <v>8.7759999999999998</v>
      </c>
      <c r="BX146" s="5">
        <v>6.7856899999999998</v>
      </c>
      <c r="BY146" s="5">
        <v>8.8236699999999999</v>
      </c>
      <c r="BZ146" s="5">
        <v>9.9979899999999997</v>
      </c>
      <c r="CA146" s="5">
        <v>6.1316199999999998</v>
      </c>
      <c r="CB146" s="6">
        <v>0.19414000000000001</v>
      </c>
      <c r="CC146" s="5">
        <v>8.8568899999999999</v>
      </c>
      <c r="CD146" s="5">
        <v>6.9685100000000002</v>
      </c>
      <c r="CE146" s="5">
        <v>12.917579999999999</v>
      </c>
      <c r="CF146" s="5">
        <v>6.8566700000000003</v>
      </c>
      <c r="CG146" s="5">
        <v>11.336779999999999</v>
      </c>
      <c r="CH146" s="5">
        <v>5.2329400000000001</v>
      </c>
      <c r="CI146" s="5">
        <v>5.1310900000000004</v>
      </c>
      <c r="CJ146" s="5">
        <v>7.9311600000000002</v>
      </c>
      <c r="CK146" s="5">
        <v>12.053649999999999</v>
      </c>
      <c r="CL146" s="5">
        <v>6.80877</v>
      </c>
      <c r="CM146" s="5">
        <v>7.0180800000000003</v>
      </c>
      <c r="CN146" s="5">
        <v>9.5577100000000002</v>
      </c>
      <c r="CO146" s="5">
        <v>2.6569500000000001</v>
      </c>
      <c r="CP146" s="5">
        <v>2.0969899999999999</v>
      </c>
      <c r="CQ146" s="5">
        <v>3.5494500000000002</v>
      </c>
      <c r="CR146" s="5">
        <v>9.63443</v>
      </c>
      <c r="CS146" s="5">
        <v>7.4749999999999996</v>
      </c>
      <c r="CT146" s="5">
        <v>4.3488800000000003</v>
      </c>
      <c r="CU146" s="5">
        <v>10.97378</v>
      </c>
      <c r="CV146" s="5">
        <v>6.5193500000000002</v>
      </c>
      <c r="CW146" s="6">
        <v>1.93415</v>
      </c>
      <c r="CX146" s="6">
        <v>1.5514399999999999</v>
      </c>
      <c r="CY146" s="5">
        <v>6.9507300000000001</v>
      </c>
      <c r="CZ146" s="5">
        <v>5.5766799999999996</v>
      </c>
      <c r="DA146" s="5">
        <v>4.9218999999999999</v>
      </c>
      <c r="DB146" s="5">
        <v>5.9262899999999998</v>
      </c>
      <c r="DC146" s="5">
        <v>5.2938400000000003</v>
      </c>
      <c r="DD146" s="5">
        <v>10.089560000000001</v>
      </c>
      <c r="DE146" s="5">
        <v>2.7867700000000002</v>
      </c>
      <c r="DF146" s="5">
        <v>11.218769999999999</v>
      </c>
      <c r="DG146" s="6">
        <v>0.63387000000000004</v>
      </c>
      <c r="DH146" s="5">
        <v>5.2461200000000003</v>
      </c>
      <c r="DI146" s="5">
        <v>4.4002600000000003</v>
      </c>
      <c r="DJ146" s="6">
        <v>0.23069999999999999</v>
      </c>
      <c r="DK146" s="5">
        <v>8.2871400000000008</v>
      </c>
      <c r="DL146" s="5">
        <v>6.0081499999999997</v>
      </c>
      <c r="DM146" s="5">
        <v>6.70791</v>
      </c>
      <c r="DN146" s="5">
        <v>4.11944</v>
      </c>
      <c r="DO146" s="5">
        <v>4.84253</v>
      </c>
      <c r="DP146" s="5">
        <v>4.3631900000000003</v>
      </c>
      <c r="DQ146" s="5">
        <v>10.164490000000001</v>
      </c>
      <c r="DR146" s="1" t="s">
        <v>710</v>
      </c>
      <c r="DS146" s="1" t="s">
        <v>332</v>
      </c>
      <c r="DT146" s="5">
        <v>-1.0744571685791016E-2</v>
      </c>
      <c r="DU146" s="5">
        <v>6.9505691528320312E-2</v>
      </c>
    </row>
    <row r="147" spans="2:125" x14ac:dyDescent="0.2">
      <c r="B147" s="3" t="s">
        <v>831</v>
      </c>
      <c r="C147" s="3" t="s">
        <v>795</v>
      </c>
      <c r="D147" s="4">
        <v>45146</v>
      </c>
      <c r="E147" s="4">
        <v>45155</v>
      </c>
      <c r="F147" s="1">
        <f t="shared" si="8"/>
        <v>9</v>
      </c>
      <c r="G147" s="1" t="s">
        <v>388</v>
      </c>
      <c r="H147" s="1" t="s">
        <v>388</v>
      </c>
      <c r="I147" s="1">
        <v>0</v>
      </c>
      <c r="J147" s="1">
        <v>0</v>
      </c>
      <c r="K147" s="1">
        <v>0</v>
      </c>
      <c r="L147" s="1">
        <v>3.8</v>
      </c>
      <c r="M147" s="1">
        <f>L147*0.05</f>
        <v>0.19</v>
      </c>
      <c r="N147" s="3" t="s">
        <v>832</v>
      </c>
      <c r="O147" s="1">
        <f>L147*0.14</f>
        <v>0.53200000000000003</v>
      </c>
      <c r="P147" s="3" t="s">
        <v>336</v>
      </c>
      <c r="Q147" s="3" t="s">
        <v>833</v>
      </c>
      <c r="R147" s="3" t="s">
        <v>834</v>
      </c>
      <c r="S147" s="3" t="s">
        <v>324</v>
      </c>
      <c r="T147" s="3" t="s">
        <v>346</v>
      </c>
      <c r="U147" s="3" t="s">
        <v>324</v>
      </c>
      <c r="V147" s="3" t="s">
        <v>462</v>
      </c>
      <c r="W147" s="3" t="s">
        <v>1043</v>
      </c>
      <c r="X147" s="3" t="s">
        <v>799</v>
      </c>
      <c r="Y147" s="3" t="s">
        <v>463</v>
      </c>
      <c r="Z147" s="3" t="s">
        <v>800</v>
      </c>
      <c r="AA147" s="3" t="s">
        <v>329</v>
      </c>
      <c r="AB147" s="3"/>
      <c r="AC147" s="3" t="s">
        <v>330</v>
      </c>
      <c r="AD147" s="5">
        <v>6.2695100000000004</v>
      </c>
      <c r="AE147" s="5">
        <v>8.7196400000000001</v>
      </c>
      <c r="AF147" s="5">
        <v>7.4554999999999998</v>
      </c>
      <c r="AG147" s="5">
        <v>1.6916500000000001</v>
      </c>
      <c r="AH147" s="5">
        <v>2.8145799999999999</v>
      </c>
      <c r="AI147" s="6">
        <v>-6.515E-2</v>
      </c>
      <c r="AJ147" s="5">
        <v>5.5625499999999999</v>
      </c>
      <c r="AK147" s="5">
        <v>5.6970799999999997</v>
      </c>
      <c r="AL147" s="5">
        <v>6.2849599999999999</v>
      </c>
      <c r="AM147" s="5">
        <v>3.2683300000000002</v>
      </c>
      <c r="AN147" s="5">
        <v>11.533110000000001</v>
      </c>
      <c r="AO147" s="5">
        <v>7.2823099999999998</v>
      </c>
      <c r="AP147" s="6">
        <v>0.82011999999999996</v>
      </c>
      <c r="AQ147" s="5">
        <v>11.123530000000001</v>
      </c>
      <c r="AR147" s="5">
        <v>5.8896600000000001</v>
      </c>
      <c r="AS147" s="5">
        <v>10.13152</v>
      </c>
      <c r="AT147" s="5">
        <v>10.63754</v>
      </c>
      <c r="AU147" s="5">
        <v>8.02712</v>
      </c>
      <c r="AV147" s="6">
        <v>0.60265999999999997</v>
      </c>
      <c r="AW147" s="5">
        <v>10.67815</v>
      </c>
      <c r="AX147" s="5">
        <v>9.4945000000000004</v>
      </c>
      <c r="AY147" s="5">
        <v>6.0005600000000001</v>
      </c>
      <c r="AZ147" s="6">
        <v>1.86724</v>
      </c>
      <c r="BA147" s="5">
        <v>4.5081800000000003</v>
      </c>
      <c r="BB147" s="5">
        <v>4.6492300000000002</v>
      </c>
      <c r="BC147" s="6">
        <v>0.22916</v>
      </c>
      <c r="BD147" s="6">
        <v>0.7258</v>
      </c>
      <c r="BE147" s="5">
        <v>9.6598000000000006</v>
      </c>
      <c r="BF147" s="5">
        <v>7.81046</v>
      </c>
      <c r="BG147" s="5">
        <v>12.5335</v>
      </c>
      <c r="BH147" s="5">
        <v>9.8305100000000003</v>
      </c>
      <c r="BI147" s="5">
        <v>4.2588900000000001</v>
      </c>
      <c r="BJ147" s="6">
        <v>1.2256199999999999</v>
      </c>
      <c r="BK147" s="5">
        <v>8.6065900000000006</v>
      </c>
      <c r="BL147" s="5">
        <v>7.52468</v>
      </c>
      <c r="BM147" s="5">
        <v>3.0557500000000002</v>
      </c>
      <c r="BN147" s="6">
        <v>-1.0349999999999999</v>
      </c>
      <c r="BO147" s="5">
        <v>8.4617900000000006</v>
      </c>
      <c r="BP147" s="5">
        <v>7.4601199999999999</v>
      </c>
      <c r="BQ147" s="5">
        <v>9.53233</v>
      </c>
      <c r="BR147" s="5">
        <v>6.3169199999999996</v>
      </c>
      <c r="BS147" s="5">
        <v>1.66926</v>
      </c>
      <c r="BT147" s="5">
        <v>9.2617499999999993</v>
      </c>
      <c r="BU147" s="5">
        <v>8.4841999999999995</v>
      </c>
      <c r="BV147" s="5">
        <v>6.7952399999999997</v>
      </c>
      <c r="BW147" s="5">
        <v>8.4647299999999994</v>
      </c>
      <c r="BX147" s="5">
        <v>6.6459200000000003</v>
      </c>
      <c r="BY147" s="5">
        <v>8.4118499999999994</v>
      </c>
      <c r="BZ147" s="5">
        <v>9.6887000000000008</v>
      </c>
      <c r="CA147" s="5">
        <v>6.5022099999999998</v>
      </c>
      <c r="CB147" s="6">
        <v>0.45339000000000002</v>
      </c>
      <c r="CC147" s="5">
        <v>8.5518300000000007</v>
      </c>
      <c r="CD147" s="5">
        <v>6.6591800000000001</v>
      </c>
      <c r="CE147" s="5">
        <v>12.91591</v>
      </c>
      <c r="CF147" s="5">
        <v>6.5966699999999996</v>
      </c>
      <c r="CG147" s="5">
        <v>10.266859999999999</v>
      </c>
      <c r="CH147" s="5">
        <v>4.8723700000000001</v>
      </c>
      <c r="CI147" s="5">
        <v>4.3064099999999996</v>
      </c>
      <c r="CJ147" s="5">
        <v>7.9171199999999997</v>
      </c>
      <c r="CK147" s="5">
        <v>11.365729999999999</v>
      </c>
      <c r="CL147" s="5">
        <v>6.5698100000000004</v>
      </c>
      <c r="CM147" s="5">
        <v>6.34178</v>
      </c>
      <c r="CN147" s="5">
        <v>8.6997</v>
      </c>
      <c r="CO147" s="5">
        <v>3.8800300000000001</v>
      </c>
      <c r="CP147" s="5">
        <v>2.3483499999999999</v>
      </c>
      <c r="CQ147" s="5">
        <v>3.4159600000000001</v>
      </c>
      <c r="CR147" s="5">
        <v>9.4649599999999996</v>
      </c>
      <c r="CS147" s="5">
        <v>7.2108600000000003</v>
      </c>
      <c r="CT147" s="5">
        <v>4.2971199999999996</v>
      </c>
      <c r="CU147" s="5">
        <v>10.845420000000001</v>
      </c>
      <c r="CV147" s="5">
        <v>6.3933499999999999</v>
      </c>
      <c r="CW147" s="6">
        <v>1.7516099999999999</v>
      </c>
      <c r="CX147" s="6">
        <v>1.10629</v>
      </c>
      <c r="CY147" s="5">
        <v>5.5943399999999999</v>
      </c>
      <c r="CZ147" s="5">
        <v>5.3519399999999999</v>
      </c>
      <c r="DA147" s="5">
        <v>5.3407999999999998</v>
      </c>
      <c r="DB147" s="5">
        <v>5.7492599999999996</v>
      </c>
      <c r="DC147" s="5">
        <v>5.38361</v>
      </c>
      <c r="DD147" s="5">
        <v>9.3590900000000001</v>
      </c>
      <c r="DE147" s="5">
        <v>2.5466299999999999</v>
      </c>
      <c r="DF147" s="5">
        <v>11.02528</v>
      </c>
      <c r="DG147" s="6">
        <v>0.93033999999999994</v>
      </c>
      <c r="DH147" s="5">
        <v>5.0288000000000004</v>
      </c>
      <c r="DI147" s="5">
        <v>4.0016100000000003</v>
      </c>
      <c r="DJ147" s="6">
        <v>0.67057999999999995</v>
      </c>
      <c r="DK147" s="5">
        <v>7.2776399999999999</v>
      </c>
      <c r="DL147" s="5">
        <v>5.1873100000000001</v>
      </c>
      <c r="DM147" s="5">
        <v>6.4887899999999998</v>
      </c>
      <c r="DN147" s="5">
        <v>3.4592000000000001</v>
      </c>
      <c r="DO147" s="5">
        <v>4.4302099999999998</v>
      </c>
      <c r="DP147" s="5">
        <v>3.8372999999999999</v>
      </c>
      <c r="DQ147" s="5">
        <v>9.9964099999999991</v>
      </c>
      <c r="DR147" s="1" t="s">
        <v>710</v>
      </c>
      <c r="DS147" s="1" t="s">
        <v>332</v>
      </c>
      <c r="DT147" s="5">
        <v>-0.14536428451538086</v>
      </c>
      <c r="DU147" s="5">
        <v>-3.6434173583984375E-2</v>
      </c>
    </row>
    <row r="148" spans="2:125" x14ac:dyDescent="0.2">
      <c r="B148" s="3" t="s">
        <v>835</v>
      </c>
      <c r="C148" s="3" t="s">
        <v>795</v>
      </c>
      <c r="D148" s="4">
        <v>45146</v>
      </c>
      <c r="E148" s="4">
        <v>45156</v>
      </c>
      <c r="F148" s="1">
        <f t="shared" si="8"/>
        <v>10</v>
      </c>
      <c r="G148" s="1" t="s">
        <v>388</v>
      </c>
      <c r="H148" s="1" t="s">
        <v>388</v>
      </c>
      <c r="I148" s="1">
        <v>0</v>
      </c>
      <c r="J148" s="1">
        <v>0</v>
      </c>
      <c r="K148" s="1">
        <v>0</v>
      </c>
      <c r="L148" s="1">
        <v>4</v>
      </c>
      <c r="M148" s="1">
        <v>0.4</v>
      </c>
      <c r="N148" s="3" t="s">
        <v>671</v>
      </c>
      <c r="O148" s="1">
        <v>1.2</v>
      </c>
      <c r="P148" s="3" t="s">
        <v>400</v>
      </c>
      <c r="Q148" s="3" t="s">
        <v>836</v>
      </c>
      <c r="R148" s="3" t="s">
        <v>837</v>
      </c>
      <c r="S148" s="3" t="s">
        <v>324</v>
      </c>
      <c r="T148" s="3" t="s">
        <v>346</v>
      </c>
      <c r="U148" s="3" t="s">
        <v>324</v>
      </c>
      <c r="V148" s="3" t="s">
        <v>462</v>
      </c>
      <c r="W148" s="3" t="s">
        <v>1043</v>
      </c>
      <c r="X148" s="3" t="s">
        <v>799</v>
      </c>
      <c r="Y148" s="3" t="s">
        <v>463</v>
      </c>
      <c r="Z148" s="3" t="s">
        <v>800</v>
      </c>
      <c r="AA148" s="3" t="s">
        <v>329</v>
      </c>
      <c r="AB148" s="3"/>
      <c r="AC148" s="3" t="s">
        <v>330</v>
      </c>
      <c r="AD148" s="5">
        <v>5.99369</v>
      </c>
      <c r="AE148" s="5">
        <v>8.5040399999999998</v>
      </c>
      <c r="AF148" s="5">
        <v>7.6403499999999998</v>
      </c>
      <c r="AG148" s="5">
        <v>1.2963100000000001</v>
      </c>
      <c r="AH148" s="5">
        <v>2.27963</v>
      </c>
      <c r="AI148" s="6">
        <v>-1.3878699999999999</v>
      </c>
      <c r="AJ148" s="5">
        <v>5.2185600000000001</v>
      </c>
      <c r="AK148" s="5">
        <v>4.7571199999999996</v>
      </c>
      <c r="AL148" s="5">
        <v>6.0998999999999999</v>
      </c>
      <c r="AM148" s="5">
        <v>2.9722499999999998</v>
      </c>
      <c r="AN148" s="5">
        <v>11.579879999999999</v>
      </c>
      <c r="AO148" s="5">
        <v>7.24071</v>
      </c>
      <c r="AP148" s="6">
        <v>0.53535999999999995</v>
      </c>
      <c r="AQ148" s="5">
        <v>11.379350000000001</v>
      </c>
      <c r="AR148" s="5">
        <v>5.3443199999999997</v>
      </c>
      <c r="AS148" s="5">
        <v>8.6020199999999996</v>
      </c>
      <c r="AT148" s="5">
        <v>10.89311</v>
      </c>
      <c r="AU148" s="5">
        <v>8.2148400000000006</v>
      </c>
      <c r="AV148" s="6">
        <v>0.19975999999999999</v>
      </c>
      <c r="AW148" s="5">
        <v>10.147360000000001</v>
      </c>
      <c r="AX148" s="5">
        <v>9.4883100000000002</v>
      </c>
      <c r="AY148" s="5">
        <v>6.0912699999999997</v>
      </c>
      <c r="AZ148" s="5">
        <v>2.1376300000000001</v>
      </c>
      <c r="BA148" s="5">
        <v>4.6193400000000002</v>
      </c>
      <c r="BB148" s="5">
        <v>4.6105799999999997</v>
      </c>
      <c r="BC148" s="6">
        <v>1.31067</v>
      </c>
      <c r="BD148" s="6">
        <v>0.62409000000000003</v>
      </c>
      <c r="BE148" s="5">
        <v>9.8182200000000002</v>
      </c>
      <c r="BF148" s="5">
        <v>7.9764900000000001</v>
      </c>
      <c r="BG148" s="5">
        <v>12.626530000000001</v>
      </c>
      <c r="BH148" s="5">
        <v>9.8438199999999991</v>
      </c>
      <c r="BI148" s="5">
        <v>4.2465700000000002</v>
      </c>
      <c r="BJ148" s="6">
        <v>1.2760100000000001</v>
      </c>
      <c r="BK148" s="5">
        <v>8.4715900000000008</v>
      </c>
      <c r="BL148" s="5">
        <v>6.6860900000000001</v>
      </c>
      <c r="BM148" s="5">
        <v>2.8728799999999999</v>
      </c>
      <c r="BN148" s="6">
        <v>-1.03521</v>
      </c>
      <c r="BO148" s="5">
        <v>8.6370799999999992</v>
      </c>
      <c r="BP148" s="5">
        <v>7.2479500000000003</v>
      </c>
      <c r="BQ148" s="5">
        <v>9.55002</v>
      </c>
      <c r="BR148" s="5">
        <v>5.9333400000000003</v>
      </c>
      <c r="BS148" s="5">
        <v>1.6224400000000001</v>
      </c>
      <c r="BT148" s="5">
        <v>8.9292899999999999</v>
      </c>
      <c r="BU148" s="5">
        <v>8.39255</v>
      </c>
      <c r="BV148" s="5">
        <v>6.7537599999999998</v>
      </c>
      <c r="BW148" s="5">
        <v>8.6464400000000001</v>
      </c>
      <c r="BX148" s="5">
        <v>6.7885099999999996</v>
      </c>
      <c r="BY148" s="5">
        <v>8.2728199999999994</v>
      </c>
      <c r="BZ148" s="5">
        <v>9.8849900000000002</v>
      </c>
      <c r="CA148" s="5">
        <v>5.4361300000000004</v>
      </c>
      <c r="CB148" s="6">
        <v>0.45546999999999999</v>
      </c>
      <c r="CC148" s="5">
        <v>8.6499500000000005</v>
      </c>
      <c r="CD148" s="5">
        <v>6.5465</v>
      </c>
      <c r="CE148" s="5">
        <v>13.00699</v>
      </c>
      <c r="CF148" s="5">
        <v>6.6232199999999999</v>
      </c>
      <c r="CG148" s="5">
        <v>9.5370799999999996</v>
      </c>
      <c r="CH148" s="5">
        <v>4.64567</v>
      </c>
      <c r="CI148" s="5">
        <v>4.3144400000000003</v>
      </c>
      <c r="CJ148" s="5">
        <v>7.7864599999999999</v>
      </c>
      <c r="CK148" s="5">
        <v>11.80939</v>
      </c>
      <c r="CL148" s="5">
        <v>6.6179199999999998</v>
      </c>
      <c r="CM148" s="5">
        <v>6.2942299999999998</v>
      </c>
      <c r="CN148" s="5">
        <v>8.3676100000000009</v>
      </c>
      <c r="CO148" s="5">
        <v>3.6612900000000002</v>
      </c>
      <c r="CP148" s="5">
        <v>2.1756799999999998</v>
      </c>
      <c r="CQ148" s="5">
        <v>3.5426299999999999</v>
      </c>
      <c r="CR148" s="5">
        <v>9.5608900000000006</v>
      </c>
      <c r="CS148" s="5">
        <v>7.0991</v>
      </c>
      <c r="CT148" s="5">
        <v>4.3457499999999998</v>
      </c>
      <c r="CU148" s="5">
        <v>9.6964900000000007</v>
      </c>
      <c r="CV148" s="5">
        <v>6.3809100000000001</v>
      </c>
      <c r="CW148" s="6">
        <v>1.7569699999999999</v>
      </c>
      <c r="CX148" s="6">
        <v>1.1125700000000001</v>
      </c>
      <c r="CY148" s="5">
        <v>5.44475</v>
      </c>
      <c r="CZ148" s="5">
        <v>5.4919599999999997</v>
      </c>
      <c r="DA148" s="5">
        <v>5.2441000000000004</v>
      </c>
      <c r="DB148" s="5">
        <v>5.8405300000000002</v>
      </c>
      <c r="DC148" s="5">
        <v>5.79474</v>
      </c>
      <c r="DD148" s="5">
        <v>9.8518399999999993</v>
      </c>
      <c r="DE148" s="5">
        <v>2.65002</v>
      </c>
      <c r="DF148" s="5">
        <v>11.22748</v>
      </c>
      <c r="DG148" s="6">
        <v>-0.20452999999999999</v>
      </c>
      <c r="DH148" s="5">
        <v>4.8918499999999998</v>
      </c>
      <c r="DI148" s="5">
        <v>3.73007</v>
      </c>
      <c r="DJ148" s="6">
        <v>0.20854</v>
      </c>
      <c r="DK148" s="5">
        <v>6.8391700000000002</v>
      </c>
      <c r="DL148" s="5">
        <v>5.1513299999999997</v>
      </c>
      <c r="DM148" s="5">
        <v>6.3483499999999999</v>
      </c>
      <c r="DN148" s="5">
        <v>3.2629100000000002</v>
      </c>
      <c r="DO148" s="5">
        <v>4.55647</v>
      </c>
      <c r="DP148" s="5">
        <v>3.7155499999999999</v>
      </c>
      <c r="DQ148" s="5">
        <v>10.17435</v>
      </c>
      <c r="DR148" s="1" t="s">
        <v>710</v>
      </c>
      <c r="DS148" s="1" t="s">
        <v>332</v>
      </c>
      <c r="DT148" s="5">
        <v>5.4335117340087891E-2</v>
      </c>
      <c r="DU148" s="5">
        <v>1.1105537414550781E-2</v>
      </c>
    </row>
    <row r="149" spans="2:125" x14ac:dyDescent="0.2">
      <c r="B149" s="3" t="s">
        <v>838</v>
      </c>
      <c r="C149" s="3" t="s">
        <v>795</v>
      </c>
      <c r="D149" s="4">
        <v>45146</v>
      </c>
      <c r="E149" s="4">
        <v>45157</v>
      </c>
      <c r="F149" s="1">
        <f t="shared" si="8"/>
        <v>11</v>
      </c>
      <c r="G149" s="1" t="s">
        <v>388</v>
      </c>
      <c r="H149" s="1" t="s">
        <v>388</v>
      </c>
      <c r="I149" s="1">
        <v>0</v>
      </c>
      <c r="J149" s="1">
        <v>0</v>
      </c>
      <c r="K149" s="1">
        <v>0</v>
      </c>
      <c r="L149" s="1">
        <v>4.0999999999999996</v>
      </c>
      <c r="M149" s="1">
        <v>0.4</v>
      </c>
      <c r="N149" s="3" t="s">
        <v>474</v>
      </c>
      <c r="O149" s="1">
        <v>0.8</v>
      </c>
      <c r="P149" s="3" t="s">
        <v>400</v>
      </c>
      <c r="Q149" s="3" t="s">
        <v>839</v>
      </c>
      <c r="R149" s="3" t="s">
        <v>515</v>
      </c>
      <c r="S149" s="3" t="s">
        <v>324</v>
      </c>
      <c r="T149" s="3" t="s">
        <v>346</v>
      </c>
      <c r="U149" s="3" t="s">
        <v>324</v>
      </c>
      <c r="V149" s="3" t="s">
        <v>462</v>
      </c>
      <c r="W149" s="3" t="s">
        <v>1043</v>
      </c>
      <c r="X149" s="3" t="s">
        <v>799</v>
      </c>
      <c r="Y149" s="3" t="s">
        <v>463</v>
      </c>
      <c r="Z149" s="3" t="s">
        <v>800</v>
      </c>
      <c r="AA149" s="3" t="s">
        <v>329</v>
      </c>
      <c r="AB149" s="3"/>
      <c r="AC149" s="3" t="s">
        <v>330</v>
      </c>
      <c r="AD149" s="5">
        <v>5.7503799999999998</v>
      </c>
      <c r="AE149" s="5">
        <v>8.3153000000000006</v>
      </c>
      <c r="AF149" s="5">
        <v>7.4990399999999999</v>
      </c>
      <c r="AG149" s="5">
        <v>1.26454</v>
      </c>
      <c r="AH149" s="5">
        <v>3.8455400000000002</v>
      </c>
      <c r="AI149" s="6">
        <v>-1.62896</v>
      </c>
      <c r="AJ149" s="5">
        <v>4.9832000000000001</v>
      </c>
      <c r="AK149" s="5">
        <v>7.0136799999999999</v>
      </c>
      <c r="AL149" s="5">
        <v>7.4040699999999999</v>
      </c>
      <c r="AM149" s="5">
        <v>3.9198499999999998</v>
      </c>
      <c r="AN149" s="5">
        <v>11.52791</v>
      </c>
      <c r="AO149" s="5">
        <v>7.72302</v>
      </c>
      <c r="AP149" s="6">
        <v>0.44812999999999997</v>
      </c>
      <c r="AQ149" s="5">
        <v>11.95153</v>
      </c>
      <c r="AR149" s="5">
        <v>5.0227300000000001</v>
      </c>
      <c r="AS149" s="5">
        <v>10.252420000000001</v>
      </c>
      <c r="AT149" s="5">
        <v>10.88579</v>
      </c>
      <c r="AU149" s="5">
        <v>8.2852700000000006</v>
      </c>
      <c r="AV149" s="6">
        <v>0.82811999999999997</v>
      </c>
      <c r="AW149" s="5">
        <v>9.9005399999999995</v>
      </c>
      <c r="AX149" s="5">
        <v>9.7333400000000001</v>
      </c>
      <c r="AY149" s="5">
        <v>6.0201399999999996</v>
      </c>
      <c r="AZ149" s="6">
        <v>1.90384</v>
      </c>
      <c r="BA149" s="5">
        <v>4.69651</v>
      </c>
      <c r="BB149" s="5">
        <v>4.6616400000000002</v>
      </c>
      <c r="BC149" s="6">
        <v>0.67235</v>
      </c>
      <c r="BD149" s="6">
        <v>0.70067999999999997</v>
      </c>
      <c r="BE149" s="5">
        <v>9.7497500000000006</v>
      </c>
      <c r="BF149" s="5">
        <v>7.9433699999999998</v>
      </c>
      <c r="BG149" s="5">
        <v>12.67464</v>
      </c>
      <c r="BH149" s="5">
        <v>9.66709</v>
      </c>
      <c r="BI149" s="5">
        <v>4.4576399999999996</v>
      </c>
      <c r="BJ149" s="6">
        <v>1.10517</v>
      </c>
      <c r="BK149" s="5">
        <v>8.2927800000000005</v>
      </c>
      <c r="BL149" s="5">
        <v>8.1133199999999999</v>
      </c>
      <c r="BM149" s="5">
        <v>3.5499700000000001</v>
      </c>
      <c r="BN149" s="6">
        <v>-1.0023299999999999</v>
      </c>
      <c r="BO149" s="5">
        <v>8.4629600000000007</v>
      </c>
      <c r="BP149" s="5">
        <v>8.6738</v>
      </c>
      <c r="BQ149" s="5">
        <v>9.3606599999999993</v>
      </c>
      <c r="BR149" s="5">
        <v>5.8454800000000002</v>
      </c>
      <c r="BS149" s="5">
        <v>1.3312299999999999</v>
      </c>
      <c r="BT149" s="5">
        <v>9.4849599999999992</v>
      </c>
      <c r="BU149" s="5">
        <v>8.7582500000000003</v>
      </c>
      <c r="BV149" s="5">
        <v>6.8415400000000002</v>
      </c>
      <c r="BW149" s="5">
        <v>8.5559999999999992</v>
      </c>
      <c r="BX149" s="5">
        <v>6.7487899999999996</v>
      </c>
      <c r="BY149" s="5">
        <v>8.1738499999999998</v>
      </c>
      <c r="BZ149" s="5">
        <v>9.7713099999999997</v>
      </c>
      <c r="CA149" s="5">
        <v>7.58148</v>
      </c>
      <c r="CB149" s="6">
        <v>0.49724000000000002</v>
      </c>
      <c r="CC149" s="5">
        <v>8.8233700000000006</v>
      </c>
      <c r="CD149" s="5">
        <v>6.6476300000000004</v>
      </c>
      <c r="CE149" s="5">
        <v>13.036759999999999</v>
      </c>
      <c r="CF149" s="5">
        <v>6.4319899999999999</v>
      </c>
      <c r="CG149" s="5">
        <v>9.3830899999999993</v>
      </c>
      <c r="CH149" s="5">
        <v>4.6705899999999998</v>
      </c>
      <c r="CI149" s="5">
        <v>4.8325800000000001</v>
      </c>
      <c r="CJ149" s="5">
        <v>7.9846199999999996</v>
      </c>
      <c r="CK149" s="5">
        <v>11.30606</v>
      </c>
      <c r="CL149" s="5">
        <v>6.5304700000000002</v>
      </c>
      <c r="CM149" s="5">
        <v>6.5392599999999996</v>
      </c>
      <c r="CN149" s="5">
        <v>10.36163</v>
      </c>
      <c r="CO149" s="5">
        <v>3.8471299999999999</v>
      </c>
      <c r="CP149" s="5">
        <v>2.24586</v>
      </c>
      <c r="CQ149" s="5">
        <v>3.5555699999999999</v>
      </c>
      <c r="CR149" s="5">
        <v>9.6154399999999995</v>
      </c>
      <c r="CS149" s="5">
        <v>6.8948</v>
      </c>
      <c r="CT149" s="5">
        <v>4.1117999999999997</v>
      </c>
      <c r="CU149" s="5">
        <v>10.567449999999999</v>
      </c>
      <c r="CV149" s="5">
        <v>6.2187099999999997</v>
      </c>
      <c r="CW149" s="6">
        <v>1.8393999999999999</v>
      </c>
      <c r="CX149" s="6">
        <v>1.1495200000000001</v>
      </c>
      <c r="CY149" s="5">
        <v>6.7906399999999998</v>
      </c>
      <c r="CZ149" s="5">
        <v>5.0970000000000004</v>
      </c>
      <c r="DA149" s="5">
        <v>5.9904700000000002</v>
      </c>
      <c r="DB149" s="5">
        <v>5.8112399999999997</v>
      </c>
      <c r="DC149" s="5">
        <v>5.9747899999999996</v>
      </c>
      <c r="DD149" s="5">
        <v>8.5093099999999993</v>
      </c>
      <c r="DE149" s="5">
        <v>2.32599</v>
      </c>
      <c r="DF149" s="5">
        <v>11.110060000000001</v>
      </c>
      <c r="DG149" s="6">
        <v>0.82745000000000002</v>
      </c>
      <c r="DH149" s="5">
        <v>4.3874000000000004</v>
      </c>
      <c r="DI149" s="5">
        <v>3.5855000000000001</v>
      </c>
      <c r="DJ149" s="6">
        <v>0.62192999999999998</v>
      </c>
      <c r="DK149" s="5">
        <v>6.8989399999999996</v>
      </c>
      <c r="DL149" s="5">
        <v>4.89689</v>
      </c>
      <c r="DM149" s="5">
        <v>5.9876399999999999</v>
      </c>
      <c r="DN149" s="5">
        <v>3.7458100000000001</v>
      </c>
      <c r="DO149" s="5">
        <v>4.3217100000000004</v>
      </c>
      <c r="DP149" s="5">
        <v>4.0871700000000004</v>
      </c>
      <c r="DQ149" s="5">
        <v>10.111179999999999</v>
      </c>
      <c r="DR149" s="1" t="s">
        <v>710</v>
      </c>
      <c r="DS149" s="1" t="s">
        <v>332</v>
      </c>
      <c r="DT149" s="5">
        <v>9.0944766998291016E-2</v>
      </c>
      <c r="DU149" s="5">
        <v>-2.579498291015625E-2</v>
      </c>
    </row>
    <row r="150" spans="2:125" x14ac:dyDescent="0.2">
      <c r="B150" s="3" t="s">
        <v>840</v>
      </c>
      <c r="C150" s="3" t="s">
        <v>795</v>
      </c>
      <c r="D150" s="4">
        <v>45146</v>
      </c>
      <c r="E150" s="4">
        <v>45158</v>
      </c>
      <c r="F150" s="1">
        <f t="shared" si="8"/>
        <v>12</v>
      </c>
      <c r="G150" s="1" t="s">
        <v>388</v>
      </c>
      <c r="H150" s="1" t="s">
        <v>388</v>
      </c>
      <c r="I150" s="1">
        <v>0</v>
      </c>
      <c r="J150" s="1">
        <v>0</v>
      </c>
      <c r="K150" s="1">
        <v>0</v>
      </c>
      <c r="L150" s="1">
        <v>4.5</v>
      </c>
      <c r="M150" s="1">
        <v>0.4</v>
      </c>
      <c r="N150" s="3" t="s">
        <v>841</v>
      </c>
      <c r="O150" s="1">
        <v>1</v>
      </c>
      <c r="P150" s="3" t="s">
        <v>366</v>
      </c>
      <c r="Q150" s="3" t="s">
        <v>842</v>
      </c>
      <c r="R150" s="3" t="s">
        <v>678</v>
      </c>
      <c r="S150" s="3" t="s">
        <v>324</v>
      </c>
      <c r="T150" s="3" t="s">
        <v>324</v>
      </c>
      <c r="U150" s="3" t="s">
        <v>324</v>
      </c>
      <c r="V150" s="3" t="s">
        <v>462</v>
      </c>
      <c r="W150" s="3" t="s">
        <v>1043</v>
      </c>
      <c r="X150" s="3" t="s">
        <v>799</v>
      </c>
      <c r="Y150" s="3" t="s">
        <v>463</v>
      </c>
      <c r="Z150" s="3" t="s">
        <v>800</v>
      </c>
      <c r="AA150" s="3" t="s">
        <v>329</v>
      </c>
      <c r="AB150" s="3"/>
      <c r="AC150" s="3" t="s">
        <v>330</v>
      </c>
      <c r="AD150" s="5">
        <v>6.0555000000000003</v>
      </c>
      <c r="AE150" s="5">
        <v>8.4246099999999995</v>
      </c>
      <c r="AF150" s="5">
        <v>7.6824300000000001</v>
      </c>
      <c r="AG150" s="5">
        <v>1.56942</v>
      </c>
      <c r="AH150" s="5">
        <v>3.51763</v>
      </c>
      <c r="AI150" s="6">
        <v>-0.68938999999999995</v>
      </c>
      <c r="AJ150" s="5">
        <v>4.9895899999999997</v>
      </c>
      <c r="AK150" s="5">
        <v>6.4181100000000004</v>
      </c>
      <c r="AL150" s="5">
        <v>7.1262400000000001</v>
      </c>
      <c r="AM150" s="5">
        <v>4.0377299999999998</v>
      </c>
      <c r="AN150" s="5">
        <v>11.48006</v>
      </c>
      <c r="AO150" s="5">
        <v>8.1016200000000005</v>
      </c>
      <c r="AP150" s="6">
        <v>0.26273000000000002</v>
      </c>
      <c r="AQ150" s="5">
        <v>12.28811</v>
      </c>
      <c r="AR150" s="5">
        <v>4.9816599999999998</v>
      </c>
      <c r="AS150" s="5">
        <v>9.3014600000000005</v>
      </c>
      <c r="AT150" s="5">
        <v>10.87637</v>
      </c>
      <c r="AU150" s="5">
        <v>8.36829</v>
      </c>
      <c r="AV150" s="6">
        <v>0.35402</v>
      </c>
      <c r="AW150" s="5">
        <v>9.5713299999999997</v>
      </c>
      <c r="AX150" s="5">
        <v>10.090389999999999</v>
      </c>
      <c r="AY150" s="5">
        <v>6.0957499999999998</v>
      </c>
      <c r="AZ150" s="5">
        <v>2.2265600000000001</v>
      </c>
      <c r="BA150" s="5">
        <v>4.9843400000000004</v>
      </c>
      <c r="BB150" s="5">
        <v>4.7035499999999999</v>
      </c>
      <c r="BC150" s="6">
        <v>1.5113099999999999</v>
      </c>
      <c r="BD150" s="6">
        <v>1.76396</v>
      </c>
      <c r="BE150" s="5">
        <v>9.7898999999999994</v>
      </c>
      <c r="BF150" s="5">
        <v>8.0446100000000005</v>
      </c>
      <c r="BG150" s="5">
        <v>12.761620000000001</v>
      </c>
      <c r="BH150" s="5">
        <v>9.8020600000000009</v>
      </c>
      <c r="BI150" s="5">
        <v>5.0450299999999997</v>
      </c>
      <c r="BJ150" s="6">
        <v>1.6278999999999999</v>
      </c>
      <c r="BK150" s="5">
        <v>8.34558</v>
      </c>
      <c r="BL150" s="5">
        <v>7.4373500000000003</v>
      </c>
      <c r="BM150" s="5">
        <v>3.9748600000000001</v>
      </c>
      <c r="BN150" s="6">
        <v>-1.2250000000000001</v>
      </c>
      <c r="BO150" s="5">
        <v>8.6245100000000008</v>
      </c>
      <c r="BP150" s="5">
        <v>8.4730500000000006</v>
      </c>
      <c r="BQ150" s="5">
        <v>9.2880800000000008</v>
      </c>
      <c r="BR150" s="5">
        <v>5.8777799999999996</v>
      </c>
      <c r="BS150" s="5">
        <v>1.4527600000000001</v>
      </c>
      <c r="BT150" s="5">
        <v>10.865500000000001</v>
      </c>
      <c r="BU150" s="5">
        <v>8.8471899999999994</v>
      </c>
      <c r="BV150" s="5">
        <v>6.9645700000000001</v>
      </c>
      <c r="BW150" s="5">
        <v>8.67502</v>
      </c>
      <c r="BX150" s="5">
        <v>6.8342599999999996</v>
      </c>
      <c r="BY150" s="5">
        <v>8.0592400000000008</v>
      </c>
      <c r="BZ150" s="5">
        <v>9.7583099999999998</v>
      </c>
      <c r="CA150" s="5">
        <v>6.8225100000000003</v>
      </c>
      <c r="CB150" s="6">
        <v>0.27155000000000001</v>
      </c>
      <c r="CC150" s="5">
        <v>8.8964300000000005</v>
      </c>
      <c r="CD150" s="5">
        <v>7.0965999999999996</v>
      </c>
      <c r="CE150" s="5">
        <v>13.48301</v>
      </c>
      <c r="CF150" s="5">
        <v>6.3675800000000002</v>
      </c>
      <c r="CG150" s="5">
        <v>9.3297399999999993</v>
      </c>
      <c r="CH150" s="5">
        <v>4.6731199999999999</v>
      </c>
      <c r="CI150" s="5">
        <v>4.6320600000000001</v>
      </c>
      <c r="CJ150" s="5">
        <v>7.8987299999999996</v>
      </c>
      <c r="CK150" s="5">
        <v>11.53858</v>
      </c>
      <c r="CL150" s="5">
        <v>6.5014000000000003</v>
      </c>
      <c r="CM150" s="5">
        <v>6.7626999999999997</v>
      </c>
      <c r="CN150" s="5">
        <v>10.39476</v>
      </c>
      <c r="CO150" s="5">
        <v>4.4375</v>
      </c>
      <c r="CP150" s="5">
        <v>2.1392699999999998</v>
      </c>
      <c r="CQ150" s="5">
        <v>3.6450100000000001</v>
      </c>
      <c r="CR150" s="5">
        <v>9.6226299999999991</v>
      </c>
      <c r="CS150" s="5">
        <v>7.0078699999999996</v>
      </c>
      <c r="CT150" s="5">
        <v>4.3520599999999998</v>
      </c>
      <c r="CU150" s="5">
        <v>9.4576700000000002</v>
      </c>
      <c r="CV150" s="5">
        <v>6.3077300000000003</v>
      </c>
      <c r="CW150" s="6">
        <v>2.0514700000000001</v>
      </c>
      <c r="CX150" s="6">
        <v>1.3491299999999999</v>
      </c>
      <c r="CY150" s="5">
        <v>7.1208499999999999</v>
      </c>
      <c r="CZ150" s="5">
        <v>5.2213200000000004</v>
      </c>
      <c r="DA150" s="5">
        <v>6.0341899999999997</v>
      </c>
      <c r="DB150" s="5">
        <v>5.8351499999999996</v>
      </c>
      <c r="DC150" s="5">
        <v>6.1465399999999999</v>
      </c>
      <c r="DD150" s="5">
        <v>8.3732199999999999</v>
      </c>
      <c r="DE150" s="5">
        <v>2.4094099999999998</v>
      </c>
      <c r="DF150" s="5">
        <v>11.27886</v>
      </c>
      <c r="DG150" s="6">
        <v>0.86080000000000001</v>
      </c>
      <c r="DH150" s="5">
        <v>4.3711599999999997</v>
      </c>
      <c r="DI150" s="5">
        <v>3.60175</v>
      </c>
      <c r="DJ150" s="6">
        <v>0.92395000000000005</v>
      </c>
      <c r="DK150" s="5">
        <v>7.2179200000000003</v>
      </c>
      <c r="DL150" s="5">
        <v>5.1466500000000002</v>
      </c>
      <c r="DM150" s="5">
        <v>5.91852</v>
      </c>
      <c r="DN150" s="5">
        <v>4.3078099999999999</v>
      </c>
      <c r="DO150" s="5">
        <v>4.4922000000000004</v>
      </c>
      <c r="DP150" s="5">
        <v>4.5560600000000004</v>
      </c>
      <c r="DQ150" s="5">
        <v>10.200519999999999</v>
      </c>
      <c r="DR150" s="1" t="s">
        <v>710</v>
      </c>
      <c r="DS150" s="1" t="s">
        <v>332</v>
      </c>
      <c r="DT150" s="5">
        <v>0.10036516189575195</v>
      </c>
      <c r="DU150" s="5">
        <v>3.9285659790039062E-2</v>
      </c>
    </row>
    <row r="151" spans="2:125" x14ac:dyDescent="0.2">
      <c r="B151" s="3" t="s">
        <v>843</v>
      </c>
      <c r="C151" s="3" t="s">
        <v>795</v>
      </c>
      <c r="D151" s="4">
        <v>45146</v>
      </c>
      <c r="E151" s="4">
        <v>45159</v>
      </c>
      <c r="F151" s="1">
        <f t="shared" si="8"/>
        <v>13</v>
      </c>
      <c r="G151" s="1" t="s">
        <v>388</v>
      </c>
      <c r="H151" s="1" t="s">
        <v>388</v>
      </c>
      <c r="I151" s="1">
        <v>0</v>
      </c>
      <c r="J151" s="1">
        <v>0</v>
      </c>
      <c r="K151" s="1">
        <v>0</v>
      </c>
      <c r="L151" s="1">
        <v>3.3</v>
      </c>
      <c r="M151" s="1">
        <v>0.4</v>
      </c>
      <c r="N151" s="3" t="s">
        <v>353</v>
      </c>
      <c r="O151" s="1">
        <v>0.8</v>
      </c>
      <c r="P151" s="3" t="s">
        <v>366</v>
      </c>
      <c r="Q151" s="3" t="s">
        <v>844</v>
      </c>
      <c r="R151" s="3" t="s">
        <v>593</v>
      </c>
      <c r="S151" s="3" t="s">
        <v>324</v>
      </c>
      <c r="T151" s="3" t="s">
        <v>324</v>
      </c>
      <c r="U151" s="3" t="s">
        <v>324</v>
      </c>
      <c r="V151" s="3" t="s">
        <v>462</v>
      </c>
      <c r="W151" s="3" t="s">
        <v>1043</v>
      </c>
      <c r="X151" s="3" t="s">
        <v>799</v>
      </c>
      <c r="Y151" s="3" t="s">
        <v>463</v>
      </c>
      <c r="Z151" s="3" t="s">
        <v>800</v>
      </c>
      <c r="AA151" s="3" t="s">
        <v>329</v>
      </c>
      <c r="AB151" s="3"/>
      <c r="AC151" s="3" t="s">
        <v>330</v>
      </c>
      <c r="AD151" s="5">
        <v>6.1873899999999997</v>
      </c>
      <c r="AE151" s="5">
        <v>8.4452800000000003</v>
      </c>
      <c r="AF151" s="5">
        <v>7.6204299999999998</v>
      </c>
      <c r="AG151" s="5">
        <v>1.3964099999999999</v>
      </c>
      <c r="AH151" s="5">
        <v>3.4699300000000002</v>
      </c>
      <c r="AI151" s="6">
        <v>-1.3658600000000001</v>
      </c>
      <c r="AJ151" s="5">
        <v>5.0117900000000004</v>
      </c>
      <c r="AK151" s="5">
        <v>6.1874599999999997</v>
      </c>
      <c r="AL151" s="5">
        <v>6.7137900000000004</v>
      </c>
      <c r="AM151" s="5">
        <v>4.6817500000000001</v>
      </c>
      <c r="AN151" s="5">
        <v>11.42628</v>
      </c>
      <c r="AO151" s="5">
        <v>7.7906500000000003</v>
      </c>
      <c r="AP151" s="6">
        <v>0.67108000000000001</v>
      </c>
      <c r="AQ151" s="5">
        <v>12.111370000000001</v>
      </c>
      <c r="AR151" s="5">
        <v>4.6467000000000001</v>
      </c>
      <c r="AS151" s="5">
        <v>9.2278599999999997</v>
      </c>
      <c r="AT151" s="5">
        <v>11.07639</v>
      </c>
      <c r="AU151" s="5">
        <v>8.2545500000000001</v>
      </c>
      <c r="AV151" s="6">
        <v>0.63917000000000002</v>
      </c>
      <c r="AW151" s="5">
        <v>9.3746299999999998</v>
      </c>
      <c r="AX151" s="5">
        <v>9.9759499999999992</v>
      </c>
      <c r="AY151" s="5">
        <v>5.8646099999999999</v>
      </c>
      <c r="AZ151" s="6">
        <v>1.9183600000000001</v>
      </c>
      <c r="BA151" s="5">
        <v>4.5387899999999997</v>
      </c>
      <c r="BB151" s="5">
        <v>4.5751200000000001</v>
      </c>
      <c r="BC151" s="6">
        <v>0.93418999999999996</v>
      </c>
      <c r="BD151" s="6">
        <v>1.2127600000000001</v>
      </c>
      <c r="BE151" s="5">
        <v>9.64635</v>
      </c>
      <c r="BF151" s="5">
        <v>7.98977</v>
      </c>
      <c r="BG151" s="5">
        <v>12.633800000000001</v>
      </c>
      <c r="BH151" s="5">
        <v>9.5421700000000005</v>
      </c>
      <c r="BI151" s="5">
        <v>3.7131799999999999</v>
      </c>
      <c r="BJ151" s="6">
        <v>1.0925400000000001</v>
      </c>
      <c r="BK151" s="5">
        <v>8.2387499999999996</v>
      </c>
      <c r="BL151" s="5">
        <v>7.6230500000000001</v>
      </c>
      <c r="BM151" s="5">
        <v>3.2961</v>
      </c>
      <c r="BN151" s="6">
        <v>-0.67935999999999996</v>
      </c>
      <c r="BO151" s="5">
        <v>8.6076200000000007</v>
      </c>
      <c r="BP151" s="5">
        <v>8.2047100000000004</v>
      </c>
      <c r="BQ151" s="5">
        <v>9.1705299999999994</v>
      </c>
      <c r="BR151" s="5">
        <v>5.6765400000000001</v>
      </c>
      <c r="BS151" s="5">
        <v>1.44659</v>
      </c>
      <c r="BT151" s="5">
        <v>10.202680000000001</v>
      </c>
      <c r="BU151" s="5">
        <v>8.6973599999999998</v>
      </c>
      <c r="BV151" s="5">
        <v>6.6535500000000001</v>
      </c>
      <c r="BW151" s="5">
        <v>8.7396600000000007</v>
      </c>
      <c r="BX151" s="5">
        <v>6.8667400000000001</v>
      </c>
      <c r="BY151" s="5">
        <v>7.8774300000000004</v>
      </c>
      <c r="BZ151" s="5">
        <v>9.6399799999999995</v>
      </c>
      <c r="CA151" s="5">
        <v>7.3702500000000004</v>
      </c>
      <c r="CB151" s="6">
        <v>0.61055999999999999</v>
      </c>
      <c r="CC151" s="5">
        <v>8.6904800000000009</v>
      </c>
      <c r="CD151" s="5">
        <v>5.9299600000000003</v>
      </c>
      <c r="CE151" s="5">
        <v>13.22082</v>
      </c>
      <c r="CF151" s="5">
        <v>6.4714900000000002</v>
      </c>
      <c r="CG151" s="5">
        <v>9.2184899999999992</v>
      </c>
      <c r="CH151" s="5">
        <v>4.6641700000000004</v>
      </c>
      <c r="CI151" s="5">
        <v>4.0772599999999999</v>
      </c>
      <c r="CJ151" s="5">
        <v>7.9453100000000001</v>
      </c>
      <c r="CK151" s="5">
        <v>11.39579</v>
      </c>
      <c r="CL151" s="5">
        <v>6.21401</v>
      </c>
      <c r="CM151" s="5">
        <v>6.3530100000000003</v>
      </c>
      <c r="CN151" s="5">
        <v>10.293620000000001</v>
      </c>
      <c r="CO151" s="5">
        <v>3.00454</v>
      </c>
      <c r="CP151" s="5">
        <v>2.3248000000000002</v>
      </c>
      <c r="CQ151" s="5">
        <v>3.6505200000000002</v>
      </c>
      <c r="CR151" s="5">
        <v>9.5345800000000001</v>
      </c>
      <c r="CS151" s="5">
        <v>7.0821699999999996</v>
      </c>
      <c r="CT151" s="5">
        <v>4.3949199999999999</v>
      </c>
      <c r="CU151" s="5">
        <v>9.1091499999999996</v>
      </c>
      <c r="CV151" s="5">
        <v>6.3297499999999998</v>
      </c>
      <c r="CW151" s="6">
        <v>1.9162699999999999</v>
      </c>
      <c r="CX151" s="6">
        <v>1.3812800000000001</v>
      </c>
      <c r="CY151" s="5">
        <v>7.6609600000000002</v>
      </c>
      <c r="CZ151" s="5">
        <v>5.1971499999999997</v>
      </c>
      <c r="DA151" s="5">
        <v>5.2738500000000004</v>
      </c>
      <c r="DB151" s="5">
        <v>5.9654299999999996</v>
      </c>
      <c r="DC151" s="5">
        <v>6.1524400000000004</v>
      </c>
      <c r="DD151" s="5">
        <v>8.5655900000000003</v>
      </c>
      <c r="DE151" s="5">
        <v>2.47234</v>
      </c>
      <c r="DF151" s="5">
        <v>11.228249999999999</v>
      </c>
      <c r="DG151" s="6">
        <v>0.87973000000000001</v>
      </c>
      <c r="DH151" s="5">
        <v>4.3788499999999999</v>
      </c>
      <c r="DI151" s="5">
        <v>3.4963899999999999</v>
      </c>
      <c r="DJ151" s="6">
        <v>0.59199000000000002</v>
      </c>
      <c r="DK151" s="5">
        <v>7.4718</v>
      </c>
      <c r="DL151" s="5">
        <v>5.0106999999999999</v>
      </c>
      <c r="DM151" s="5">
        <v>5.7573100000000004</v>
      </c>
      <c r="DN151" s="5">
        <v>2.1955300000000002</v>
      </c>
      <c r="DO151" s="5">
        <v>4.3997900000000003</v>
      </c>
      <c r="DP151" s="5">
        <v>5.0050600000000003</v>
      </c>
      <c r="DQ151" s="5">
        <v>10.22644</v>
      </c>
      <c r="DR151" s="1" t="s">
        <v>710</v>
      </c>
      <c r="DS151" s="1" t="s">
        <v>332</v>
      </c>
      <c r="DT151" s="5">
        <v>6.0434818267822266E-2</v>
      </c>
      <c r="DU151" s="5">
        <v>4.2448043823242188E-3</v>
      </c>
    </row>
    <row r="152" spans="2:125" x14ac:dyDescent="0.2">
      <c r="B152" s="3" t="s">
        <v>845</v>
      </c>
      <c r="C152" s="3" t="s">
        <v>795</v>
      </c>
      <c r="D152" s="4">
        <v>45146</v>
      </c>
      <c r="E152" s="4">
        <v>45160</v>
      </c>
      <c r="F152" s="1">
        <f t="shared" si="8"/>
        <v>14</v>
      </c>
      <c r="G152" s="1" t="s">
        <v>388</v>
      </c>
      <c r="H152" s="1" t="s">
        <v>388</v>
      </c>
      <c r="I152" s="1">
        <v>0</v>
      </c>
      <c r="J152" s="1">
        <v>0</v>
      </c>
      <c r="K152" s="1">
        <v>0</v>
      </c>
      <c r="L152" s="1">
        <v>2.2999999999999998</v>
      </c>
      <c r="M152" s="1">
        <f>L152*0.071</f>
        <v>0.16329999999999997</v>
      </c>
      <c r="N152" s="3" t="s">
        <v>846</v>
      </c>
      <c r="O152" s="1">
        <f>L152*0.159</f>
        <v>0.36569999999999997</v>
      </c>
      <c r="P152" s="3" t="s">
        <v>400</v>
      </c>
      <c r="Q152" s="3" t="s">
        <v>847</v>
      </c>
      <c r="R152" s="3" t="s">
        <v>334</v>
      </c>
      <c r="S152" s="3" t="s">
        <v>324</v>
      </c>
      <c r="T152" s="3" t="s">
        <v>324</v>
      </c>
      <c r="U152" s="3" t="s">
        <v>324</v>
      </c>
      <c r="V152" s="3" t="s">
        <v>462</v>
      </c>
      <c r="W152" s="3" t="s">
        <v>1043</v>
      </c>
      <c r="X152" s="3" t="s">
        <v>799</v>
      </c>
      <c r="Y152" s="3" t="s">
        <v>463</v>
      </c>
      <c r="Z152" s="3" t="s">
        <v>800</v>
      </c>
      <c r="AA152" s="3" t="s">
        <v>329</v>
      </c>
      <c r="AB152" s="3"/>
      <c r="AC152" s="3" t="s">
        <v>330</v>
      </c>
      <c r="AD152" s="5">
        <v>5.9317099999999998</v>
      </c>
      <c r="AE152" s="5">
        <v>8.4019200000000005</v>
      </c>
      <c r="AF152" s="5">
        <v>7.4658800000000003</v>
      </c>
      <c r="AG152" s="6">
        <v>1.1551</v>
      </c>
      <c r="AH152" s="5">
        <v>4.0942299999999996</v>
      </c>
      <c r="AI152" s="6">
        <v>-1.84324</v>
      </c>
      <c r="AJ152" s="5">
        <v>4.8839899999999998</v>
      </c>
      <c r="AK152" s="5">
        <v>7.1147799999999997</v>
      </c>
      <c r="AL152" s="5">
        <v>7.15693</v>
      </c>
      <c r="AM152" s="5">
        <v>4.3392900000000001</v>
      </c>
      <c r="AN152" s="5">
        <v>11.33732</v>
      </c>
      <c r="AO152" s="5">
        <v>7.9710799999999997</v>
      </c>
      <c r="AP152" s="6">
        <v>0.31461</v>
      </c>
      <c r="AQ152" s="5">
        <v>12.124790000000001</v>
      </c>
      <c r="AR152" s="5">
        <v>4.7226699999999999</v>
      </c>
      <c r="AS152" s="5">
        <v>9.9546600000000005</v>
      </c>
      <c r="AT152" s="5">
        <v>11.208740000000001</v>
      </c>
      <c r="AU152" s="5">
        <v>8.3227499999999992</v>
      </c>
      <c r="AV152" s="6">
        <v>0.78485000000000005</v>
      </c>
      <c r="AW152" s="5">
        <v>9.3338999999999999</v>
      </c>
      <c r="AX152" s="5">
        <v>10.174989999999999</v>
      </c>
      <c r="AY152" s="5">
        <v>5.8475900000000003</v>
      </c>
      <c r="AZ152" s="6">
        <v>1.9152899999999999</v>
      </c>
      <c r="BA152" s="5">
        <v>4.5168600000000003</v>
      </c>
      <c r="BB152" s="5">
        <v>4.5183200000000001</v>
      </c>
      <c r="BC152" s="6">
        <v>0.87151999999999996</v>
      </c>
      <c r="BD152" s="6">
        <v>1.0470999999999999</v>
      </c>
      <c r="BE152" s="5">
        <v>9.6018699999999999</v>
      </c>
      <c r="BF152" s="5">
        <v>7.8998799999999996</v>
      </c>
      <c r="BG152" s="5">
        <v>12.59215</v>
      </c>
      <c r="BH152" s="5">
        <v>9.4776600000000002</v>
      </c>
      <c r="BI152" s="5">
        <v>4.2508900000000001</v>
      </c>
      <c r="BJ152" s="6">
        <v>1.0972999999999999</v>
      </c>
      <c r="BK152" s="5">
        <v>8.3851499999999994</v>
      </c>
      <c r="BL152" s="5">
        <v>8.3804200000000009</v>
      </c>
      <c r="BM152" s="5">
        <v>2.9727100000000002</v>
      </c>
      <c r="BN152" s="6">
        <v>-0.91705999999999999</v>
      </c>
      <c r="BO152" s="5">
        <v>8.5343199999999992</v>
      </c>
      <c r="BP152" s="5">
        <v>8.7823399999999996</v>
      </c>
      <c r="BQ152" s="5">
        <v>8.9811200000000007</v>
      </c>
      <c r="BR152" s="5">
        <v>5.6489000000000003</v>
      </c>
      <c r="BS152" s="5">
        <v>1.2245900000000001</v>
      </c>
      <c r="BT152" s="5">
        <v>10.67975</v>
      </c>
      <c r="BU152" s="5">
        <v>8.8672500000000003</v>
      </c>
      <c r="BV152" s="5">
        <v>6.7195600000000004</v>
      </c>
      <c r="BW152" s="5">
        <v>8.6389700000000005</v>
      </c>
      <c r="BX152" s="5">
        <v>6.7342000000000004</v>
      </c>
      <c r="BY152" s="5">
        <v>7.8456200000000003</v>
      </c>
      <c r="BZ152" s="5">
        <v>9.5560200000000002</v>
      </c>
      <c r="CA152" s="5">
        <v>8.3068600000000004</v>
      </c>
      <c r="CB152" s="6">
        <v>0.13786000000000001</v>
      </c>
      <c r="CC152" s="5">
        <v>8.7033799999999992</v>
      </c>
      <c r="CD152" s="5">
        <v>6.4073000000000002</v>
      </c>
      <c r="CE152" s="5">
        <v>13.09454</v>
      </c>
      <c r="CF152" s="5">
        <v>6.3223900000000004</v>
      </c>
      <c r="CG152" s="5">
        <v>9.5779099999999993</v>
      </c>
      <c r="CH152" s="5">
        <v>4.7228899999999996</v>
      </c>
      <c r="CI152" s="5">
        <v>4.1961000000000004</v>
      </c>
      <c r="CJ152" s="5">
        <v>8.1172199999999997</v>
      </c>
      <c r="CK152" s="5">
        <v>11.29227</v>
      </c>
      <c r="CL152" s="5">
        <v>6.2356600000000002</v>
      </c>
      <c r="CM152" s="5">
        <v>6.38131</v>
      </c>
      <c r="CN152" s="5">
        <v>10.484970000000001</v>
      </c>
      <c r="CO152" s="5">
        <v>2.5387400000000002</v>
      </c>
      <c r="CP152" s="5">
        <v>2.49316</v>
      </c>
      <c r="CQ152" s="5">
        <v>3.4726400000000002</v>
      </c>
      <c r="CR152" s="5">
        <v>9.53017</v>
      </c>
      <c r="CS152" s="5">
        <v>7.3085599999999999</v>
      </c>
      <c r="CT152" s="5">
        <v>4.1234500000000001</v>
      </c>
      <c r="CU152" s="5">
        <v>9.7569900000000001</v>
      </c>
      <c r="CV152" s="5">
        <v>6.2717900000000002</v>
      </c>
      <c r="CW152" s="6">
        <v>1.9485399999999999</v>
      </c>
      <c r="CX152" s="6">
        <v>1.4736</v>
      </c>
      <c r="CY152" s="5">
        <v>8.2559900000000006</v>
      </c>
      <c r="CZ152" s="5">
        <v>4.9973299999999998</v>
      </c>
      <c r="DA152" s="5">
        <v>5.4255500000000003</v>
      </c>
      <c r="DB152" s="5">
        <v>5.9163500000000004</v>
      </c>
      <c r="DC152" s="5">
        <v>6.2064399999999997</v>
      </c>
      <c r="DD152" s="5">
        <v>7.7147199999999998</v>
      </c>
      <c r="DE152" s="5">
        <v>2.3649200000000001</v>
      </c>
      <c r="DF152" s="5">
        <v>11.20444</v>
      </c>
      <c r="DG152" s="6">
        <v>1.21339</v>
      </c>
      <c r="DH152" s="5">
        <v>4.4465399999999997</v>
      </c>
      <c r="DI152" s="5">
        <v>3.49092</v>
      </c>
      <c r="DJ152" s="6">
        <v>0.58706000000000003</v>
      </c>
      <c r="DK152" s="5">
        <v>6.7484400000000004</v>
      </c>
      <c r="DL152" s="5">
        <v>5.1181000000000001</v>
      </c>
      <c r="DM152" s="5">
        <v>5.5064599999999997</v>
      </c>
      <c r="DN152" s="5">
        <v>2.6311300000000002</v>
      </c>
      <c r="DO152" s="5">
        <v>4.4001299999999999</v>
      </c>
      <c r="DP152" s="5">
        <v>5.8885899999999998</v>
      </c>
      <c r="DQ152" s="5">
        <v>10.17925</v>
      </c>
      <c r="DR152" s="1" t="s">
        <v>710</v>
      </c>
      <c r="DS152" s="1" t="s">
        <v>332</v>
      </c>
      <c r="DT152" s="5">
        <v>-4.3594837188720703E-2</v>
      </c>
      <c r="DU152" s="5">
        <v>-0.15963459014892578</v>
      </c>
    </row>
    <row r="153" spans="2:125" x14ac:dyDescent="0.2">
      <c r="B153" s="3" t="s">
        <v>848</v>
      </c>
      <c r="C153" s="3" t="s">
        <v>849</v>
      </c>
      <c r="D153" s="4">
        <v>45177</v>
      </c>
      <c r="E153" s="4">
        <v>45177</v>
      </c>
      <c r="F153" s="1">
        <f>E153-D153</f>
        <v>0</v>
      </c>
      <c r="G153" s="1" t="s">
        <v>388</v>
      </c>
      <c r="H153" s="1" t="s">
        <v>320</v>
      </c>
      <c r="I153" s="1">
        <v>0</v>
      </c>
      <c r="J153" s="1">
        <v>0</v>
      </c>
      <c r="K153" s="1">
        <v>0</v>
      </c>
      <c r="L153" s="1">
        <v>3</v>
      </c>
      <c r="M153" s="1">
        <v>0.1</v>
      </c>
      <c r="N153" s="3" t="s">
        <v>347</v>
      </c>
      <c r="O153" s="1">
        <v>0.1</v>
      </c>
      <c r="P153" s="3" t="s">
        <v>336</v>
      </c>
      <c r="Q153" s="3" t="s">
        <v>767</v>
      </c>
      <c r="R153" s="3" t="s">
        <v>482</v>
      </c>
      <c r="S153" s="3" t="s">
        <v>324</v>
      </c>
      <c r="T153" s="3" t="s">
        <v>324</v>
      </c>
      <c r="U153" s="3" t="s">
        <v>324</v>
      </c>
      <c r="V153" s="3" t="s">
        <v>325</v>
      </c>
      <c r="W153" s="3" t="s">
        <v>531</v>
      </c>
      <c r="X153" s="3" t="s">
        <v>850</v>
      </c>
      <c r="Y153" s="3">
        <f>X153*0.7</f>
        <v>63.349999999999994</v>
      </c>
      <c r="Z153" s="3" t="s">
        <v>851</v>
      </c>
      <c r="AA153" s="3" t="s">
        <v>329</v>
      </c>
      <c r="AB153" s="3"/>
      <c r="AC153" s="3" t="s">
        <v>330</v>
      </c>
      <c r="AD153" s="5">
        <v>4.8330500000000001</v>
      </c>
      <c r="AE153" s="5">
        <v>4.8288799999999998</v>
      </c>
      <c r="AF153" s="5">
        <v>8.4886499999999998</v>
      </c>
      <c r="AG153" s="5">
        <v>1.69214</v>
      </c>
      <c r="AH153" s="5">
        <v>3.97817</v>
      </c>
      <c r="AI153" s="6">
        <v>-1.5240899999999999</v>
      </c>
      <c r="AJ153" s="5">
        <v>5.2918099999999999</v>
      </c>
      <c r="AK153" s="5">
        <v>7.3697299999999997</v>
      </c>
      <c r="AL153" s="5">
        <v>7.1596500000000001</v>
      </c>
      <c r="AM153" s="5">
        <v>5.0325199999999999</v>
      </c>
      <c r="AN153" s="5">
        <v>8.3418100000000006</v>
      </c>
      <c r="AO153" s="5">
        <v>2.6078999999999999</v>
      </c>
      <c r="AP153" s="6">
        <v>-0.60006000000000004</v>
      </c>
      <c r="AQ153" s="5">
        <v>11.72362</v>
      </c>
      <c r="AR153" s="6">
        <v>1.0570900000000001</v>
      </c>
      <c r="AS153" s="5">
        <v>7.4243199999999998</v>
      </c>
      <c r="AT153" s="5">
        <v>10.36591</v>
      </c>
      <c r="AU153" s="5">
        <v>9.9111100000000008</v>
      </c>
      <c r="AV153" s="5">
        <v>1.27294</v>
      </c>
      <c r="AW153" s="5">
        <v>6.8158200000000004</v>
      </c>
      <c r="AX153" s="5">
        <v>9.6258800000000004</v>
      </c>
      <c r="AY153" s="5">
        <v>5.3052400000000004</v>
      </c>
      <c r="AZ153" s="5">
        <v>2.0962399999999999</v>
      </c>
      <c r="BA153" s="5">
        <v>4.3732100000000003</v>
      </c>
      <c r="BB153" s="5">
        <v>4.6058300000000001</v>
      </c>
      <c r="BC153" s="6">
        <v>0.80523</v>
      </c>
      <c r="BD153" s="6">
        <v>1.03905</v>
      </c>
      <c r="BE153" s="5">
        <v>8.2004800000000007</v>
      </c>
      <c r="BF153" s="5">
        <v>8.1145800000000001</v>
      </c>
      <c r="BG153" s="5">
        <v>9.0033700000000003</v>
      </c>
      <c r="BH153" s="5">
        <v>9.8362999999999996</v>
      </c>
      <c r="BI153" s="6">
        <v>0.69299999999999995</v>
      </c>
      <c r="BJ153" s="6">
        <v>-0.62944999999999995</v>
      </c>
      <c r="BK153" s="5">
        <v>8.5630199999999999</v>
      </c>
      <c r="BL153" s="5">
        <v>8.1948299999999996</v>
      </c>
      <c r="BM153" s="5">
        <v>3.7820299999999998</v>
      </c>
      <c r="BN153" s="6">
        <v>-1.05366</v>
      </c>
      <c r="BO153" s="5">
        <v>8.8200699999999994</v>
      </c>
      <c r="BP153" s="5">
        <v>9.0228599999999997</v>
      </c>
      <c r="BQ153" s="5">
        <v>6.57578</v>
      </c>
      <c r="BR153" s="5">
        <v>4.4097900000000001</v>
      </c>
      <c r="BS153" s="6">
        <v>-0.40539999999999998</v>
      </c>
      <c r="BT153" s="5">
        <v>10.41437</v>
      </c>
      <c r="BU153" s="5">
        <v>7.4742899999999999</v>
      </c>
      <c r="BV153" s="5">
        <v>8.2526299999999999</v>
      </c>
      <c r="BW153" s="5">
        <v>7.5167999999999999</v>
      </c>
      <c r="BX153" s="5">
        <v>5.88375</v>
      </c>
      <c r="BY153" s="5">
        <v>7.2846399999999996</v>
      </c>
      <c r="BZ153" s="5">
        <v>5.82308</v>
      </c>
      <c r="CA153" s="5">
        <v>9.6149799999999992</v>
      </c>
      <c r="CB153" s="6">
        <v>0.96969000000000005</v>
      </c>
      <c r="CC153" s="5">
        <v>9.0661000000000005</v>
      </c>
      <c r="CD153" s="5">
        <v>3.8298199999999998</v>
      </c>
      <c r="CE153" s="5">
        <v>12.555339999999999</v>
      </c>
      <c r="CF153" s="5">
        <v>5.3811999999999998</v>
      </c>
      <c r="CG153" s="5">
        <v>9.3306400000000007</v>
      </c>
      <c r="CH153" s="5">
        <v>4.6160300000000003</v>
      </c>
      <c r="CI153" s="5">
        <v>3.7493300000000001</v>
      </c>
      <c r="CJ153" s="5">
        <v>4.2171500000000002</v>
      </c>
      <c r="CK153" s="5">
        <v>11.0502</v>
      </c>
      <c r="CL153" s="5">
        <v>4.0199800000000003</v>
      </c>
      <c r="CM153" s="5">
        <v>6.6165900000000004</v>
      </c>
      <c r="CN153" s="5">
        <v>9.2366600000000005</v>
      </c>
      <c r="CO153" s="5">
        <v>3.5996800000000002</v>
      </c>
      <c r="CP153" s="5">
        <v>1.7125600000000001</v>
      </c>
      <c r="CQ153" s="5">
        <v>2.37215</v>
      </c>
      <c r="CR153" s="5">
        <v>8.6379800000000007</v>
      </c>
      <c r="CS153" s="5">
        <v>6.0323799999999999</v>
      </c>
      <c r="CT153" s="5">
        <v>4.2605300000000002</v>
      </c>
      <c r="CU153" s="5">
        <v>9.3208099999999998</v>
      </c>
      <c r="CV153" s="5">
        <v>4.1147600000000004</v>
      </c>
      <c r="CW153" s="6">
        <v>1.99478</v>
      </c>
      <c r="CX153" s="5">
        <v>2.8196300000000001</v>
      </c>
      <c r="CY153" s="5">
        <v>5.7028800000000004</v>
      </c>
      <c r="CZ153" s="5">
        <v>6.0781400000000003</v>
      </c>
      <c r="DA153" s="5">
        <v>3.9548700000000001</v>
      </c>
      <c r="DB153" s="5">
        <v>4.1783099999999997</v>
      </c>
      <c r="DC153" s="5">
        <v>4.3914799999999996</v>
      </c>
      <c r="DD153" s="5">
        <v>8.5807000000000002</v>
      </c>
      <c r="DE153" s="5">
        <v>1.46238</v>
      </c>
      <c r="DF153" s="5">
        <v>9.3087300000000006</v>
      </c>
      <c r="DG153" s="6">
        <v>1.8870100000000001</v>
      </c>
      <c r="DH153" s="5">
        <v>5.2054400000000003</v>
      </c>
      <c r="DI153" s="6">
        <v>2.1039500000000002</v>
      </c>
      <c r="DJ153" s="6">
        <v>0.39182</v>
      </c>
      <c r="DK153" s="5">
        <v>7.5891099999999998</v>
      </c>
      <c r="DL153" s="5">
        <v>3.8243999999999998</v>
      </c>
      <c r="DM153" s="5">
        <v>2.8102999999999998</v>
      </c>
      <c r="DN153" s="6">
        <v>0.76378999999999997</v>
      </c>
      <c r="DO153" s="5">
        <v>2.1852499999999999</v>
      </c>
      <c r="DP153" s="5">
        <v>5.3357599999999996</v>
      </c>
      <c r="DQ153" s="5">
        <v>9.6399799999999995</v>
      </c>
      <c r="DR153" s="1" t="s">
        <v>852</v>
      </c>
      <c r="DS153" s="1" t="s">
        <v>332</v>
      </c>
      <c r="DT153" s="5">
        <v>-0.16705036163330078</v>
      </c>
      <c r="DU153" s="5">
        <v>-8.9998245239257812E-3</v>
      </c>
    </row>
    <row r="154" spans="2:125" x14ac:dyDescent="0.2">
      <c r="B154" s="3" t="s">
        <v>853</v>
      </c>
      <c r="C154" s="3" t="s">
        <v>849</v>
      </c>
      <c r="D154" s="4">
        <v>45177</v>
      </c>
      <c r="E154" s="4">
        <v>45178</v>
      </c>
      <c r="F154" s="1">
        <f>E154-D154</f>
        <v>1</v>
      </c>
      <c r="G154" s="1" t="s">
        <v>388</v>
      </c>
      <c r="H154" s="1" t="s">
        <v>320</v>
      </c>
      <c r="I154" s="1">
        <v>0</v>
      </c>
      <c r="J154" s="1">
        <v>0</v>
      </c>
      <c r="K154" s="1">
        <v>0</v>
      </c>
      <c r="L154" s="1">
        <v>2.6</v>
      </c>
      <c r="M154" s="1">
        <f>L154*0.09</f>
        <v>0.23399999999999999</v>
      </c>
      <c r="N154" s="3" t="s">
        <v>854</v>
      </c>
      <c r="O154" s="1">
        <f>L154*0.017</f>
        <v>4.4200000000000003E-2</v>
      </c>
      <c r="P154" s="3" t="s">
        <v>421</v>
      </c>
      <c r="Q154" s="3" t="s">
        <v>411</v>
      </c>
      <c r="R154" s="3" t="s">
        <v>487</v>
      </c>
      <c r="S154" s="3" t="s">
        <v>324</v>
      </c>
      <c r="T154" s="3" t="s">
        <v>324</v>
      </c>
      <c r="U154" s="3" t="s">
        <v>324</v>
      </c>
      <c r="V154" s="3" t="s">
        <v>325</v>
      </c>
      <c r="W154" s="3" t="s">
        <v>531</v>
      </c>
      <c r="X154" s="3" t="s">
        <v>850</v>
      </c>
      <c r="Y154" s="3">
        <f t="shared" ref="Y154:Y156" si="9">X154*0.7</f>
        <v>63.349999999999994</v>
      </c>
      <c r="Z154" s="3" t="s">
        <v>851</v>
      </c>
      <c r="AA154" s="3" t="s">
        <v>329</v>
      </c>
      <c r="AB154" s="3"/>
      <c r="AC154" s="3" t="s">
        <v>330</v>
      </c>
      <c r="AD154" s="5">
        <v>5.35297</v>
      </c>
      <c r="AE154" s="5">
        <v>5.0873200000000001</v>
      </c>
      <c r="AF154" s="5">
        <v>8.5397999999999996</v>
      </c>
      <c r="AG154" s="5">
        <v>1.5156799999999999</v>
      </c>
      <c r="AH154" s="5">
        <v>4.2470699999999999</v>
      </c>
      <c r="AI154" s="6">
        <v>-1.7501599999999999</v>
      </c>
      <c r="AJ154" s="5">
        <v>5.5878300000000003</v>
      </c>
      <c r="AK154" s="5">
        <v>7.5939899999999998</v>
      </c>
      <c r="AL154" s="5">
        <v>7.9471299999999996</v>
      </c>
      <c r="AM154" s="5">
        <v>5.0123600000000001</v>
      </c>
      <c r="AN154" s="5">
        <v>8.3142200000000006</v>
      </c>
      <c r="AO154" s="5">
        <v>2.4426100000000002</v>
      </c>
      <c r="AP154" s="6">
        <v>-0.73255000000000003</v>
      </c>
      <c r="AQ154" s="5">
        <v>12.4018</v>
      </c>
      <c r="AR154" s="6">
        <v>0.88580999999999999</v>
      </c>
      <c r="AS154" s="5">
        <v>7.7588100000000004</v>
      </c>
      <c r="AT154" s="5">
        <v>11.06962</v>
      </c>
      <c r="AU154" s="5">
        <v>9.7955400000000008</v>
      </c>
      <c r="AV154" s="5">
        <v>1.4941800000000001</v>
      </c>
      <c r="AW154" s="5">
        <v>6.7654199999999998</v>
      </c>
      <c r="AX154" s="5">
        <v>9.4100599999999996</v>
      </c>
      <c r="AY154" s="5">
        <v>5.4299600000000003</v>
      </c>
      <c r="AZ154" s="6">
        <v>1.85379</v>
      </c>
      <c r="BA154" s="5">
        <v>4.7296199999999997</v>
      </c>
      <c r="BB154" s="5">
        <v>4.5304900000000004</v>
      </c>
      <c r="BC154" s="6">
        <v>1.01841</v>
      </c>
      <c r="BD154" s="6">
        <v>1.11372</v>
      </c>
      <c r="BE154" s="5">
        <v>8.2966800000000003</v>
      </c>
      <c r="BF154" s="5">
        <v>8.1110100000000003</v>
      </c>
      <c r="BG154" s="5">
        <v>9.0802600000000009</v>
      </c>
      <c r="BH154" s="5">
        <v>9.7819199999999995</v>
      </c>
      <c r="BI154" s="5">
        <v>1.4160600000000001</v>
      </c>
      <c r="BJ154" s="6">
        <v>-0.61538000000000004</v>
      </c>
      <c r="BK154" s="5">
        <v>8.6899499999999996</v>
      </c>
      <c r="BL154" s="5">
        <v>8.3470399999999998</v>
      </c>
      <c r="BM154" s="5">
        <v>4.8182999999999998</v>
      </c>
      <c r="BN154" s="6">
        <v>-0.86431000000000002</v>
      </c>
      <c r="BO154" s="5">
        <v>8.8958399999999997</v>
      </c>
      <c r="BP154" s="5">
        <v>9.3776600000000006</v>
      </c>
      <c r="BQ154" s="5">
        <v>6.7567899999999996</v>
      </c>
      <c r="BR154" s="5">
        <v>4.5955500000000002</v>
      </c>
      <c r="BS154" s="6">
        <v>2.2960000000000001E-2</v>
      </c>
      <c r="BT154" s="5">
        <v>10.68713</v>
      </c>
      <c r="BU154" s="5">
        <v>7.7874800000000004</v>
      </c>
      <c r="BV154" s="5">
        <v>8.5917100000000008</v>
      </c>
      <c r="BW154" s="5">
        <v>7.8027800000000003</v>
      </c>
      <c r="BX154" s="5">
        <v>6.0258599999999998</v>
      </c>
      <c r="BY154" s="5">
        <v>7.4351099999999999</v>
      </c>
      <c r="BZ154" s="5">
        <v>6.0249499999999996</v>
      </c>
      <c r="CA154" s="5">
        <v>9.7855600000000003</v>
      </c>
      <c r="CB154" s="6">
        <v>0.58292999999999995</v>
      </c>
      <c r="CC154" s="5">
        <v>9.3636499999999998</v>
      </c>
      <c r="CD154" s="5">
        <v>4.1445100000000004</v>
      </c>
      <c r="CE154" s="5">
        <v>12.712759999999999</v>
      </c>
      <c r="CF154" s="5">
        <v>5.4767299999999999</v>
      </c>
      <c r="CG154" s="5">
        <v>9.6897800000000007</v>
      </c>
      <c r="CH154" s="5">
        <v>4.7746399999999998</v>
      </c>
      <c r="CI154" s="5">
        <v>3.61395</v>
      </c>
      <c r="CJ154" s="5">
        <v>4.5296900000000004</v>
      </c>
      <c r="CK154" s="5">
        <v>11.027670000000001</v>
      </c>
      <c r="CL154" s="5">
        <v>4.1960100000000002</v>
      </c>
      <c r="CM154" s="5">
        <v>7.1203799999999999</v>
      </c>
      <c r="CN154" s="5">
        <v>9.4501899999999992</v>
      </c>
      <c r="CO154" s="5">
        <v>5.4268099999999997</v>
      </c>
      <c r="CP154" s="5">
        <v>1.9323900000000001</v>
      </c>
      <c r="CQ154" s="5">
        <v>2.2940700000000001</v>
      </c>
      <c r="CR154" s="5">
        <v>8.9746699999999997</v>
      </c>
      <c r="CS154" s="5">
        <v>6.2853700000000003</v>
      </c>
      <c r="CT154" s="5">
        <v>4.5101300000000002</v>
      </c>
      <c r="CU154" s="5">
        <v>9.9471000000000007</v>
      </c>
      <c r="CV154" s="5">
        <v>4.3205400000000003</v>
      </c>
      <c r="CW154" s="6">
        <v>1.7668999999999999</v>
      </c>
      <c r="CX154" s="5">
        <v>2.8635199999999998</v>
      </c>
      <c r="CY154" s="5">
        <v>7.9990899999999998</v>
      </c>
      <c r="CZ154" s="5">
        <v>6.1022999999999996</v>
      </c>
      <c r="DA154" s="5">
        <v>5.13863</v>
      </c>
      <c r="DB154" s="5">
        <v>4.22349</v>
      </c>
      <c r="DC154" s="5">
        <v>4.93668</v>
      </c>
      <c r="DD154" s="5">
        <v>8.3690099999999994</v>
      </c>
      <c r="DE154" s="5">
        <v>1.6127899999999999</v>
      </c>
      <c r="DF154" s="5">
        <v>9.4365400000000008</v>
      </c>
      <c r="DG154" s="6">
        <v>1.57552</v>
      </c>
      <c r="DH154" s="5">
        <v>5.4304600000000001</v>
      </c>
      <c r="DI154" s="6">
        <v>2.2278799999999999</v>
      </c>
      <c r="DJ154" s="6">
        <v>0.30509999999999998</v>
      </c>
      <c r="DK154" s="5">
        <v>9.5754300000000008</v>
      </c>
      <c r="DL154" s="5">
        <v>4.1188900000000004</v>
      </c>
      <c r="DM154" s="5">
        <v>2.6313300000000002</v>
      </c>
      <c r="DN154" s="6">
        <v>1.04572</v>
      </c>
      <c r="DO154" s="5">
        <v>2.4903599999999999</v>
      </c>
      <c r="DP154" s="5">
        <v>5.5634300000000003</v>
      </c>
      <c r="DQ154" s="5">
        <v>9.6574200000000001</v>
      </c>
      <c r="DR154" s="1" t="s">
        <v>852</v>
      </c>
      <c r="DS154" s="1" t="s">
        <v>332</v>
      </c>
      <c r="DT154" s="5">
        <v>6.172943115234375E-2</v>
      </c>
      <c r="DU154" s="5">
        <v>0.12265968322753906</v>
      </c>
    </row>
    <row r="155" spans="2:125" x14ac:dyDescent="0.2">
      <c r="B155" s="3" t="s">
        <v>855</v>
      </c>
      <c r="C155" s="3" t="s">
        <v>849</v>
      </c>
      <c r="D155" s="4">
        <v>45177</v>
      </c>
      <c r="E155" s="4">
        <v>45178</v>
      </c>
      <c r="F155" s="1">
        <f t="shared" si="8"/>
        <v>1</v>
      </c>
      <c r="G155" s="1" t="s">
        <v>388</v>
      </c>
      <c r="H155" s="1" t="s">
        <v>320</v>
      </c>
      <c r="I155" s="1">
        <v>0</v>
      </c>
      <c r="J155" s="1">
        <v>0</v>
      </c>
      <c r="K155" s="1">
        <v>0</v>
      </c>
      <c r="L155" s="1">
        <v>2.6</v>
      </c>
      <c r="M155" s="1">
        <f>L155*0.09</f>
        <v>0.23399999999999999</v>
      </c>
      <c r="N155" s="3" t="s">
        <v>854</v>
      </c>
      <c r="O155" s="1">
        <f>L155*0.017</f>
        <v>4.4200000000000003E-2</v>
      </c>
      <c r="P155" s="3" t="s">
        <v>421</v>
      </c>
      <c r="Q155" s="3" t="s">
        <v>411</v>
      </c>
      <c r="R155" s="3" t="s">
        <v>487</v>
      </c>
      <c r="S155" s="3" t="s">
        <v>324</v>
      </c>
      <c r="T155" s="3" t="s">
        <v>324</v>
      </c>
      <c r="U155" s="3" t="s">
        <v>324</v>
      </c>
      <c r="V155" s="3" t="s">
        <v>325</v>
      </c>
      <c r="W155" s="3" t="s">
        <v>531</v>
      </c>
      <c r="X155" s="3" t="s">
        <v>850</v>
      </c>
      <c r="Y155" s="3">
        <f t="shared" si="9"/>
        <v>63.349999999999994</v>
      </c>
      <c r="Z155" s="3" t="s">
        <v>851</v>
      </c>
      <c r="AA155" s="3" t="s">
        <v>329</v>
      </c>
      <c r="AB155" s="3"/>
      <c r="AC155" s="3" t="s">
        <v>330</v>
      </c>
      <c r="AD155" s="5">
        <v>5.0413899999999998</v>
      </c>
      <c r="AE155" s="5">
        <v>4.9347300000000001</v>
      </c>
      <c r="AF155" s="5">
        <v>8.3407099999999996</v>
      </c>
      <c r="AG155" s="5">
        <v>1.52346</v>
      </c>
      <c r="AH155" s="5">
        <v>4.8418799999999997</v>
      </c>
      <c r="AI155" s="6">
        <v>-1.5369999999999999</v>
      </c>
      <c r="AJ155" s="5">
        <v>5.50549</v>
      </c>
      <c r="AK155" s="5">
        <v>8.3373600000000003</v>
      </c>
      <c r="AL155" s="5">
        <v>7.92082</v>
      </c>
      <c r="AM155" s="5">
        <v>4.9553000000000003</v>
      </c>
      <c r="AN155" s="5">
        <v>8.0686599999999995</v>
      </c>
      <c r="AO155" s="5">
        <v>2.2321399999999998</v>
      </c>
      <c r="AP155" s="6">
        <v>-0.90739000000000003</v>
      </c>
      <c r="AQ155" s="5">
        <v>11.596539999999999</v>
      </c>
      <c r="AR155" s="6">
        <v>0.92257</v>
      </c>
      <c r="AS155" s="5">
        <v>7.3976699999999997</v>
      </c>
      <c r="AT155" s="5">
        <v>10.68487</v>
      </c>
      <c r="AU155" s="5">
        <v>9.5207300000000004</v>
      </c>
      <c r="AV155" s="5">
        <v>2.3176100000000002</v>
      </c>
      <c r="AW155" s="5">
        <v>6.4922199999999997</v>
      </c>
      <c r="AX155" s="5">
        <v>9.7389299999999999</v>
      </c>
      <c r="AY155" s="5">
        <v>4.9008200000000004</v>
      </c>
      <c r="AZ155" s="6">
        <v>1.7501199999999999</v>
      </c>
      <c r="BA155" s="5">
        <v>4.3353099999999998</v>
      </c>
      <c r="BB155" s="5">
        <v>4.2632300000000001</v>
      </c>
      <c r="BC155" s="6">
        <v>2.1770299999999998</v>
      </c>
      <c r="BD155" s="6">
        <v>1.4338</v>
      </c>
      <c r="BE155" s="5">
        <v>8.1200100000000006</v>
      </c>
      <c r="BF155" s="5">
        <v>7.9430100000000001</v>
      </c>
      <c r="BG155" s="5">
        <v>9.3532200000000003</v>
      </c>
      <c r="BH155" s="5">
        <v>9.5696999999999992</v>
      </c>
      <c r="BI155" s="5">
        <v>1.56125</v>
      </c>
      <c r="BJ155" s="6">
        <v>-0.12180000000000001</v>
      </c>
      <c r="BK155" s="5">
        <v>8.6517900000000001</v>
      </c>
      <c r="BL155" s="5">
        <v>8.8109099999999998</v>
      </c>
      <c r="BM155" s="5">
        <v>4.4874599999999996</v>
      </c>
      <c r="BN155" s="6">
        <v>-0.89290000000000003</v>
      </c>
      <c r="BO155" s="5">
        <v>8.6465999999999994</v>
      </c>
      <c r="BP155" s="5">
        <v>9.4400200000000005</v>
      </c>
      <c r="BQ155" s="5">
        <v>6.4079800000000002</v>
      </c>
      <c r="BR155" s="5">
        <v>4.4006999999999996</v>
      </c>
      <c r="BS155" s="6">
        <v>-0.31292999999999999</v>
      </c>
      <c r="BT155" s="5">
        <v>10.59347</v>
      </c>
      <c r="BU155" s="5">
        <v>7.47593</v>
      </c>
      <c r="BV155" s="5">
        <v>8.1469199999999997</v>
      </c>
      <c r="BW155" s="5">
        <v>7.6329599999999997</v>
      </c>
      <c r="BX155" s="5">
        <v>5.8927300000000002</v>
      </c>
      <c r="BY155" s="5">
        <v>7.1745999999999999</v>
      </c>
      <c r="BZ155" s="5">
        <v>5.8606800000000003</v>
      </c>
      <c r="CA155" s="5">
        <v>10.45987</v>
      </c>
      <c r="CB155" s="6">
        <v>1.1976100000000001</v>
      </c>
      <c r="CC155" s="5">
        <v>9.1837499999999999</v>
      </c>
      <c r="CD155" s="5">
        <v>4.1137699999999997</v>
      </c>
      <c r="CE155" s="5">
        <v>12.4054</v>
      </c>
      <c r="CF155" s="5">
        <v>5.3043899999999997</v>
      </c>
      <c r="CG155" s="5">
        <v>9.0609000000000002</v>
      </c>
      <c r="CH155" s="5">
        <v>4.5350599999999996</v>
      </c>
      <c r="CI155" s="5">
        <v>3.4596300000000002</v>
      </c>
      <c r="CJ155" s="5">
        <v>4.26396</v>
      </c>
      <c r="CK155" s="5">
        <v>10.89805</v>
      </c>
      <c r="CL155" s="5">
        <v>3.9689399999999999</v>
      </c>
      <c r="CM155" s="5">
        <v>6.5474600000000001</v>
      </c>
      <c r="CN155" s="5">
        <v>9.17319</v>
      </c>
      <c r="CO155" s="5">
        <v>4.0303399999999998</v>
      </c>
      <c r="CP155" s="6">
        <v>1.28287</v>
      </c>
      <c r="CQ155" s="5">
        <v>2.1805400000000001</v>
      </c>
      <c r="CR155" s="5">
        <v>8.6784199999999991</v>
      </c>
      <c r="CS155" s="5">
        <v>5.9853899999999998</v>
      </c>
      <c r="CT155" s="5">
        <v>4.2486899999999999</v>
      </c>
      <c r="CU155" s="5">
        <v>10.83018</v>
      </c>
      <c r="CV155" s="5">
        <v>4.0126799999999996</v>
      </c>
      <c r="CW155" s="6">
        <v>1.9934799999999999</v>
      </c>
      <c r="CX155" s="5">
        <v>2.8397000000000001</v>
      </c>
      <c r="CY155" s="5">
        <v>7.6472199999999999</v>
      </c>
      <c r="CZ155" s="5">
        <v>5.7797999999999998</v>
      </c>
      <c r="DA155" s="5">
        <v>4.4255599999999999</v>
      </c>
      <c r="DB155" s="5">
        <v>4.1236800000000002</v>
      </c>
      <c r="DC155" s="5">
        <v>4.6045299999999996</v>
      </c>
      <c r="DD155" s="5">
        <v>8.0709999999999997</v>
      </c>
      <c r="DE155" s="5">
        <v>1.3038400000000001</v>
      </c>
      <c r="DF155" s="5">
        <v>9.3152799999999996</v>
      </c>
      <c r="DG155" s="6">
        <v>1.5600799999999999</v>
      </c>
      <c r="DH155" s="5">
        <v>4.8959999999999999</v>
      </c>
      <c r="DI155" s="6">
        <v>2.2822</v>
      </c>
      <c r="DJ155" s="6">
        <v>-9.8200000000000006E-3</v>
      </c>
      <c r="DK155" s="5">
        <v>9.2468299999999992</v>
      </c>
      <c r="DL155" s="5">
        <v>3.89907</v>
      </c>
      <c r="DM155" s="5">
        <v>2.3906299999999998</v>
      </c>
      <c r="DN155" s="6">
        <v>0.91356000000000004</v>
      </c>
      <c r="DO155" s="5">
        <v>2.4753599999999998</v>
      </c>
      <c r="DP155" s="5">
        <v>6.2739700000000003</v>
      </c>
      <c r="DQ155" s="5">
        <v>9.6467200000000002</v>
      </c>
      <c r="DR155" s="1" t="s">
        <v>852</v>
      </c>
      <c r="DS155" s="1" t="s">
        <v>332</v>
      </c>
      <c r="DT155" s="5">
        <v>1.8999099731445312E-2</v>
      </c>
      <c r="DU155" s="5">
        <v>5.4180145263671868E-2</v>
      </c>
    </row>
    <row r="156" spans="2:125" x14ac:dyDescent="0.2">
      <c r="B156" s="3" t="s">
        <v>856</v>
      </c>
      <c r="C156" s="3" t="s">
        <v>849</v>
      </c>
      <c r="D156" s="4">
        <v>45177</v>
      </c>
      <c r="E156" s="4">
        <v>45180</v>
      </c>
      <c r="F156" s="1">
        <f t="shared" si="8"/>
        <v>3</v>
      </c>
      <c r="G156" s="1" t="s">
        <v>388</v>
      </c>
      <c r="H156" s="1" t="s">
        <v>320</v>
      </c>
      <c r="I156" s="1">
        <v>0</v>
      </c>
      <c r="J156" s="1">
        <v>0</v>
      </c>
      <c r="K156" s="1">
        <v>0</v>
      </c>
      <c r="L156" s="1">
        <v>1.4</v>
      </c>
      <c r="M156" s="1">
        <f>L156*0.044</f>
        <v>6.1599999999999995E-2</v>
      </c>
      <c r="N156" s="3" t="s">
        <v>857</v>
      </c>
      <c r="O156" s="1">
        <f>L156*0.035</f>
        <v>4.9000000000000002E-2</v>
      </c>
      <c r="P156" s="3" t="s">
        <v>336</v>
      </c>
      <c r="Q156" s="3" t="s">
        <v>858</v>
      </c>
      <c r="R156" s="3" t="s">
        <v>474</v>
      </c>
      <c r="S156" s="3" t="s">
        <v>324</v>
      </c>
      <c r="T156" s="3" t="s">
        <v>324</v>
      </c>
      <c r="U156" s="3" t="s">
        <v>324</v>
      </c>
      <c r="V156" s="3" t="s">
        <v>325</v>
      </c>
      <c r="W156" s="3" t="s">
        <v>531</v>
      </c>
      <c r="X156" s="3" t="s">
        <v>850</v>
      </c>
      <c r="Y156" s="3">
        <f t="shared" si="9"/>
        <v>63.349999999999994</v>
      </c>
      <c r="Z156" s="3" t="s">
        <v>851</v>
      </c>
      <c r="AA156" s="3" t="s">
        <v>329</v>
      </c>
      <c r="AB156" s="3"/>
      <c r="AC156" s="3" t="s">
        <v>330</v>
      </c>
      <c r="AD156" s="5">
        <v>4.7522900000000003</v>
      </c>
      <c r="AE156" s="5">
        <v>5.1044999999999998</v>
      </c>
      <c r="AF156" s="5">
        <v>8.2986900000000006</v>
      </c>
      <c r="AG156" s="5">
        <v>1.3294699999999999</v>
      </c>
      <c r="AH156" s="5">
        <v>4.2158800000000003</v>
      </c>
      <c r="AI156" s="6">
        <v>-1.6814800000000001</v>
      </c>
      <c r="AJ156" s="5">
        <v>4.8383799999999999</v>
      </c>
      <c r="AK156" s="5">
        <v>7.7688600000000001</v>
      </c>
      <c r="AL156" s="5">
        <v>7.3445999999999998</v>
      </c>
      <c r="AM156" s="5">
        <v>4.7620399999999998</v>
      </c>
      <c r="AN156" s="5">
        <v>7.9219099999999996</v>
      </c>
      <c r="AO156" s="5">
        <v>2.6835</v>
      </c>
      <c r="AP156" s="6">
        <v>-0.77159</v>
      </c>
      <c r="AQ156" s="5">
        <v>11.53004</v>
      </c>
      <c r="AR156" s="6">
        <v>1.3423400000000001</v>
      </c>
      <c r="AS156" s="5">
        <v>7.1909400000000003</v>
      </c>
      <c r="AT156" s="5">
        <v>10.62499</v>
      </c>
      <c r="AU156" s="5">
        <v>9.3777100000000004</v>
      </c>
      <c r="AV156" s="6">
        <v>0.69555</v>
      </c>
      <c r="AW156" s="5">
        <v>6.5779300000000003</v>
      </c>
      <c r="AX156" s="5">
        <v>9.6677800000000005</v>
      </c>
      <c r="AY156" s="5">
        <v>4.7604800000000003</v>
      </c>
      <c r="AZ156" s="6">
        <v>2.0238299999999998</v>
      </c>
      <c r="BA156" s="5">
        <v>4.0719599999999998</v>
      </c>
      <c r="BB156" s="5">
        <v>4.1883499999999998</v>
      </c>
      <c r="BC156" s="6">
        <v>1.27074</v>
      </c>
      <c r="BD156" s="6">
        <v>1.63798</v>
      </c>
      <c r="BE156" s="5">
        <v>7.9406699999999999</v>
      </c>
      <c r="BF156" s="5">
        <v>7.9164599999999998</v>
      </c>
      <c r="BG156" s="5">
        <v>8.8550299999999993</v>
      </c>
      <c r="BH156" s="5">
        <v>9.4779800000000005</v>
      </c>
      <c r="BI156" s="5">
        <v>1.6180600000000001</v>
      </c>
      <c r="BJ156" s="6">
        <v>-0.71455999999999997</v>
      </c>
      <c r="BK156" s="5">
        <v>8.3207000000000004</v>
      </c>
      <c r="BL156" s="5">
        <v>8.3592399999999998</v>
      </c>
      <c r="BM156" s="5">
        <v>3.7819400000000001</v>
      </c>
      <c r="BN156" s="6">
        <v>-0.79662999999999995</v>
      </c>
      <c r="BO156" s="5">
        <v>8.5311299999999992</v>
      </c>
      <c r="BP156" s="5">
        <v>9.0234299999999994</v>
      </c>
      <c r="BQ156" s="5">
        <v>6.2593500000000004</v>
      </c>
      <c r="BR156" s="5">
        <v>4.4332000000000003</v>
      </c>
      <c r="BS156" s="6">
        <v>-6.4839999999999995E-2</v>
      </c>
      <c r="BT156" s="5">
        <v>10.56082</v>
      </c>
      <c r="BU156" s="5">
        <v>7.4164899999999996</v>
      </c>
      <c r="BV156" s="5">
        <v>8.0295900000000007</v>
      </c>
      <c r="BW156" s="5">
        <v>7.4665499999999998</v>
      </c>
      <c r="BX156" s="5">
        <v>5.6868299999999996</v>
      </c>
      <c r="BY156" s="5">
        <v>6.9798099999999996</v>
      </c>
      <c r="BZ156" s="5">
        <v>5.8719099999999997</v>
      </c>
      <c r="CA156" s="5">
        <v>9.7331199999999995</v>
      </c>
      <c r="CB156" s="6">
        <v>0.63163000000000002</v>
      </c>
      <c r="CC156" s="5">
        <v>8.9336400000000005</v>
      </c>
      <c r="CD156" s="5">
        <v>4.1482299999999999</v>
      </c>
      <c r="CE156" s="5">
        <v>12.172140000000001</v>
      </c>
      <c r="CF156" s="5">
        <v>5.11883</v>
      </c>
      <c r="CG156" s="5">
        <v>9.0600100000000001</v>
      </c>
      <c r="CH156" s="5">
        <v>4.3877699999999997</v>
      </c>
      <c r="CI156" s="5">
        <v>3.52345</v>
      </c>
      <c r="CJ156" s="5">
        <v>4.3104699999999996</v>
      </c>
      <c r="CK156" s="5">
        <v>10.935269999999999</v>
      </c>
      <c r="CL156" s="5">
        <v>3.79244</v>
      </c>
      <c r="CM156" s="5">
        <v>6.5088200000000001</v>
      </c>
      <c r="CN156" s="5">
        <v>8.8624100000000006</v>
      </c>
      <c r="CO156" s="5">
        <v>2.6840600000000001</v>
      </c>
      <c r="CP156" s="6">
        <v>1.56158</v>
      </c>
      <c r="CQ156" s="5">
        <v>2.1703999999999999</v>
      </c>
      <c r="CR156" s="5">
        <v>8.5635700000000003</v>
      </c>
      <c r="CS156" s="5">
        <v>5.9395600000000002</v>
      </c>
      <c r="CT156" s="5">
        <v>4.0701099999999997</v>
      </c>
      <c r="CU156" s="5">
        <v>11.048730000000001</v>
      </c>
      <c r="CV156" s="5">
        <v>3.9584199999999998</v>
      </c>
      <c r="CW156" s="6">
        <v>0.94240999999999997</v>
      </c>
      <c r="CX156" s="5">
        <v>2.6401400000000002</v>
      </c>
      <c r="CY156" s="5">
        <v>8.0966500000000003</v>
      </c>
      <c r="CZ156" s="5">
        <v>5.6505599999999996</v>
      </c>
      <c r="DA156" s="5">
        <v>3.9386700000000001</v>
      </c>
      <c r="DB156" s="5">
        <v>4.0377000000000001</v>
      </c>
      <c r="DC156" s="5">
        <v>4.3477899999999998</v>
      </c>
      <c r="DD156" s="5">
        <v>7.8717100000000002</v>
      </c>
      <c r="DE156" s="5">
        <v>1.1811</v>
      </c>
      <c r="DF156" s="5">
        <v>9.2095500000000001</v>
      </c>
      <c r="DG156" s="6">
        <v>1.3348100000000001</v>
      </c>
      <c r="DH156" s="5">
        <v>4.6598199999999999</v>
      </c>
      <c r="DI156" s="6">
        <v>2.15212</v>
      </c>
      <c r="DJ156" s="6">
        <v>0.46061000000000002</v>
      </c>
      <c r="DK156" s="5">
        <v>8.0854800000000004</v>
      </c>
      <c r="DL156" s="5">
        <v>3.8256100000000002</v>
      </c>
      <c r="DM156" s="5">
        <v>2.29921</v>
      </c>
      <c r="DN156" s="6">
        <v>1.7394799999999999</v>
      </c>
      <c r="DO156" s="5">
        <v>2.4815499999999999</v>
      </c>
      <c r="DP156" s="5">
        <v>6.8472299999999997</v>
      </c>
      <c r="DQ156" s="5">
        <v>9.6616</v>
      </c>
      <c r="DR156" s="1" t="s">
        <v>852</v>
      </c>
      <c r="DS156" s="1" t="s">
        <v>332</v>
      </c>
      <c r="DT156" s="5">
        <v>-0.20616054534912109</v>
      </c>
      <c r="DU156" s="5">
        <v>0</v>
      </c>
    </row>
    <row r="157" spans="2:125" x14ac:dyDescent="0.2">
      <c r="B157" s="3" t="s">
        <v>859</v>
      </c>
      <c r="C157" s="3" t="s">
        <v>860</v>
      </c>
      <c r="D157" s="4">
        <v>45189</v>
      </c>
      <c r="E157" s="4">
        <v>45189</v>
      </c>
      <c r="F157" s="1">
        <f t="shared" si="8"/>
        <v>0</v>
      </c>
      <c r="G157" s="1" t="s">
        <v>388</v>
      </c>
      <c r="H157" s="1" t="s">
        <v>320</v>
      </c>
      <c r="I157" s="1">
        <v>0</v>
      </c>
      <c r="J157" s="1">
        <v>0</v>
      </c>
      <c r="K157" s="1">
        <v>0</v>
      </c>
      <c r="L157" s="1">
        <v>2</v>
      </c>
      <c r="M157" s="1">
        <f>L157*0.09</f>
        <v>0.18</v>
      </c>
      <c r="N157" s="3" t="s">
        <v>861</v>
      </c>
      <c r="O157" s="1">
        <f>L157*0.018</f>
        <v>3.5999999999999997E-2</v>
      </c>
      <c r="P157" s="3" t="s">
        <v>342</v>
      </c>
      <c r="Q157" s="3" t="s">
        <v>862</v>
      </c>
      <c r="R157" s="3" t="s">
        <v>837</v>
      </c>
      <c r="S157" s="3" t="s">
        <v>324</v>
      </c>
      <c r="T157" s="3" t="s">
        <v>324</v>
      </c>
      <c r="U157" s="3" t="s">
        <v>324</v>
      </c>
      <c r="V157" s="3" t="s">
        <v>325</v>
      </c>
      <c r="W157" s="3" t="s">
        <v>494</v>
      </c>
      <c r="X157" s="3" t="s">
        <v>394</v>
      </c>
      <c r="Y157" s="10">
        <f>X158*0.6</f>
        <v>55.379999999999995</v>
      </c>
      <c r="Z157" s="3" t="s">
        <v>863</v>
      </c>
      <c r="AA157" s="3" t="s">
        <v>329</v>
      </c>
      <c r="AB157" s="3"/>
      <c r="AC157" s="3" t="s">
        <v>330</v>
      </c>
      <c r="AD157" s="5">
        <v>6.1301600000000001</v>
      </c>
      <c r="AE157" s="5">
        <v>6.1982699999999999</v>
      </c>
      <c r="AF157" s="5">
        <v>7.5112100000000002</v>
      </c>
      <c r="AG157" s="5">
        <v>2.77773</v>
      </c>
      <c r="AH157" s="5">
        <v>4.3366899999999999</v>
      </c>
      <c r="AI157" s="6">
        <v>-1.2466999999999999</v>
      </c>
      <c r="AJ157" s="5">
        <v>4.8246200000000004</v>
      </c>
      <c r="AK157" s="5">
        <v>7.8832399999999998</v>
      </c>
      <c r="AL157" s="5">
        <v>7.9957700000000003</v>
      </c>
      <c r="AM157" s="5">
        <v>6.8495900000000001</v>
      </c>
      <c r="AN157" s="5">
        <v>9.6002500000000008</v>
      </c>
      <c r="AO157" s="5">
        <v>3.9386899999999998</v>
      </c>
      <c r="AP157" s="6">
        <v>1.16919</v>
      </c>
      <c r="AQ157" s="5">
        <v>13.643980000000001</v>
      </c>
      <c r="AR157" s="6">
        <v>1.50566</v>
      </c>
      <c r="AS157" s="5">
        <v>9.2211700000000008</v>
      </c>
      <c r="AT157" s="5">
        <v>11.324759999999999</v>
      </c>
      <c r="AU157" s="5">
        <v>7.9622999999999999</v>
      </c>
      <c r="AV157" s="5">
        <v>1.2644899999999999</v>
      </c>
      <c r="AW157" s="5">
        <v>8.7995599999999996</v>
      </c>
      <c r="AX157" s="5">
        <v>6.74939</v>
      </c>
      <c r="AY157" s="5">
        <v>5.3483000000000001</v>
      </c>
      <c r="AZ157" s="6">
        <v>1.9400900000000001</v>
      </c>
      <c r="BA157" s="5">
        <v>4.5103</v>
      </c>
      <c r="BB157" s="5">
        <v>3.4050699999999998</v>
      </c>
      <c r="BC157" s="6">
        <v>1.1535899999999999</v>
      </c>
      <c r="BD157" s="6">
        <v>0.82391999999999999</v>
      </c>
      <c r="BE157" s="5">
        <v>9.2413100000000004</v>
      </c>
      <c r="BF157" s="5">
        <v>7.5190599999999996</v>
      </c>
      <c r="BG157" s="5">
        <v>10.260260000000001</v>
      </c>
      <c r="BH157" s="5">
        <v>8.4496699999999993</v>
      </c>
      <c r="BI157" s="6">
        <v>1.0331399999999999</v>
      </c>
      <c r="BJ157" s="6">
        <v>0.40411000000000002</v>
      </c>
      <c r="BK157" s="5">
        <v>8.2730499999999996</v>
      </c>
      <c r="BL157" s="5">
        <v>8.0334900000000005</v>
      </c>
      <c r="BM157" s="5">
        <v>4.1032799999999998</v>
      </c>
      <c r="BN157" s="6">
        <v>-0.56855</v>
      </c>
      <c r="BO157" s="5">
        <v>8.4278099999999991</v>
      </c>
      <c r="BP157" s="5">
        <v>9.6268200000000004</v>
      </c>
      <c r="BQ157" s="5">
        <v>7.3697600000000003</v>
      </c>
      <c r="BR157" s="5">
        <v>4.3870199999999997</v>
      </c>
      <c r="BS157" s="6">
        <v>0.37587999999999999</v>
      </c>
      <c r="BT157" s="5">
        <v>11.556010000000001</v>
      </c>
      <c r="BU157" s="5">
        <v>9.4871200000000009</v>
      </c>
      <c r="BV157" s="5">
        <v>7.1761999999999997</v>
      </c>
      <c r="BW157" s="5">
        <v>8.2680299999999995</v>
      </c>
      <c r="BX157" s="5">
        <v>6.4423500000000002</v>
      </c>
      <c r="BY157" s="5">
        <v>6.2000299999999999</v>
      </c>
      <c r="BZ157" s="5">
        <v>7.8456799999999998</v>
      </c>
      <c r="CA157" s="5">
        <v>9.0861400000000003</v>
      </c>
      <c r="CB157" s="6">
        <v>0.92835999999999996</v>
      </c>
      <c r="CC157" s="5">
        <v>8.5260300000000004</v>
      </c>
      <c r="CD157" s="5">
        <v>4.2171200000000004</v>
      </c>
      <c r="CE157" s="5">
        <v>12.74432</v>
      </c>
      <c r="CF157" s="5">
        <v>4.8354499999999998</v>
      </c>
      <c r="CG157" s="5">
        <v>10.96082</v>
      </c>
      <c r="CH157" s="5">
        <v>4.7057799999999999</v>
      </c>
      <c r="CI157" s="5">
        <v>4.0082599999999999</v>
      </c>
      <c r="CJ157" s="5">
        <v>5.9271900000000004</v>
      </c>
      <c r="CK157" s="5">
        <v>11.253909999999999</v>
      </c>
      <c r="CL157" s="5">
        <v>5.1322099999999997</v>
      </c>
      <c r="CM157" s="5">
        <v>6.8877699999999997</v>
      </c>
      <c r="CN157" s="5">
        <v>9.6768400000000003</v>
      </c>
      <c r="CO157" s="5">
        <v>3.6275900000000001</v>
      </c>
      <c r="CP157" s="5">
        <v>2.2176</v>
      </c>
      <c r="CQ157" s="5">
        <v>2.4219300000000001</v>
      </c>
      <c r="CR157" s="5">
        <v>8.9337300000000006</v>
      </c>
      <c r="CS157" s="5">
        <v>6.49613</v>
      </c>
      <c r="CT157" s="5">
        <v>4.4047400000000003</v>
      </c>
      <c r="CU157" s="5">
        <v>9.95383</v>
      </c>
      <c r="CV157" s="5">
        <v>4.9880800000000001</v>
      </c>
      <c r="CW157" s="5">
        <v>2.1711999999999998</v>
      </c>
      <c r="CX157" s="5">
        <v>2.03159</v>
      </c>
      <c r="CY157" s="5">
        <v>7.7293099999999999</v>
      </c>
      <c r="CZ157" s="5">
        <v>5.55464</v>
      </c>
      <c r="DA157" s="5">
        <v>5.1805300000000001</v>
      </c>
      <c r="DB157" s="5">
        <v>5.0087200000000003</v>
      </c>
      <c r="DC157" s="5">
        <v>6.6636699999999998</v>
      </c>
      <c r="DD157" s="5">
        <v>7.6106100000000003</v>
      </c>
      <c r="DE157" s="5">
        <v>1.5573900000000001</v>
      </c>
      <c r="DF157" s="5">
        <v>9.9739699999999996</v>
      </c>
      <c r="DG157" s="6">
        <v>0.98429</v>
      </c>
      <c r="DH157" s="5">
        <v>3.56202</v>
      </c>
      <c r="DI157" s="5">
        <v>2.7234699999999998</v>
      </c>
      <c r="DJ157" s="6">
        <v>1.8687100000000001</v>
      </c>
      <c r="DK157" s="5">
        <v>8.0002499999999994</v>
      </c>
      <c r="DL157" s="5">
        <v>4.2018000000000004</v>
      </c>
      <c r="DM157" s="5">
        <v>2.7507000000000001</v>
      </c>
      <c r="DN157" s="6">
        <v>0.47004000000000001</v>
      </c>
      <c r="DO157" s="5">
        <v>2.9357099999999998</v>
      </c>
      <c r="DP157" s="5">
        <v>6.0454499999999998</v>
      </c>
      <c r="DQ157" s="5">
        <v>10.136430000000001</v>
      </c>
      <c r="DR157" s="1" t="s">
        <v>852</v>
      </c>
      <c r="DS157" s="1" t="s">
        <v>332</v>
      </c>
      <c r="DT157" s="5">
        <v>-0.21237087249755859</v>
      </c>
      <c r="DU157" s="5">
        <v>-8.0960273742675781E-2</v>
      </c>
    </row>
    <row r="158" spans="2:125" x14ac:dyDescent="0.2">
      <c r="B158" s="3" t="s">
        <v>864</v>
      </c>
      <c r="C158" s="3" t="s">
        <v>860</v>
      </c>
      <c r="D158" s="4">
        <v>45189</v>
      </c>
      <c r="E158" s="4">
        <v>45190</v>
      </c>
      <c r="F158" s="1">
        <f t="shared" si="8"/>
        <v>1</v>
      </c>
      <c r="G158" s="1" t="s">
        <v>388</v>
      </c>
      <c r="H158" s="1" t="s">
        <v>320</v>
      </c>
      <c r="I158" s="1">
        <v>0</v>
      </c>
      <c r="J158" s="1">
        <v>0</v>
      </c>
      <c r="K158" s="1">
        <v>0</v>
      </c>
      <c r="L158" s="1">
        <v>1.6</v>
      </c>
      <c r="M158" s="1">
        <v>0</v>
      </c>
      <c r="N158" s="3" t="s">
        <v>865</v>
      </c>
      <c r="O158" s="1">
        <f>L158*0.008</f>
        <v>1.2800000000000001E-2</v>
      </c>
      <c r="P158" s="3" t="s">
        <v>472</v>
      </c>
      <c r="Q158" s="3" t="s">
        <v>866</v>
      </c>
      <c r="R158" s="3" t="s">
        <v>606</v>
      </c>
      <c r="S158" s="3" t="s">
        <v>324</v>
      </c>
      <c r="T158" s="3" t="s">
        <v>324</v>
      </c>
      <c r="U158" s="3" t="s">
        <v>324</v>
      </c>
      <c r="V158" s="3" t="s">
        <v>325</v>
      </c>
      <c r="W158" s="3" t="s">
        <v>494</v>
      </c>
      <c r="X158" s="3" t="s">
        <v>394</v>
      </c>
      <c r="Y158" s="10">
        <f t="shared" ref="Y158:Y168" si="10">X159*0.6</f>
        <v>55.379999999999995</v>
      </c>
      <c r="Z158" s="3" t="s">
        <v>863</v>
      </c>
      <c r="AA158" s="3" t="s">
        <v>329</v>
      </c>
      <c r="AB158" s="3"/>
      <c r="AC158" s="3" t="s">
        <v>330</v>
      </c>
      <c r="AD158" s="5">
        <v>5.93832</v>
      </c>
      <c r="AE158" s="5">
        <v>6.0897500000000004</v>
      </c>
      <c r="AF158" s="5">
        <v>7.3610100000000003</v>
      </c>
      <c r="AG158" s="5">
        <v>2.5572699999999999</v>
      </c>
      <c r="AH158" s="5">
        <v>6.0547700000000004</v>
      </c>
      <c r="AI158" s="6">
        <v>-1.69882</v>
      </c>
      <c r="AJ158" s="5">
        <v>4.9599399999999996</v>
      </c>
      <c r="AK158" s="5">
        <v>9.0821500000000004</v>
      </c>
      <c r="AL158" s="5">
        <v>8.52257</v>
      </c>
      <c r="AM158" s="5">
        <v>6.9646699999999999</v>
      </c>
      <c r="AN158" s="5">
        <v>9.7674699999999994</v>
      </c>
      <c r="AO158" s="5">
        <v>4.5285900000000003</v>
      </c>
      <c r="AP158" s="5">
        <v>1.4108400000000001</v>
      </c>
      <c r="AQ158" s="5">
        <v>14.147449999999999</v>
      </c>
      <c r="AR158" s="6">
        <v>1.5560799999999999</v>
      </c>
      <c r="AS158" s="5">
        <v>8.9964999999999993</v>
      </c>
      <c r="AT158" s="5">
        <v>11.775919999999999</v>
      </c>
      <c r="AU158" s="5">
        <v>8.0805500000000006</v>
      </c>
      <c r="AV158" s="5">
        <v>1.09094</v>
      </c>
      <c r="AW158" s="5">
        <v>8.9536999999999995</v>
      </c>
      <c r="AX158" s="5">
        <v>6.6937499999999996</v>
      </c>
      <c r="AY158" s="5">
        <v>5.2558699999999998</v>
      </c>
      <c r="AZ158" s="6">
        <v>1.45506</v>
      </c>
      <c r="BA158" s="5">
        <v>4.5226300000000004</v>
      </c>
      <c r="BB158" s="5">
        <v>3.3815599999999999</v>
      </c>
      <c r="BC158" s="6">
        <v>1.29996</v>
      </c>
      <c r="BD158" s="6">
        <v>1.58511</v>
      </c>
      <c r="BE158" s="5">
        <v>9.2499900000000004</v>
      </c>
      <c r="BF158" s="5">
        <v>7.3574299999999999</v>
      </c>
      <c r="BG158" s="5">
        <v>10.34937</v>
      </c>
      <c r="BH158" s="5">
        <v>8.6628299999999996</v>
      </c>
      <c r="BI158" s="5">
        <v>1.37104</v>
      </c>
      <c r="BJ158" s="6">
        <v>0.17781</v>
      </c>
      <c r="BK158" s="5">
        <v>8.6299100000000006</v>
      </c>
      <c r="BL158" s="5">
        <v>8.1681299999999997</v>
      </c>
      <c r="BM158" s="5">
        <v>4.4279599999999997</v>
      </c>
      <c r="BN158" s="6">
        <v>-0.88234999999999997</v>
      </c>
      <c r="BO158" s="5">
        <v>8.6523699999999995</v>
      </c>
      <c r="BP158" s="5">
        <v>10.01421</v>
      </c>
      <c r="BQ158" s="5">
        <v>7.3531300000000002</v>
      </c>
      <c r="BR158" s="5">
        <v>4.5755600000000003</v>
      </c>
      <c r="BS158" s="6">
        <v>0.51819000000000004</v>
      </c>
      <c r="BT158" s="5">
        <v>11.63949</v>
      </c>
      <c r="BU158" s="5">
        <v>9.9022299999999994</v>
      </c>
      <c r="BV158" s="5">
        <v>7.7604600000000001</v>
      </c>
      <c r="BW158" s="5">
        <v>8.4569700000000001</v>
      </c>
      <c r="BX158" s="5">
        <v>6.4821499999999999</v>
      </c>
      <c r="BY158" s="5">
        <v>6.4267700000000003</v>
      </c>
      <c r="BZ158" s="5">
        <v>7.8469699999999998</v>
      </c>
      <c r="CA158" s="5">
        <v>9.6427300000000002</v>
      </c>
      <c r="CB158" s="6">
        <v>0.6653</v>
      </c>
      <c r="CC158" s="5">
        <v>8.7958300000000005</v>
      </c>
      <c r="CD158" s="5">
        <v>4.4911099999999999</v>
      </c>
      <c r="CE158" s="5">
        <v>12.61501</v>
      </c>
      <c r="CF158" s="5">
        <v>4.8938499999999996</v>
      </c>
      <c r="CG158" s="5">
        <v>10.757350000000001</v>
      </c>
      <c r="CH158" s="5">
        <v>4.8191600000000001</v>
      </c>
      <c r="CI158" s="5">
        <v>4.4016099999999998</v>
      </c>
      <c r="CJ158" s="5">
        <v>6.0414599999999998</v>
      </c>
      <c r="CK158" s="5">
        <v>11.07779</v>
      </c>
      <c r="CL158" s="5">
        <v>4.89513</v>
      </c>
      <c r="CM158" s="5">
        <v>7.3474399999999997</v>
      </c>
      <c r="CN158" s="5">
        <v>9.3137600000000003</v>
      </c>
      <c r="CO158" s="6">
        <v>1.7962</v>
      </c>
      <c r="CP158" s="5">
        <v>2.0894300000000001</v>
      </c>
      <c r="CQ158" s="5">
        <v>2.4900199999999999</v>
      </c>
      <c r="CR158" s="5">
        <v>9.1503399999999999</v>
      </c>
      <c r="CS158" s="5">
        <v>6.7745100000000003</v>
      </c>
      <c r="CT158" s="5">
        <v>4.5175599999999996</v>
      </c>
      <c r="CU158" s="5">
        <v>10.274290000000001</v>
      </c>
      <c r="CV158" s="5">
        <v>5.3093700000000004</v>
      </c>
      <c r="CW158" s="5">
        <v>2.2267600000000001</v>
      </c>
      <c r="CX158" s="5">
        <v>1.84955</v>
      </c>
      <c r="CY158" s="5">
        <v>10.63965</v>
      </c>
      <c r="CZ158" s="5">
        <v>5.74139</v>
      </c>
      <c r="DA158" s="5">
        <v>5.0323599999999997</v>
      </c>
      <c r="DB158" s="5">
        <v>5.0592699999999997</v>
      </c>
      <c r="DC158" s="5">
        <v>6.9081299999999999</v>
      </c>
      <c r="DD158" s="5">
        <v>7.2924899999999999</v>
      </c>
      <c r="DE158" s="5">
        <v>1.7196199999999999</v>
      </c>
      <c r="DF158" s="5">
        <v>10.07395</v>
      </c>
      <c r="DG158" s="6">
        <v>0.92237000000000002</v>
      </c>
      <c r="DH158" s="5">
        <v>4.2253400000000001</v>
      </c>
      <c r="DI158" s="5">
        <v>2.6549200000000002</v>
      </c>
      <c r="DJ158" s="6">
        <v>1.88649</v>
      </c>
      <c r="DK158" s="5">
        <v>7.9073399999999996</v>
      </c>
      <c r="DL158" s="5">
        <v>4.7845300000000002</v>
      </c>
      <c r="DM158" s="5">
        <v>2.98204</v>
      </c>
      <c r="DN158" s="6">
        <v>1.6285700000000001</v>
      </c>
      <c r="DO158" s="5">
        <v>2.97234</v>
      </c>
      <c r="DP158" s="5">
        <v>6.4810400000000001</v>
      </c>
      <c r="DQ158" s="5">
        <v>10.08611</v>
      </c>
      <c r="DR158" s="1" t="s">
        <v>852</v>
      </c>
      <c r="DS158" s="1" t="s">
        <v>332</v>
      </c>
      <c r="DT158" s="5">
        <v>-5.9350013732910156E-2</v>
      </c>
      <c r="DU158" s="5">
        <v>-5.7669639587402344E-2</v>
      </c>
    </row>
    <row r="159" spans="2:125" x14ac:dyDescent="0.2">
      <c r="B159" s="3" t="s">
        <v>867</v>
      </c>
      <c r="C159" s="3" t="s">
        <v>860</v>
      </c>
      <c r="D159" s="4">
        <v>45189</v>
      </c>
      <c r="E159" s="4">
        <v>45192</v>
      </c>
      <c r="F159" s="1">
        <f t="shared" si="8"/>
        <v>3</v>
      </c>
      <c r="G159" s="1" t="s">
        <v>388</v>
      </c>
      <c r="H159" s="1" t="s">
        <v>320</v>
      </c>
      <c r="I159" s="1">
        <v>0</v>
      </c>
      <c r="J159" s="1">
        <v>0</v>
      </c>
      <c r="K159" s="1">
        <v>0</v>
      </c>
      <c r="L159" s="1">
        <v>3</v>
      </c>
      <c r="M159" s="1">
        <f>L159*0.009</f>
        <v>2.6999999999999996E-2</v>
      </c>
      <c r="N159" s="1">
        <v>2.71</v>
      </c>
      <c r="O159" s="1">
        <f>L159*0.009</f>
        <v>2.6999999999999996E-2</v>
      </c>
      <c r="P159" s="1">
        <v>99</v>
      </c>
      <c r="Q159" s="1">
        <v>110</v>
      </c>
      <c r="R159" s="1">
        <v>9.6999999999999993</v>
      </c>
      <c r="S159" s="3" t="s">
        <v>324</v>
      </c>
      <c r="T159" s="3" t="s">
        <v>324</v>
      </c>
      <c r="U159" s="3" t="s">
        <v>324</v>
      </c>
      <c r="V159" s="3" t="s">
        <v>325</v>
      </c>
      <c r="W159" s="3" t="s">
        <v>494</v>
      </c>
      <c r="X159" s="3" t="s">
        <v>394</v>
      </c>
      <c r="Y159" s="10">
        <f t="shared" si="10"/>
        <v>55.379999999999995</v>
      </c>
      <c r="Z159" s="3" t="s">
        <v>863</v>
      </c>
      <c r="AA159" s="3" t="s">
        <v>329</v>
      </c>
      <c r="AB159" s="3"/>
      <c r="AC159" s="3" t="s">
        <v>330</v>
      </c>
      <c r="AD159" s="5">
        <v>6.0633900000000001</v>
      </c>
      <c r="AE159" s="5">
        <v>6.2996999999999996</v>
      </c>
      <c r="AF159" s="5">
        <v>7.6440200000000003</v>
      </c>
      <c r="AG159" s="5">
        <v>2.6403799999999999</v>
      </c>
      <c r="AH159" s="5">
        <v>6.6697699999999998</v>
      </c>
      <c r="AI159" s="6">
        <v>-1.6077300000000001</v>
      </c>
      <c r="AJ159" s="5">
        <v>4.9474600000000004</v>
      </c>
      <c r="AK159" s="5">
        <v>9.7680299999999995</v>
      </c>
      <c r="AL159" s="5">
        <v>9.2420600000000004</v>
      </c>
      <c r="AM159" s="5">
        <v>7.1091300000000004</v>
      </c>
      <c r="AN159" s="5">
        <v>9.6057799999999993</v>
      </c>
      <c r="AO159" s="5">
        <v>4.1479900000000001</v>
      </c>
      <c r="AP159" s="6">
        <v>0.88444</v>
      </c>
      <c r="AQ159" s="5">
        <v>13.970359999999999</v>
      </c>
      <c r="AR159" s="5">
        <v>2.3245900000000002</v>
      </c>
      <c r="AS159" s="5">
        <v>9.9977699999999992</v>
      </c>
      <c r="AT159" s="5">
        <v>12.845190000000001</v>
      </c>
      <c r="AU159" s="5">
        <v>7.9759900000000004</v>
      </c>
      <c r="AV159" s="5">
        <v>1.8133300000000001</v>
      </c>
      <c r="AW159" s="5">
        <v>8.80518</v>
      </c>
      <c r="AX159" s="5">
        <v>7.7158699999999998</v>
      </c>
      <c r="AY159" s="5">
        <v>5.0802300000000002</v>
      </c>
      <c r="AZ159" s="6">
        <v>1.9470799999999999</v>
      </c>
      <c r="BA159" s="5">
        <v>4.88462</v>
      </c>
      <c r="BB159" s="5">
        <v>3.4516300000000002</v>
      </c>
      <c r="BC159" s="6">
        <v>1.89622</v>
      </c>
      <c r="BD159" s="6">
        <v>1.8048599999999999</v>
      </c>
      <c r="BE159" s="5">
        <v>9.1787399999999995</v>
      </c>
      <c r="BF159" s="5">
        <v>7.7406600000000001</v>
      </c>
      <c r="BG159" s="5">
        <v>10.52036</v>
      </c>
      <c r="BH159" s="5">
        <v>9.1203199999999995</v>
      </c>
      <c r="BI159" s="5">
        <v>3.3262800000000001</v>
      </c>
      <c r="BJ159" s="6">
        <v>0.58984999999999999</v>
      </c>
      <c r="BK159" s="5">
        <v>8.7111599999999996</v>
      </c>
      <c r="BL159" s="5">
        <v>8.8717900000000007</v>
      </c>
      <c r="BM159" s="5">
        <v>5.71746</v>
      </c>
      <c r="BN159" s="6">
        <v>-0.43635000000000002</v>
      </c>
      <c r="BO159" s="5">
        <v>8.8286999999999995</v>
      </c>
      <c r="BP159" s="5">
        <v>10.57841</v>
      </c>
      <c r="BQ159" s="5">
        <v>7.45566</v>
      </c>
      <c r="BR159" s="5">
        <v>5.2137200000000004</v>
      </c>
      <c r="BS159" s="6">
        <v>0.45269999999999999</v>
      </c>
      <c r="BT159" s="5">
        <v>11.972580000000001</v>
      </c>
      <c r="BU159" s="5">
        <v>9.5987600000000004</v>
      </c>
      <c r="BV159" s="5">
        <v>8.1767500000000002</v>
      </c>
      <c r="BW159" s="5">
        <v>8.5813500000000005</v>
      </c>
      <c r="BX159" s="5">
        <v>6.6288200000000002</v>
      </c>
      <c r="BY159" s="5">
        <v>6.3396699999999999</v>
      </c>
      <c r="BZ159" s="5">
        <v>7.9344400000000004</v>
      </c>
      <c r="CA159" s="5">
        <v>10.62828</v>
      </c>
      <c r="CB159" s="6">
        <v>1.4432100000000001</v>
      </c>
      <c r="CC159" s="5">
        <v>9.8121200000000002</v>
      </c>
      <c r="CD159" s="5">
        <v>5.5104800000000003</v>
      </c>
      <c r="CE159" s="5">
        <v>12.756360000000001</v>
      </c>
      <c r="CF159" s="5">
        <v>4.91167</v>
      </c>
      <c r="CG159" s="5">
        <v>10.646140000000001</v>
      </c>
      <c r="CH159" s="5">
        <v>4.9363999999999999</v>
      </c>
      <c r="CI159" s="5">
        <v>5.7868899999999996</v>
      </c>
      <c r="CJ159" s="5">
        <v>5.8594600000000003</v>
      </c>
      <c r="CK159" s="5">
        <v>11.9793</v>
      </c>
      <c r="CL159" s="5">
        <v>4.7673699999999997</v>
      </c>
      <c r="CM159" s="5">
        <v>7.6829200000000002</v>
      </c>
      <c r="CN159" s="5">
        <v>9.9764099999999996</v>
      </c>
      <c r="CO159" s="5">
        <v>4.3808499999999997</v>
      </c>
      <c r="CP159" s="5">
        <v>2.1099199999999998</v>
      </c>
      <c r="CQ159" s="5">
        <v>2.53905</v>
      </c>
      <c r="CR159" s="5">
        <v>9.2761600000000008</v>
      </c>
      <c r="CS159" s="5">
        <v>6.74451</v>
      </c>
      <c r="CT159" s="5">
        <v>4.4324300000000001</v>
      </c>
      <c r="CU159" s="5">
        <v>12.658770000000001</v>
      </c>
      <c r="CV159" s="5">
        <v>5.4950200000000002</v>
      </c>
      <c r="CW159" s="5">
        <v>2.2177600000000002</v>
      </c>
      <c r="CX159" s="5">
        <v>2.1138599999999999</v>
      </c>
      <c r="CY159" s="5">
        <v>11.273999999999999</v>
      </c>
      <c r="CZ159" s="5">
        <v>5.7291499999999997</v>
      </c>
      <c r="DA159" s="5">
        <v>5.0253500000000004</v>
      </c>
      <c r="DB159" s="5">
        <v>5.0307399999999998</v>
      </c>
      <c r="DC159" s="5">
        <v>6.8363199999999997</v>
      </c>
      <c r="DD159" s="5">
        <v>7.5924699999999996</v>
      </c>
      <c r="DE159" s="5">
        <v>1.8467499999999999</v>
      </c>
      <c r="DF159" s="5">
        <v>10.121589999999999</v>
      </c>
      <c r="DG159" s="6">
        <v>0.69604999999999995</v>
      </c>
      <c r="DH159" s="5">
        <v>3.7758500000000002</v>
      </c>
      <c r="DI159" s="5">
        <v>2.93892</v>
      </c>
      <c r="DJ159" s="6">
        <v>2.3620100000000002</v>
      </c>
      <c r="DK159" s="5">
        <v>8.1739200000000007</v>
      </c>
      <c r="DL159" s="5">
        <v>4.9585999999999997</v>
      </c>
      <c r="DM159" s="5">
        <v>3.4543900000000001</v>
      </c>
      <c r="DN159" s="5">
        <v>3.4891299999999998</v>
      </c>
      <c r="DO159" s="5">
        <v>2.8549899999999999</v>
      </c>
      <c r="DP159" s="5">
        <v>7.3724499999999997</v>
      </c>
      <c r="DQ159" s="5">
        <v>10.20856</v>
      </c>
      <c r="DR159" s="1" t="s">
        <v>852</v>
      </c>
      <c r="DS159" s="1" t="s">
        <v>332</v>
      </c>
      <c r="DT159" s="5">
        <v>0.21302986145019531</v>
      </c>
      <c r="DU159" s="5">
        <v>0.19015026092529297</v>
      </c>
    </row>
    <row r="160" spans="2:125" x14ac:dyDescent="0.2">
      <c r="B160" s="3" t="s">
        <v>868</v>
      </c>
      <c r="C160" s="3" t="s">
        <v>860</v>
      </c>
      <c r="D160" s="4">
        <v>45189</v>
      </c>
      <c r="E160" s="4">
        <v>45194</v>
      </c>
      <c r="F160" s="1">
        <f t="shared" si="8"/>
        <v>5</v>
      </c>
      <c r="G160" s="1" t="s">
        <v>388</v>
      </c>
      <c r="H160" s="1" t="s">
        <v>320</v>
      </c>
      <c r="I160" s="1">
        <v>0</v>
      </c>
      <c r="J160" s="1">
        <v>0</v>
      </c>
      <c r="K160" s="1">
        <v>0</v>
      </c>
      <c r="L160" s="1">
        <v>1.3</v>
      </c>
      <c r="M160" s="1">
        <f>L160*0.079</f>
        <v>0.1027</v>
      </c>
      <c r="N160" s="3" t="s">
        <v>403</v>
      </c>
      <c r="O160" s="1">
        <f>L160*0.07</f>
        <v>9.1000000000000011E-2</v>
      </c>
      <c r="P160" s="3" t="s">
        <v>366</v>
      </c>
      <c r="Q160" s="3" t="s">
        <v>869</v>
      </c>
      <c r="R160" s="3" t="s">
        <v>870</v>
      </c>
      <c r="S160" s="3" t="s">
        <v>324</v>
      </c>
      <c r="T160" s="3" t="s">
        <v>324</v>
      </c>
      <c r="U160" s="3" t="s">
        <v>324</v>
      </c>
      <c r="V160" s="3" t="s">
        <v>325</v>
      </c>
      <c r="W160" s="3" t="s">
        <v>494</v>
      </c>
      <c r="X160" s="3" t="s">
        <v>394</v>
      </c>
      <c r="Y160" s="10">
        <f t="shared" si="10"/>
        <v>55.379999999999995</v>
      </c>
      <c r="Z160" s="3" t="s">
        <v>863</v>
      </c>
      <c r="AA160" s="3" t="s">
        <v>329</v>
      </c>
      <c r="AB160" s="3"/>
      <c r="AC160" s="3" t="s">
        <v>330</v>
      </c>
      <c r="AD160" s="5">
        <v>6.0009600000000001</v>
      </c>
      <c r="AE160" s="5">
        <v>7.1131900000000003</v>
      </c>
      <c r="AF160" s="5">
        <v>7.5597200000000004</v>
      </c>
      <c r="AG160" s="5">
        <v>1.8489899999999999</v>
      </c>
      <c r="AH160" s="5">
        <v>5.6926100000000002</v>
      </c>
      <c r="AI160" s="6">
        <v>-1.4969699999999999</v>
      </c>
      <c r="AJ160" s="5">
        <v>4.9629300000000001</v>
      </c>
      <c r="AK160" s="5">
        <v>8.9000599999999999</v>
      </c>
      <c r="AL160" s="5">
        <v>7.9145500000000002</v>
      </c>
      <c r="AM160" s="5">
        <v>7.00495</v>
      </c>
      <c r="AN160" s="5">
        <v>9.5398499999999995</v>
      </c>
      <c r="AO160" s="5">
        <v>4.95153</v>
      </c>
      <c r="AP160" s="6">
        <v>0.45767000000000002</v>
      </c>
      <c r="AQ160" s="5">
        <v>12.900969999999999</v>
      </c>
      <c r="AR160" s="5">
        <v>4.6790500000000002</v>
      </c>
      <c r="AS160" s="5">
        <v>10.114739999999999</v>
      </c>
      <c r="AT160" s="5">
        <v>12.327680000000001</v>
      </c>
      <c r="AU160" s="5">
        <v>7.96617</v>
      </c>
      <c r="AV160" s="5">
        <v>1.7958400000000001</v>
      </c>
      <c r="AW160" s="5">
        <v>10.168340000000001</v>
      </c>
      <c r="AX160" s="5">
        <v>9.1825799999999997</v>
      </c>
      <c r="AY160" s="5">
        <v>5.1893700000000003</v>
      </c>
      <c r="AZ160" s="6">
        <v>1.83815</v>
      </c>
      <c r="BA160" s="5">
        <v>4.6258499999999998</v>
      </c>
      <c r="BB160" s="5">
        <v>3.8527</v>
      </c>
      <c r="BC160" s="6">
        <v>1.6227499999999999</v>
      </c>
      <c r="BD160" s="6">
        <v>1.02566</v>
      </c>
      <c r="BE160" s="5">
        <v>9.0703200000000006</v>
      </c>
      <c r="BF160" s="5">
        <v>7.7523499999999999</v>
      </c>
      <c r="BG160" s="5">
        <v>10.60416</v>
      </c>
      <c r="BH160" s="5">
        <v>9.3783499999999993</v>
      </c>
      <c r="BI160" s="5">
        <v>4.5818300000000001</v>
      </c>
      <c r="BJ160" s="6">
        <v>1.0221499999999999</v>
      </c>
      <c r="BK160" s="5">
        <v>8.5343499999999999</v>
      </c>
      <c r="BL160" s="5">
        <v>8.3443400000000008</v>
      </c>
      <c r="BM160" s="5">
        <v>4.5167999999999999</v>
      </c>
      <c r="BN160" s="6">
        <v>-1.0200400000000001</v>
      </c>
      <c r="BO160" s="5">
        <v>8.5580700000000007</v>
      </c>
      <c r="BP160" s="5">
        <v>9.5333600000000001</v>
      </c>
      <c r="BQ160" s="5">
        <v>7.7284300000000004</v>
      </c>
      <c r="BR160" s="5">
        <v>6.3353599999999997</v>
      </c>
      <c r="BS160" s="6">
        <v>0.39054</v>
      </c>
      <c r="BT160" s="5">
        <v>13.428839999999999</v>
      </c>
      <c r="BU160" s="5">
        <v>9.5269600000000008</v>
      </c>
      <c r="BV160" s="5">
        <v>8.4247999999999994</v>
      </c>
      <c r="BW160" s="5">
        <v>7.6970799999999997</v>
      </c>
      <c r="BX160" s="5">
        <v>6.4474900000000002</v>
      </c>
      <c r="BY160" s="5">
        <v>6.4865500000000003</v>
      </c>
      <c r="BZ160" s="5">
        <v>8.4285599999999992</v>
      </c>
      <c r="CA160" s="5">
        <v>9.4105299999999996</v>
      </c>
      <c r="CB160" s="6">
        <v>1.4762500000000001</v>
      </c>
      <c r="CC160" s="5">
        <v>9.0857299999999999</v>
      </c>
      <c r="CD160" s="5">
        <v>6.5053599999999996</v>
      </c>
      <c r="CE160" s="5">
        <v>12.48363</v>
      </c>
      <c r="CF160" s="5">
        <v>4.24003</v>
      </c>
      <c r="CG160" s="5">
        <v>11.78538</v>
      </c>
      <c r="CH160" s="5">
        <v>4.6643999999999997</v>
      </c>
      <c r="CI160" s="5">
        <v>8.4435699999999994</v>
      </c>
      <c r="CJ160" s="5">
        <v>5.7913600000000001</v>
      </c>
      <c r="CK160" s="5">
        <v>12.399990000000001</v>
      </c>
      <c r="CL160" s="5">
        <v>4.8553800000000003</v>
      </c>
      <c r="CM160" s="5">
        <v>8.0825600000000009</v>
      </c>
      <c r="CN160" s="5">
        <v>8.16859</v>
      </c>
      <c r="CO160" s="5">
        <v>2.7582</v>
      </c>
      <c r="CP160" s="5">
        <v>2.5472800000000002</v>
      </c>
      <c r="CQ160" s="5">
        <v>2.4833400000000001</v>
      </c>
      <c r="CR160" s="5">
        <v>9.1158599999999996</v>
      </c>
      <c r="CS160" s="5">
        <v>6.7768300000000004</v>
      </c>
      <c r="CT160" s="5">
        <v>4.3756899999999996</v>
      </c>
      <c r="CU160" s="5">
        <v>12.182180000000001</v>
      </c>
      <c r="CV160" s="5">
        <v>5.4459299999999997</v>
      </c>
      <c r="CW160" s="6">
        <v>2.0529999999999999</v>
      </c>
      <c r="CX160" s="5">
        <v>2.1707000000000001</v>
      </c>
      <c r="CY160" s="5">
        <v>12.08724</v>
      </c>
      <c r="CZ160" s="5">
        <v>5.6052</v>
      </c>
      <c r="DA160" s="5">
        <v>4.8681200000000002</v>
      </c>
      <c r="DB160" s="5">
        <v>4.9927700000000002</v>
      </c>
      <c r="DC160" s="5">
        <v>6.9960800000000001</v>
      </c>
      <c r="DD160" s="5">
        <v>9.3055800000000009</v>
      </c>
      <c r="DE160" s="5">
        <v>1.7251000000000001</v>
      </c>
      <c r="DF160" s="5">
        <v>10.137650000000001</v>
      </c>
      <c r="DG160" s="6">
        <v>1.6891700000000001</v>
      </c>
      <c r="DH160" s="5">
        <v>4.6737599999999997</v>
      </c>
      <c r="DI160" s="5">
        <v>3.1912500000000001</v>
      </c>
      <c r="DJ160" s="6">
        <v>1.44591</v>
      </c>
      <c r="DK160" s="5">
        <v>8.7106399999999997</v>
      </c>
      <c r="DL160" s="5">
        <v>5.4412500000000001</v>
      </c>
      <c r="DM160" s="5">
        <v>4.57003</v>
      </c>
      <c r="DN160" s="5">
        <v>6.2272600000000002</v>
      </c>
      <c r="DO160" s="5">
        <v>2.8605900000000002</v>
      </c>
      <c r="DP160" s="5">
        <v>7.4662199999999999</v>
      </c>
      <c r="DQ160" s="5">
        <v>10.180009999999999</v>
      </c>
      <c r="DR160" s="1" t="s">
        <v>852</v>
      </c>
      <c r="DS160" s="1" t="s">
        <v>332</v>
      </c>
      <c r="DT160" s="5">
        <v>8.3350181579589844E-2</v>
      </c>
      <c r="DU160" s="5">
        <v>9.11102294921875E-2</v>
      </c>
    </row>
    <row r="161" spans="2:125" x14ac:dyDescent="0.2">
      <c r="B161" s="3" t="s">
        <v>871</v>
      </c>
      <c r="C161" s="3" t="s">
        <v>860</v>
      </c>
      <c r="D161" s="4">
        <v>45189</v>
      </c>
      <c r="E161" s="4">
        <v>45195</v>
      </c>
      <c r="F161" s="1">
        <f t="shared" si="8"/>
        <v>6</v>
      </c>
      <c r="G161" s="1" t="s">
        <v>388</v>
      </c>
      <c r="H161" s="1" t="s">
        <v>320</v>
      </c>
      <c r="I161" s="1">
        <v>0</v>
      </c>
      <c r="J161" s="1">
        <v>1</v>
      </c>
      <c r="K161" s="1">
        <v>1</v>
      </c>
      <c r="L161" s="1">
        <v>1.3</v>
      </c>
      <c r="M161" s="1">
        <f>L161*0.08</f>
        <v>0.10400000000000001</v>
      </c>
      <c r="N161" s="3" t="s">
        <v>756</v>
      </c>
      <c r="O161" s="1">
        <f>L161*0.04</f>
        <v>5.2000000000000005E-2</v>
      </c>
      <c r="P161" s="3" t="s">
        <v>459</v>
      </c>
      <c r="Q161" s="3" t="s">
        <v>872</v>
      </c>
      <c r="R161" s="3" t="s">
        <v>873</v>
      </c>
      <c r="S161" s="3" t="s">
        <v>346</v>
      </c>
      <c r="T161" s="3" t="s">
        <v>324</v>
      </c>
      <c r="U161" s="3" t="s">
        <v>324</v>
      </c>
      <c r="V161" s="3" t="s">
        <v>325</v>
      </c>
      <c r="W161" s="3" t="s">
        <v>494</v>
      </c>
      <c r="X161" s="3" t="s">
        <v>394</v>
      </c>
      <c r="Y161" s="10">
        <f t="shared" si="10"/>
        <v>55.379999999999995</v>
      </c>
      <c r="Z161" s="3" t="s">
        <v>863</v>
      </c>
      <c r="AA161" s="3" t="s">
        <v>329</v>
      </c>
      <c r="AB161" s="3"/>
      <c r="AC161" s="3" t="s">
        <v>330</v>
      </c>
      <c r="AD161" s="5">
        <v>6.5399200000000004</v>
      </c>
      <c r="AE161" s="5">
        <v>7.0993500000000003</v>
      </c>
      <c r="AF161" s="5">
        <v>7.5203100000000003</v>
      </c>
      <c r="AG161" s="5">
        <v>2.2456</v>
      </c>
      <c r="AH161" s="5">
        <v>4.9802299999999997</v>
      </c>
      <c r="AI161" s="6">
        <v>-1.40313</v>
      </c>
      <c r="AJ161" s="5">
        <v>4.9086100000000004</v>
      </c>
      <c r="AK161" s="5">
        <v>8.0807699999999993</v>
      </c>
      <c r="AL161" s="5">
        <v>7.8130100000000002</v>
      </c>
      <c r="AM161" s="5">
        <v>6.8699300000000001</v>
      </c>
      <c r="AN161" s="5">
        <v>9.4475099999999994</v>
      </c>
      <c r="AO161" s="5">
        <v>5.9254499999999997</v>
      </c>
      <c r="AP161" s="6">
        <v>0.69393000000000005</v>
      </c>
      <c r="AQ161" s="5">
        <v>12.950810000000001</v>
      </c>
      <c r="AR161" s="5">
        <v>5.0509199999999996</v>
      </c>
      <c r="AS161" s="5">
        <v>10.0518</v>
      </c>
      <c r="AT161" s="5">
        <v>12.257289999999999</v>
      </c>
      <c r="AU161" s="5">
        <v>7.59016</v>
      </c>
      <c r="AV161" s="5">
        <v>1.4261299999999999</v>
      </c>
      <c r="AW161" s="5">
        <v>10.23274</v>
      </c>
      <c r="AX161" s="5">
        <v>9.2845800000000001</v>
      </c>
      <c r="AY161" s="5">
        <v>4.7566699999999997</v>
      </c>
      <c r="AZ161" s="6">
        <v>1.8258300000000001</v>
      </c>
      <c r="BA161" s="5">
        <v>4.4026899999999998</v>
      </c>
      <c r="BB161" s="5">
        <v>3.8220200000000002</v>
      </c>
      <c r="BC161" s="6">
        <v>1.75176</v>
      </c>
      <c r="BD161" s="6">
        <v>1.18231</v>
      </c>
      <c r="BE161" s="5">
        <v>8.8177299999999992</v>
      </c>
      <c r="BF161" s="5">
        <v>7.6398299999999999</v>
      </c>
      <c r="BG161" s="5">
        <v>10.49822</v>
      </c>
      <c r="BH161" s="5">
        <v>9.3148499999999999</v>
      </c>
      <c r="BI161" s="5">
        <v>4.4075600000000001</v>
      </c>
      <c r="BJ161" s="6">
        <v>0.56301999999999996</v>
      </c>
      <c r="BK161" s="5">
        <v>8.5184499999999996</v>
      </c>
      <c r="BL161" s="5">
        <v>8.3268299999999993</v>
      </c>
      <c r="BM161" s="5">
        <v>4.3966900000000004</v>
      </c>
      <c r="BN161" s="6">
        <v>-0.91232000000000002</v>
      </c>
      <c r="BO161" s="5">
        <v>8.4292599999999993</v>
      </c>
      <c r="BP161" s="5">
        <v>9.2807399999999998</v>
      </c>
      <c r="BQ161" s="5">
        <v>7.8203399999999998</v>
      </c>
      <c r="BR161" s="5">
        <v>6.3393800000000002</v>
      </c>
      <c r="BS161" s="6">
        <v>0.40936</v>
      </c>
      <c r="BT161" s="5">
        <v>13.1503</v>
      </c>
      <c r="BU161" s="5">
        <v>10.25451</v>
      </c>
      <c r="BV161" s="5">
        <v>8.5996500000000005</v>
      </c>
      <c r="BW161" s="5">
        <v>7.5491299999999999</v>
      </c>
      <c r="BX161" s="5">
        <v>6.3604399999999996</v>
      </c>
      <c r="BY161" s="5">
        <v>6.2665300000000004</v>
      </c>
      <c r="BZ161" s="5">
        <v>8.3917000000000002</v>
      </c>
      <c r="CA161" s="5">
        <v>9.0146099999999993</v>
      </c>
      <c r="CB161" s="6">
        <v>0.96518000000000004</v>
      </c>
      <c r="CC161" s="5">
        <v>8.9304100000000002</v>
      </c>
      <c r="CD161" s="5">
        <v>6.5760899999999998</v>
      </c>
      <c r="CE161" s="5">
        <v>12.42684</v>
      </c>
      <c r="CF161" s="5">
        <v>4.22844</v>
      </c>
      <c r="CG161" s="5">
        <v>12.254960000000001</v>
      </c>
      <c r="CH161" s="5">
        <v>4.6319699999999999</v>
      </c>
      <c r="CI161" s="5">
        <v>9.17333</v>
      </c>
      <c r="CJ161" s="5">
        <v>5.4991500000000002</v>
      </c>
      <c r="CK161" s="5">
        <v>12.118650000000001</v>
      </c>
      <c r="CL161" s="5">
        <v>4.7399699999999996</v>
      </c>
      <c r="CM161" s="5">
        <v>8.2159800000000001</v>
      </c>
      <c r="CN161" s="5">
        <v>9.1279500000000002</v>
      </c>
      <c r="CO161" s="5">
        <v>2.5449700000000002</v>
      </c>
      <c r="CP161" s="5">
        <v>2.7002299999999999</v>
      </c>
      <c r="CQ161" s="5">
        <v>2.5637699999999999</v>
      </c>
      <c r="CR161" s="5">
        <v>8.9219799999999996</v>
      </c>
      <c r="CS161" s="5">
        <v>6.6044600000000004</v>
      </c>
      <c r="CT161" s="5">
        <v>4.32151</v>
      </c>
      <c r="CU161" s="5">
        <v>11.969659999999999</v>
      </c>
      <c r="CV161" s="5">
        <v>5.3525400000000003</v>
      </c>
      <c r="CW161" s="6">
        <v>1.96591</v>
      </c>
      <c r="CX161" s="5">
        <v>1.9662900000000001</v>
      </c>
      <c r="CY161" s="5">
        <v>13.753399999999999</v>
      </c>
      <c r="CZ161" s="5">
        <v>5.52278</v>
      </c>
      <c r="DA161" s="5">
        <v>4.5563599999999997</v>
      </c>
      <c r="DB161" s="5">
        <v>4.97004</v>
      </c>
      <c r="DC161" s="5">
        <v>6.9520200000000001</v>
      </c>
      <c r="DD161" s="5">
        <v>8.9893900000000002</v>
      </c>
      <c r="DE161" s="5">
        <v>1.7973600000000001</v>
      </c>
      <c r="DF161" s="5">
        <v>10.10707</v>
      </c>
      <c r="DG161" s="6">
        <v>1.0406200000000001</v>
      </c>
      <c r="DH161" s="5">
        <v>4.7579000000000002</v>
      </c>
      <c r="DI161" s="5">
        <v>3.4713500000000002</v>
      </c>
      <c r="DJ161" s="6">
        <v>1.8010600000000001</v>
      </c>
      <c r="DK161" s="5">
        <v>8.4121400000000008</v>
      </c>
      <c r="DL161" s="5">
        <v>5.9081000000000001</v>
      </c>
      <c r="DM161" s="5">
        <v>4.3192500000000003</v>
      </c>
      <c r="DN161" s="5">
        <v>6.6092000000000004</v>
      </c>
      <c r="DO161" s="5">
        <v>2.9642300000000001</v>
      </c>
      <c r="DP161" s="5">
        <v>7.4424400000000004</v>
      </c>
      <c r="DQ161" s="5">
        <v>10.250830000000001</v>
      </c>
      <c r="DR161" s="1" t="s">
        <v>852</v>
      </c>
      <c r="DS161" s="1" t="s">
        <v>332</v>
      </c>
      <c r="DT161" s="5">
        <v>-0.13070964813232422</v>
      </c>
      <c r="DU161" s="5">
        <v>-3.5439491271972656E-2</v>
      </c>
    </row>
    <row r="162" spans="2:125" x14ac:dyDescent="0.2">
      <c r="B162" s="3" t="s">
        <v>874</v>
      </c>
      <c r="C162" s="3" t="s">
        <v>860</v>
      </c>
      <c r="D162" s="4">
        <v>45189</v>
      </c>
      <c r="E162" s="4">
        <v>45196</v>
      </c>
      <c r="F162" s="1">
        <f t="shared" si="8"/>
        <v>7</v>
      </c>
      <c r="G162" s="1" t="s">
        <v>388</v>
      </c>
      <c r="H162" s="1" t="s">
        <v>320</v>
      </c>
      <c r="I162" s="1">
        <v>0</v>
      </c>
      <c r="J162" s="1">
        <v>1</v>
      </c>
      <c r="K162" s="1">
        <v>1</v>
      </c>
      <c r="L162" s="1">
        <v>1.2</v>
      </c>
      <c r="M162" s="1">
        <f>L162*0.026</f>
        <v>3.1199999999999999E-2</v>
      </c>
      <c r="N162" s="3" t="s">
        <v>478</v>
      </c>
      <c r="O162" s="1">
        <f>L162*0.228</f>
        <v>0.27360000000000001</v>
      </c>
      <c r="P162" s="3" t="s">
        <v>724</v>
      </c>
      <c r="Q162" s="3" t="s">
        <v>875</v>
      </c>
      <c r="R162" s="3" t="s">
        <v>873</v>
      </c>
      <c r="S162" s="3" t="s">
        <v>324</v>
      </c>
      <c r="T162" s="3" t="s">
        <v>324</v>
      </c>
      <c r="U162" s="3" t="s">
        <v>324</v>
      </c>
      <c r="V162" s="3" t="s">
        <v>325</v>
      </c>
      <c r="W162" s="3" t="s">
        <v>494</v>
      </c>
      <c r="X162" s="3" t="s">
        <v>394</v>
      </c>
      <c r="Y162" s="10">
        <f t="shared" si="10"/>
        <v>55.379999999999995</v>
      </c>
      <c r="Z162" s="3" t="s">
        <v>863</v>
      </c>
      <c r="AA162" s="3" t="s">
        <v>329</v>
      </c>
      <c r="AB162" s="3"/>
      <c r="AC162" s="3" t="s">
        <v>330</v>
      </c>
      <c r="AD162" s="5">
        <v>7.9070400000000003</v>
      </c>
      <c r="AE162" s="5">
        <v>7.9443599999999996</v>
      </c>
      <c r="AF162" s="5">
        <v>7.4612999999999996</v>
      </c>
      <c r="AG162" s="5">
        <v>4.4090199999999999</v>
      </c>
      <c r="AH162" s="5">
        <v>3.93879</v>
      </c>
      <c r="AI162" s="6">
        <v>-1.7576700000000001</v>
      </c>
      <c r="AJ162" s="5">
        <v>4.8215199999999996</v>
      </c>
      <c r="AK162" s="5">
        <v>7.1936299999999997</v>
      </c>
      <c r="AL162" s="5">
        <v>7.0006899999999996</v>
      </c>
      <c r="AM162" s="5">
        <v>6.6067400000000003</v>
      </c>
      <c r="AN162" s="5">
        <v>9.3940599999999996</v>
      </c>
      <c r="AO162" s="5">
        <v>11.765700000000001</v>
      </c>
      <c r="AP162" s="6">
        <v>0.46655000000000002</v>
      </c>
      <c r="AQ162" s="5">
        <v>14.027240000000001</v>
      </c>
      <c r="AR162" s="5">
        <v>5.6090099999999996</v>
      </c>
      <c r="AS162" s="5">
        <v>12.3247</v>
      </c>
      <c r="AT162" s="5">
        <v>13.32329</v>
      </c>
      <c r="AU162" s="5">
        <v>8.3199199999999998</v>
      </c>
      <c r="AV162" s="5">
        <v>1.0423199999999999</v>
      </c>
      <c r="AW162" s="5">
        <v>11.35575</v>
      </c>
      <c r="AX162" s="5">
        <v>10.138909999999999</v>
      </c>
      <c r="AY162" s="5">
        <v>4.7385900000000003</v>
      </c>
      <c r="AZ162" s="6">
        <v>1.94462</v>
      </c>
      <c r="BA162" s="5">
        <v>4.6599700000000004</v>
      </c>
      <c r="BB162" s="5">
        <v>3.7517100000000001</v>
      </c>
      <c r="BC162" s="6">
        <v>1.5749599999999999</v>
      </c>
      <c r="BD162" s="6">
        <v>0.56825000000000003</v>
      </c>
      <c r="BE162" s="5">
        <v>8.9143500000000007</v>
      </c>
      <c r="BF162" s="5">
        <v>7.4916200000000002</v>
      </c>
      <c r="BG162" s="5">
        <v>10.61914</v>
      </c>
      <c r="BH162" s="5">
        <v>9.8532100000000007</v>
      </c>
      <c r="BI162" s="5">
        <v>5.5585699999999996</v>
      </c>
      <c r="BJ162" s="6">
        <v>1.20021</v>
      </c>
      <c r="BK162" s="5">
        <v>8.6863700000000001</v>
      </c>
      <c r="BL162" s="5">
        <v>8.6529399999999992</v>
      </c>
      <c r="BM162" s="5">
        <v>4.2453900000000004</v>
      </c>
      <c r="BN162" s="6">
        <v>-1.1659200000000001</v>
      </c>
      <c r="BO162" s="5">
        <v>8.0751299999999997</v>
      </c>
      <c r="BP162" s="5">
        <v>8.6356699999999993</v>
      </c>
      <c r="BQ162" s="5">
        <v>8.3280100000000008</v>
      </c>
      <c r="BR162" s="5">
        <v>7.5164299999999997</v>
      </c>
      <c r="BS162" s="6">
        <v>0.79718</v>
      </c>
      <c r="BT162" s="5">
        <v>13.504239999999999</v>
      </c>
      <c r="BU162" s="5">
        <v>13.175050000000001</v>
      </c>
      <c r="BV162" s="5">
        <v>9.1614400000000007</v>
      </c>
      <c r="BW162" s="5">
        <v>7.9940600000000002</v>
      </c>
      <c r="BX162" s="5">
        <v>6.4221700000000004</v>
      </c>
      <c r="BY162" s="5">
        <v>7.3959200000000003</v>
      </c>
      <c r="BZ162" s="5">
        <v>9.0268599999999992</v>
      </c>
      <c r="CA162" s="5">
        <v>8.6933799999999994</v>
      </c>
      <c r="CB162" s="6">
        <v>0.41258</v>
      </c>
      <c r="CC162" s="5">
        <v>9.1090900000000001</v>
      </c>
      <c r="CD162" s="5">
        <v>7.7242100000000002</v>
      </c>
      <c r="CE162" s="5">
        <v>12.78753</v>
      </c>
      <c r="CF162" s="5">
        <v>4.9623799999999996</v>
      </c>
      <c r="CG162" s="5">
        <v>13.50272</v>
      </c>
      <c r="CH162" s="5">
        <v>4.9592799999999997</v>
      </c>
      <c r="CI162" s="5">
        <v>10.39607</v>
      </c>
      <c r="CJ162" s="5">
        <v>5.5589700000000004</v>
      </c>
      <c r="CK162" s="5">
        <v>12.17657</v>
      </c>
      <c r="CL162" s="5">
        <v>5.0303699999999996</v>
      </c>
      <c r="CM162" s="5">
        <v>9.2730899999999998</v>
      </c>
      <c r="CN162" s="5">
        <v>8.6244300000000003</v>
      </c>
      <c r="CO162" s="5">
        <v>2.4500600000000001</v>
      </c>
      <c r="CP162" s="5">
        <v>2.8697699999999999</v>
      </c>
      <c r="CQ162" s="5">
        <v>2.55538</v>
      </c>
      <c r="CR162" s="5">
        <v>8.9644200000000005</v>
      </c>
      <c r="CS162" s="5">
        <v>6.7258199999999997</v>
      </c>
      <c r="CT162" s="5">
        <v>4.17753</v>
      </c>
      <c r="CU162" s="5">
        <v>11.28421</v>
      </c>
      <c r="CV162" s="5">
        <v>5.1142300000000001</v>
      </c>
      <c r="CW162" s="6">
        <v>1.9575100000000001</v>
      </c>
      <c r="CX162" s="5">
        <v>1.9681999999999999</v>
      </c>
      <c r="CY162" s="5">
        <v>16.456109999999999</v>
      </c>
      <c r="CZ162" s="5">
        <v>5.5533299999999999</v>
      </c>
      <c r="DA162" s="5">
        <v>5.2503399999999996</v>
      </c>
      <c r="DB162" s="5">
        <v>4.8949400000000001</v>
      </c>
      <c r="DC162" s="5">
        <v>7.1059299999999999</v>
      </c>
      <c r="DD162" s="5">
        <v>9.5081500000000005</v>
      </c>
      <c r="DE162" s="5">
        <v>1.9760899999999999</v>
      </c>
      <c r="DF162" s="5">
        <v>9.8395100000000006</v>
      </c>
      <c r="DG162" s="6">
        <v>0.93030000000000002</v>
      </c>
      <c r="DH162" s="5">
        <v>6.0365500000000001</v>
      </c>
      <c r="DI162" s="5">
        <v>3.6854100000000001</v>
      </c>
      <c r="DJ162" s="6">
        <v>1.6266799999999999</v>
      </c>
      <c r="DK162" s="5">
        <v>7.7278000000000002</v>
      </c>
      <c r="DL162" s="5">
        <v>6.5839999999999996</v>
      </c>
      <c r="DM162" s="5">
        <v>4.4444400000000002</v>
      </c>
      <c r="DN162" s="5">
        <v>7.9306000000000001</v>
      </c>
      <c r="DO162" s="5">
        <v>2.7860399999999998</v>
      </c>
      <c r="DP162" s="5">
        <v>7.1468600000000002</v>
      </c>
      <c r="DQ162" s="5">
        <v>10.288169999999999</v>
      </c>
      <c r="DR162" s="1" t="s">
        <v>852</v>
      </c>
      <c r="DS162" s="1" t="s">
        <v>332</v>
      </c>
      <c r="DT162" s="5">
        <v>-3.8600921630859375E-2</v>
      </c>
      <c r="DU162" s="5">
        <v>6.5097808837890625E-3</v>
      </c>
    </row>
    <row r="163" spans="2:125" x14ac:dyDescent="0.2">
      <c r="B163" s="3" t="s">
        <v>876</v>
      </c>
      <c r="C163" s="3" t="s">
        <v>860</v>
      </c>
      <c r="D163" s="4">
        <v>45189</v>
      </c>
      <c r="E163" s="4">
        <v>45197</v>
      </c>
      <c r="F163" s="1">
        <f t="shared" si="8"/>
        <v>8</v>
      </c>
      <c r="G163" s="1" t="s">
        <v>388</v>
      </c>
      <c r="H163" s="1" t="s">
        <v>320</v>
      </c>
      <c r="I163" s="1">
        <v>0</v>
      </c>
      <c r="J163" s="1">
        <v>0</v>
      </c>
      <c r="K163" s="1">
        <v>0</v>
      </c>
      <c r="L163" s="1">
        <v>2.2000000000000002</v>
      </c>
      <c r="M163" s="1">
        <f>L163*0.153</f>
        <v>0.33660000000000001</v>
      </c>
      <c r="N163" s="3" t="s">
        <v>783</v>
      </c>
      <c r="O163" s="1">
        <f>L163*0.43</f>
        <v>0.94600000000000006</v>
      </c>
      <c r="P163" s="3" t="s">
        <v>421</v>
      </c>
      <c r="Q163" s="3" t="s">
        <v>877</v>
      </c>
      <c r="R163" s="3" t="s">
        <v>417</v>
      </c>
      <c r="S163" s="3" t="s">
        <v>324</v>
      </c>
      <c r="T163" s="3" t="s">
        <v>324</v>
      </c>
      <c r="U163" s="3" t="s">
        <v>324</v>
      </c>
      <c r="V163" s="3" t="s">
        <v>325</v>
      </c>
      <c r="W163" s="3" t="s">
        <v>494</v>
      </c>
      <c r="X163" s="3" t="s">
        <v>394</v>
      </c>
      <c r="Y163" s="10">
        <f t="shared" si="10"/>
        <v>55.379999999999995</v>
      </c>
      <c r="Z163" s="3" t="s">
        <v>863</v>
      </c>
      <c r="AA163" s="3" t="s">
        <v>329</v>
      </c>
      <c r="AB163" s="3"/>
      <c r="AC163" s="3" t="s">
        <v>330</v>
      </c>
      <c r="AD163" s="5">
        <v>8.7962699999999998</v>
      </c>
      <c r="AE163" s="5">
        <v>8.2561499999999999</v>
      </c>
      <c r="AF163" s="5">
        <v>7.2415200000000004</v>
      </c>
      <c r="AG163" s="5">
        <v>4.5015900000000002</v>
      </c>
      <c r="AH163" s="5">
        <v>4.0883000000000003</v>
      </c>
      <c r="AI163" s="6">
        <v>-1.5949899999999999</v>
      </c>
      <c r="AJ163" s="5">
        <v>4.9734600000000002</v>
      </c>
      <c r="AK163" s="5">
        <v>7.1750600000000002</v>
      </c>
      <c r="AL163" s="5">
        <v>6.7141799999999998</v>
      </c>
      <c r="AM163" s="5">
        <v>6.2183999999999999</v>
      </c>
      <c r="AN163" s="5">
        <v>9.3587000000000007</v>
      </c>
      <c r="AO163" s="5">
        <v>10.804880000000001</v>
      </c>
      <c r="AP163" s="6">
        <v>0.62548000000000004</v>
      </c>
      <c r="AQ163" s="5">
        <v>13.84291</v>
      </c>
      <c r="AR163" s="5">
        <v>5.7685300000000002</v>
      </c>
      <c r="AS163" s="5">
        <v>11.9605</v>
      </c>
      <c r="AT163" s="5">
        <v>12.54303</v>
      </c>
      <c r="AU163" s="5">
        <v>8.6050500000000003</v>
      </c>
      <c r="AV163" s="5">
        <v>1.3930400000000001</v>
      </c>
      <c r="AW163" s="5">
        <v>11.691599999999999</v>
      </c>
      <c r="AX163" s="5">
        <v>11.199170000000001</v>
      </c>
      <c r="AY163" s="5">
        <v>5.1874399999999996</v>
      </c>
      <c r="AZ163" s="5">
        <v>2.1525300000000001</v>
      </c>
      <c r="BA163" s="5">
        <v>5.2150600000000003</v>
      </c>
      <c r="BB163" s="5">
        <v>3.7848899999999999</v>
      </c>
      <c r="BC163" s="6">
        <v>1.8461099999999999</v>
      </c>
      <c r="BD163" s="6">
        <v>0.55542999999999998</v>
      </c>
      <c r="BE163" s="5">
        <v>9.1928400000000003</v>
      </c>
      <c r="BF163" s="5">
        <v>7.3768200000000004</v>
      </c>
      <c r="BG163" s="5">
        <v>10.59643</v>
      </c>
      <c r="BH163" s="5">
        <v>10.81338</v>
      </c>
      <c r="BI163" s="5">
        <v>6.5781900000000002</v>
      </c>
      <c r="BJ163" s="6">
        <v>1.6132899999999999</v>
      </c>
      <c r="BK163" s="5">
        <v>8.4368999999999996</v>
      </c>
      <c r="BL163" s="5">
        <v>8.6328700000000005</v>
      </c>
      <c r="BM163" s="5">
        <v>4.0717100000000004</v>
      </c>
      <c r="BN163" s="6">
        <v>-0.87958999999999998</v>
      </c>
      <c r="BO163" s="5">
        <v>8.0575299999999999</v>
      </c>
      <c r="BP163" s="5">
        <v>8.1446900000000007</v>
      </c>
      <c r="BQ163" s="5">
        <v>8.6275300000000001</v>
      </c>
      <c r="BR163" s="5">
        <v>8.1152700000000006</v>
      </c>
      <c r="BS163" s="5">
        <v>1.33612</v>
      </c>
      <c r="BT163" s="5">
        <v>12.87344</v>
      </c>
      <c r="BU163" s="5">
        <v>11.614280000000001</v>
      </c>
      <c r="BV163" s="5">
        <v>7.7626600000000003</v>
      </c>
      <c r="BW163" s="5">
        <v>7.3784000000000001</v>
      </c>
      <c r="BX163" s="5">
        <v>6.5187999999999997</v>
      </c>
      <c r="BY163" s="5">
        <v>7.5906799999999999</v>
      </c>
      <c r="BZ163" s="5">
        <v>9.6200200000000002</v>
      </c>
      <c r="CA163" s="5">
        <v>8.7111400000000003</v>
      </c>
      <c r="CB163" s="6">
        <v>0.69499999999999995</v>
      </c>
      <c r="CC163" s="5">
        <v>8.9150299999999998</v>
      </c>
      <c r="CD163" s="5">
        <v>8.7880099999999999</v>
      </c>
      <c r="CE163" s="5">
        <v>13.09079</v>
      </c>
      <c r="CF163" s="5">
        <v>5.0076700000000001</v>
      </c>
      <c r="CG163" s="5">
        <v>13.34863</v>
      </c>
      <c r="CH163" s="5">
        <v>4.8391000000000002</v>
      </c>
      <c r="CI163" s="5">
        <v>8.5042399999999994</v>
      </c>
      <c r="CJ163" s="5">
        <v>5.8183100000000003</v>
      </c>
      <c r="CK163" s="5">
        <v>11.935829999999999</v>
      </c>
      <c r="CL163" s="5">
        <v>5.4191700000000003</v>
      </c>
      <c r="CM163" s="5">
        <v>8.7894900000000007</v>
      </c>
      <c r="CN163" s="5">
        <v>9.3146100000000001</v>
      </c>
      <c r="CO163" s="5">
        <v>2.8422100000000001</v>
      </c>
      <c r="CP163" s="5">
        <v>3.2638699999999998</v>
      </c>
      <c r="CQ163" s="5">
        <v>2.5585100000000001</v>
      </c>
      <c r="CR163" s="5">
        <v>9.0204699999999995</v>
      </c>
      <c r="CS163" s="5">
        <v>6.6073000000000004</v>
      </c>
      <c r="CT163" s="5">
        <v>4.1292</v>
      </c>
      <c r="CU163" s="5">
        <v>10.57311</v>
      </c>
      <c r="CV163" s="5">
        <v>5.3050899999999999</v>
      </c>
      <c r="CW163" s="6">
        <v>2.0645699999999998</v>
      </c>
      <c r="CX163" s="6">
        <v>1.67096</v>
      </c>
      <c r="CY163" s="5">
        <v>14.79415</v>
      </c>
      <c r="CZ163" s="5">
        <v>5.6577999999999999</v>
      </c>
      <c r="DA163" s="5">
        <v>5.8295000000000003</v>
      </c>
      <c r="DB163" s="5">
        <v>4.7852199999999998</v>
      </c>
      <c r="DC163" s="5">
        <v>7.25291</v>
      </c>
      <c r="DD163" s="5">
        <v>9.2325999999999997</v>
      </c>
      <c r="DE163" s="5">
        <v>2.2435200000000002</v>
      </c>
      <c r="DF163" s="5">
        <v>9.73231</v>
      </c>
      <c r="DG163" s="6">
        <v>1.0661099999999999</v>
      </c>
      <c r="DH163" s="5">
        <v>6.5203300000000004</v>
      </c>
      <c r="DI163" s="5">
        <v>4.0854200000000001</v>
      </c>
      <c r="DJ163" s="6">
        <v>0.99065999999999999</v>
      </c>
      <c r="DK163" s="5">
        <v>7.3853499999999999</v>
      </c>
      <c r="DL163" s="5">
        <v>6.3073300000000003</v>
      </c>
      <c r="DM163" s="5">
        <v>5.0111299999999996</v>
      </c>
      <c r="DN163" s="5">
        <v>8.4405699999999992</v>
      </c>
      <c r="DO163" s="5">
        <v>2.6768900000000002</v>
      </c>
      <c r="DP163" s="5">
        <v>6.22858</v>
      </c>
      <c r="DQ163" s="5">
        <v>10.22728</v>
      </c>
      <c r="DR163" s="1" t="s">
        <v>852</v>
      </c>
      <c r="DS163" s="1" t="s">
        <v>332</v>
      </c>
      <c r="DT163" s="5">
        <v>-0.12629985809326172</v>
      </c>
      <c r="DU163" s="5">
        <v>-9.8695755004882812E-3</v>
      </c>
    </row>
    <row r="164" spans="2:125" x14ac:dyDescent="0.2">
      <c r="B164" s="3" t="s">
        <v>878</v>
      </c>
      <c r="C164" s="3" t="s">
        <v>860</v>
      </c>
      <c r="D164" s="4">
        <v>45189</v>
      </c>
      <c r="E164" s="4">
        <v>45198</v>
      </c>
      <c r="F164" s="1">
        <f t="shared" si="8"/>
        <v>9</v>
      </c>
      <c r="G164" s="1" t="s">
        <v>388</v>
      </c>
      <c r="H164" s="1" t="s">
        <v>320</v>
      </c>
      <c r="I164" s="1">
        <v>0</v>
      </c>
      <c r="J164" s="1">
        <v>0</v>
      </c>
      <c r="K164" s="1">
        <v>0</v>
      </c>
      <c r="L164" s="1">
        <v>6.8</v>
      </c>
      <c r="M164" s="1">
        <f>L164*0.018</f>
        <v>0.12239999999999998</v>
      </c>
      <c r="N164" s="3" t="s">
        <v>438</v>
      </c>
      <c r="O164" s="1">
        <f>L164*0.43</f>
        <v>2.9239999999999999</v>
      </c>
      <c r="P164" s="3" t="s">
        <v>421</v>
      </c>
      <c r="Q164" s="3" t="s">
        <v>879</v>
      </c>
      <c r="R164" s="3" t="s">
        <v>521</v>
      </c>
      <c r="S164" s="3" t="s">
        <v>324</v>
      </c>
      <c r="T164" s="3" t="s">
        <v>324</v>
      </c>
      <c r="U164" s="3" t="s">
        <v>324</v>
      </c>
      <c r="V164" s="3" t="s">
        <v>325</v>
      </c>
      <c r="W164" s="3" t="s">
        <v>494</v>
      </c>
      <c r="X164" s="3" t="s">
        <v>394</v>
      </c>
      <c r="Y164" s="10">
        <f t="shared" si="10"/>
        <v>55.379999999999995</v>
      </c>
      <c r="Z164" s="3" t="s">
        <v>863</v>
      </c>
      <c r="AA164" s="3" t="s">
        <v>329</v>
      </c>
      <c r="AB164" s="3"/>
      <c r="AC164" s="3" t="s">
        <v>330</v>
      </c>
      <c r="AD164" s="5">
        <v>8.07484</v>
      </c>
      <c r="AE164" s="5">
        <v>8.3297699999999999</v>
      </c>
      <c r="AF164" s="5">
        <v>7.2378299999999998</v>
      </c>
      <c r="AG164" s="5">
        <v>3.3136399999999999</v>
      </c>
      <c r="AH164" s="5">
        <v>3.4553099999999999</v>
      </c>
      <c r="AI164" s="6">
        <v>-1.53304</v>
      </c>
      <c r="AJ164" s="5">
        <v>5.0730300000000002</v>
      </c>
      <c r="AK164" s="5">
        <v>6.65991</v>
      </c>
      <c r="AL164" s="5">
        <v>6.2238600000000002</v>
      </c>
      <c r="AM164" s="5">
        <v>5.5145</v>
      </c>
      <c r="AN164" s="5">
        <v>9.3423599999999993</v>
      </c>
      <c r="AO164" s="5">
        <v>9.2903099999999998</v>
      </c>
      <c r="AP164" s="6">
        <v>0.88697000000000004</v>
      </c>
      <c r="AQ164" s="5">
        <v>13.11373</v>
      </c>
      <c r="AR164" s="5">
        <v>5.9558799999999996</v>
      </c>
      <c r="AS164" s="5">
        <v>11.25929</v>
      </c>
      <c r="AT164" s="5">
        <v>12.190009999999999</v>
      </c>
      <c r="AU164" s="5">
        <v>8.2440800000000003</v>
      </c>
      <c r="AV164" s="5">
        <v>1.22411</v>
      </c>
      <c r="AW164" s="5">
        <v>11.62973</v>
      </c>
      <c r="AX164" s="5">
        <v>11.55175</v>
      </c>
      <c r="AY164" s="5">
        <v>6.0751099999999996</v>
      </c>
      <c r="AZ164" s="6">
        <v>1.9080900000000001</v>
      </c>
      <c r="BA164" s="5">
        <v>5.0391399999999997</v>
      </c>
      <c r="BB164" s="5">
        <v>3.8562699999999999</v>
      </c>
      <c r="BC164" s="6">
        <v>1.5093799999999999</v>
      </c>
      <c r="BD164" s="6">
        <v>0.42886000000000002</v>
      </c>
      <c r="BE164" s="5">
        <v>9.1939799999999998</v>
      </c>
      <c r="BF164" s="5">
        <v>7.3047700000000004</v>
      </c>
      <c r="BG164" s="5">
        <v>10.42902</v>
      </c>
      <c r="BH164" s="5">
        <v>10.988799999999999</v>
      </c>
      <c r="BI164" s="5">
        <v>7.0450400000000002</v>
      </c>
      <c r="BJ164" s="6">
        <v>1.65133</v>
      </c>
      <c r="BK164" s="5">
        <v>8.3427199999999999</v>
      </c>
      <c r="BL164" s="5">
        <v>7.9668900000000002</v>
      </c>
      <c r="BM164" s="5">
        <v>3.48062</v>
      </c>
      <c r="BN164" s="6">
        <v>-0.72541999999999995</v>
      </c>
      <c r="BO164" s="5">
        <v>8.1379400000000004</v>
      </c>
      <c r="BP164" s="5">
        <v>7.5636999999999999</v>
      </c>
      <c r="BQ164" s="5">
        <v>8.6461699999999997</v>
      </c>
      <c r="BR164" s="5">
        <v>8.2066499999999998</v>
      </c>
      <c r="BS164" s="5">
        <v>1.4890699999999999</v>
      </c>
      <c r="BT164" s="5">
        <v>11.17041</v>
      </c>
      <c r="BU164" s="5">
        <v>10.17869</v>
      </c>
      <c r="BV164" s="5">
        <v>6.6757799999999996</v>
      </c>
      <c r="BW164" s="5">
        <v>6.3258299999999998</v>
      </c>
      <c r="BX164" s="5">
        <v>6.3639099999999997</v>
      </c>
      <c r="BY164" s="5">
        <v>7.0859500000000004</v>
      </c>
      <c r="BZ164" s="5">
        <v>9.7827900000000003</v>
      </c>
      <c r="CA164" s="5">
        <v>7.8144299999999998</v>
      </c>
      <c r="CB164" s="6">
        <v>0.62797999999999998</v>
      </c>
      <c r="CC164" s="5">
        <v>8.7011599999999998</v>
      </c>
      <c r="CD164" s="5">
        <v>9.0474999999999994</v>
      </c>
      <c r="CE164" s="5">
        <v>13.021520000000001</v>
      </c>
      <c r="CF164" s="5">
        <v>4.6578999999999997</v>
      </c>
      <c r="CG164" s="5">
        <v>12.99478</v>
      </c>
      <c r="CH164" s="5">
        <v>4.5028600000000001</v>
      </c>
      <c r="CI164" s="5">
        <v>6.4970800000000004</v>
      </c>
      <c r="CJ164" s="5">
        <v>5.9759000000000002</v>
      </c>
      <c r="CK164" s="5">
        <v>11.52346</v>
      </c>
      <c r="CL164" s="5">
        <v>5.79155</v>
      </c>
      <c r="CM164" s="5">
        <v>7.8371599999999999</v>
      </c>
      <c r="CN164" s="5">
        <v>8.1937800000000003</v>
      </c>
      <c r="CO164" s="5">
        <v>2.8542800000000002</v>
      </c>
      <c r="CP164" s="5">
        <v>3.5472600000000001</v>
      </c>
      <c r="CQ164" s="5">
        <v>2.6065700000000001</v>
      </c>
      <c r="CR164" s="5">
        <v>9.0888500000000008</v>
      </c>
      <c r="CS164" s="5">
        <v>6.5759499999999997</v>
      </c>
      <c r="CT164" s="5">
        <v>4.1349999999999998</v>
      </c>
      <c r="CU164" s="5">
        <v>9.5828299999999995</v>
      </c>
      <c r="CV164" s="5">
        <v>5.3289799999999996</v>
      </c>
      <c r="CW164" s="5">
        <v>2.1581899999999998</v>
      </c>
      <c r="CX164" s="5">
        <v>1.7981199999999999</v>
      </c>
      <c r="CY164" s="5">
        <v>12.396559999999999</v>
      </c>
      <c r="CZ164" s="5">
        <v>5.6156699999999997</v>
      </c>
      <c r="DA164" s="5">
        <v>5.4131799999999997</v>
      </c>
      <c r="DB164" s="5">
        <v>4.7732000000000001</v>
      </c>
      <c r="DC164" s="5">
        <v>7.0704799999999999</v>
      </c>
      <c r="DD164" s="5">
        <v>7.6772499999999999</v>
      </c>
      <c r="DE164" s="5">
        <v>2.1004499999999999</v>
      </c>
      <c r="DF164" s="5">
        <v>9.7192399999999992</v>
      </c>
      <c r="DG164" s="6">
        <v>1.19418</v>
      </c>
      <c r="DH164" s="5">
        <v>6.5956999999999999</v>
      </c>
      <c r="DI164" s="5">
        <v>4.0462999999999996</v>
      </c>
      <c r="DJ164" s="6">
        <v>1.6175299999999999</v>
      </c>
      <c r="DK164" s="5">
        <v>7.0495999999999999</v>
      </c>
      <c r="DL164" s="5">
        <v>5.8263299999999996</v>
      </c>
      <c r="DM164" s="5">
        <v>5.5045999999999999</v>
      </c>
      <c r="DN164" s="5">
        <v>8.2955799999999993</v>
      </c>
      <c r="DO164" s="5">
        <v>2.8544999999999998</v>
      </c>
      <c r="DP164" s="5">
        <v>6.2135100000000003</v>
      </c>
      <c r="DQ164" s="5">
        <v>10.047929999999999</v>
      </c>
      <c r="DR164" s="1" t="s">
        <v>852</v>
      </c>
      <c r="DS164" s="1" t="s">
        <v>332</v>
      </c>
      <c r="DT164" s="5">
        <v>-2.18505859375E-2</v>
      </c>
      <c r="DU164" s="5">
        <v>4.6039581298828125E-2</v>
      </c>
    </row>
    <row r="165" spans="2:125" x14ac:dyDescent="0.2">
      <c r="B165" s="3" t="s">
        <v>880</v>
      </c>
      <c r="C165" s="3" t="s">
        <v>860</v>
      </c>
      <c r="D165" s="4">
        <v>45189</v>
      </c>
      <c r="E165" s="4">
        <v>45199</v>
      </c>
      <c r="F165" s="1">
        <f t="shared" si="8"/>
        <v>10</v>
      </c>
      <c r="G165" s="1" t="s">
        <v>388</v>
      </c>
      <c r="H165" s="1" t="s">
        <v>320</v>
      </c>
      <c r="I165" s="1">
        <v>0</v>
      </c>
      <c r="J165" s="1">
        <v>0</v>
      </c>
      <c r="K165" s="1">
        <v>0</v>
      </c>
      <c r="L165" s="1">
        <v>7.9</v>
      </c>
      <c r="M165" s="1">
        <f>L165*0.159</f>
        <v>1.2561</v>
      </c>
      <c r="N165" s="3" t="s">
        <v>881</v>
      </c>
      <c r="O165" s="1">
        <f>L165*0.7</f>
        <v>5.53</v>
      </c>
      <c r="P165" s="3" t="s">
        <v>400</v>
      </c>
      <c r="Q165" s="3" t="s">
        <v>882</v>
      </c>
      <c r="R165" s="3" t="s">
        <v>638</v>
      </c>
      <c r="S165" s="3" t="s">
        <v>324</v>
      </c>
      <c r="T165" s="3" t="s">
        <v>324</v>
      </c>
      <c r="U165" s="3" t="s">
        <v>324</v>
      </c>
      <c r="V165" s="3" t="s">
        <v>325</v>
      </c>
      <c r="W165" s="3" t="s">
        <v>494</v>
      </c>
      <c r="X165" s="3" t="s">
        <v>394</v>
      </c>
      <c r="Y165" s="10">
        <f t="shared" si="10"/>
        <v>55.379999999999995</v>
      </c>
      <c r="Z165" s="3" t="s">
        <v>863</v>
      </c>
      <c r="AA165" s="3" t="s">
        <v>329</v>
      </c>
      <c r="AB165" s="3"/>
      <c r="AC165" s="3" t="s">
        <v>330</v>
      </c>
      <c r="AD165" s="5">
        <v>6.6663399999999999</v>
      </c>
      <c r="AE165" s="5">
        <v>8.1641100000000009</v>
      </c>
      <c r="AF165" s="5">
        <v>7.3728600000000002</v>
      </c>
      <c r="AG165" s="5">
        <v>1.88374</v>
      </c>
      <c r="AH165" s="5">
        <v>4.2715500000000004</v>
      </c>
      <c r="AI165" s="6">
        <v>-1.51786</v>
      </c>
      <c r="AJ165" s="5">
        <v>5.6273499999999999</v>
      </c>
      <c r="AK165" s="5">
        <v>7.1161199999999996</v>
      </c>
      <c r="AL165" s="5">
        <v>6.87073</v>
      </c>
      <c r="AM165" s="5">
        <v>4.2011399999999997</v>
      </c>
      <c r="AN165" s="5">
        <v>9.2753899999999998</v>
      </c>
      <c r="AO165" s="5">
        <v>7.7781399999999996</v>
      </c>
      <c r="AP165" s="5">
        <v>1.26654</v>
      </c>
      <c r="AQ165" s="5">
        <v>12.03439</v>
      </c>
      <c r="AR165" s="5">
        <v>5.9254800000000003</v>
      </c>
      <c r="AS165" s="5">
        <v>10.279400000000001</v>
      </c>
      <c r="AT165" s="5">
        <v>11.799010000000001</v>
      </c>
      <c r="AU165" s="5">
        <v>8.20608</v>
      </c>
      <c r="AV165" s="5">
        <v>1.3524799999999999</v>
      </c>
      <c r="AW165" s="5">
        <v>10.825900000000001</v>
      </c>
      <c r="AX165" s="5">
        <v>11.62068</v>
      </c>
      <c r="AY165" s="5">
        <v>5.12568</v>
      </c>
      <c r="AZ165" s="6">
        <v>1.8193999999999999</v>
      </c>
      <c r="BA165" s="5">
        <v>5.6611200000000004</v>
      </c>
      <c r="BB165" s="5">
        <v>4.4456699999999998</v>
      </c>
      <c r="BC165" s="5">
        <v>2.6378900000000001</v>
      </c>
      <c r="BD165" s="6">
        <v>0.34600999999999998</v>
      </c>
      <c r="BE165" s="5">
        <v>9.2302</v>
      </c>
      <c r="BF165" s="5">
        <v>7.5617000000000001</v>
      </c>
      <c r="BG165" s="5">
        <v>10.52599</v>
      </c>
      <c r="BH165" s="5">
        <v>10.8446</v>
      </c>
      <c r="BI165" s="5">
        <v>6.7776899999999998</v>
      </c>
      <c r="BJ165" s="5">
        <v>1.9822500000000001</v>
      </c>
      <c r="BK165" s="5">
        <v>8.4724699999999995</v>
      </c>
      <c r="BL165" s="5">
        <v>7.5945999999999998</v>
      </c>
      <c r="BM165" s="5">
        <v>3.7160299999999999</v>
      </c>
      <c r="BN165" s="6">
        <v>-0.77015999999999996</v>
      </c>
      <c r="BO165" s="5">
        <v>8.3607399999999998</v>
      </c>
      <c r="BP165" s="5">
        <v>8.0240100000000005</v>
      </c>
      <c r="BQ165" s="5">
        <v>8.7700300000000002</v>
      </c>
      <c r="BR165" s="5">
        <v>7.5903200000000002</v>
      </c>
      <c r="BS165" s="5">
        <v>1.6096200000000001</v>
      </c>
      <c r="BT165" s="5">
        <v>9.5798199999999998</v>
      </c>
      <c r="BU165" s="5">
        <v>8.8842400000000001</v>
      </c>
      <c r="BV165" s="5">
        <v>6.2478899999999999</v>
      </c>
      <c r="BW165" s="5">
        <v>4.6195599999999999</v>
      </c>
      <c r="BX165" s="5">
        <v>6.3344500000000004</v>
      </c>
      <c r="BY165" s="5">
        <v>6.6965700000000004</v>
      </c>
      <c r="BZ165" s="5">
        <v>9.9374199999999995</v>
      </c>
      <c r="CA165" s="5">
        <v>7.7031099999999997</v>
      </c>
      <c r="CB165" s="6">
        <v>0.84519</v>
      </c>
      <c r="CC165" s="5">
        <v>8.7645999999999997</v>
      </c>
      <c r="CD165" s="5">
        <v>9.8529699999999991</v>
      </c>
      <c r="CE165" s="5">
        <v>13.090479999999999</v>
      </c>
      <c r="CF165" s="5">
        <v>4.5815400000000004</v>
      </c>
      <c r="CG165" s="5">
        <v>11.89606</v>
      </c>
      <c r="CH165" s="5">
        <v>4.3440500000000002</v>
      </c>
      <c r="CI165" s="5">
        <v>4.1597600000000003</v>
      </c>
      <c r="CJ165" s="5">
        <v>6.1221899999999998</v>
      </c>
      <c r="CK165" s="5">
        <v>11.428089999999999</v>
      </c>
      <c r="CL165" s="5">
        <v>7.3371199999999996</v>
      </c>
      <c r="CM165" s="5">
        <v>7.1890499999999999</v>
      </c>
      <c r="CN165" s="5">
        <v>8.1839200000000005</v>
      </c>
      <c r="CO165" s="5">
        <v>3.3639199999999998</v>
      </c>
      <c r="CP165" s="5">
        <v>3.7150799999999999</v>
      </c>
      <c r="CQ165" s="5">
        <v>2.4989699999999999</v>
      </c>
      <c r="CR165" s="5">
        <v>9.0785800000000005</v>
      </c>
      <c r="CS165" s="5">
        <v>6.2902399999999998</v>
      </c>
      <c r="CT165" s="5">
        <v>4.2156500000000001</v>
      </c>
      <c r="CU165" s="5">
        <v>9.2162400000000009</v>
      </c>
      <c r="CV165" s="5">
        <v>5.2936500000000004</v>
      </c>
      <c r="CW165" s="5">
        <v>2.2359200000000001</v>
      </c>
      <c r="CX165" s="5">
        <v>2.0039600000000002</v>
      </c>
      <c r="CY165" s="5">
        <v>9.6419899999999998</v>
      </c>
      <c r="CZ165" s="5">
        <v>5.6450100000000001</v>
      </c>
      <c r="DA165" s="5">
        <v>5.9451200000000002</v>
      </c>
      <c r="DB165" s="5">
        <v>4.9356799999999996</v>
      </c>
      <c r="DC165" s="5">
        <v>6.37235</v>
      </c>
      <c r="DD165" s="5">
        <v>6.2898399999999999</v>
      </c>
      <c r="DE165" s="5">
        <v>2.1941299999999999</v>
      </c>
      <c r="DF165" s="5">
        <v>9.4687900000000003</v>
      </c>
      <c r="DG165" s="6">
        <v>1.3050299999999999</v>
      </c>
      <c r="DH165" s="5">
        <v>6.38</v>
      </c>
      <c r="DI165" s="5">
        <v>3.97166</v>
      </c>
      <c r="DJ165" s="6">
        <v>1.0993599999999999</v>
      </c>
      <c r="DK165" s="5">
        <v>6.6792800000000003</v>
      </c>
      <c r="DL165" s="5">
        <v>5.3932000000000002</v>
      </c>
      <c r="DM165" s="5">
        <v>5.5706899999999999</v>
      </c>
      <c r="DN165" s="5">
        <v>8.4662600000000001</v>
      </c>
      <c r="DO165" s="5">
        <v>2.8232499999999998</v>
      </c>
      <c r="DP165" s="5">
        <v>6.1853199999999999</v>
      </c>
      <c r="DQ165" s="5">
        <v>9.8465900000000008</v>
      </c>
      <c r="DR165" s="1" t="s">
        <v>852</v>
      </c>
      <c r="DS165" s="1" t="s">
        <v>332</v>
      </c>
      <c r="DT165" s="5">
        <v>-2.4621009826660156E-2</v>
      </c>
      <c r="DU165" s="5">
        <v>-7.9920768737792969E-2</v>
      </c>
    </row>
    <row r="166" spans="2:125" x14ac:dyDescent="0.2">
      <c r="B166" s="3" t="s">
        <v>883</v>
      </c>
      <c r="C166" s="3" t="s">
        <v>860</v>
      </c>
      <c r="D166" s="4">
        <v>45189</v>
      </c>
      <c r="E166" s="4">
        <v>45200</v>
      </c>
      <c r="F166" s="1">
        <f t="shared" si="8"/>
        <v>11</v>
      </c>
      <c r="G166" s="1" t="s">
        <v>388</v>
      </c>
      <c r="H166" s="1" t="s">
        <v>320</v>
      </c>
      <c r="I166" s="1">
        <v>0</v>
      </c>
      <c r="J166" s="1">
        <v>0</v>
      </c>
      <c r="K166" s="1">
        <v>0</v>
      </c>
      <c r="L166" s="1">
        <v>4.5</v>
      </c>
      <c r="M166" s="1">
        <f>L166*0.078</f>
        <v>0.35099999999999998</v>
      </c>
      <c r="N166" s="3" t="s">
        <v>884</v>
      </c>
      <c r="O166" s="1">
        <f>L166*0.757</f>
        <v>3.4064999999999999</v>
      </c>
      <c r="P166" s="3" t="s">
        <v>366</v>
      </c>
      <c r="Q166" s="3" t="s">
        <v>885</v>
      </c>
      <c r="R166" s="3" t="s">
        <v>323</v>
      </c>
      <c r="S166" s="3" t="s">
        <v>324</v>
      </c>
      <c r="T166" s="3" t="s">
        <v>324</v>
      </c>
      <c r="U166" s="3" t="s">
        <v>324</v>
      </c>
      <c r="V166" s="3" t="s">
        <v>325</v>
      </c>
      <c r="W166" s="3" t="s">
        <v>494</v>
      </c>
      <c r="X166" s="3" t="s">
        <v>394</v>
      </c>
      <c r="Y166" s="10">
        <f t="shared" si="10"/>
        <v>55.379999999999995</v>
      </c>
      <c r="Z166" s="3" t="s">
        <v>863</v>
      </c>
      <c r="AA166" s="3" t="s">
        <v>329</v>
      </c>
      <c r="AB166" s="3"/>
      <c r="AC166" s="3" t="s">
        <v>330</v>
      </c>
      <c r="AD166" s="5">
        <v>6.4208100000000004</v>
      </c>
      <c r="AE166" s="5">
        <v>7.3306800000000001</v>
      </c>
      <c r="AF166" s="5">
        <v>7.2000200000000003</v>
      </c>
      <c r="AG166" s="5">
        <v>1.31395</v>
      </c>
      <c r="AH166" s="5">
        <v>3.4732099999999999</v>
      </c>
      <c r="AI166" s="6">
        <v>-1.4944299999999999</v>
      </c>
      <c r="AJ166" s="5">
        <v>5.18248</v>
      </c>
      <c r="AK166" s="5">
        <v>6.2763600000000004</v>
      </c>
      <c r="AL166" s="5">
        <v>6.2364300000000004</v>
      </c>
      <c r="AM166" s="5">
        <v>4.5181300000000002</v>
      </c>
      <c r="AN166" s="5">
        <v>9.29434</v>
      </c>
      <c r="AO166" s="5">
        <v>7.2941799999999999</v>
      </c>
      <c r="AP166" s="6">
        <v>1.1078600000000001</v>
      </c>
      <c r="AQ166" s="5">
        <v>11.63006</v>
      </c>
      <c r="AR166" s="5">
        <v>5.5157299999999996</v>
      </c>
      <c r="AS166" s="5">
        <v>8.8737600000000008</v>
      </c>
      <c r="AT166" s="5">
        <v>11.590909999999999</v>
      </c>
      <c r="AU166" s="5">
        <v>8.2069500000000009</v>
      </c>
      <c r="AV166" s="5">
        <v>0.95520000000000005</v>
      </c>
      <c r="AW166" s="5">
        <v>10.22029</v>
      </c>
      <c r="AX166" s="5">
        <v>10.98714</v>
      </c>
      <c r="AY166" s="5">
        <v>4.7233299999999998</v>
      </c>
      <c r="AZ166" s="6">
        <v>1.3955900000000001</v>
      </c>
      <c r="BA166" s="5">
        <v>5.3851199999999997</v>
      </c>
      <c r="BB166" s="5">
        <v>3.85528</v>
      </c>
      <c r="BC166" s="6">
        <v>2.0367099999999998</v>
      </c>
      <c r="BD166" s="6">
        <v>1.3319000000000001</v>
      </c>
      <c r="BE166" s="5">
        <v>9.1978200000000001</v>
      </c>
      <c r="BF166" s="5">
        <v>7.2900099999999997</v>
      </c>
      <c r="BG166" s="5">
        <v>10.48747</v>
      </c>
      <c r="BH166" s="5">
        <v>10.75441</v>
      </c>
      <c r="BI166" s="5">
        <v>5.17225</v>
      </c>
      <c r="BJ166" s="5">
        <v>1.76881</v>
      </c>
      <c r="BK166" s="5">
        <v>8.2088699999999992</v>
      </c>
      <c r="BL166" s="5">
        <v>6.93161</v>
      </c>
      <c r="BM166" s="5">
        <v>3.0099399999999998</v>
      </c>
      <c r="BN166" s="6">
        <v>-1.01234</v>
      </c>
      <c r="BO166" s="5">
        <v>8.4538799999999998</v>
      </c>
      <c r="BP166" s="5">
        <v>7.43208</v>
      </c>
      <c r="BQ166" s="5">
        <v>8.5811799999999998</v>
      </c>
      <c r="BR166" s="5">
        <v>7.0225</v>
      </c>
      <c r="BS166" s="5">
        <v>1.16275</v>
      </c>
      <c r="BT166" s="5">
        <v>9.2919499999999999</v>
      </c>
      <c r="BU166" s="5">
        <v>8.5528700000000004</v>
      </c>
      <c r="BV166" s="5">
        <v>5.8229600000000001</v>
      </c>
      <c r="BW166" s="5">
        <v>4.8615000000000004</v>
      </c>
      <c r="BX166" s="5">
        <v>6.3187699999999998</v>
      </c>
      <c r="BY166" s="5">
        <v>6.2380500000000003</v>
      </c>
      <c r="BZ166" s="5">
        <v>9.7847299999999997</v>
      </c>
      <c r="CA166" s="5">
        <v>6.7802100000000003</v>
      </c>
      <c r="CB166" s="6">
        <v>8.6199999999999999E-2</v>
      </c>
      <c r="CC166" s="5">
        <v>8.8091799999999996</v>
      </c>
      <c r="CD166" s="5">
        <v>7.9289100000000001</v>
      </c>
      <c r="CE166" s="5">
        <v>12.80241</v>
      </c>
      <c r="CF166" s="5">
        <v>4.3606199999999999</v>
      </c>
      <c r="CG166" s="5">
        <v>11.09389</v>
      </c>
      <c r="CH166" s="5">
        <v>3.7607900000000001</v>
      </c>
      <c r="CI166" s="5">
        <v>4.7441899999999997</v>
      </c>
      <c r="CJ166" s="5">
        <v>6.0511299999999997</v>
      </c>
      <c r="CK166" s="5">
        <v>11.17109</v>
      </c>
      <c r="CL166" s="5">
        <v>5.9438199999999997</v>
      </c>
      <c r="CM166" s="5">
        <v>6.7588299999999997</v>
      </c>
      <c r="CN166" s="5">
        <v>8.6332199999999997</v>
      </c>
      <c r="CO166" s="5">
        <v>3.5001600000000002</v>
      </c>
      <c r="CP166" s="5">
        <v>3.4314499999999999</v>
      </c>
      <c r="CQ166" s="5">
        <v>2.4125299999999998</v>
      </c>
      <c r="CR166" s="5">
        <v>9.0450499999999998</v>
      </c>
      <c r="CS166" s="5">
        <v>5.9973799999999997</v>
      </c>
      <c r="CT166" s="5">
        <v>4.2227300000000003</v>
      </c>
      <c r="CU166" s="5">
        <v>8.0538699999999999</v>
      </c>
      <c r="CV166" s="5">
        <v>5.2446999999999999</v>
      </c>
      <c r="CW166" s="6">
        <v>2.0892900000000001</v>
      </c>
      <c r="CX166" s="5">
        <v>1.81284</v>
      </c>
      <c r="CY166" s="5">
        <v>8.6279400000000006</v>
      </c>
      <c r="CZ166" s="5">
        <v>5.5474699999999997</v>
      </c>
      <c r="DA166" s="5">
        <v>5.4948499999999996</v>
      </c>
      <c r="DB166" s="5">
        <v>4.9077400000000004</v>
      </c>
      <c r="DC166" s="5">
        <v>6.28932</v>
      </c>
      <c r="DD166" s="5">
        <v>5.6984700000000004</v>
      </c>
      <c r="DE166" s="5">
        <v>2.0004400000000002</v>
      </c>
      <c r="DF166" s="5">
        <v>9.5718899999999998</v>
      </c>
      <c r="DG166" s="6">
        <v>1.2134199999999999</v>
      </c>
      <c r="DH166" s="5">
        <v>6.04108</v>
      </c>
      <c r="DI166" s="5">
        <v>3.3711600000000002</v>
      </c>
      <c r="DJ166" s="6">
        <v>1.39554</v>
      </c>
      <c r="DK166" s="5">
        <v>6.3311000000000002</v>
      </c>
      <c r="DL166" s="5">
        <v>4.8339699999999999</v>
      </c>
      <c r="DM166" s="5">
        <v>5.3537499999999998</v>
      </c>
      <c r="DN166" s="5">
        <v>5.3735200000000001</v>
      </c>
      <c r="DO166" s="5">
        <v>2.7739799999999999</v>
      </c>
      <c r="DP166" s="5">
        <v>6.2721499999999999</v>
      </c>
      <c r="DQ166" s="5">
        <v>9.6168099999999992</v>
      </c>
      <c r="DR166" s="1" t="s">
        <v>852</v>
      </c>
      <c r="DS166" s="1" t="s">
        <v>332</v>
      </c>
      <c r="DT166" s="5">
        <v>-4.7110557556152344E-2</v>
      </c>
      <c r="DU166" s="5">
        <v>-8.1749916076660156E-2</v>
      </c>
    </row>
    <row r="167" spans="2:125" x14ac:dyDescent="0.2">
      <c r="B167" s="3" t="s">
        <v>886</v>
      </c>
      <c r="C167" s="3" t="s">
        <v>860</v>
      </c>
      <c r="D167" s="4">
        <v>45189</v>
      </c>
      <c r="E167" s="4">
        <v>45201</v>
      </c>
      <c r="F167" s="1">
        <f t="shared" si="8"/>
        <v>12</v>
      </c>
      <c r="G167" s="1" t="s">
        <v>388</v>
      </c>
      <c r="H167" s="1" t="s">
        <v>320</v>
      </c>
      <c r="I167" s="1">
        <v>0</v>
      </c>
      <c r="J167" s="1">
        <v>0</v>
      </c>
      <c r="K167" s="1">
        <v>0</v>
      </c>
      <c r="L167" s="1">
        <v>2.8</v>
      </c>
      <c r="M167" s="1">
        <f>L167*0.046</f>
        <v>0.1288</v>
      </c>
      <c r="N167" s="3" t="s">
        <v>371</v>
      </c>
      <c r="O167" s="1">
        <f>L167*0.606</f>
        <v>1.6967999999999999</v>
      </c>
      <c r="P167" s="3" t="s">
        <v>342</v>
      </c>
      <c r="Q167" s="3" t="s">
        <v>887</v>
      </c>
      <c r="R167" s="3" t="s">
        <v>888</v>
      </c>
      <c r="S167" s="3" t="s">
        <v>324</v>
      </c>
      <c r="T167" s="3" t="s">
        <v>324</v>
      </c>
      <c r="U167" s="3" t="s">
        <v>324</v>
      </c>
      <c r="V167" s="3" t="s">
        <v>325</v>
      </c>
      <c r="W167" s="3" t="s">
        <v>494</v>
      </c>
      <c r="X167" s="3" t="s">
        <v>394</v>
      </c>
      <c r="Y167" s="10">
        <f t="shared" si="10"/>
        <v>55.379999999999995</v>
      </c>
      <c r="Z167" s="3" t="s">
        <v>863</v>
      </c>
      <c r="AA167" s="3" t="s">
        <v>329</v>
      </c>
      <c r="AB167" s="3"/>
      <c r="AC167" s="3" t="s">
        <v>330</v>
      </c>
      <c r="AD167" s="5">
        <v>6.33291</v>
      </c>
      <c r="AE167" s="5">
        <v>7.0149699999999999</v>
      </c>
      <c r="AF167" s="5">
        <v>7.3758999999999997</v>
      </c>
      <c r="AG167" s="5">
        <v>1.3938600000000001</v>
      </c>
      <c r="AH167" s="5">
        <v>3.96516</v>
      </c>
      <c r="AI167" s="6">
        <v>-1.6824600000000001</v>
      </c>
      <c r="AJ167" s="5">
        <v>5.0539300000000003</v>
      </c>
      <c r="AK167" s="5">
        <v>6.3401300000000003</v>
      </c>
      <c r="AL167" s="5">
        <v>6.5093199999999998</v>
      </c>
      <c r="AM167" s="5">
        <v>4.9049300000000002</v>
      </c>
      <c r="AN167" s="5">
        <v>9.3648299999999995</v>
      </c>
      <c r="AO167" s="5">
        <v>7.4573799999999997</v>
      </c>
      <c r="AP167" s="6">
        <v>1.0779000000000001</v>
      </c>
      <c r="AQ167" s="5">
        <v>11.44088</v>
      </c>
      <c r="AR167" s="5">
        <v>5.0810199999999996</v>
      </c>
      <c r="AS167" s="5">
        <v>8.5874400000000009</v>
      </c>
      <c r="AT167" s="5">
        <v>11.302479999999999</v>
      </c>
      <c r="AU167" s="5">
        <v>8.2164599999999997</v>
      </c>
      <c r="AV167" s="5">
        <v>0.98765999999999998</v>
      </c>
      <c r="AW167" s="5">
        <v>9.86998</v>
      </c>
      <c r="AX167" s="5">
        <v>10.28778</v>
      </c>
      <c r="AY167" s="5">
        <v>4.8851100000000001</v>
      </c>
      <c r="AZ167" s="6">
        <v>1.7742899999999999</v>
      </c>
      <c r="BA167" s="5">
        <v>5.15998</v>
      </c>
      <c r="BB167" s="5">
        <v>3.7423700000000002</v>
      </c>
      <c r="BC167" s="6">
        <v>1.68207</v>
      </c>
      <c r="BD167" s="6">
        <v>0.72267999999999999</v>
      </c>
      <c r="BE167" s="5">
        <v>9.1110699999999998</v>
      </c>
      <c r="BF167" s="5">
        <v>7.5355999999999996</v>
      </c>
      <c r="BG167" s="5">
        <v>10.507160000000001</v>
      </c>
      <c r="BH167" s="5">
        <v>10.51712</v>
      </c>
      <c r="BI167" s="5">
        <v>4.5269000000000004</v>
      </c>
      <c r="BJ167" s="5">
        <v>1.9315100000000001</v>
      </c>
      <c r="BK167" s="5">
        <v>8.23536</v>
      </c>
      <c r="BL167" s="5">
        <v>6.7538299999999998</v>
      </c>
      <c r="BM167" s="5">
        <v>2.85832</v>
      </c>
      <c r="BN167" s="6">
        <v>-0.74802999999999997</v>
      </c>
      <c r="BO167" s="5">
        <v>8.4615600000000004</v>
      </c>
      <c r="BP167" s="5">
        <v>7.68987</v>
      </c>
      <c r="BQ167" s="5">
        <v>8.4559800000000003</v>
      </c>
      <c r="BR167" s="5">
        <v>6.4096200000000003</v>
      </c>
      <c r="BS167" s="6">
        <v>1.04016</v>
      </c>
      <c r="BT167" s="5">
        <v>9.3450600000000001</v>
      </c>
      <c r="BU167" s="5">
        <v>8.3990399999999994</v>
      </c>
      <c r="BV167" s="5">
        <v>5.8085899999999997</v>
      </c>
      <c r="BW167" s="5">
        <v>5.3404400000000001</v>
      </c>
      <c r="BX167" s="5">
        <v>6.4224699999999997</v>
      </c>
      <c r="BY167" s="5">
        <v>6.0158899999999997</v>
      </c>
      <c r="BZ167" s="5">
        <v>9.5898000000000003</v>
      </c>
      <c r="CA167" s="5">
        <v>6.5856599999999998</v>
      </c>
      <c r="CB167" s="6">
        <v>-1.2409999999999999E-2</v>
      </c>
      <c r="CC167" s="5">
        <v>8.7578499999999995</v>
      </c>
      <c r="CD167" s="5">
        <v>7.2236099999999999</v>
      </c>
      <c r="CE167" s="5">
        <v>12.79439</v>
      </c>
      <c r="CF167" s="5">
        <v>4.2208699999999997</v>
      </c>
      <c r="CG167" s="5">
        <v>10.453139999999999</v>
      </c>
      <c r="CH167" s="5">
        <v>3.41676</v>
      </c>
      <c r="CI167" s="5">
        <v>5.2766599999999997</v>
      </c>
      <c r="CJ167" s="5">
        <v>6.1790700000000003</v>
      </c>
      <c r="CK167" s="5">
        <v>11.05843</v>
      </c>
      <c r="CL167" s="5">
        <v>5.6875600000000004</v>
      </c>
      <c r="CM167" s="5">
        <v>6.5964700000000001</v>
      </c>
      <c r="CN167" s="5">
        <v>9.0594099999999997</v>
      </c>
      <c r="CO167" s="5">
        <v>3.93031</v>
      </c>
      <c r="CP167" s="5">
        <v>3.4214000000000002</v>
      </c>
      <c r="CQ167" s="5">
        <v>2.3340999999999998</v>
      </c>
      <c r="CR167" s="5">
        <v>9.0382999999999996</v>
      </c>
      <c r="CS167" s="5">
        <v>6.0447899999999999</v>
      </c>
      <c r="CT167" s="5">
        <v>4.0656800000000004</v>
      </c>
      <c r="CU167" s="5">
        <v>7.6967699999999999</v>
      </c>
      <c r="CV167" s="5">
        <v>5.1833499999999999</v>
      </c>
      <c r="CW167" s="6">
        <v>2.0846200000000001</v>
      </c>
      <c r="CX167" s="5">
        <v>1.88906</v>
      </c>
      <c r="CY167" s="5">
        <v>8.5456800000000008</v>
      </c>
      <c r="CZ167" s="5">
        <v>5.4443099999999998</v>
      </c>
      <c r="DA167" s="5">
        <v>4.8083200000000001</v>
      </c>
      <c r="DB167" s="5">
        <v>4.81534</v>
      </c>
      <c r="DC167" s="5">
        <v>6.2816200000000002</v>
      </c>
      <c r="DD167" s="5">
        <v>5.5791700000000004</v>
      </c>
      <c r="DE167" s="5">
        <v>1.79583</v>
      </c>
      <c r="DF167" s="5">
        <v>9.6049600000000002</v>
      </c>
      <c r="DG167" s="6">
        <v>1.5117799999999999</v>
      </c>
      <c r="DH167" s="5">
        <v>5.5809199999999999</v>
      </c>
      <c r="DI167" s="5">
        <v>2.91872</v>
      </c>
      <c r="DJ167" s="6">
        <v>0.58982999999999997</v>
      </c>
      <c r="DK167" s="5">
        <v>6.3376900000000003</v>
      </c>
      <c r="DL167" s="5">
        <v>4.4334300000000004</v>
      </c>
      <c r="DM167" s="5">
        <v>4.9881099999999998</v>
      </c>
      <c r="DN167" s="5">
        <v>4.2477499999999999</v>
      </c>
      <c r="DO167" s="5">
        <v>2.8145899999999999</v>
      </c>
      <c r="DP167" s="5">
        <v>6.1351300000000002</v>
      </c>
      <c r="DQ167" s="5">
        <v>9.5494500000000002</v>
      </c>
      <c r="DR167" s="1" t="s">
        <v>852</v>
      </c>
      <c r="DS167" s="1" t="s">
        <v>332</v>
      </c>
      <c r="DT167" s="5">
        <v>0</v>
      </c>
      <c r="DU167" s="5">
        <v>-5.51300048828125E-2</v>
      </c>
    </row>
    <row r="168" spans="2:125" x14ac:dyDescent="0.2">
      <c r="B168" s="3" t="s">
        <v>889</v>
      </c>
      <c r="C168" s="3" t="s">
        <v>860</v>
      </c>
      <c r="D168" s="4">
        <v>45189</v>
      </c>
      <c r="E168" s="4">
        <v>45202</v>
      </c>
      <c r="F168" s="1">
        <f t="shared" si="8"/>
        <v>13</v>
      </c>
      <c r="G168" s="1" t="s">
        <v>388</v>
      </c>
      <c r="H168" s="1" t="s">
        <v>320</v>
      </c>
      <c r="I168" s="1">
        <v>0</v>
      </c>
      <c r="J168" s="1">
        <v>0</v>
      </c>
      <c r="K168" s="1">
        <v>0</v>
      </c>
      <c r="L168" s="1">
        <v>2.8</v>
      </c>
      <c r="M168" s="1">
        <v>0.4</v>
      </c>
      <c r="N168" s="3" t="s">
        <v>389</v>
      </c>
      <c r="O168" s="1">
        <v>1.5</v>
      </c>
      <c r="P168" s="3" t="s">
        <v>342</v>
      </c>
      <c r="Q168" s="3" t="s">
        <v>872</v>
      </c>
      <c r="R168" s="3" t="s">
        <v>482</v>
      </c>
      <c r="S168" s="3" t="s">
        <v>324</v>
      </c>
      <c r="T168" s="3" t="s">
        <v>324</v>
      </c>
      <c r="U168" s="3" t="s">
        <v>324</v>
      </c>
      <c r="V168" s="3" t="s">
        <v>325</v>
      </c>
      <c r="W168" s="3" t="s">
        <v>494</v>
      </c>
      <c r="X168" s="3" t="s">
        <v>394</v>
      </c>
      <c r="Y168" s="10">
        <f t="shared" si="10"/>
        <v>55.379999999999995</v>
      </c>
      <c r="Z168" s="3" t="s">
        <v>863</v>
      </c>
      <c r="AA168" s="3" t="s">
        <v>329</v>
      </c>
      <c r="AB168" s="3"/>
      <c r="AC168" s="3" t="s">
        <v>330</v>
      </c>
      <c r="AD168" s="5">
        <v>6.3384400000000003</v>
      </c>
      <c r="AE168" s="5">
        <v>6.5936399999999997</v>
      </c>
      <c r="AF168" s="5">
        <v>7.4023899999999996</v>
      </c>
      <c r="AG168" s="5">
        <v>1.3194399999999999</v>
      </c>
      <c r="AH168" s="5">
        <v>4.00258</v>
      </c>
      <c r="AI168" s="6">
        <v>-1.5099899999999999</v>
      </c>
      <c r="AJ168" s="5">
        <v>5.0341800000000001</v>
      </c>
      <c r="AK168" s="5">
        <v>6.89724</v>
      </c>
      <c r="AL168" s="5">
        <v>6.6195300000000001</v>
      </c>
      <c r="AM168" s="5">
        <v>5.2450099999999997</v>
      </c>
      <c r="AN168" s="5">
        <v>9.2410099999999993</v>
      </c>
      <c r="AO168" s="5">
        <v>7.5258599999999998</v>
      </c>
      <c r="AP168" s="6">
        <v>1.0101199999999999</v>
      </c>
      <c r="AQ168" s="5">
        <v>11.748390000000001</v>
      </c>
      <c r="AR168" s="5">
        <v>4.7126099999999997</v>
      </c>
      <c r="AS168" s="5">
        <v>9.4969400000000004</v>
      </c>
      <c r="AT168" s="5">
        <v>11.61707</v>
      </c>
      <c r="AU168" s="5">
        <v>8.1261100000000006</v>
      </c>
      <c r="AV168" s="5">
        <v>1.9157599999999999</v>
      </c>
      <c r="AW168" s="5">
        <v>9.5800900000000002</v>
      </c>
      <c r="AX168" s="5">
        <v>9.88734</v>
      </c>
      <c r="AY168" s="5">
        <v>4.7508299999999997</v>
      </c>
      <c r="AZ168" s="6">
        <v>1.8160499999999999</v>
      </c>
      <c r="BA168" s="5">
        <v>5.1027399999999998</v>
      </c>
      <c r="BB168" s="5">
        <v>3.4674299999999998</v>
      </c>
      <c r="BC168" s="5">
        <v>2.94414</v>
      </c>
      <c r="BD168" s="6">
        <v>1.07037</v>
      </c>
      <c r="BE168" s="5">
        <v>9.0522500000000008</v>
      </c>
      <c r="BF168" s="5">
        <v>7.5034799999999997</v>
      </c>
      <c r="BG168" s="5">
        <v>10.441689999999999</v>
      </c>
      <c r="BH168" s="5">
        <v>10.39554</v>
      </c>
      <c r="BI168" s="5">
        <v>4.2548899999999996</v>
      </c>
      <c r="BJ168" s="5">
        <v>1.9659</v>
      </c>
      <c r="BK168" s="5">
        <v>8.0552899999999994</v>
      </c>
      <c r="BL168" s="5">
        <v>7.47553</v>
      </c>
      <c r="BM168" s="5">
        <v>2.7465999999999999</v>
      </c>
      <c r="BN168" s="6">
        <v>-0.91027999999999998</v>
      </c>
      <c r="BO168" s="5">
        <v>8.5372299999999992</v>
      </c>
      <c r="BP168" s="5">
        <v>7.8558199999999996</v>
      </c>
      <c r="BQ168" s="5">
        <v>8.4087499999999995</v>
      </c>
      <c r="BR168" s="5">
        <v>6.1421900000000003</v>
      </c>
      <c r="BS168" s="6">
        <v>0.90591999999999995</v>
      </c>
      <c r="BT168" s="5">
        <v>9.3101900000000004</v>
      </c>
      <c r="BU168" s="5">
        <v>8.3061399999999992</v>
      </c>
      <c r="BV168" s="5">
        <v>5.8975799999999996</v>
      </c>
      <c r="BW168" s="5">
        <v>5.6099399999999999</v>
      </c>
      <c r="BX168" s="5">
        <v>6.3193799999999998</v>
      </c>
      <c r="BY168" s="5">
        <v>5.7386200000000001</v>
      </c>
      <c r="BZ168" s="5">
        <v>9.2357200000000006</v>
      </c>
      <c r="CA168" s="5">
        <v>7.41716</v>
      </c>
      <c r="CB168" s="6">
        <v>0.53783000000000003</v>
      </c>
      <c r="CC168" s="5">
        <v>8.5353100000000008</v>
      </c>
      <c r="CD168" s="5">
        <v>6.7117100000000001</v>
      </c>
      <c r="CE168" s="5">
        <v>12.73753</v>
      </c>
      <c r="CF168" s="5">
        <v>4.1373499999999996</v>
      </c>
      <c r="CG168" s="5">
        <v>10.028370000000001</v>
      </c>
      <c r="CH168" s="5">
        <v>3.1945000000000001</v>
      </c>
      <c r="CI168" s="5">
        <v>5.6376999999999997</v>
      </c>
      <c r="CJ168" s="5">
        <v>6.1614599999999999</v>
      </c>
      <c r="CK168" s="5">
        <v>11.02618</v>
      </c>
      <c r="CL168" s="5">
        <v>5.5965699999999998</v>
      </c>
      <c r="CM168" s="5">
        <v>6.4114000000000004</v>
      </c>
      <c r="CN168" s="5">
        <v>7.03965</v>
      </c>
      <c r="CO168" s="5">
        <v>3.8673899999999999</v>
      </c>
      <c r="CP168" s="5">
        <v>3.1791900000000002</v>
      </c>
      <c r="CQ168" s="5">
        <v>2.4819200000000001</v>
      </c>
      <c r="CR168" s="5">
        <v>8.9860399999999991</v>
      </c>
      <c r="CS168" s="5">
        <v>5.9953700000000003</v>
      </c>
      <c r="CT168" s="5">
        <v>4.01457</v>
      </c>
      <c r="CU168" s="5">
        <v>7.8619599999999998</v>
      </c>
      <c r="CV168" s="5">
        <v>5.28979</v>
      </c>
      <c r="CW168" s="6">
        <v>1.84084</v>
      </c>
      <c r="CX168" s="5">
        <v>1.87585</v>
      </c>
      <c r="CY168" s="5">
        <v>9.5060400000000005</v>
      </c>
      <c r="CZ168" s="5">
        <v>5.3936700000000002</v>
      </c>
      <c r="DA168" s="5">
        <v>4.8284099999999999</v>
      </c>
      <c r="DB168" s="5">
        <v>4.8239700000000001</v>
      </c>
      <c r="DC168" s="5">
        <v>6.3131500000000003</v>
      </c>
      <c r="DD168" s="5">
        <v>5.3583100000000004</v>
      </c>
      <c r="DE168" s="5">
        <v>1.70431</v>
      </c>
      <c r="DF168" s="5">
        <v>9.7412299999999998</v>
      </c>
      <c r="DG168" s="6">
        <v>1.4926999999999999</v>
      </c>
      <c r="DH168" s="5">
        <v>5.0464099999999998</v>
      </c>
      <c r="DI168" s="5">
        <v>2.6175999999999999</v>
      </c>
      <c r="DJ168" s="6">
        <v>1.1460900000000001</v>
      </c>
      <c r="DK168" s="5">
        <v>6.3373100000000004</v>
      </c>
      <c r="DL168" s="5">
        <v>4.3921299999999999</v>
      </c>
      <c r="DM168" s="5">
        <v>4.8239799999999997</v>
      </c>
      <c r="DN168" s="5">
        <v>4.10412</v>
      </c>
      <c r="DO168" s="5">
        <v>2.77386</v>
      </c>
      <c r="DP168" s="5">
        <v>6.1446199999999997</v>
      </c>
      <c r="DQ168" s="5">
        <v>9.6590000000000007</v>
      </c>
      <c r="DR168" s="1" t="s">
        <v>852</v>
      </c>
      <c r="DS168" s="1" t="s">
        <v>332</v>
      </c>
      <c r="DT168" s="5">
        <v>-7.0940971374511719E-2</v>
      </c>
      <c r="DU168" s="5">
        <v>-1.06048583984375E-3</v>
      </c>
    </row>
    <row r="169" spans="2:125" x14ac:dyDescent="0.2">
      <c r="B169" s="3" t="s">
        <v>890</v>
      </c>
      <c r="C169" s="3" t="s">
        <v>860</v>
      </c>
      <c r="D169" s="4">
        <v>45189</v>
      </c>
      <c r="E169" s="4">
        <v>45203</v>
      </c>
      <c r="F169" s="1">
        <f t="shared" si="8"/>
        <v>14</v>
      </c>
      <c r="G169" s="1" t="s">
        <v>388</v>
      </c>
      <c r="H169" s="1" t="s">
        <v>320</v>
      </c>
      <c r="I169" s="1">
        <v>0</v>
      </c>
      <c r="J169" s="1">
        <v>0</v>
      </c>
      <c r="K169" s="1">
        <v>0</v>
      </c>
      <c r="L169" s="1">
        <v>5</v>
      </c>
      <c r="M169" s="1">
        <f>L169*0.044</f>
        <v>0.21999999999999997</v>
      </c>
      <c r="N169" s="3" t="s">
        <v>891</v>
      </c>
      <c r="O169" s="1">
        <f>L169*0.078</f>
        <v>0.39</v>
      </c>
      <c r="P169" s="3" t="s">
        <v>421</v>
      </c>
      <c r="Q169" s="3" t="s">
        <v>892</v>
      </c>
      <c r="R169" s="3" t="s">
        <v>466</v>
      </c>
      <c r="S169" s="3" t="s">
        <v>324</v>
      </c>
      <c r="T169" s="3" t="s">
        <v>324</v>
      </c>
      <c r="U169" s="3" t="s">
        <v>324</v>
      </c>
      <c r="V169" s="3" t="s">
        <v>325</v>
      </c>
      <c r="W169" s="3" t="s">
        <v>494</v>
      </c>
      <c r="X169" s="3" t="s">
        <v>394</v>
      </c>
      <c r="Y169" s="10">
        <f>X169*0.6</f>
        <v>55.379999999999995</v>
      </c>
      <c r="Z169" s="3" t="s">
        <v>863</v>
      </c>
      <c r="AA169" s="3" t="s">
        <v>329</v>
      </c>
      <c r="AB169" s="3"/>
      <c r="AC169" s="3" t="s">
        <v>330</v>
      </c>
      <c r="AD169" s="5">
        <v>4.9212999999999996</v>
      </c>
      <c r="AE169" s="5">
        <v>6.4190500000000004</v>
      </c>
      <c r="AF169" s="5">
        <v>7.59992</v>
      </c>
      <c r="AG169" s="5">
        <v>1.3846499999999999</v>
      </c>
      <c r="AH169" s="5">
        <v>4.0815299999999999</v>
      </c>
      <c r="AI169" s="6">
        <v>-1.63131</v>
      </c>
      <c r="AJ169" s="5">
        <v>5.0116399999999999</v>
      </c>
      <c r="AK169" s="5">
        <v>7.3607500000000003</v>
      </c>
      <c r="AL169" s="5">
        <v>6.7530000000000001</v>
      </c>
      <c r="AM169" s="5">
        <v>5.7810499999999996</v>
      </c>
      <c r="AN169" s="5">
        <v>9.1702300000000001</v>
      </c>
      <c r="AO169" s="5">
        <v>7.7390100000000004</v>
      </c>
      <c r="AP169" s="6">
        <v>1.2238500000000001</v>
      </c>
      <c r="AQ169" s="5">
        <v>11.752000000000001</v>
      </c>
      <c r="AR169" s="5">
        <v>4.5534299999999996</v>
      </c>
      <c r="AS169" s="5">
        <v>9.4947700000000008</v>
      </c>
      <c r="AT169" s="5">
        <v>10.858169999999999</v>
      </c>
      <c r="AU169" s="5">
        <v>8.1281199999999991</v>
      </c>
      <c r="AV169" s="5">
        <v>1.76478</v>
      </c>
      <c r="AW169" s="5">
        <v>9.0390499999999996</v>
      </c>
      <c r="AX169" s="5">
        <v>9.6279000000000003</v>
      </c>
      <c r="AY169" s="5">
        <v>4.71699</v>
      </c>
      <c r="AZ169" s="6">
        <v>1.65448</v>
      </c>
      <c r="BA169" s="5">
        <v>4.8910900000000002</v>
      </c>
      <c r="BB169" s="5">
        <v>3.24424</v>
      </c>
      <c r="BC169" s="6">
        <v>1.13795</v>
      </c>
      <c r="BD169" s="6">
        <v>0.58184000000000002</v>
      </c>
      <c r="BE169" s="5">
        <v>8.8711900000000004</v>
      </c>
      <c r="BF169" s="5">
        <v>7.5964</v>
      </c>
      <c r="BG169" s="5">
        <v>10.375690000000001</v>
      </c>
      <c r="BH169" s="5">
        <v>10.31855</v>
      </c>
      <c r="BI169" s="5">
        <v>3.8304200000000002</v>
      </c>
      <c r="BJ169" s="5">
        <v>1.9898499999999999</v>
      </c>
      <c r="BK169" s="5">
        <v>8.1937300000000004</v>
      </c>
      <c r="BL169" s="5">
        <v>7.306</v>
      </c>
      <c r="BM169" s="5">
        <v>3.0312600000000001</v>
      </c>
      <c r="BN169" s="6">
        <v>-1.17266</v>
      </c>
      <c r="BO169" s="5">
        <v>8.6641200000000005</v>
      </c>
      <c r="BP169" s="5">
        <v>8.1596600000000006</v>
      </c>
      <c r="BQ169" s="5">
        <v>8.4011600000000008</v>
      </c>
      <c r="BR169" s="5">
        <v>6.1371500000000001</v>
      </c>
      <c r="BS169" s="6">
        <v>0.74422999999999995</v>
      </c>
      <c r="BT169" s="5">
        <v>9.7349300000000003</v>
      </c>
      <c r="BU169" s="5">
        <v>8.5353899999999996</v>
      </c>
      <c r="BV169" s="5">
        <v>6.3385800000000003</v>
      </c>
      <c r="BW169" s="5">
        <v>5.9157799999999998</v>
      </c>
      <c r="BX169" s="5">
        <v>6.3608099999999999</v>
      </c>
      <c r="BY169" s="5">
        <v>5.8092499999999996</v>
      </c>
      <c r="BZ169" s="5">
        <v>9.0038099999999996</v>
      </c>
      <c r="CA169" s="5">
        <v>7.7024999999999997</v>
      </c>
      <c r="CB169" s="6">
        <v>0.36792999999999998</v>
      </c>
      <c r="CC169" s="5">
        <v>8.69346</v>
      </c>
      <c r="CD169" s="5">
        <v>6.2724299999999999</v>
      </c>
      <c r="CE169" s="5">
        <v>12.77758</v>
      </c>
      <c r="CF169" s="5">
        <v>4.1694000000000004</v>
      </c>
      <c r="CG169" s="5">
        <v>9.8879999999999999</v>
      </c>
      <c r="CH169" s="5">
        <v>3.2062599999999999</v>
      </c>
      <c r="CI169" s="5">
        <v>6.0877699999999999</v>
      </c>
      <c r="CJ169" s="5">
        <v>6.0926400000000003</v>
      </c>
      <c r="CK169" s="5">
        <v>11.378769999999999</v>
      </c>
      <c r="CL169" s="5">
        <v>5.3553199999999999</v>
      </c>
      <c r="CM169" s="5">
        <v>6.7670399999999997</v>
      </c>
      <c r="CN169" s="5">
        <v>9.7152999999999992</v>
      </c>
      <c r="CO169" s="5">
        <v>3.1983999999999999</v>
      </c>
      <c r="CP169" s="5">
        <v>3.48265</v>
      </c>
      <c r="CQ169" s="5">
        <v>2.5825100000000001</v>
      </c>
      <c r="CR169" s="5">
        <v>9.0473999999999997</v>
      </c>
      <c r="CS169" s="5">
        <v>6.0467500000000003</v>
      </c>
      <c r="CT169" s="5">
        <v>4.0956999999999999</v>
      </c>
      <c r="CU169" s="5">
        <v>7.7476799999999999</v>
      </c>
      <c r="CV169" s="5">
        <v>5.2823900000000004</v>
      </c>
      <c r="CW169" s="6">
        <v>1.91293</v>
      </c>
      <c r="CX169" s="5">
        <v>2.0339700000000001</v>
      </c>
      <c r="CY169" s="5">
        <v>10.12111</v>
      </c>
      <c r="CZ169" s="5">
        <v>5.5385299999999997</v>
      </c>
      <c r="DA169" s="5">
        <v>4.43492</v>
      </c>
      <c r="DB169" s="5">
        <v>4.9304600000000001</v>
      </c>
      <c r="DC169" s="5">
        <v>6.3943599999999998</v>
      </c>
      <c r="DD169" s="5">
        <v>5.2896799999999997</v>
      </c>
      <c r="DE169" s="5">
        <v>1.7652300000000001</v>
      </c>
      <c r="DF169" s="5">
        <v>9.6182800000000004</v>
      </c>
      <c r="DG169" s="6">
        <v>1.16913</v>
      </c>
      <c r="DH169" s="5">
        <v>4.9257</v>
      </c>
      <c r="DI169" s="5">
        <v>2.7429800000000002</v>
      </c>
      <c r="DJ169" s="6">
        <v>0.73068</v>
      </c>
      <c r="DK169" s="5">
        <v>6.9536100000000003</v>
      </c>
      <c r="DL169" s="5">
        <v>4.4804599999999999</v>
      </c>
      <c r="DM169" s="5">
        <v>5.0043100000000003</v>
      </c>
      <c r="DN169" s="5">
        <v>3.53722</v>
      </c>
      <c r="DO169" s="5">
        <v>2.8640099999999999</v>
      </c>
      <c r="DP169" s="5">
        <v>6.2480099999999998</v>
      </c>
      <c r="DQ169" s="5">
        <v>9.7385800000000007</v>
      </c>
      <c r="DR169" s="1" t="s">
        <v>852</v>
      </c>
      <c r="DS169" s="1" t="s">
        <v>332</v>
      </c>
      <c r="DT169" s="5">
        <v>-5.6160926818847656E-2</v>
      </c>
      <c r="DU169" s="5">
        <v>3.6409378051757812E-2</v>
      </c>
    </row>
    <row r="170" spans="2:125" x14ac:dyDescent="0.2">
      <c r="B170" s="3" t="s">
        <v>893</v>
      </c>
      <c r="C170" s="3" t="s">
        <v>894</v>
      </c>
      <c r="D170" s="4">
        <v>45197</v>
      </c>
      <c r="E170" s="4">
        <v>45198</v>
      </c>
      <c r="F170" s="1">
        <f t="shared" si="8"/>
        <v>1</v>
      </c>
      <c r="G170" s="1" t="s">
        <v>388</v>
      </c>
      <c r="H170" s="1" t="s">
        <v>320</v>
      </c>
      <c r="I170" s="1">
        <v>0</v>
      </c>
      <c r="J170" s="1">
        <v>0</v>
      </c>
      <c r="K170" s="1">
        <v>0</v>
      </c>
      <c r="L170" s="1">
        <v>1.5</v>
      </c>
      <c r="M170" s="1">
        <f>L170*0.071</f>
        <v>0.10649999999999998</v>
      </c>
      <c r="N170" s="3" t="s">
        <v>555</v>
      </c>
      <c r="O170" s="1">
        <f>L170*0.053</f>
        <v>7.9500000000000001E-2</v>
      </c>
      <c r="P170" s="3" t="s">
        <v>472</v>
      </c>
      <c r="Q170" s="3" t="s">
        <v>895</v>
      </c>
      <c r="R170" s="3" t="s">
        <v>841</v>
      </c>
      <c r="S170" s="3" t="s">
        <v>324</v>
      </c>
      <c r="T170" s="3" t="s">
        <v>324</v>
      </c>
      <c r="U170" s="3" t="s">
        <v>324</v>
      </c>
      <c r="V170" s="3" t="s">
        <v>325</v>
      </c>
      <c r="W170" s="3" t="s">
        <v>494</v>
      </c>
      <c r="X170" s="3" t="s">
        <v>896</v>
      </c>
      <c r="Y170" s="3">
        <f>X170*0.6</f>
        <v>54.66</v>
      </c>
      <c r="Z170" s="3" t="s">
        <v>897</v>
      </c>
      <c r="AA170" s="3" t="s">
        <v>329</v>
      </c>
      <c r="AB170" s="3"/>
      <c r="AC170" s="3" t="s">
        <v>330</v>
      </c>
      <c r="AD170" s="5">
        <v>5.4194800000000001</v>
      </c>
      <c r="AE170" s="5">
        <v>4.8501300000000001</v>
      </c>
      <c r="AF170" s="5">
        <v>7.8496499999999996</v>
      </c>
      <c r="AG170" s="6">
        <v>1.06426</v>
      </c>
      <c r="AH170" s="5">
        <v>4.4528499999999998</v>
      </c>
      <c r="AI170" s="6">
        <v>-1.1646099999999999</v>
      </c>
      <c r="AJ170" s="5">
        <v>4.6231600000000004</v>
      </c>
      <c r="AK170" s="5">
        <v>7.8513400000000004</v>
      </c>
      <c r="AL170" s="5">
        <v>7.1204799999999997</v>
      </c>
      <c r="AM170" s="5">
        <v>5.5995799999999996</v>
      </c>
      <c r="AN170" s="5">
        <v>8.3737499999999994</v>
      </c>
      <c r="AO170" s="5">
        <v>2.2801100000000001</v>
      </c>
      <c r="AP170" s="6">
        <v>1.16533</v>
      </c>
      <c r="AQ170" s="5">
        <v>12.320449999999999</v>
      </c>
      <c r="AR170" s="6">
        <v>2.04087</v>
      </c>
      <c r="AS170" s="5">
        <v>8.5690200000000001</v>
      </c>
      <c r="AT170" s="5">
        <v>11.22174</v>
      </c>
      <c r="AU170" s="5">
        <v>8.0033700000000003</v>
      </c>
      <c r="AV170" s="5">
        <v>1.19818</v>
      </c>
      <c r="AW170" s="5">
        <v>7.3615599999999999</v>
      </c>
      <c r="AX170" s="5">
        <v>8.0667899999999992</v>
      </c>
      <c r="AY170" s="5">
        <v>5.0527300000000004</v>
      </c>
      <c r="AZ170" s="5">
        <v>2.3748499999999999</v>
      </c>
      <c r="BA170" s="5">
        <v>4.3177899999999996</v>
      </c>
      <c r="BB170" s="5">
        <v>3.2623600000000001</v>
      </c>
      <c r="BC170" s="6">
        <v>0.81299999999999994</v>
      </c>
      <c r="BD170" s="6">
        <v>0.78910000000000002</v>
      </c>
      <c r="BE170" s="5">
        <v>8.3421299999999992</v>
      </c>
      <c r="BF170" s="5">
        <v>7.6610500000000004</v>
      </c>
      <c r="BG170" s="5">
        <v>9.9801199999999994</v>
      </c>
      <c r="BH170" s="5">
        <v>9.0478199999999998</v>
      </c>
      <c r="BI170" s="5">
        <v>2.1703600000000001</v>
      </c>
      <c r="BJ170" s="6">
        <v>1.0718700000000001</v>
      </c>
      <c r="BK170" s="5">
        <v>8.7325599999999994</v>
      </c>
      <c r="BL170" s="5">
        <v>7.2633999999999999</v>
      </c>
      <c r="BM170" s="5">
        <v>4.0763400000000001</v>
      </c>
      <c r="BN170" s="6">
        <v>-1.50776</v>
      </c>
      <c r="BO170" s="5">
        <v>9.0064100000000007</v>
      </c>
      <c r="BP170" s="5">
        <v>9.6281199999999991</v>
      </c>
      <c r="BQ170" s="5">
        <v>5.1929600000000002</v>
      </c>
      <c r="BR170" s="5">
        <v>4.6109799999999996</v>
      </c>
      <c r="BS170" s="6">
        <v>0.22681000000000001</v>
      </c>
      <c r="BT170" s="5">
        <v>10.68482</v>
      </c>
      <c r="BU170" s="5">
        <v>7.7581899999999999</v>
      </c>
      <c r="BV170" s="5">
        <v>7.7182500000000003</v>
      </c>
      <c r="BW170" s="5">
        <v>8.0042200000000001</v>
      </c>
      <c r="BX170" s="5">
        <v>6.1257299999999999</v>
      </c>
      <c r="BY170" s="5">
        <v>5.4233200000000004</v>
      </c>
      <c r="BZ170" s="5">
        <v>6.8709800000000003</v>
      </c>
      <c r="CA170" s="5">
        <v>9.6493599999999997</v>
      </c>
      <c r="CB170" s="6">
        <v>2.674E-2</v>
      </c>
      <c r="CC170" s="5">
        <v>8.7986599999999999</v>
      </c>
      <c r="CD170" s="5">
        <v>4.7321099999999996</v>
      </c>
      <c r="CE170" s="5">
        <v>12.67957</v>
      </c>
      <c r="CF170" s="5">
        <v>4.4954000000000001</v>
      </c>
      <c r="CG170" s="5">
        <v>8.4163599999999992</v>
      </c>
      <c r="CH170" s="5">
        <v>3.7940700000000001</v>
      </c>
      <c r="CI170" s="5">
        <v>1.8405499999999999</v>
      </c>
      <c r="CJ170" s="5">
        <v>5.1465899999999998</v>
      </c>
      <c r="CK170" s="5">
        <v>10.156689999999999</v>
      </c>
      <c r="CL170" s="5">
        <v>3.8723800000000002</v>
      </c>
      <c r="CM170" s="5">
        <v>5.70723</v>
      </c>
      <c r="CN170" s="5">
        <v>8.6550200000000004</v>
      </c>
      <c r="CO170" s="5">
        <v>2.6319599999999999</v>
      </c>
      <c r="CP170" s="5">
        <v>2.1972200000000002</v>
      </c>
      <c r="CQ170" s="5">
        <v>2.13862</v>
      </c>
      <c r="CR170" s="5">
        <v>8.8689800000000005</v>
      </c>
      <c r="CS170" s="5">
        <v>6.2321999999999997</v>
      </c>
      <c r="CT170" s="5">
        <v>3.5714299999999999</v>
      </c>
      <c r="CU170" s="5">
        <v>9.5124099999999991</v>
      </c>
      <c r="CV170" s="5">
        <v>5.5405499999999996</v>
      </c>
      <c r="CW170" s="6">
        <v>1.8398000000000001</v>
      </c>
      <c r="CX170" s="5">
        <v>1.9636499999999999</v>
      </c>
      <c r="CY170" s="5">
        <v>7.2324799999999998</v>
      </c>
      <c r="CZ170" s="5">
        <v>5.3120099999999999</v>
      </c>
      <c r="DA170" s="5">
        <v>4.02902</v>
      </c>
      <c r="DB170" s="5">
        <v>4.67875</v>
      </c>
      <c r="DC170" s="5">
        <v>5.3789300000000004</v>
      </c>
      <c r="DD170" s="5">
        <v>7.7400900000000004</v>
      </c>
      <c r="DE170" s="5">
        <v>1.5653999999999999</v>
      </c>
      <c r="DF170" s="5">
        <v>9.1483100000000004</v>
      </c>
      <c r="DG170" s="6">
        <v>1.49411</v>
      </c>
      <c r="DH170" s="5">
        <v>4.3405300000000002</v>
      </c>
      <c r="DI170" s="6">
        <v>2.3243999999999998</v>
      </c>
      <c r="DJ170" s="6">
        <v>1.4691399999999999</v>
      </c>
      <c r="DK170" s="5">
        <v>7.4414100000000003</v>
      </c>
      <c r="DL170" s="5">
        <v>3.3496800000000002</v>
      </c>
      <c r="DM170" s="5">
        <v>2.9738099999999998</v>
      </c>
      <c r="DN170" s="5">
        <v>2.2001900000000001</v>
      </c>
      <c r="DO170" s="5">
        <v>2.2862800000000001</v>
      </c>
      <c r="DP170" s="5">
        <v>5.6816599999999999</v>
      </c>
      <c r="DQ170" s="5">
        <v>9.3039900000000006</v>
      </c>
      <c r="DR170" s="1" t="s">
        <v>754</v>
      </c>
      <c r="DS170" s="1" t="s">
        <v>332</v>
      </c>
      <c r="DT170" s="5">
        <v>9.0398788452148438E-3</v>
      </c>
      <c r="DU170" s="5">
        <v>2.4814128875732422E-2</v>
      </c>
    </row>
    <row r="171" spans="2:125" x14ac:dyDescent="0.2">
      <c r="B171" s="3" t="s">
        <v>898</v>
      </c>
      <c r="C171" s="3" t="s">
        <v>894</v>
      </c>
      <c r="D171" s="4">
        <v>45197</v>
      </c>
      <c r="E171" s="4">
        <v>45199</v>
      </c>
      <c r="F171" s="1">
        <f t="shared" si="8"/>
        <v>2</v>
      </c>
      <c r="G171" s="1" t="s">
        <v>388</v>
      </c>
      <c r="H171" s="1" t="s">
        <v>320</v>
      </c>
      <c r="I171" s="1">
        <v>0</v>
      </c>
      <c r="J171" s="1">
        <v>0</v>
      </c>
      <c r="K171" s="1">
        <v>0</v>
      </c>
      <c r="L171" s="1">
        <v>1.8</v>
      </c>
      <c r="M171" s="1">
        <f>L171*0.13</f>
        <v>0.23400000000000001</v>
      </c>
      <c r="N171" s="3" t="s">
        <v>899</v>
      </c>
      <c r="O171" s="1">
        <f>L171*0.101</f>
        <v>0.18180000000000002</v>
      </c>
      <c r="P171" s="3" t="s">
        <v>472</v>
      </c>
      <c r="Q171" s="3" t="s">
        <v>900</v>
      </c>
      <c r="R171" s="3" t="s">
        <v>549</v>
      </c>
      <c r="S171" s="3" t="s">
        <v>324</v>
      </c>
      <c r="T171" s="3" t="s">
        <v>324</v>
      </c>
      <c r="U171" s="3" t="s">
        <v>324</v>
      </c>
      <c r="V171" s="3" t="s">
        <v>325</v>
      </c>
      <c r="W171" s="3" t="s">
        <v>494</v>
      </c>
      <c r="X171" s="3" t="s">
        <v>896</v>
      </c>
      <c r="Y171" s="3">
        <f t="shared" ref="Y171:Y183" si="11">X171*0.6</f>
        <v>54.66</v>
      </c>
      <c r="Z171" s="3" t="s">
        <v>897</v>
      </c>
      <c r="AA171" s="3" t="s">
        <v>329</v>
      </c>
      <c r="AB171" s="3"/>
      <c r="AC171" s="3" t="s">
        <v>330</v>
      </c>
      <c r="AD171" s="5">
        <v>5.3731299999999997</v>
      </c>
      <c r="AE171" s="5">
        <v>4.6930199999999997</v>
      </c>
      <c r="AF171" s="5">
        <v>7.7057200000000003</v>
      </c>
      <c r="AG171" s="6">
        <v>0.89871999999999996</v>
      </c>
      <c r="AH171" s="5">
        <v>4.0035400000000001</v>
      </c>
      <c r="AI171" s="6">
        <v>-0.19511999999999999</v>
      </c>
      <c r="AJ171" s="5">
        <v>4.7447900000000001</v>
      </c>
      <c r="AK171" s="5">
        <v>7.2717299999999998</v>
      </c>
      <c r="AL171" s="5">
        <v>6.8608200000000004</v>
      </c>
      <c r="AM171" s="5">
        <v>5.5558300000000003</v>
      </c>
      <c r="AN171" s="5">
        <v>8.3524100000000008</v>
      </c>
      <c r="AO171" s="6">
        <v>1.80196</v>
      </c>
      <c r="AP171" s="6">
        <v>0.66159000000000001</v>
      </c>
      <c r="AQ171" s="5">
        <v>12.0345</v>
      </c>
      <c r="AR171" s="6">
        <v>2.1448399999999999</v>
      </c>
      <c r="AS171" s="5">
        <v>8.3007600000000004</v>
      </c>
      <c r="AT171" s="5">
        <v>11.08971</v>
      </c>
      <c r="AU171" s="5">
        <v>7.9520999999999997</v>
      </c>
      <c r="AV171" s="6">
        <v>0.48221000000000003</v>
      </c>
      <c r="AW171" s="5">
        <v>7.1756900000000003</v>
      </c>
      <c r="AX171" s="5">
        <v>8.4405599999999996</v>
      </c>
      <c r="AY171" s="5">
        <v>5.05558</v>
      </c>
      <c r="AZ171" s="5">
        <v>2.1045400000000001</v>
      </c>
      <c r="BA171" s="5">
        <v>3.99736</v>
      </c>
      <c r="BB171" s="5">
        <v>3.2588300000000001</v>
      </c>
      <c r="BC171" s="6">
        <v>0.63500000000000001</v>
      </c>
      <c r="BD171" s="6">
        <v>0.44502000000000003</v>
      </c>
      <c r="BE171" s="5">
        <v>8.2499699999999994</v>
      </c>
      <c r="BF171" s="5">
        <v>7.4858399999999996</v>
      </c>
      <c r="BG171" s="5">
        <v>9.9365400000000008</v>
      </c>
      <c r="BH171" s="5">
        <v>8.9182400000000008</v>
      </c>
      <c r="BI171" s="5">
        <v>2.4725700000000002</v>
      </c>
      <c r="BJ171" s="6">
        <v>0.50022</v>
      </c>
      <c r="BK171" s="5">
        <v>8.1849799999999995</v>
      </c>
      <c r="BL171" s="5">
        <v>6.68642</v>
      </c>
      <c r="BM171" s="5">
        <v>4.0670799999999998</v>
      </c>
      <c r="BN171" s="6">
        <v>-0.81211</v>
      </c>
      <c r="BO171" s="5">
        <v>8.8328399999999991</v>
      </c>
      <c r="BP171" s="5">
        <v>9.2702100000000005</v>
      </c>
      <c r="BQ171" s="5">
        <v>5.1150000000000002</v>
      </c>
      <c r="BR171" s="5">
        <v>4.8386399999999998</v>
      </c>
      <c r="BS171" s="6">
        <v>-0.13062000000000001</v>
      </c>
      <c r="BT171" s="5">
        <v>10.689450000000001</v>
      </c>
      <c r="BU171" s="5">
        <v>7.3266400000000003</v>
      </c>
      <c r="BV171" s="5">
        <v>7.6123500000000002</v>
      </c>
      <c r="BW171" s="5">
        <v>7.78986</v>
      </c>
      <c r="BX171" s="5">
        <v>5.81067</v>
      </c>
      <c r="BY171" s="5">
        <v>5.2967899999999997</v>
      </c>
      <c r="BZ171" s="5">
        <v>6.9348900000000002</v>
      </c>
      <c r="CA171" s="5">
        <v>8.99742</v>
      </c>
      <c r="CB171" s="6">
        <v>0.18898000000000001</v>
      </c>
      <c r="CC171" s="5">
        <v>8.8688699999999994</v>
      </c>
      <c r="CD171" s="5">
        <v>5.0883200000000004</v>
      </c>
      <c r="CE171" s="5">
        <v>12.61825</v>
      </c>
      <c r="CF171" s="5">
        <v>4.1574299999999997</v>
      </c>
      <c r="CG171" s="5">
        <v>8.1856799999999996</v>
      </c>
      <c r="CH171" s="5">
        <v>3.7594799999999999</v>
      </c>
      <c r="CI171" s="5">
        <v>1.9507099999999999</v>
      </c>
      <c r="CJ171" s="5">
        <v>5.3566700000000003</v>
      </c>
      <c r="CK171" s="5">
        <v>10.1831</v>
      </c>
      <c r="CL171" s="5">
        <v>3.8792399999999998</v>
      </c>
      <c r="CM171" s="5">
        <v>5.4345499999999998</v>
      </c>
      <c r="CN171" s="5">
        <v>8.5598200000000002</v>
      </c>
      <c r="CO171" s="5">
        <v>3.2175400000000001</v>
      </c>
      <c r="CP171" s="5">
        <v>2.1490900000000002</v>
      </c>
      <c r="CQ171" s="5">
        <v>2.20783</v>
      </c>
      <c r="CR171" s="5">
        <v>8.6961499999999994</v>
      </c>
      <c r="CS171" s="5">
        <v>6.0682799999999997</v>
      </c>
      <c r="CT171" s="5">
        <v>3.5907399999999998</v>
      </c>
      <c r="CU171" s="5">
        <v>9.7724299999999999</v>
      </c>
      <c r="CV171" s="5">
        <v>5.0993399999999998</v>
      </c>
      <c r="CW171" s="6">
        <v>2.0606599999999999</v>
      </c>
      <c r="CX171" s="5">
        <v>1.9976400000000001</v>
      </c>
      <c r="CY171" s="5">
        <v>7.7012400000000003</v>
      </c>
      <c r="CZ171" s="5">
        <v>5.1106100000000003</v>
      </c>
      <c r="DA171" s="5">
        <v>3.7248999999999999</v>
      </c>
      <c r="DB171" s="5">
        <v>4.74559</v>
      </c>
      <c r="DC171" s="5">
        <v>5.4911700000000003</v>
      </c>
      <c r="DD171" s="5">
        <v>7.4163300000000003</v>
      </c>
      <c r="DE171" s="5">
        <v>1.2848900000000001</v>
      </c>
      <c r="DF171" s="5">
        <v>9.1138100000000009</v>
      </c>
      <c r="DG171" s="5">
        <v>1.9938400000000001</v>
      </c>
      <c r="DH171" s="5">
        <v>3.8011300000000001</v>
      </c>
      <c r="DI171" s="6">
        <v>1.9071199999999999</v>
      </c>
      <c r="DJ171" s="6">
        <v>0.35115000000000002</v>
      </c>
      <c r="DK171" s="5">
        <v>7.3795799999999998</v>
      </c>
      <c r="DL171" s="5">
        <v>3.2146300000000001</v>
      </c>
      <c r="DM171" s="5">
        <v>3.2023999999999999</v>
      </c>
      <c r="DN171" s="5">
        <v>2.7410199999999998</v>
      </c>
      <c r="DO171" s="5">
        <v>2.2144699999999999</v>
      </c>
      <c r="DP171" s="5">
        <v>6.13957</v>
      </c>
      <c r="DQ171" s="5">
        <v>9.1732800000000001</v>
      </c>
      <c r="DR171" s="1" t="s">
        <v>754</v>
      </c>
      <c r="DS171" s="1" t="s">
        <v>332</v>
      </c>
      <c r="DT171" s="5">
        <v>-0.13902950286865234</v>
      </c>
      <c r="DU171" s="5">
        <v>-3.5805225372314453E-2</v>
      </c>
    </row>
    <row r="172" spans="2:125" x14ac:dyDescent="0.2">
      <c r="B172" s="3" t="s">
        <v>901</v>
      </c>
      <c r="C172" s="3" t="s">
        <v>894</v>
      </c>
      <c r="D172" s="4">
        <v>45197</v>
      </c>
      <c r="E172" s="4">
        <v>45200</v>
      </c>
      <c r="F172" s="1">
        <f t="shared" si="8"/>
        <v>3</v>
      </c>
      <c r="G172" s="1" t="s">
        <v>388</v>
      </c>
      <c r="H172" s="1" t="s">
        <v>320</v>
      </c>
      <c r="I172" s="1">
        <v>0</v>
      </c>
      <c r="J172" s="1">
        <v>0</v>
      </c>
      <c r="K172" s="1">
        <v>0</v>
      </c>
      <c r="L172" s="1">
        <v>1.6</v>
      </c>
      <c r="M172" s="1">
        <f>L172*0.184</f>
        <v>0.2944</v>
      </c>
      <c r="N172" s="3" t="s">
        <v>346</v>
      </c>
      <c r="O172" s="1">
        <f>L172*0.044</f>
        <v>7.0400000000000004E-2</v>
      </c>
      <c r="P172" s="3" t="s">
        <v>642</v>
      </c>
      <c r="Q172" s="3" t="s">
        <v>902</v>
      </c>
      <c r="R172" s="3" t="s">
        <v>482</v>
      </c>
      <c r="S172" s="3" t="s">
        <v>324</v>
      </c>
      <c r="T172" s="3" t="s">
        <v>324</v>
      </c>
      <c r="U172" s="3" t="s">
        <v>324</v>
      </c>
      <c r="V172" s="3" t="s">
        <v>325</v>
      </c>
      <c r="W172" s="3" t="s">
        <v>494</v>
      </c>
      <c r="X172" s="3" t="s">
        <v>896</v>
      </c>
      <c r="Y172" s="3">
        <f t="shared" si="11"/>
        <v>54.66</v>
      </c>
      <c r="Z172" s="3" t="s">
        <v>897</v>
      </c>
      <c r="AA172" s="3" t="s">
        <v>329</v>
      </c>
      <c r="AB172" s="3"/>
      <c r="AC172" s="3" t="s">
        <v>330</v>
      </c>
      <c r="AD172" s="5">
        <v>5.4008799999999999</v>
      </c>
      <c r="AE172" s="5">
        <v>4.9997499999999997</v>
      </c>
      <c r="AF172" s="5">
        <v>7.8264199999999997</v>
      </c>
      <c r="AG172" s="6">
        <v>0.92901</v>
      </c>
      <c r="AH172" s="5">
        <v>4.0047899999999998</v>
      </c>
      <c r="AI172" s="6">
        <v>-1.8932899999999999</v>
      </c>
      <c r="AJ172" s="5">
        <v>4.81473</v>
      </c>
      <c r="AK172" s="5">
        <v>6.9947900000000001</v>
      </c>
      <c r="AL172" s="5">
        <v>6.6944600000000003</v>
      </c>
      <c r="AM172" s="5">
        <v>5.3700400000000004</v>
      </c>
      <c r="AN172" s="5">
        <v>8.3786100000000001</v>
      </c>
      <c r="AO172" s="5">
        <v>2.0931700000000002</v>
      </c>
      <c r="AP172" s="6">
        <v>0.86841999999999997</v>
      </c>
      <c r="AQ172" s="5">
        <v>12.046810000000001</v>
      </c>
      <c r="AR172" s="5">
        <v>2.54664</v>
      </c>
      <c r="AS172" s="5">
        <v>8.3716899999999992</v>
      </c>
      <c r="AT172" s="5">
        <v>11.16766</v>
      </c>
      <c r="AU172" s="5">
        <v>8.1550200000000004</v>
      </c>
      <c r="AV172" s="6">
        <v>0.70099999999999996</v>
      </c>
      <c r="AW172" s="5">
        <v>7.4320399999999998</v>
      </c>
      <c r="AX172" s="5">
        <v>8.6804799999999993</v>
      </c>
      <c r="AY172" s="5">
        <v>4.7242600000000001</v>
      </c>
      <c r="AZ172" s="5">
        <v>2.1860900000000001</v>
      </c>
      <c r="BA172" s="5">
        <v>4.2037599999999999</v>
      </c>
      <c r="BB172" s="5">
        <v>3.5162300000000002</v>
      </c>
      <c r="BC172" s="6">
        <v>1.14866</v>
      </c>
      <c r="BD172" s="6">
        <v>0.53556000000000004</v>
      </c>
      <c r="BE172" s="5">
        <v>8.2089300000000005</v>
      </c>
      <c r="BF172" s="5">
        <v>7.5795199999999996</v>
      </c>
      <c r="BG172" s="5">
        <v>9.9367099999999997</v>
      </c>
      <c r="BH172" s="5">
        <v>8.8793199999999999</v>
      </c>
      <c r="BI172" s="5">
        <v>3.2372200000000002</v>
      </c>
      <c r="BJ172" s="6">
        <v>1.10592</v>
      </c>
      <c r="BK172" s="5">
        <v>8.09727</v>
      </c>
      <c r="BL172" s="5">
        <v>6.4709199999999996</v>
      </c>
      <c r="BM172" s="5">
        <v>4.05776</v>
      </c>
      <c r="BN172" s="6">
        <v>-1.00291</v>
      </c>
      <c r="BO172" s="5">
        <v>8.7878299999999996</v>
      </c>
      <c r="BP172" s="5">
        <v>8.8631399999999996</v>
      </c>
      <c r="BQ172" s="5">
        <v>5.0294600000000003</v>
      </c>
      <c r="BR172" s="5">
        <v>5.08188</v>
      </c>
      <c r="BS172" s="6">
        <v>0.17208999999999999</v>
      </c>
      <c r="BT172" s="5">
        <v>10.815989999999999</v>
      </c>
      <c r="BU172" s="5">
        <v>7.4845600000000001</v>
      </c>
      <c r="BV172" s="5">
        <v>7.4378000000000002</v>
      </c>
      <c r="BW172" s="5">
        <v>7.7619999999999996</v>
      </c>
      <c r="BX172" s="5">
        <v>5.9729900000000002</v>
      </c>
      <c r="BY172" s="5">
        <v>5.4777399999999998</v>
      </c>
      <c r="BZ172" s="5">
        <v>7.1095199999999998</v>
      </c>
      <c r="CA172" s="5">
        <v>8.7504899999999992</v>
      </c>
      <c r="CB172" s="6">
        <v>0.22491</v>
      </c>
      <c r="CC172" s="5">
        <v>8.8936600000000006</v>
      </c>
      <c r="CD172" s="5">
        <v>5.3178599999999996</v>
      </c>
      <c r="CE172" s="5">
        <v>12.46542</v>
      </c>
      <c r="CF172" s="5">
        <v>4.0540099999999999</v>
      </c>
      <c r="CG172" s="5">
        <v>8.4039800000000007</v>
      </c>
      <c r="CH172" s="5">
        <v>3.9003800000000002</v>
      </c>
      <c r="CI172" s="5">
        <v>2.1638199999999999</v>
      </c>
      <c r="CJ172" s="5">
        <v>5.5061400000000003</v>
      </c>
      <c r="CK172" s="5">
        <v>10.30658</v>
      </c>
      <c r="CL172" s="5">
        <v>4.0567299999999999</v>
      </c>
      <c r="CM172" s="5">
        <v>5.6010799999999996</v>
      </c>
      <c r="CN172" s="5">
        <v>8.8953199999999999</v>
      </c>
      <c r="CO172" s="5">
        <v>3.88462</v>
      </c>
      <c r="CP172" s="5">
        <v>2.0767799999999998</v>
      </c>
      <c r="CQ172" s="5">
        <v>2.34259</v>
      </c>
      <c r="CR172" s="5">
        <v>8.6979399999999991</v>
      </c>
      <c r="CS172" s="5">
        <v>6.1667300000000003</v>
      </c>
      <c r="CT172" s="5">
        <v>3.6349200000000002</v>
      </c>
      <c r="CU172" s="5">
        <v>9.60182</v>
      </c>
      <c r="CV172" s="5">
        <v>5.1778899999999997</v>
      </c>
      <c r="CW172" s="5">
        <v>2.23461</v>
      </c>
      <c r="CX172" s="5">
        <v>1.93902</v>
      </c>
      <c r="CY172" s="5">
        <v>8.5030099999999997</v>
      </c>
      <c r="CZ172" s="5">
        <v>5.21922</v>
      </c>
      <c r="DA172" s="5">
        <v>3.9725700000000002</v>
      </c>
      <c r="DB172" s="5">
        <v>4.6928599999999996</v>
      </c>
      <c r="DC172" s="5">
        <v>5.6473300000000002</v>
      </c>
      <c r="DD172" s="5">
        <v>7.7246699999999997</v>
      </c>
      <c r="DE172" s="5">
        <v>1.2107000000000001</v>
      </c>
      <c r="DF172" s="5">
        <v>8.95505</v>
      </c>
      <c r="DG172" s="6">
        <v>1.7124600000000001</v>
      </c>
      <c r="DH172" s="5">
        <v>3.80288</v>
      </c>
      <c r="DI172" s="6">
        <v>1.9645999999999999</v>
      </c>
      <c r="DJ172" s="6">
        <v>1.3604000000000001</v>
      </c>
      <c r="DK172" s="5">
        <v>7.6236699999999997</v>
      </c>
      <c r="DL172" s="5">
        <v>3.4929999999999999</v>
      </c>
      <c r="DM172" s="5">
        <v>3.5009700000000001</v>
      </c>
      <c r="DN172" s="5">
        <v>3.5701499999999999</v>
      </c>
      <c r="DO172" s="5">
        <v>2.4196499999999999</v>
      </c>
      <c r="DP172" s="5">
        <v>6.7103999999999999</v>
      </c>
      <c r="DQ172" s="5">
        <v>9.1976200000000006</v>
      </c>
      <c r="DR172" s="1" t="s">
        <v>754</v>
      </c>
      <c r="DS172" s="1" t="s">
        <v>332</v>
      </c>
      <c r="DT172" s="5">
        <v>-8.04595947265625E-2</v>
      </c>
      <c r="DU172" s="5">
        <v>-4.7734737396240234E-2</v>
      </c>
    </row>
    <row r="173" spans="2:125" x14ac:dyDescent="0.2">
      <c r="B173" s="3" t="s">
        <v>903</v>
      </c>
      <c r="C173" s="3" t="s">
        <v>894</v>
      </c>
      <c r="D173" s="4">
        <v>45197</v>
      </c>
      <c r="E173" s="4">
        <v>45201</v>
      </c>
      <c r="F173" s="1">
        <f t="shared" si="8"/>
        <v>4</v>
      </c>
      <c r="G173" s="1" t="s">
        <v>388</v>
      </c>
      <c r="H173" s="1" t="s">
        <v>320</v>
      </c>
      <c r="I173" s="1">
        <v>0</v>
      </c>
      <c r="J173" s="1">
        <v>0</v>
      </c>
      <c r="K173" s="1">
        <v>0</v>
      </c>
      <c r="L173" s="1">
        <v>1.2</v>
      </c>
      <c r="M173" s="1">
        <f>L173*0.226</f>
        <v>0.2712</v>
      </c>
      <c r="N173" s="3" t="s">
        <v>904</v>
      </c>
      <c r="O173" s="1">
        <f>L173*0.122</f>
        <v>0.1464</v>
      </c>
      <c r="P173" s="3" t="s">
        <v>400</v>
      </c>
      <c r="Q173" s="3" t="s">
        <v>905</v>
      </c>
      <c r="R173" s="3" t="s">
        <v>531</v>
      </c>
      <c r="S173" s="3" t="s">
        <v>324</v>
      </c>
      <c r="T173" s="3" t="s">
        <v>324</v>
      </c>
      <c r="U173" s="3" t="s">
        <v>324</v>
      </c>
      <c r="V173" s="3" t="s">
        <v>325</v>
      </c>
      <c r="W173" s="3" t="s">
        <v>494</v>
      </c>
      <c r="X173" s="3" t="s">
        <v>896</v>
      </c>
      <c r="Y173" s="3">
        <f t="shared" si="11"/>
        <v>54.66</v>
      </c>
      <c r="Z173" s="3" t="s">
        <v>897</v>
      </c>
      <c r="AA173" s="3" t="s">
        <v>329</v>
      </c>
      <c r="AB173" s="3"/>
      <c r="AC173" s="3" t="s">
        <v>330</v>
      </c>
      <c r="AD173" s="5">
        <v>5.4198399999999998</v>
      </c>
      <c r="AE173" s="5">
        <v>5.2716799999999999</v>
      </c>
      <c r="AF173" s="5">
        <v>7.8115399999999999</v>
      </c>
      <c r="AG173" s="6">
        <v>1.1998500000000001</v>
      </c>
      <c r="AH173" s="5">
        <v>3.9074399999999998</v>
      </c>
      <c r="AI173" s="6">
        <v>-1.7209399999999999</v>
      </c>
      <c r="AJ173" s="5">
        <v>4.6607399999999997</v>
      </c>
      <c r="AK173" s="5">
        <v>7.1411699999999998</v>
      </c>
      <c r="AL173" s="5">
        <v>6.4519399999999996</v>
      </c>
      <c r="AM173" s="5">
        <v>5.2925899999999997</v>
      </c>
      <c r="AN173" s="5">
        <v>8.2586300000000001</v>
      </c>
      <c r="AO173" s="5">
        <v>1.95827</v>
      </c>
      <c r="AP173" s="6">
        <v>0.20232</v>
      </c>
      <c r="AQ173" s="5">
        <v>11.87951</v>
      </c>
      <c r="AR173" s="5">
        <v>3.0726200000000001</v>
      </c>
      <c r="AS173" s="5">
        <v>8.5858500000000006</v>
      </c>
      <c r="AT173" s="5">
        <v>11.17591</v>
      </c>
      <c r="AU173" s="5">
        <v>8.1668400000000005</v>
      </c>
      <c r="AV173" s="5">
        <v>1.1985699999999999</v>
      </c>
      <c r="AW173" s="5">
        <v>7.58765</v>
      </c>
      <c r="AX173" s="5">
        <v>8.8501999999999992</v>
      </c>
      <c r="AY173" s="5">
        <v>4.8286100000000003</v>
      </c>
      <c r="AZ173" s="5">
        <v>2.3592200000000001</v>
      </c>
      <c r="BA173" s="5">
        <v>4.0633400000000002</v>
      </c>
      <c r="BB173" s="5">
        <v>3.3515899999999998</v>
      </c>
      <c r="BC173" s="6">
        <v>1.0983099999999999</v>
      </c>
      <c r="BD173" s="6">
        <v>0.94708000000000003</v>
      </c>
      <c r="BE173" s="5">
        <v>8.2135599999999993</v>
      </c>
      <c r="BF173" s="5">
        <v>7.5990399999999996</v>
      </c>
      <c r="BG173" s="5">
        <v>9.9699100000000005</v>
      </c>
      <c r="BH173" s="5">
        <v>8.9242399999999993</v>
      </c>
      <c r="BI173" s="5">
        <v>3.43215</v>
      </c>
      <c r="BJ173" s="6">
        <v>0.84231</v>
      </c>
      <c r="BK173" s="5">
        <v>8.1235900000000001</v>
      </c>
      <c r="BL173" s="5">
        <v>6.6845100000000004</v>
      </c>
      <c r="BM173" s="5">
        <v>3.6234899999999999</v>
      </c>
      <c r="BN173" s="6">
        <v>-0.64915999999999996</v>
      </c>
      <c r="BO173" s="5">
        <v>8.7076899999999995</v>
      </c>
      <c r="BP173" s="5">
        <v>8.7750400000000006</v>
      </c>
      <c r="BQ173" s="5">
        <v>5.0406199999999997</v>
      </c>
      <c r="BR173" s="5">
        <v>5.0898599999999998</v>
      </c>
      <c r="BS173" s="6">
        <v>4.326E-2</v>
      </c>
      <c r="BT173" s="5">
        <v>10.80766</v>
      </c>
      <c r="BU173" s="5">
        <v>7.6306500000000002</v>
      </c>
      <c r="BV173" s="5">
        <v>7.4383600000000003</v>
      </c>
      <c r="BW173" s="5">
        <v>7.45322</v>
      </c>
      <c r="BX173" s="5">
        <v>5.9766300000000001</v>
      </c>
      <c r="BY173" s="5">
        <v>5.4875800000000003</v>
      </c>
      <c r="BZ173" s="5">
        <v>7.29413</v>
      </c>
      <c r="CA173" s="5">
        <v>8.7512000000000008</v>
      </c>
      <c r="CB173" s="6">
        <v>-0.23221</v>
      </c>
      <c r="CC173" s="5">
        <v>8.7303599999999992</v>
      </c>
      <c r="CD173" s="5">
        <v>5.7057900000000004</v>
      </c>
      <c r="CE173" s="5">
        <v>12.415929999999999</v>
      </c>
      <c r="CF173" s="5">
        <v>3.9648500000000002</v>
      </c>
      <c r="CG173" s="5">
        <v>8.80063</v>
      </c>
      <c r="CH173" s="5">
        <v>3.99824</v>
      </c>
      <c r="CI173" s="5">
        <v>3.1127799999999999</v>
      </c>
      <c r="CJ173" s="5">
        <v>5.4249799999999997</v>
      </c>
      <c r="CK173" s="5">
        <v>10.148160000000001</v>
      </c>
      <c r="CL173" s="5">
        <v>4.0488299999999997</v>
      </c>
      <c r="CM173" s="5">
        <v>5.5674799999999998</v>
      </c>
      <c r="CN173" s="5">
        <v>9.1365099999999995</v>
      </c>
      <c r="CO173" s="5">
        <v>3.0674999999999999</v>
      </c>
      <c r="CP173" s="5">
        <v>2.1422300000000001</v>
      </c>
      <c r="CQ173" s="5">
        <v>2.5091100000000002</v>
      </c>
      <c r="CR173" s="5">
        <v>8.7211200000000009</v>
      </c>
      <c r="CS173" s="5">
        <v>6.2744099999999996</v>
      </c>
      <c r="CT173" s="5">
        <v>3.4752299999999998</v>
      </c>
      <c r="CU173" s="5">
        <v>9.6115899999999996</v>
      </c>
      <c r="CV173" s="5">
        <v>5.0849799999999998</v>
      </c>
      <c r="CW173" s="6">
        <v>2.0304799999999998</v>
      </c>
      <c r="CX173" s="6">
        <v>1.7083600000000001</v>
      </c>
      <c r="CY173" s="5">
        <v>8.9986300000000004</v>
      </c>
      <c r="CZ173" s="5">
        <v>5.14635</v>
      </c>
      <c r="DA173" s="5">
        <v>3.8708300000000002</v>
      </c>
      <c r="DB173" s="5">
        <v>4.7571899999999996</v>
      </c>
      <c r="DC173" s="5">
        <v>5.7970100000000002</v>
      </c>
      <c r="DD173" s="5">
        <v>7.6079699999999999</v>
      </c>
      <c r="DE173" s="5">
        <v>1.19929</v>
      </c>
      <c r="DF173" s="5">
        <v>8.9977400000000003</v>
      </c>
      <c r="DG173" s="6">
        <v>0.84928999999999999</v>
      </c>
      <c r="DH173" s="5">
        <v>3.9335</v>
      </c>
      <c r="DI173" s="5">
        <v>2.5131899999999998</v>
      </c>
      <c r="DJ173" s="6">
        <v>2.2579999999999999E-2</v>
      </c>
      <c r="DK173" s="5">
        <v>7.5278400000000003</v>
      </c>
      <c r="DL173" s="5">
        <v>3.6008300000000002</v>
      </c>
      <c r="DM173" s="5">
        <v>3.6497600000000001</v>
      </c>
      <c r="DN173" s="5">
        <v>4.45472</v>
      </c>
      <c r="DO173" s="5">
        <v>2.4534899999999999</v>
      </c>
      <c r="DP173" s="5">
        <v>6.7707800000000002</v>
      </c>
      <c r="DQ173" s="5">
        <v>9.23658</v>
      </c>
      <c r="DR173" s="1" t="s">
        <v>754</v>
      </c>
      <c r="DS173" s="1" t="s">
        <v>332</v>
      </c>
      <c r="DT173" s="5">
        <v>6.6110610961914062E-2</v>
      </c>
      <c r="DU173" s="5">
        <v>-9.5353126525878906E-3</v>
      </c>
    </row>
    <row r="174" spans="2:125" x14ac:dyDescent="0.2">
      <c r="B174" s="3" t="s">
        <v>906</v>
      </c>
      <c r="C174" s="3" t="s">
        <v>894</v>
      </c>
      <c r="D174" s="4">
        <v>45197</v>
      </c>
      <c r="E174" s="4">
        <v>45202</v>
      </c>
      <c r="F174" s="1">
        <f t="shared" si="8"/>
        <v>5</v>
      </c>
      <c r="G174" s="1" t="s">
        <v>388</v>
      </c>
      <c r="H174" s="1" t="s">
        <v>320</v>
      </c>
      <c r="I174" s="1">
        <v>0</v>
      </c>
      <c r="J174" s="1">
        <v>0</v>
      </c>
      <c r="K174" s="1">
        <v>0</v>
      </c>
      <c r="L174" s="1">
        <v>1.2</v>
      </c>
      <c r="M174" s="1">
        <f>L174*0.32</f>
        <v>0.38400000000000001</v>
      </c>
      <c r="N174" s="3" t="s">
        <v>907</v>
      </c>
      <c r="O174" s="1">
        <f>L174*0.138</f>
        <v>0.1656</v>
      </c>
      <c r="P174" s="3" t="s">
        <v>665</v>
      </c>
      <c r="Q174" s="3" t="s">
        <v>777</v>
      </c>
      <c r="R174" s="3" t="s">
        <v>389</v>
      </c>
      <c r="S174" s="3" t="s">
        <v>324</v>
      </c>
      <c r="T174" s="3" t="s">
        <v>324</v>
      </c>
      <c r="U174" s="3" t="s">
        <v>324</v>
      </c>
      <c r="V174" s="3" t="s">
        <v>325</v>
      </c>
      <c r="W174" s="3" t="s">
        <v>494</v>
      </c>
      <c r="X174" s="3" t="s">
        <v>896</v>
      </c>
      <c r="Y174" s="3">
        <f t="shared" si="11"/>
        <v>54.66</v>
      </c>
      <c r="Z174" s="3" t="s">
        <v>897</v>
      </c>
      <c r="AA174" s="3" t="s">
        <v>329</v>
      </c>
      <c r="AB174" s="3"/>
      <c r="AC174" s="3" t="s">
        <v>330</v>
      </c>
      <c r="AD174" s="5">
        <v>5.4706000000000001</v>
      </c>
      <c r="AE174" s="5">
        <v>5.6620499999999998</v>
      </c>
      <c r="AF174" s="5">
        <v>7.8003799999999996</v>
      </c>
      <c r="AG174" s="6">
        <v>0.95845000000000002</v>
      </c>
      <c r="AH174" s="5">
        <v>4.2191599999999996</v>
      </c>
      <c r="AI174" s="6">
        <v>-2.1139999999999999</v>
      </c>
      <c r="AJ174" s="5">
        <v>4.68269</v>
      </c>
      <c r="AK174" s="5">
        <v>7.1499899999999998</v>
      </c>
      <c r="AL174" s="5">
        <v>6.6691399999999996</v>
      </c>
      <c r="AM174" s="5">
        <v>5.2754000000000003</v>
      </c>
      <c r="AN174" s="5">
        <v>8.3621800000000004</v>
      </c>
      <c r="AO174" s="6">
        <v>1.86504</v>
      </c>
      <c r="AP174" s="6">
        <v>0.74880999999999998</v>
      </c>
      <c r="AQ174" s="5">
        <v>11.70398</v>
      </c>
      <c r="AR174" s="5">
        <v>3.88537</v>
      </c>
      <c r="AS174" s="5">
        <v>9.1711200000000002</v>
      </c>
      <c r="AT174" s="5">
        <v>11.35417</v>
      </c>
      <c r="AU174" s="5">
        <v>8.2675900000000002</v>
      </c>
      <c r="AV174" s="5">
        <v>1.69147</v>
      </c>
      <c r="AW174" s="5">
        <v>8.2591999999999999</v>
      </c>
      <c r="AX174" s="5">
        <v>9.1235099999999996</v>
      </c>
      <c r="AY174" s="5">
        <v>4.7177300000000004</v>
      </c>
      <c r="AZ174" s="5">
        <v>2.2162600000000001</v>
      </c>
      <c r="BA174" s="5">
        <v>4.2891599999999999</v>
      </c>
      <c r="BB174" s="5">
        <v>3.4298999999999999</v>
      </c>
      <c r="BC174" s="6">
        <v>0.30657000000000001</v>
      </c>
      <c r="BD174" s="6">
        <v>-0.19858000000000001</v>
      </c>
      <c r="BE174" s="5">
        <v>8.3445800000000006</v>
      </c>
      <c r="BF174" s="5">
        <v>7.6352799999999998</v>
      </c>
      <c r="BG174" s="5">
        <v>9.9895999999999994</v>
      </c>
      <c r="BH174" s="5">
        <v>9.1158199999999994</v>
      </c>
      <c r="BI174" s="5">
        <v>4.3894900000000003</v>
      </c>
      <c r="BJ174" s="6">
        <v>0.90559999999999996</v>
      </c>
      <c r="BK174" s="5">
        <v>8.6813199999999995</v>
      </c>
      <c r="BL174" s="5">
        <v>7.26776</v>
      </c>
      <c r="BM174" s="5">
        <v>4.0518400000000003</v>
      </c>
      <c r="BN174" s="6">
        <v>-0.89971999999999996</v>
      </c>
      <c r="BO174" s="5">
        <v>8.7215000000000007</v>
      </c>
      <c r="BP174" s="5">
        <v>8.9644200000000005</v>
      </c>
      <c r="BQ174" s="5">
        <v>5.2556399999999996</v>
      </c>
      <c r="BR174" s="5">
        <v>5.6994600000000002</v>
      </c>
      <c r="BS174" s="6">
        <v>0.17388999999999999</v>
      </c>
      <c r="BT174" s="5">
        <v>11.12791</v>
      </c>
      <c r="BU174" s="5">
        <v>8.0702099999999994</v>
      </c>
      <c r="BV174" s="5">
        <v>7.5556000000000001</v>
      </c>
      <c r="BW174" s="5">
        <v>7.2577999999999996</v>
      </c>
      <c r="BX174" s="5">
        <v>6.20913</v>
      </c>
      <c r="BY174" s="5">
        <v>5.6344500000000002</v>
      </c>
      <c r="BZ174" s="5">
        <v>7.5021800000000001</v>
      </c>
      <c r="CA174" s="5">
        <v>9.2714499999999997</v>
      </c>
      <c r="CB174" s="6">
        <v>0.10843</v>
      </c>
      <c r="CC174" s="5">
        <v>8.7750800000000009</v>
      </c>
      <c r="CD174" s="5">
        <v>6.1498999999999997</v>
      </c>
      <c r="CE174" s="5">
        <v>12.182309999999999</v>
      </c>
      <c r="CF174" s="5">
        <v>3.7756699999999999</v>
      </c>
      <c r="CG174" s="5">
        <v>9.5040999999999993</v>
      </c>
      <c r="CH174" s="5">
        <v>3.9326599999999998</v>
      </c>
      <c r="CI174" s="5">
        <v>5.8932900000000004</v>
      </c>
      <c r="CJ174" s="5">
        <v>5.3147599999999997</v>
      </c>
      <c r="CK174" s="5">
        <v>10.134029999999999</v>
      </c>
      <c r="CL174" s="5">
        <v>4.07613</v>
      </c>
      <c r="CM174" s="5">
        <v>5.7088400000000004</v>
      </c>
      <c r="CN174" s="5">
        <v>7.0479500000000002</v>
      </c>
      <c r="CO174" s="5">
        <v>4.0076499999999999</v>
      </c>
      <c r="CP174" s="5">
        <v>2.5564399999999998</v>
      </c>
      <c r="CQ174" s="5">
        <v>2.4201000000000001</v>
      </c>
      <c r="CR174" s="5">
        <v>8.7060600000000008</v>
      </c>
      <c r="CS174" s="5">
        <v>6.44686</v>
      </c>
      <c r="CT174" s="5">
        <v>3.4794</v>
      </c>
      <c r="CU174" s="5">
        <v>9.8036799999999999</v>
      </c>
      <c r="CV174" s="5">
        <v>4.9368299999999996</v>
      </c>
      <c r="CW174" s="6">
        <v>1.8428100000000001</v>
      </c>
      <c r="CX174" s="6">
        <v>1.3686799999999999</v>
      </c>
      <c r="CY174" s="5">
        <v>10.65197</v>
      </c>
      <c r="CZ174" s="5">
        <v>5.2719199999999997</v>
      </c>
      <c r="DA174" s="5">
        <v>4.5869499999999999</v>
      </c>
      <c r="DB174" s="5">
        <v>4.7431599999999996</v>
      </c>
      <c r="DC174" s="5">
        <v>6.1547499999999999</v>
      </c>
      <c r="DD174" s="5">
        <v>7.5578200000000004</v>
      </c>
      <c r="DE174" s="5">
        <v>1.19075</v>
      </c>
      <c r="DF174" s="5">
        <v>9.0306999999999995</v>
      </c>
      <c r="DG174" s="6">
        <v>0.28016999999999997</v>
      </c>
      <c r="DH174" s="5">
        <v>4.2877799999999997</v>
      </c>
      <c r="DI174" s="5">
        <v>2.4714999999999998</v>
      </c>
      <c r="DJ174" s="6">
        <v>1.5446599999999999</v>
      </c>
      <c r="DK174" s="5">
        <v>7.0663999999999998</v>
      </c>
      <c r="DL174" s="5">
        <v>3.6592799999999999</v>
      </c>
      <c r="DM174" s="5">
        <v>3.9799000000000002</v>
      </c>
      <c r="DN174" s="5">
        <v>5.9862700000000002</v>
      </c>
      <c r="DO174" s="5">
        <v>2.3982800000000002</v>
      </c>
      <c r="DP174" s="5">
        <v>6.5500699999999998</v>
      </c>
      <c r="DQ174" s="5">
        <v>9.2968100000000007</v>
      </c>
      <c r="DR174" s="1" t="s">
        <v>754</v>
      </c>
      <c r="DS174" s="1" t="s">
        <v>332</v>
      </c>
      <c r="DT174" s="5">
        <v>3.1899452209472656E-2</v>
      </c>
      <c r="DU174" s="5">
        <v>-4.7026157379150391E-2</v>
      </c>
    </row>
    <row r="175" spans="2:125" x14ac:dyDescent="0.2">
      <c r="B175" s="3" t="s">
        <v>908</v>
      </c>
      <c r="C175" s="3" t="s">
        <v>894</v>
      </c>
      <c r="D175" s="4">
        <v>45197</v>
      </c>
      <c r="E175" s="4">
        <v>45203</v>
      </c>
      <c r="F175" s="1">
        <f t="shared" si="8"/>
        <v>6</v>
      </c>
      <c r="G175" s="1" t="s">
        <v>388</v>
      </c>
      <c r="H175" s="1" t="s">
        <v>320</v>
      </c>
      <c r="I175" s="1">
        <v>0</v>
      </c>
      <c r="J175" s="1">
        <v>1</v>
      </c>
      <c r="K175" s="1">
        <v>1</v>
      </c>
      <c r="L175" s="1">
        <v>1.2</v>
      </c>
      <c r="M175" s="1">
        <f>L175*0.233</f>
        <v>0.27960000000000002</v>
      </c>
      <c r="N175" s="3" t="s">
        <v>909</v>
      </c>
      <c r="O175" s="1">
        <f>L175*0.095</f>
        <v>0.11399999999999999</v>
      </c>
      <c r="P175" s="3" t="s">
        <v>724</v>
      </c>
      <c r="Q175" s="3" t="s">
        <v>879</v>
      </c>
      <c r="R175" s="3" t="s">
        <v>549</v>
      </c>
      <c r="S175" s="3" t="s">
        <v>346</v>
      </c>
      <c r="T175" s="3" t="s">
        <v>324</v>
      </c>
      <c r="U175" s="3" t="s">
        <v>324</v>
      </c>
      <c r="V175" s="3" t="s">
        <v>325</v>
      </c>
      <c r="W175" s="3" t="s">
        <v>494</v>
      </c>
      <c r="X175" s="3" t="s">
        <v>896</v>
      </c>
      <c r="Y175" s="3">
        <f t="shared" si="11"/>
        <v>54.66</v>
      </c>
      <c r="Z175" s="3" t="s">
        <v>897</v>
      </c>
      <c r="AA175" s="3" t="s">
        <v>329</v>
      </c>
      <c r="AB175" s="3"/>
      <c r="AC175" s="3" t="s">
        <v>330</v>
      </c>
      <c r="AD175" s="5">
        <v>5.5621400000000003</v>
      </c>
      <c r="AE175" s="5">
        <v>6.1004100000000001</v>
      </c>
      <c r="AF175" s="5">
        <v>7.9972500000000002</v>
      </c>
      <c r="AG175" s="5">
        <v>1.2382500000000001</v>
      </c>
      <c r="AH175" s="5">
        <v>3.5885400000000001</v>
      </c>
      <c r="AI175" s="6">
        <v>-1.7385200000000001</v>
      </c>
      <c r="AJ175" s="5">
        <v>4.9089799999999997</v>
      </c>
      <c r="AK175" s="5">
        <v>6.87418</v>
      </c>
      <c r="AL175" s="5">
        <v>6.3869699999999998</v>
      </c>
      <c r="AM175" s="5">
        <v>5.4930700000000003</v>
      </c>
      <c r="AN175" s="5">
        <v>8.5878499999999995</v>
      </c>
      <c r="AO175" s="5">
        <v>2.54006</v>
      </c>
      <c r="AP175" s="6">
        <v>0.44778000000000001</v>
      </c>
      <c r="AQ175" s="5">
        <v>11.659369999999999</v>
      </c>
      <c r="AR175" s="5">
        <v>5.0499799999999997</v>
      </c>
      <c r="AS175" s="5">
        <v>9.2654899999999998</v>
      </c>
      <c r="AT175" s="5">
        <v>10.94403</v>
      </c>
      <c r="AU175" s="5">
        <v>8.3200099999999999</v>
      </c>
      <c r="AV175" s="5">
        <v>1.28572</v>
      </c>
      <c r="AW175" s="5">
        <v>8.7447900000000001</v>
      </c>
      <c r="AX175" s="5">
        <v>9.8276699999999995</v>
      </c>
      <c r="AY175" s="5">
        <v>4.47614</v>
      </c>
      <c r="AZ175" s="5">
        <v>2.18574</v>
      </c>
      <c r="BA175" s="5">
        <v>4.1222700000000003</v>
      </c>
      <c r="BB175" s="5">
        <v>3.6218900000000001</v>
      </c>
      <c r="BC175" s="6">
        <v>1.1224099999999999</v>
      </c>
      <c r="BD175" s="6">
        <v>0.95435000000000003</v>
      </c>
      <c r="BE175" s="5">
        <v>8.5818200000000004</v>
      </c>
      <c r="BF175" s="5">
        <v>7.6188900000000004</v>
      </c>
      <c r="BG175" s="5">
        <v>10.06343</v>
      </c>
      <c r="BH175" s="5">
        <v>9.2976500000000009</v>
      </c>
      <c r="BI175" s="5">
        <v>4.4974600000000002</v>
      </c>
      <c r="BJ175" s="6">
        <v>1.3626499999999999</v>
      </c>
      <c r="BK175" s="5">
        <v>8.1862700000000004</v>
      </c>
      <c r="BL175" s="5">
        <v>7.4657600000000004</v>
      </c>
      <c r="BM175" s="5">
        <v>4.0900699999999999</v>
      </c>
      <c r="BN175" s="6">
        <v>-0.83608000000000005</v>
      </c>
      <c r="BO175" s="5">
        <v>8.7146299999999997</v>
      </c>
      <c r="BP175" s="5">
        <v>8.6216000000000008</v>
      </c>
      <c r="BQ175" s="5">
        <v>5.3884699999999999</v>
      </c>
      <c r="BR175" s="5">
        <v>6.2231300000000003</v>
      </c>
      <c r="BS175" s="6">
        <v>0.23397999999999999</v>
      </c>
      <c r="BT175" s="5">
        <v>11.7126</v>
      </c>
      <c r="BU175" s="5">
        <v>8.6995400000000007</v>
      </c>
      <c r="BV175" s="5">
        <v>7.8917700000000002</v>
      </c>
      <c r="BW175" s="5">
        <v>7.3246900000000004</v>
      </c>
      <c r="BX175" s="5">
        <v>6.2542299999999997</v>
      </c>
      <c r="BY175" s="5">
        <v>6.1109299999999998</v>
      </c>
      <c r="BZ175" s="5">
        <v>7.7042599999999997</v>
      </c>
      <c r="CA175" s="5">
        <v>8.9529700000000005</v>
      </c>
      <c r="CB175" s="6">
        <v>-0.15779000000000001</v>
      </c>
      <c r="CC175" s="5">
        <v>8.9403100000000002</v>
      </c>
      <c r="CD175" s="5">
        <v>6.8321800000000001</v>
      </c>
      <c r="CE175" s="5">
        <v>12.390470000000001</v>
      </c>
      <c r="CF175" s="5">
        <v>4.1243499999999997</v>
      </c>
      <c r="CG175" s="5">
        <v>10.15227</v>
      </c>
      <c r="CH175" s="5">
        <v>4.3554599999999999</v>
      </c>
      <c r="CI175" s="5">
        <v>7.8936900000000003</v>
      </c>
      <c r="CJ175" s="5">
        <v>5.3566399999999996</v>
      </c>
      <c r="CK175" s="5">
        <v>10.550940000000001</v>
      </c>
      <c r="CL175" s="5">
        <v>4.2827299999999999</v>
      </c>
      <c r="CM175" s="5">
        <v>6.1080800000000002</v>
      </c>
      <c r="CN175" s="5">
        <v>9.2397500000000008</v>
      </c>
      <c r="CO175" s="5">
        <v>3.0213000000000001</v>
      </c>
      <c r="CP175" s="5">
        <v>2.84402</v>
      </c>
      <c r="CQ175" s="5">
        <v>2.7067199999999998</v>
      </c>
      <c r="CR175" s="5">
        <v>8.8042400000000001</v>
      </c>
      <c r="CS175" s="5">
        <v>6.4388800000000002</v>
      </c>
      <c r="CT175" s="5">
        <v>3.5263</v>
      </c>
      <c r="CU175" s="5">
        <v>9.5019299999999998</v>
      </c>
      <c r="CV175" s="5">
        <v>5.2461900000000004</v>
      </c>
      <c r="CW175" s="6">
        <v>1.82901</v>
      </c>
      <c r="CX175" s="6">
        <v>1.58213</v>
      </c>
      <c r="CY175" s="5">
        <v>12.365819999999999</v>
      </c>
      <c r="CZ175" s="5">
        <v>5.6031899999999997</v>
      </c>
      <c r="DA175" s="5">
        <v>3.9218500000000001</v>
      </c>
      <c r="DB175" s="5">
        <v>4.9353400000000001</v>
      </c>
      <c r="DC175" s="5">
        <v>7.0215100000000001</v>
      </c>
      <c r="DD175" s="5">
        <v>8.0754699999999993</v>
      </c>
      <c r="DE175" s="5">
        <v>1.3679399999999999</v>
      </c>
      <c r="DF175" s="5">
        <v>9.2087199999999996</v>
      </c>
      <c r="DG175" s="6">
        <v>0.95855999999999997</v>
      </c>
      <c r="DH175" s="5">
        <v>4.5455500000000004</v>
      </c>
      <c r="DI175" s="5">
        <v>2.67041</v>
      </c>
      <c r="DJ175" s="6">
        <v>0.68437000000000003</v>
      </c>
      <c r="DK175" s="5">
        <v>7.4892599999999998</v>
      </c>
      <c r="DL175" s="5">
        <v>4.5205900000000003</v>
      </c>
      <c r="DM175" s="5">
        <v>4.29305</v>
      </c>
      <c r="DN175" s="5">
        <v>7.4636100000000001</v>
      </c>
      <c r="DO175" s="5">
        <v>2.4575900000000002</v>
      </c>
      <c r="DP175" s="5">
        <v>6.5734599999999999</v>
      </c>
      <c r="DQ175" s="5">
        <v>9.7692499999999995</v>
      </c>
      <c r="DR175" s="1" t="s">
        <v>754</v>
      </c>
      <c r="DS175" s="1" t="s">
        <v>332</v>
      </c>
      <c r="DT175" s="5">
        <v>-2.5300979614257812E-3</v>
      </c>
      <c r="DU175" s="5">
        <v>-7.7795505523681641E-2</v>
      </c>
    </row>
    <row r="176" spans="2:125" x14ac:dyDescent="0.2">
      <c r="B176" s="3" t="s">
        <v>910</v>
      </c>
      <c r="C176" s="3" t="s">
        <v>894</v>
      </c>
      <c r="D176" s="4">
        <v>45197</v>
      </c>
      <c r="E176" s="4">
        <v>45203</v>
      </c>
      <c r="F176" s="1">
        <f t="shared" si="8"/>
        <v>6</v>
      </c>
      <c r="G176" s="1" t="s">
        <v>388</v>
      </c>
      <c r="H176" s="1" t="s">
        <v>320</v>
      </c>
      <c r="I176" s="1">
        <v>0</v>
      </c>
      <c r="J176" s="1">
        <v>1</v>
      </c>
      <c r="K176" s="1">
        <v>1</v>
      </c>
      <c r="L176" s="1">
        <v>1.2</v>
      </c>
      <c r="M176" s="1">
        <f>L176*0.233</f>
        <v>0.27960000000000002</v>
      </c>
      <c r="N176" s="3" t="s">
        <v>909</v>
      </c>
      <c r="O176" s="1">
        <f>L176*0.095</f>
        <v>0.11399999999999999</v>
      </c>
      <c r="P176" s="3" t="s">
        <v>724</v>
      </c>
      <c r="Q176" s="3" t="s">
        <v>879</v>
      </c>
      <c r="R176" s="3" t="s">
        <v>549</v>
      </c>
      <c r="S176" s="3" t="s">
        <v>346</v>
      </c>
      <c r="T176" s="3" t="s">
        <v>324</v>
      </c>
      <c r="U176" s="3" t="s">
        <v>324</v>
      </c>
      <c r="V176" s="3" t="s">
        <v>325</v>
      </c>
      <c r="W176" s="3" t="s">
        <v>494</v>
      </c>
      <c r="X176" s="3" t="s">
        <v>896</v>
      </c>
      <c r="Y176" s="3">
        <f t="shared" si="11"/>
        <v>54.66</v>
      </c>
      <c r="Z176" s="3" t="s">
        <v>897</v>
      </c>
      <c r="AA176" s="3" t="s">
        <v>329</v>
      </c>
      <c r="AB176" s="3"/>
      <c r="AC176" s="3" t="s">
        <v>330</v>
      </c>
      <c r="AD176" s="5">
        <v>6.2455299999999996</v>
      </c>
      <c r="AE176" s="5">
        <v>6.6126399999999999</v>
      </c>
      <c r="AF176" s="5">
        <v>7.8624200000000002</v>
      </c>
      <c r="AG176" s="5">
        <v>1.7845800000000001</v>
      </c>
      <c r="AH176" s="5">
        <v>3.53416</v>
      </c>
      <c r="AI176" s="6">
        <v>-1.6537900000000001</v>
      </c>
      <c r="AJ176" s="5">
        <v>4.9162999999999997</v>
      </c>
      <c r="AK176" s="5">
        <v>6.4752999999999998</v>
      </c>
      <c r="AL176" s="5">
        <v>6.2968599999999997</v>
      </c>
      <c r="AM176" s="5">
        <v>5.4101299999999997</v>
      </c>
      <c r="AN176" s="5">
        <v>8.5272600000000001</v>
      </c>
      <c r="AO176" s="5">
        <v>6.6650999999999998</v>
      </c>
      <c r="AP176" s="6">
        <v>0.64749000000000001</v>
      </c>
      <c r="AQ176" s="5">
        <v>12.224970000000001</v>
      </c>
      <c r="AR176" s="5">
        <v>5.6527900000000004</v>
      </c>
      <c r="AS176" s="5">
        <v>10.078010000000001</v>
      </c>
      <c r="AT176" s="5">
        <v>11.292719999999999</v>
      </c>
      <c r="AU176" s="5">
        <v>8.4774499999999993</v>
      </c>
      <c r="AV176" s="6">
        <v>0.83192999999999995</v>
      </c>
      <c r="AW176" s="5">
        <v>9.3047299999999993</v>
      </c>
      <c r="AX176" s="5">
        <v>10.483980000000001</v>
      </c>
      <c r="AY176" s="5">
        <v>4.7834500000000002</v>
      </c>
      <c r="AZ176" s="5">
        <v>2.2524799999999998</v>
      </c>
      <c r="BA176" s="5">
        <v>4.3579499999999998</v>
      </c>
      <c r="BB176" s="5">
        <v>3.7622599999999999</v>
      </c>
      <c r="BC176" s="6">
        <v>1.33588</v>
      </c>
      <c r="BD176" s="6">
        <v>1.2770900000000001</v>
      </c>
      <c r="BE176" s="5">
        <v>8.7858400000000003</v>
      </c>
      <c r="BF176" s="5">
        <v>7.5989000000000004</v>
      </c>
      <c r="BG176" s="5">
        <v>10.11185</v>
      </c>
      <c r="BH176" s="5">
        <v>9.7639099999999992</v>
      </c>
      <c r="BI176" s="5">
        <v>5.3360300000000001</v>
      </c>
      <c r="BJ176" s="6">
        <v>1.47645</v>
      </c>
      <c r="BK176" s="5">
        <v>8.2852899999999998</v>
      </c>
      <c r="BL176" s="5">
        <v>7.7938999999999998</v>
      </c>
      <c r="BM176" s="5">
        <v>3.9588700000000001</v>
      </c>
      <c r="BN176" s="6">
        <v>-1.0359700000000001</v>
      </c>
      <c r="BO176" s="5">
        <v>8.6426599999999993</v>
      </c>
      <c r="BP176" s="5">
        <v>8.4028200000000002</v>
      </c>
      <c r="BQ176" s="5">
        <v>5.7667700000000002</v>
      </c>
      <c r="BR176" s="5">
        <v>7.5011299999999999</v>
      </c>
      <c r="BS176" s="6">
        <v>0.64053000000000004</v>
      </c>
      <c r="BT176" s="5">
        <v>12.899229999999999</v>
      </c>
      <c r="BU176" s="5">
        <v>9.8489100000000001</v>
      </c>
      <c r="BV176" s="5">
        <v>9.0851299999999995</v>
      </c>
      <c r="BW176" s="5">
        <v>7.2955699999999997</v>
      </c>
      <c r="BX176" s="5">
        <v>6.0439999999999996</v>
      </c>
      <c r="BY176" s="5">
        <v>6.6045100000000003</v>
      </c>
      <c r="BZ176" s="5">
        <v>8.3711000000000002</v>
      </c>
      <c r="CA176" s="5">
        <v>8.6658000000000008</v>
      </c>
      <c r="CB176" s="6">
        <v>-1.7351300000000001</v>
      </c>
      <c r="CC176" s="5">
        <v>9.0253700000000006</v>
      </c>
      <c r="CD176" s="5">
        <v>8.1501800000000006</v>
      </c>
      <c r="CE176" s="5">
        <v>12.89551</v>
      </c>
      <c r="CF176" s="5">
        <v>4.2319199999999997</v>
      </c>
      <c r="CG176" s="5">
        <v>11.34512</v>
      </c>
      <c r="CH176" s="5">
        <v>4.4161599999999996</v>
      </c>
      <c r="CI176" s="5">
        <v>8.83019</v>
      </c>
      <c r="CJ176" s="5">
        <v>5.3090400000000004</v>
      </c>
      <c r="CK176" s="5">
        <v>10.49334</v>
      </c>
      <c r="CL176" s="5">
        <v>4.6232699999999998</v>
      </c>
      <c r="CM176" s="5">
        <v>7.2241400000000002</v>
      </c>
      <c r="CN176" s="5">
        <v>8.6963299999999997</v>
      </c>
      <c r="CO176" s="5">
        <v>3.27535</v>
      </c>
      <c r="CP176" s="5">
        <v>3.1228500000000001</v>
      </c>
      <c r="CQ176" s="5">
        <v>2.6122700000000001</v>
      </c>
      <c r="CR176" s="5">
        <v>8.9002300000000005</v>
      </c>
      <c r="CS176" s="5">
        <v>6.7514000000000003</v>
      </c>
      <c r="CT176" s="5">
        <v>3.6482700000000001</v>
      </c>
      <c r="CU176" s="5">
        <v>9.2369000000000003</v>
      </c>
      <c r="CV176" s="5">
        <v>5.2919200000000002</v>
      </c>
      <c r="CW176" s="5">
        <v>2.1530200000000002</v>
      </c>
      <c r="CX176" s="5">
        <v>1.8340000000000001</v>
      </c>
      <c r="CY176" s="5">
        <v>12.920170000000001</v>
      </c>
      <c r="CZ176" s="5">
        <v>5.9346500000000004</v>
      </c>
      <c r="DA176" s="5">
        <v>3.9279600000000001</v>
      </c>
      <c r="DB176" s="5">
        <v>4.7782600000000004</v>
      </c>
      <c r="DC176" s="5">
        <v>7.00136</v>
      </c>
      <c r="DD176" s="5">
        <v>8.6665899999999993</v>
      </c>
      <c r="DE176" s="5">
        <v>1.35965</v>
      </c>
      <c r="DF176" s="5">
        <v>9.0953800000000005</v>
      </c>
      <c r="DG176" s="6">
        <v>0.36768000000000001</v>
      </c>
      <c r="DH176" s="5">
        <v>5.2413400000000001</v>
      </c>
      <c r="DI176" s="5">
        <v>3.1833100000000001</v>
      </c>
      <c r="DJ176" s="6">
        <v>0.21753</v>
      </c>
      <c r="DK176" s="5">
        <v>7.6195700000000004</v>
      </c>
      <c r="DL176" s="5">
        <v>5.12866</v>
      </c>
      <c r="DM176" s="5">
        <v>4.3808199999999999</v>
      </c>
      <c r="DN176" s="5">
        <v>8.7661800000000003</v>
      </c>
      <c r="DO176" s="5">
        <v>2.55769</v>
      </c>
      <c r="DP176" s="5">
        <v>6.7956500000000002</v>
      </c>
      <c r="DQ176" s="5">
        <v>9.6667000000000005</v>
      </c>
      <c r="DR176" s="1" t="s">
        <v>754</v>
      </c>
      <c r="DS176" s="1" t="s">
        <v>332</v>
      </c>
      <c r="DT176" s="5">
        <v>-3.1320571899414062E-2</v>
      </c>
      <c r="DU176" s="5">
        <v>-3.5485744476318359E-2</v>
      </c>
    </row>
    <row r="177" spans="2:125" x14ac:dyDescent="0.2">
      <c r="B177" s="3" t="s">
        <v>911</v>
      </c>
      <c r="C177" s="3" t="s">
        <v>894</v>
      </c>
      <c r="D177" s="4">
        <v>45197</v>
      </c>
      <c r="E177" s="4">
        <v>45203</v>
      </c>
      <c r="F177" s="1">
        <f t="shared" si="8"/>
        <v>6</v>
      </c>
      <c r="G177" s="1" t="s">
        <v>388</v>
      </c>
      <c r="H177" s="1" t="s">
        <v>320</v>
      </c>
      <c r="I177" s="1">
        <v>0</v>
      </c>
      <c r="J177" s="1">
        <v>1</v>
      </c>
      <c r="K177" s="1">
        <v>1</v>
      </c>
      <c r="L177" s="1">
        <v>1.2</v>
      </c>
      <c r="M177" s="1">
        <f>L177*0.233</f>
        <v>0.27960000000000002</v>
      </c>
      <c r="N177" s="3" t="s">
        <v>909</v>
      </c>
      <c r="O177" s="1">
        <f>L177*0.095</f>
        <v>0.11399999999999999</v>
      </c>
      <c r="P177" s="3" t="s">
        <v>724</v>
      </c>
      <c r="Q177" s="3" t="s">
        <v>879</v>
      </c>
      <c r="R177" s="3" t="s">
        <v>549</v>
      </c>
      <c r="S177" s="3" t="s">
        <v>346</v>
      </c>
      <c r="T177" s="3" t="s">
        <v>324</v>
      </c>
      <c r="U177" s="3" t="s">
        <v>324</v>
      </c>
      <c r="V177" s="3" t="s">
        <v>325</v>
      </c>
      <c r="W177" s="3" t="s">
        <v>494</v>
      </c>
      <c r="X177" s="3" t="s">
        <v>896</v>
      </c>
      <c r="Y177" s="3">
        <f t="shared" si="11"/>
        <v>54.66</v>
      </c>
      <c r="Z177" s="3" t="s">
        <v>897</v>
      </c>
      <c r="AA177" s="3" t="s">
        <v>329</v>
      </c>
      <c r="AB177" s="3"/>
      <c r="AC177" s="3" t="s">
        <v>330</v>
      </c>
      <c r="AD177" s="5">
        <v>5.7382</v>
      </c>
      <c r="AE177" s="5">
        <v>6.2468500000000002</v>
      </c>
      <c r="AF177" s="5">
        <v>8.0663900000000002</v>
      </c>
      <c r="AG177" s="5">
        <v>1.44963</v>
      </c>
      <c r="AH177" s="5">
        <v>6.1962700000000002</v>
      </c>
      <c r="AI177" s="6">
        <v>-1.8084800000000001</v>
      </c>
      <c r="AJ177" s="5">
        <v>6.1210800000000001</v>
      </c>
      <c r="AK177" s="5">
        <v>8.5087299999999999</v>
      </c>
      <c r="AL177" s="5">
        <v>7.7298900000000001</v>
      </c>
      <c r="AM177" s="5">
        <v>5.6447700000000003</v>
      </c>
      <c r="AN177" s="5">
        <v>8.8470600000000008</v>
      </c>
      <c r="AO177" s="5">
        <v>2.5055299999999998</v>
      </c>
      <c r="AP177" s="6">
        <v>0.96099000000000001</v>
      </c>
      <c r="AQ177" s="5">
        <v>11.563980000000001</v>
      </c>
      <c r="AR177" s="5">
        <v>5.2678599999999998</v>
      </c>
      <c r="AS177" s="5">
        <v>10.420339999999999</v>
      </c>
      <c r="AT177" s="5">
        <v>11.18444</v>
      </c>
      <c r="AU177" s="5">
        <v>8.4951399999999992</v>
      </c>
      <c r="AV177" s="5">
        <v>2.4702299999999999</v>
      </c>
      <c r="AW177" s="5">
        <v>9.0725899999999999</v>
      </c>
      <c r="AX177" s="5">
        <v>9.9060100000000002</v>
      </c>
      <c r="AY177" s="5">
        <v>4.7022500000000003</v>
      </c>
      <c r="AZ177" s="5">
        <v>2.34809</v>
      </c>
      <c r="BA177" s="5">
        <v>5.0547199999999997</v>
      </c>
      <c r="BB177" s="5">
        <v>3.6446900000000002</v>
      </c>
      <c r="BC177" s="6">
        <v>1.4758500000000001</v>
      </c>
      <c r="BD177" s="6">
        <v>0.57538999999999996</v>
      </c>
      <c r="BE177" s="5">
        <v>8.8094199999999994</v>
      </c>
      <c r="BF177" s="5">
        <v>7.7295999999999996</v>
      </c>
      <c r="BG177" s="5">
        <v>11.5251</v>
      </c>
      <c r="BH177" s="5">
        <v>10.502560000000001</v>
      </c>
      <c r="BI177" s="5">
        <v>5.0767699999999998</v>
      </c>
      <c r="BJ177" s="6">
        <v>1.659</v>
      </c>
      <c r="BK177" s="5">
        <v>9.4926700000000004</v>
      </c>
      <c r="BL177" s="5">
        <v>8.4387899999999991</v>
      </c>
      <c r="BM177" s="5">
        <v>5.3575600000000003</v>
      </c>
      <c r="BN177" s="6">
        <v>-0.63785000000000003</v>
      </c>
      <c r="BO177" s="5">
        <v>9.0072600000000005</v>
      </c>
      <c r="BP177" s="5">
        <v>9.9246700000000008</v>
      </c>
      <c r="BQ177" s="5">
        <v>5.7209599999999998</v>
      </c>
      <c r="BR177" s="5">
        <v>6.6714399999999996</v>
      </c>
      <c r="BS177" s="6">
        <v>0.49952999999999997</v>
      </c>
      <c r="BT177" s="5">
        <v>12.299799999999999</v>
      </c>
      <c r="BU177" s="5">
        <v>9.0607299999999995</v>
      </c>
      <c r="BV177" s="5">
        <v>7.98475</v>
      </c>
      <c r="BW177" s="5">
        <v>7.51668</v>
      </c>
      <c r="BX177" s="5">
        <v>6.5694499999999998</v>
      </c>
      <c r="BY177" s="5">
        <v>6.8331299999999997</v>
      </c>
      <c r="BZ177" s="5">
        <v>8.0617400000000004</v>
      </c>
      <c r="CA177" s="5">
        <v>10.408950000000001</v>
      </c>
      <c r="CB177" s="6">
        <v>0.24562</v>
      </c>
      <c r="CC177" s="5">
        <v>9.3182200000000002</v>
      </c>
      <c r="CD177" s="5">
        <v>7.4740700000000002</v>
      </c>
      <c r="CE177" s="5">
        <v>12.60042</v>
      </c>
      <c r="CF177" s="5">
        <v>4.21584</v>
      </c>
      <c r="CG177" s="5">
        <v>10.79668</v>
      </c>
      <c r="CH177" s="5">
        <v>4.4813599999999996</v>
      </c>
      <c r="CI177" s="5">
        <v>8.1887799999999995</v>
      </c>
      <c r="CJ177" s="5">
        <v>5.3147599999999997</v>
      </c>
      <c r="CK177" s="5">
        <v>10.65314</v>
      </c>
      <c r="CL177" s="5">
        <v>4.8937999999999997</v>
      </c>
      <c r="CM177" s="5">
        <v>6.23489</v>
      </c>
      <c r="CN177" s="5">
        <v>7.9912200000000002</v>
      </c>
      <c r="CO177" s="5">
        <v>4.4490299999999996</v>
      </c>
      <c r="CP177" s="5">
        <v>3.0331899999999998</v>
      </c>
      <c r="CQ177" s="5">
        <v>2.5163199999999999</v>
      </c>
      <c r="CR177" s="5">
        <v>8.9315700000000007</v>
      </c>
      <c r="CS177" s="5">
        <v>6.6360900000000003</v>
      </c>
      <c r="CT177" s="5">
        <v>3.7834500000000002</v>
      </c>
      <c r="CU177" s="5">
        <v>10.64606</v>
      </c>
      <c r="CV177" s="5">
        <v>5.4481000000000002</v>
      </c>
      <c r="CW177" s="5">
        <v>2.1633900000000001</v>
      </c>
      <c r="CX177" s="5">
        <v>1.895</v>
      </c>
      <c r="CY177" s="5">
        <v>12.63266</v>
      </c>
      <c r="CZ177" s="5">
        <v>5.7950600000000003</v>
      </c>
      <c r="DA177" s="5">
        <v>5.8565100000000001</v>
      </c>
      <c r="DB177" s="5">
        <v>4.9739699999999996</v>
      </c>
      <c r="DC177" s="5">
        <v>6.9979100000000001</v>
      </c>
      <c r="DD177" s="5">
        <v>8.7979299999999991</v>
      </c>
      <c r="DE177" s="5">
        <v>1.5573600000000001</v>
      </c>
      <c r="DF177" s="5">
        <v>9.7218300000000006</v>
      </c>
      <c r="DG177" s="6">
        <v>1.26783</v>
      </c>
      <c r="DH177" s="5">
        <v>4.7307499999999996</v>
      </c>
      <c r="DI177" s="5">
        <v>3.2593899999999998</v>
      </c>
      <c r="DJ177" s="6">
        <v>0.52578000000000003</v>
      </c>
      <c r="DK177" s="5">
        <v>7.6611399999999996</v>
      </c>
      <c r="DL177" s="5">
        <v>4.9008500000000002</v>
      </c>
      <c r="DM177" s="5">
        <v>4.4737999999999998</v>
      </c>
      <c r="DN177" s="5">
        <v>8.1399699999999999</v>
      </c>
      <c r="DO177" s="5">
        <v>2.7728700000000002</v>
      </c>
      <c r="DP177" s="5">
        <v>6.8452200000000003</v>
      </c>
      <c r="DQ177" s="5">
        <v>9.9824400000000004</v>
      </c>
      <c r="DR177" s="1" t="s">
        <v>754</v>
      </c>
      <c r="DS177" s="1" t="s">
        <v>332</v>
      </c>
      <c r="DT177" s="5">
        <v>2.9950141906738281E-2</v>
      </c>
      <c r="DU177" s="5">
        <v>2.0614147186279297E-2</v>
      </c>
    </row>
    <row r="178" spans="2:125" x14ac:dyDescent="0.2">
      <c r="B178" s="3" t="s">
        <v>912</v>
      </c>
      <c r="C178" s="3" t="s">
        <v>894</v>
      </c>
      <c r="D178" s="4">
        <v>45197</v>
      </c>
      <c r="E178" s="4">
        <v>45205</v>
      </c>
      <c r="F178" s="1">
        <f t="shared" si="8"/>
        <v>8</v>
      </c>
      <c r="G178" s="1" t="s">
        <v>388</v>
      </c>
      <c r="H178" s="1" t="s">
        <v>320</v>
      </c>
      <c r="I178" s="1">
        <v>0</v>
      </c>
      <c r="J178" s="1">
        <v>0</v>
      </c>
      <c r="K178" s="1">
        <v>0</v>
      </c>
      <c r="L178" s="1">
        <v>1.8</v>
      </c>
      <c r="M178" s="1">
        <f>L178*0.133</f>
        <v>0.23940000000000003</v>
      </c>
      <c r="N178" s="3" t="s">
        <v>722</v>
      </c>
      <c r="O178" s="1">
        <f>L178*0.265</f>
        <v>0.47700000000000004</v>
      </c>
      <c r="P178" s="3" t="s">
        <v>391</v>
      </c>
      <c r="Q178" s="3" t="s">
        <v>913</v>
      </c>
      <c r="R178" s="3" t="s">
        <v>440</v>
      </c>
      <c r="S178" s="3" t="s">
        <v>324</v>
      </c>
      <c r="T178" s="3" t="s">
        <v>324</v>
      </c>
      <c r="U178" s="3" t="s">
        <v>324</v>
      </c>
      <c r="V178" s="3" t="s">
        <v>325</v>
      </c>
      <c r="W178" s="3" t="s">
        <v>494</v>
      </c>
      <c r="X178" s="3" t="s">
        <v>896</v>
      </c>
      <c r="Y178" s="3">
        <f t="shared" si="11"/>
        <v>54.66</v>
      </c>
      <c r="Z178" s="3" t="s">
        <v>897</v>
      </c>
      <c r="AA178" s="3" t="s">
        <v>329</v>
      </c>
      <c r="AB178" s="3"/>
      <c r="AC178" s="3" t="s">
        <v>330</v>
      </c>
      <c r="AD178" s="5">
        <v>7.7490500000000004</v>
      </c>
      <c r="AE178" s="5">
        <v>6.8655799999999996</v>
      </c>
      <c r="AF178" s="5">
        <v>7.7577400000000001</v>
      </c>
      <c r="AG178" s="5">
        <v>3.3189000000000002</v>
      </c>
      <c r="AH178" s="5">
        <v>3.56948</v>
      </c>
      <c r="AI178" s="6">
        <v>-1.4633499999999999</v>
      </c>
      <c r="AJ178" s="5">
        <v>5.1069899999999997</v>
      </c>
      <c r="AK178" s="5">
        <v>6.6695000000000002</v>
      </c>
      <c r="AL178" s="5">
        <v>6.3401199999999998</v>
      </c>
      <c r="AM178" s="5">
        <v>4.62927</v>
      </c>
      <c r="AN178" s="5">
        <v>8.4119499999999992</v>
      </c>
      <c r="AO178" s="5">
        <v>7.03796</v>
      </c>
      <c r="AP178" s="6">
        <v>0.85724</v>
      </c>
      <c r="AQ178" s="5">
        <v>12.383470000000001</v>
      </c>
      <c r="AR178" s="5">
        <v>6.2626099999999996</v>
      </c>
      <c r="AS178" s="5">
        <v>10.51022</v>
      </c>
      <c r="AT178" s="5">
        <v>11.11895</v>
      </c>
      <c r="AU178" s="5">
        <v>8.5004399999999993</v>
      </c>
      <c r="AV178" s="5">
        <v>1.1856</v>
      </c>
      <c r="AW178" s="5">
        <v>10.381589999999999</v>
      </c>
      <c r="AX178" s="5">
        <v>11.22504</v>
      </c>
      <c r="AY178" s="5">
        <v>5.14011</v>
      </c>
      <c r="AZ178" s="6">
        <v>2.0001500000000001</v>
      </c>
      <c r="BA178" s="5">
        <v>5.0482800000000001</v>
      </c>
      <c r="BB178" s="5">
        <v>3.6296900000000001</v>
      </c>
      <c r="BC178" s="6">
        <v>0.75409000000000004</v>
      </c>
      <c r="BD178" s="6">
        <v>0.79437000000000002</v>
      </c>
      <c r="BE178" s="5">
        <v>9.1215499999999992</v>
      </c>
      <c r="BF178" s="5">
        <v>7.5155700000000003</v>
      </c>
      <c r="BG178" s="5">
        <v>10.32053</v>
      </c>
      <c r="BH178" s="5">
        <v>10.25986</v>
      </c>
      <c r="BI178" s="5">
        <v>6.8282600000000002</v>
      </c>
      <c r="BJ178" s="6">
        <v>1.724</v>
      </c>
      <c r="BK178" s="5">
        <v>8.3932699999999993</v>
      </c>
      <c r="BL178" s="5">
        <v>7.7176499999999999</v>
      </c>
      <c r="BM178" s="5">
        <v>3.8604099999999999</v>
      </c>
      <c r="BN178" s="6">
        <v>-0.90154000000000001</v>
      </c>
      <c r="BO178" s="5">
        <v>8.6983700000000006</v>
      </c>
      <c r="BP178" s="5">
        <v>8.4142899999999994</v>
      </c>
      <c r="BQ178" s="5">
        <v>6.3152299999999997</v>
      </c>
      <c r="BR178" s="5">
        <v>8.0620799999999999</v>
      </c>
      <c r="BS178" s="6">
        <v>0.76790999999999998</v>
      </c>
      <c r="BT178" s="5">
        <v>11.435829999999999</v>
      </c>
      <c r="BU178" s="5">
        <v>9.8959700000000002</v>
      </c>
      <c r="BV178" s="5">
        <v>8.4872899999999998</v>
      </c>
      <c r="BW178" s="5">
        <v>6.9331399999999999</v>
      </c>
      <c r="BX178" s="5">
        <v>6.1212999999999997</v>
      </c>
      <c r="BY178" s="5">
        <v>7.1162999999999998</v>
      </c>
      <c r="BZ178" s="5">
        <v>8.9472199999999997</v>
      </c>
      <c r="CA178" s="5">
        <v>8.9855800000000006</v>
      </c>
      <c r="CB178" s="6">
        <v>0.43523000000000001</v>
      </c>
      <c r="CC178" s="5">
        <v>8.8035700000000006</v>
      </c>
      <c r="CD178" s="5">
        <v>9.1085799999999999</v>
      </c>
      <c r="CE178" s="5">
        <v>13.238350000000001</v>
      </c>
      <c r="CF178" s="5">
        <v>4.4965000000000002</v>
      </c>
      <c r="CG178" s="5">
        <v>11.39115</v>
      </c>
      <c r="CH178" s="5">
        <v>4.7403399999999998</v>
      </c>
      <c r="CI178" s="5">
        <v>7.7732799999999997</v>
      </c>
      <c r="CJ178" s="5">
        <v>5.3487900000000002</v>
      </c>
      <c r="CK178" s="5">
        <v>10.41168</v>
      </c>
      <c r="CL178" s="5">
        <v>4.9168500000000002</v>
      </c>
      <c r="CM178" s="5">
        <v>7.1272200000000003</v>
      </c>
      <c r="CN178" s="5">
        <v>8.7999100000000006</v>
      </c>
      <c r="CO178" s="5">
        <v>3.3993000000000002</v>
      </c>
      <c r="CP178" s="5">
        <v>3.2608899999999998</v>
      </c>
      <c r="CQ178" s="5">
        <v>2.5224600000000001</v>
      </c>
      <c r="CR178" s="5">
        <v>8.9181100000000004</v>
      </c>
      <c r="CS178" s="5">
        <v>6.6333799999999998</v>
      </c>
      <c r="CT178" s="5">
        <v>3.6478999999999999</v>
      </c>
      <c r="CU178" s="5">
        <v>8.9111200000000004</v>
      </c>
      <c r="CV178" s="5">
        <v>5.4260799999999998</v>
      </c>
      <c r="CW178" s="5">
        <v>2.6936399999999998</v>
      </c>
      <c r="CX178" s="6">
        <v>1.25318</v>
      </c>
      <c r="CY178" s="5">
        <v>12.6068</v>
      </c>
      <c r="CZ178" s="5">
        <v>6.2174100000000001</v>
      </c>
      <c r="DA178" s="5">
        <v>4.7987299999999999</v>
      </c>
      <c r="DB178" s="5">
        <v>4.9140600000000001</v>
      </c>
      <c r="DC178" s="5">
        <v>6.3915899999999999</v>
      </c>
      <c r="DD178" s="5">
        <v>8.1079699999999999</v>
      </c>
      <c r="DE178" s="5">
        <v>1.45326</v>
      </c>
      <c r="DF178" s="5">
        <v>8.9707399999999993</v>
      </c>
      <c r="DG178" s="6">
        <v>1.06047</v>
      </c>
      <c r="DH178" s="5">
        <v>5.8483299999999998</v>
      </c>
      <c r="DI178" s="5">
        <v>3.4783599999999999</v>
      </c>
      <c r="DJ178" s="6">
        <v>0.12354</v>
      </c>
      <c r="DK178" s="5">
        <v>7.5408499999999998</v>
      </c>
      <c r="DL178" s="5">
        <v>5.4889700000000001</v>
      </c>
      <c r="DM178" s="5">
        <v>4.7229700000000001</v>
      </c>
      <c r="DN178" s="5">
        <v>8.9896700000000003</v>
      </c>
      <c r="DO178" s="5">
        <v>2.9378899999999999</v>
      </c>
      <c r="DP178" s="5">
        <v>6.4018600000000001</v>
      </c>
      <c r="DQ178" s="5">
        <v>9.6564800000000002</v>
      </c>
      <c r="DR178" s="1" t="s">
        <v>754</v>
      </c>
      <c r="DS178" s="1" t="s">
        <v>332</v>
      </c>
      <c r="DT178" s="5">
        <v>-9.3800544738769531E-2</v>
      </c>
      <c r="DU178" s="5">
        <v>-1.0665416717529297E-2</v>
      </c>
    </row>
    <row r="179" spans="2:125" x14ac:dyDescent="0.2">
      <c r="B179" s="3" t="s">
        <v>914</v>
      </c>
      <c r="C179" s="3" t="s">
        <v>894</v>
      </c>
      <c r="D179" s="4">
        <v>45197</v>
      </c>
      <c r="E179" s="4">
        <v>45206</v>
      </c>
      <c r="F179" s="1">
        <f t="shared" si="8"/>
        <v>9</v>
      </c>
      <c r="G179" s="1" t="s">
        <v>388</v>
      </c>
      <c r="H179" s="1" t="s">
        <v>320</v>
      </c>
      <c r="I179" s="1">
        <v>0</v>
      </c>
      <c r="J179" s="1">
        <v>0</v>
      </c>
      <c r="K179" s="1">
        <v>0</v>
      </c>
      <c r="L179" s="1">
        <v>4.5</v>
      </c>
      <c r="M179" s="1">
        <f>L179*0.118</f>
        <v>0.53099999999999992</v>
      </c>
      <c r="N179" s="3" t="s">
        <v>470</v>
      </c>
      <c r="O179" s="1">
        <f>L179*0.646</f>
        <v>2.907</v>
      </c>
      <c r="P179" s="3" t="s">
        <v>366</v>
      </c>
      <c r="Q179" s="3" t="s">
        <v>915</v>
      </c>
      <c r="R179" s="3" t="s">
        <v>487</v>
      </c>
      <c r="S179" s="3" t="s">
        <v>324</v>
      </c>
      <c r="T179" s="3" t="s">
        <v>324</v>
      </c>
      <c r="U179" s="3" t="s">
        <v>324</v>
      </c>
      <c r="V179" s="3" t="s">
        <v>325</v>
      </c>
      <c r="W179" s="3" t="s">
        <v>494</v>
      </c>
      <c r="X179" s="3" t="s">
        <v>896</v>
      </c>
      <c r="Y179" s="3">
        <f t="shared" si="11"/>
        <v>54.66</v>
      </c>
      <c r="Z179" s="3" t="s">
        <v>897</v>
      </c>
      <c r="AA179" s="3" t="s">
        <v>329</v>
      </c>
      <c r="AB179" s="3"/>
      <c r="AC179" s="3" t="s">
        <v>330</v>
      </c>
      <c r="AD179" s="5">
        <v>7.0403200000000004</v>
      </c>
      <c r="AE179" s="5">
        <v>7.3831899999999999</v>
      </c>
      <c r="AF179" s="5">
        <v>7.9655399999999998</v>
      </c>
      <c r="AG179" s="5">
        <v>2.2736800000000001</v>
      </c>
      <c r="AH179" s="5">
        <v>4.7818300000000002</v>
      </c>
      <c r="AI179" s="6">
        <v>-1.5059199999999999</v>
      </c>
      <c r="AJ179" s="5">
        <v>5.5953900000000001</v>
      </c>
      <c r="AK179" s="5">
        <v>7.8603100000000001</v>
      </c>
      <c r="AL179" s="5">
        <v>7.4996499999999999</v>
      </c>
      <c r="AM179" s="5">
        <v>4.3434200000000001</v>
      </c>
      <c r="AN179" s="5">
        <v>8.5469600000000003</v>
      </c>
      <c r="AO179" s="5">
        <v>6.1605299999999996</v>
      </c>
      <c r="AP179" s="6">
        <v>0.57167000000000001</v>
      </c>
      <c r="AQ179" s="5">
        <v>12.18707</v>
      </c>
      <c r="AR179" s="5">
        <v>6.30898</v>
      </c>
      <c r="AS179" s="5">
        <v>10.54124</v>
      </c>
      <c r="AT179" s="5">
        <v>11.61848</v>
      </c>
      <c r="AU179" s="5">
        <v>8.6994900000000008</v>
      </c>
      <c r="AV179" s="5">
        <v>1.35107</v>
      </c>
      <c r="AW179" s="5">
        <v>11.00639</v>
      </c>
      <c r="AX179" s="5">
        <v>11.76666</v>
      </c>
      <c r="AY179" s="5">
        <v>5.7591400000000004</v>
      </c>
      <c r="AZ179" s="5">
        <v>2.18228</v>
      </c>
      <c r="BA179" s="5">
        <v>5.3220499999999999</v>
      </c>
      <c r="BB179" s="5">
        <v>4.2815700000000003</v>
      </c>
      <c r="BC179" s="6">
        <v>1.6549400000000001</v>
      </c>
      <c r="BD179" s="6">
        <v>1.1512500000000001</v>
      </c>
      <c r="BE179" s="5">
        <v>9.4085699999999992</v>
      </c>
      <c r="BF179" s="5">
        <v>7.7536100000000001</v>
      </c>
      <c r="BG179" s="5">
        <v>10.563330000000001</v>
      </c>
      <c r="BH179" s="5">
        <v>10.60257</v>
      </c>
      <c r="BI179" s="5">
        <v>7.5230399999999999</v>
      </c>
      <c r="BJ179" s="5">
        <v>2.1774300000000002</v>
      </c>
      <c r="BK179" s="5">
        <v>8.5359800000000003</v>
      </c>
      <c r="BL179" s="5">
        <v>7.8218800000000002</v>
      </c>
      <c r="BM179" s="5">
        <v>4.3774699999999998</v>
      </c>
      <c r="BN179" s="6">
        <v>-0.76434000000000002</v>
      </c>
      <c r="BO179" s="5">
        <v>9.0690899999999992</v>
      </c>
      <c r="BP179" s="5">
        <v>9.4948499999999996</v>
      </c>
      <c r="BQ179" s="5">
        <v>6.86294</v>
      </c>
      <c r="BR179" s="5">
        <v>8.2428500000000007</v>
      </c>
      <c r="BS179" s="5">
        <v>1.2060299999999999</v>
      </c>
      <c r="BT179" s="5">
        <v>10.47645</v>
      </c>
      <c r="BU179" s="5">
        <v>9.0357299999999992</v>
      </c>
      <c r="BV179" s="5">
        <v>7.6459799999999998</v>
      </c>
      <c r="BW179" s="5">
        <v>5.9306900000000002</v>
      </c>
      <c r="BX179" s="5">
        <v>6.4564700000000004</v>
      </c>
      <c r="BY179" s="5">
        <v>6.8607699999999996</v>
      </c>
      <c r="BZ179" s="5">
        <v>9.65</v>
      </c>
      <c r="CA179" s="5">
        <v>9.7245600000000003</v>
      </c>
      <c r="CB179" s="6">
        <v>4.9480000000000003E-2</v>
      </c>
      <c r="CC179" s="5">
        <v>8.9862199999999994</v>
      </c>
      <c r="CD179" s="5">
        <v>9.6978799999999996</v>
      </c>
      <c r="CE179" s="5">
        <v>13.49662</v>
      </c>
      <c r="CF179" s="5">
        <v>4.3452999999999999</v>
      </c>
      <c r="CG179" s="5">
        <v>10.82071</v>
      </c>
      <c r="CH179" s="5">
        <v>4.9558900000000001</v>
      </c>
      <c r="CI179" s="5">
        <v>4.6833299999999998</v>
      </c>
      <c r="CJ179" s="5">
        <v>5.7267200000000003</v>
      </c>
      <c r="CK179" s="5">
        <v>10.478149999999999</v>
      </c>
      <c r="CL179" s="5">
        <v>5.8914799999999996</v>
      </c>
      <c r="CM179" s="5">
        <v>6.4874499999999999</v>
      </c>
      <c r="CN179" s="5">
        <v>9.1474799999999998</v>
      </c>
      <c r="CO179" s="5">
        <v>3.9041299999999999</v>
      </c>
      <c r="CP179" s="5">
        <v>3.76762</v>
      </c>
      <c r="CQ179" s="5">
        <v>2.7940299999999998</v>
      </c>
      <c r="CR179" s="5">
        <v>9.2393800000000006</v>
      </c>
      <c r="CS179" s="5">
        <v>6.7980400000000003</v>
      </c>
      <c r="CT179" s="5">
        <v>4.0515999999999996</v>
      </c>
      <c r="CU179" s="5">
        <v>9.3748299999999993</v>
      </c>
      <c r="CV179" s="5">
        <v>5.6580199999999996</v>
      </c>
      <c r="CW179" s="5">
        <v>2.31454</v>
      </c>
      <c r="CX179" s="5">
        <v>1.8973899999999999</v>
      </c>
      <c r="CY179" s="5">
        <v>9.4436999999999998</v>
      </c>
      <c r="CZ179" s="5">
        <v>6.3571099999999996</v>
      </c>
      <c r="DA179" s="5">
        <v>5.2523</v>
      </c>
      <c r="DB179" s="5">
        <v>5.19252</v>
      </c>
      <c r="DC179" s="5">
        <v>6.6251300000000004</v>
      </c>
      <c r="DD179" s="5">
        <v>7.41181</v>
      </c>
      <c r="DE179" s="5">
        <v>1.7754399999999999</v>
      </c>
      <c r="DF179" s="5">
        <v>9.44862</v>
      </c>
      <c r="DG179" s="6">
        <v>1.1359999999999999</v>
      </c>
      <c r="DH179" s="5">
        <v>6.0395099999999999</v>
      </c>
      <c r="DI179" s="5">
        <v>3.93079</v>
      </c>
      <c r="DJ179" s="6">
        <v>0.95489000000000002</v>
      </c>
      <c r="DK179" s="5">
        <v>7.6276099999999998</v>
      </c>
      <c r="DL179" s="5">
        <v>4.9194599999999999</v>
      </c>
      <c r="DM179" s="5">
        <v>5.3461299999999996</v>
      </c>
      <c r="DN179" s="5">
        <v>7.9394900000000002</v>
      </c>
      <c r="DO179" s="5">
        <v>2.9651100000000001</v>
      </c>
      <c r="DP179" s="5">
        <v>6.0808099999999996</v>
      </c>
      <c r="DQ179" s="5">
        <v>9.6416299999999993</v>
      </c>
      <c r="DR179" s="1" t="s">
        <v>754</v>
      </c>
      <c r="DS179" s="1" t="s">
        <v>332</v>
      </c>
      <c r="DT179" s="5">
        <v>0.21677970886230469</v>
      </c>
      <c r="DU179" s="5">
        <v>0.17832422256469727</v>
      </c>
    </row>
    <row r="180" spans="2:125" x14ac:dyDescent="0.2">
      <c r="B180" s="3" t="s">
        <v>916</v>
      </c>
      <c r="C180" s="3" t="s">
        <v>894</v>
      </c>
      <c r="D180" s="4">
        <v>45197</v>
      </c>
      <c r="E180" s="4">
        <v>45207</v>
      </c>
      <c r="F180" s="1">
        <f t="shared" si="8"/>
        <v>10</v>
      </c>
      <c r="G180" s="1" t="s">
        <v>388</v>
      </c>
      <c r="H180" s="1" t="s">
        <v>320</v>
      </c>
      <c r="I180" s="1">
        <v>0</v>
      </c>
      <c r="J180" s="1">
        <v>0</v>
      </c>
      <c r="K180" s="1">
        <v>0</v>
      </c>
      <c r="L180" s="1">
        <v>4.2</v>
      </c>
      <c r="M180" s="1">
        <f>L180*0.186</f>
        <v>0.78120000000000001</v>
      </c>
      <c r="N180" s="3" t="s">
        <v>917</v>
      </c>
      <c r="O180" s="1">
        <f>L180*0.487</f>
        <v>2.0453999999999999</v>
      </c>
      <c r="P180" s="3" t="s">
        <v>366</v>
      </c>
      <c r="Q180" s="3" t="s">
        <v>770</v>
      </c>
      <c r="R180" s="3" t="s">
        <v>701</v>
      </c>
      <c r="S180" s="3" t="s">
        <v>324</v>
      </c>
      <c r="T180" s="3" t="s">
        <v>324</v>
      </c>
      <c r="U180" s="3" t="s">
        <v>324</v>
      </c>
      <c r="V180" s="3" t="s">
        <v>325</v>
      </c>
      <c r="W180" s="3" t="s">
        <v>494</v>
      </c>
      <c r="X180" s="3" t="s">
        <v>896</v>
      </c>
      <c r="Y180" s="3">
        <f t="shared" si="11"/>
        <v>54.66</v>
      </c>
      <c r="Z180" s="3" t="s">
        <v>897</v>
      </c>
      <c r="AA180" s="3" t="s">
        <v>329</v>
      </c>
      <c r="AB180" s="3"/>
      <c r="AC180" s="3" t="s">
        <v>330</v>
      </c>
      <c r="AD180" s="5">
        <v>5.9470000000000001</v>
      </c>
      <c r="AE180" s="5">
        <v>6.7774599999999996</v>
      </c>
      <c r="AF180" s="5">
        <v>7.7092299999999998</v>
      </c>
      <c r="AG180" s="5">
        <v>1.45252</v>
      </c>
      <c r="AH180" s="5">
        <v>4.42143</v>
      </c>
      <c r="AI180" s="6">
        <v>-1.85379</v>
      </c>
      <c r="AJ180" s="5">
        <v>5.39133</v>
      </c>
      <c r="AK180" s="5">
        <v>7.4677199999999999</v>
      </c>
      <c r="AL180" s="5">
        <v>6.9407399999999999</v>
      </c>
      <c r="AM180" s="5">
        <v>4.0499499999999999</v>
      </c>
      <c r="AN180" s="5">
        <v>8.4040800000000004</v>
      </c>
      <c r="AO180" s="5">
        <v>5.1855599999999997</v>
      </c>
      <c r="AP180" s="6">
        <v>0.83335999999999999</v>
      </c>
      <c r="AQ180" s="5">
        <v>11.26333</v>
      </c>
      <c r="AR180" s="5">
        <v>5.81379</v>
      </c>
      <c r="AS180" s="5">
        <v>9.6352499999999992</v>
      </c>
      <c r="AT180" s="5">
        <v>10.80118</v>
      </c>
      <c r="AU180" s="5">
        <v>8.2057099999999998</v>
      </c>
      <c r="AV180" s="5">
        <v>1.61497</v>
      </c>
      <c r="AW180" s="5">
        <v>9.4432500000000008</v>
      </c>
      <c r="AX180" s="5">
        <v>10.996650000000001</v>
      </c>
      <c r="AY180" s="5">
        <v>5.0141099999999996</v>
      </c>
      <c r="AZ180" s="6">
        <v>1.88727</v>
      </c>
      <c r="BA180" s="5">
        <v>5.0207300000000004</v>
      </c>
      <c r="BB180" s="5">
        <v>4.0294299999999996</v>
      </c>
      <c r="BC180" s="6">
        <v>1.68788</v>
      </c>
      <c r="BD180" s="6">
        <v>1.1263700000000001</v>
      </c>
      <c r="BE180" s="5">
        <v>9.1046200000000006</v>
      </c>
      <c r="BF180" s="5">
        <v>7.5455800000000002</v>
      </c>
      <c r="BG180" s="5">
        <v>10.238950000000001</v>
      </c>
      <c r="BH180" s="5">
        <v>10.126989999999999</v>
      </c>
      <c r="BI180" s="5">
        <v>6.34084</v>
      </c>
      <c r="BJ180" s="6">
        <v>1.66256</v>
      </c>
      <c r="BK180" s="5">
        <v>8.3294099999999993</v>
      </c>
      <c r="BL180" s="5">
        <v>7.3961800000000002</v>
      </c>
      <c r="BM180" s="5">
        <v>3.9369999999999998</v>
      </c>
      <c r="BN180" s="6">
        <v>-0.85285</v>
      </c>
      <c r="BO180" s="5">
        <v>8.8590499999999999</v>
      </c>
      <c r="BP180" s="5">
        <v>8.9412099999999999</v>
      </c>
      <c r="BQ180" s="5">
        <v>6.8069699999999997</v>
      </c>
      <c r="BR180" s="5">
        <v>7.2572000000000001</v>
      </c>
      <c r="BS180" s="5">
        <v>1.4942500000000001</v>
      </c>
      <c r="BT180" s="5">
        <v>9.7378499999999999</v>
      </c>
      <c r="BU180" s="5">
        <v>8.07789</v>
      </c>
      <c r="BV180" s="5">
        <v>6.7526900000000003</v>
      </c>
      <c r="BW180" s="5">
        <v>5.3189799999999998</v>
      </c>
      <c r="BX180" s="5">
        <v>6.3740600000000001</v>
      </c>
      <c r="BY180" s="5">
        <v>6.1972300000000002</v>
      </c>
      <c r="BZ180" s="5">
        <v>9.4519099999999998</v>
      </c>
      <c r="CA180" s="5">
        <v>9.6710999999999991</v>
      </c>
      <c r="CB180" s="6">
        <v>0.1565</v>
      </c>
      <c r="CC180" s="5">
        <v>8.6183599999999991</v>
      </c>
      <c r="CD180" s="5">
        <v>8.6854800000000001</v>
      </c>
      <c r="CE180" s="5">
        <v>13.18765</v>
      </c>
      <c r="CF180" s="5">
        <v>3.9660299999999999</v>
      </c>
      <c r="CG180" s="5">
        <v>9.7162500000000005</v>
      </c>
      <c r="CH180" s="5">
        <v>4.4369300000000003</v>
      </c>
      <c r="CI180" s="5">
        <v>3.6432799999999999</v>
      </c>
      <c r="CJ180" s="5">
        <v>5.50854</v>
      </c>
      <c r="CK180" s="5">
        <v>10.060219999999999</v>
      </c>
      <c r="CL180" s="5">
        <v>5.5862499999999997</v>
      </c>
      <c r="CM180" s="5">
        <v>5.5900999999999996</v>
      </c>
      <c r="CN180" s="5">
        <v>8.9390599999999996</v>
      </c>
      <c r="CO180" s="5">
        <v>3.3285499999999999</v>
      </c>
      <c r="CP180" s="5">
        <v>3.7122000000000002</v>
      </c>
      <c r="CQ180" s="5">
        <v>2.4923000000000002</v>
      </c>
      <c r="CR180" s="5">
        <v>9.0081000000000007</v>
      </c>
      <c r="CS180" s="5">
        <v>6.3060700000000001</v>
      </c>
      <c r="CT180" s="5">
        <v>4.0998000000000001</v>
      </c>
      <c r="CU180" s="5">
        <v>8.7753999999999994</v>
      </c>
      <c r="CV180" s="5">
        <v>5.3355100000000002</v>
      </c>
      <c r="CW180" s="6">
        <v>2.0394100000000002</v>
      </c>
      <c r="CX180" s="6">
        <v>1.6834</v>
      </c>
      <c r="CY180" s="5">
        <v>7.4866700000000002</v>
      </c>
      <c r="CZ180" s="5">
        <v>6.0444000000000004</v>
      </c>
      <c r="DA180" s="5">
        <v>5.1921600000000003</v>
      </c>
      <c r="DB180" s="5">
        <v>5.0303100000000001</v>
      </c>
      <c r="DC180" s="5">
        <v>5.3991699999999998</v>
      </c>
      <c r="DD180" s="5">
        <v>6.4488799999999999</v>
      </c>
      <c r="DE180" s="5">
        <v>1.6142700000000001</v>
      </c>
      <c r="DF180" s="5">
        <v>9.1049900000000008</v>
      </c>
      <c r="DG180" s="6">
        <v>1.2250000000000001</v>
      </c>
      <c r="DH180" s="5">
        <v>5.4880699999999996</v>
      </c>
      <c r="DI180" s="5">
        <v>3.5114700000000001</v>
      </c>
      <c r="DJ180" s="6">
        <v>0.98114999999999997</v>
      </c>
      <c r="DK180" s="5">
        <v>7.3196700000000003</v>
      </c>
      <c r="DL180" s="5">
        <v>4.2695499999999997</v>
      </c>
      <c r="DM180" s="5">
        <v>5.2337300000000004</v>
      </c>
      <c r="DN180" s="5">
        <v>6.14628</v>
      </c>
      <c r="DO180" s="5">
        <v>2.7511199999999998</v>
      </c>
      <c r="DP180" s="5">
        <v>5.5671200000000001</v>
      </c>
      <c r="DQ180" s="5">
        <v>9.1974599999999995</v>
      </c>
      <c r="DR180" s="1" t="s">
        <v>754</v>
      </c>
      <c r="DS180" s="1" t="s">
        <v>332</v>
      </c>
      <c r="DT180" s="5">
        <v>-2.803802490234375E-4</v>
      </c>
      <c r="DU180" s="5">
        <v>2.1954059600830078E-2</v>
      </c>
    </row>
    <row r="181" spans="2:125" x14ac:dyDescent="0.2">
      <c r="B181" s="3" t="s">
        <v>918</v>
      </c>
      <c r="C181" s="3" t="s">
        <v>894</v>
      </c>
      <c r="D181" s="4">
        <v>45197</v>
      </c>
      <c r="E181" s="4">
        <v>45208</v>
      </c>
      <c r="F181" s="1">
        <f t="shared" si="8"/>
        <v>11</v>
      </c>
      <c r="G181" s="1" t="s">
        <v>388</v>
      </c>
      <c r="H181" s="1" t="s">
        <v>320</v>
      </c>
      <c r="I181" s="1">
        <v>0</v>
      </c>
      <c r="J181" s="1">
        <v>0</v>
      </c>
      <c r="K181" s="1">
        <v>0</v>
      </c>
      <c r="L181" s="1">
        <v>2.7</v>
      </c>
      <c r="M181" s="1">
        <f>L181*0.189</f>
        <v>0.51030000000000009</v>
      </c>
      <c r="N181" s="3" t="s">
        <v>919</v>
      </c>
      <c r="O181" s="1">
        <f>L181*0.442</f>
        <v>1.1934</v>
      </c>
      <c r="P181" s="3" t="s">
        <v>400</v>
      </c>
      <c r="Q181" s="3" t="s">
        <v>920</v>
      </c>
      <c r="R181" s="3" t="s">
        <v>701</v>
      </c>
      <c r="S181" s="3" t="s">
        <v>324</v>
      </c>
      <c r="T181" s="3" t="s">
        <v>324</v>
      </c>
      <c r="U181" s="3" t="s">
        <v>324</v>
      </c>
      <c r="V181" s="3" t="s">
        <v>325</v>
      </c>
      <c r="W181" s="3" t="s">
        <v>494</v>
      </c>
      <c r="X181" s="3" t="s">
        <v>896</v>
      </c>
      <c r="Y181" s="3">
        <f t="shared" si="11"/>
        <v>54.66</v>
      </c>
      <c r="Z181" s="3" t="s">
        <v>897</v>
      </c>
      <c r="AA181" s="3" t="s">
        <v>329</v>
      </c>
      <c r="AB181" s="3"/>
      <c r="AC181" s="3" t="s">
        <v>330</v>
      </c>
      <c r="AD181" s="5">
        <v>5.6387299999999998</v>
      </c>
      <c r="AE181" s="5">
        <v>5.7850599999999996</v>
      </c>
      <c r="AF181" s="5">
        <v>7.6067</v>
      </c>
      <c r="AG181" s="6">
        <v>0.88861000000000001</v>
      </c>
      <c r="AH181" s="5">
        <v>3.9051399999999998</v>
      </c>
      <c r="AI181" s="6">
        <v>-0.13175000000000001</v>
      </c>
      <c r="AJ181" s="5">
        <v>5.2062200000000001</v>
      </c>
      <c r="AK181" s="5">
        <v>6.9222700000000001</v>
      </c>
      <c r="AL181" s="5">
        <v>6.6611900000000004</v>
      </c>
      <c r="AM181" s="5">
        <v>4.0928100000000001</v>
      </c>
      <c r="AN181" s="5">
        <v>8.2320200000000003</v>
      </c>
      <c r="AO181" s="5">
        <v>4.5523699999999998</v>
      </c>
      <c r="AP181" s="6">
        <v>1.00021</v>
      </c>
      <c r="AQ181" s="5">
        <v>10.92592</v>
      </c>
      <c r="AR181" s="5">
        <v>5.0721600000000002</v>
      </c>
      <c r="AS181" s="5">
        <v>8.9703400000000002</v>
      </c>
      <c r="AT181" s="5">
        <v>10.6668</v>
      </c>
      <c r="AU181" s="5">
        <v>8.2081999999999997</v>
      </c>
      <c r="AV181" s="5">
        <v>1.23526</v>
      </c>
      <c r="AW181" s="5">
        <v>9.0091199999999994</v>
      </c>
      <c r="AX181" s="5">
        <v>10.09517</v>
      </c>
      <c r="AY181" s="5">
        <v>4.86904</v>
      </c>
      <c r="AZ181" s="6">
        <v>1.79783</v>
      </c>
      <c r="BA181" s="5">
        <v>4.6050599999999999</v>
      </c>
      <c r="BB181" s="5">
        <v>3.6438700000000002</v>
      </c>
      <c r="BC181" s="6">
        <v>0.99104999999999999</v>
      </c>
      <c r="BD181" s="6">
        <v>1.0126900000000001</v>
      </c>
      <c r="BE181" s="5">
        <v>8.8081800000000001</v>
      </c>
      <c r="BF181" s="5">
        <v>7.3158000000000003</v>
      </c>
      <c r="BG181" s="5">
        <v>10.083830000000001</v>
      </c>
      <c r="BH181" s="5">
        <v>9.9526199999999996</v>
      </c>
      <c r="BI181" s="5">
        <v>4.9223699999999999</v>
      </c>
      <c r="BJ181" s="6">
        <v>1.7021599999999999</v>
      </c>
      <c r="BK181" s="5">
        <v>8.3972899999999999</v>
      </c>
      <c r="BL181" s="5">
        <v>6.90726</v>
      </c>
      <c r="BM181" s="5">
        <v>3.2461700000000002</v>
      </c>
      <c r="BN181" s="6">
        <v>-1.19112</v>
      </c>
      <c r="BO181" s="5">
        <v>8.78796</v>
      </c>
      <c r="BP181" s="5">
        <v>8.5808300000000006</v>
      </c>
      <c r="BQ181" s="5">
        <v>6.6702399999999997</v>
      </c>
      <c r="BR181" s="5">
        <v>6.2661100000000003</v>
      </c>
      <c r="BS181" s="6">
        <v>0.73090999999999995</v>
      </c>
      <c r="BT181" s="5">
        <v>9.3141400000000001</v>
      </c>
      <c r="BU181" s="5">
        <v>7.7191200000000002</v>
      </c>
      <c r="BV181" s="5">
        <v>6.70845</v>
      </c>
      <c r="BW181" s="5">
        <v>5.8655200000000001</v>
      </c>
      <c r="BX181" s="5">
        <v>6.19991</v>
      </c>
      <c r="BY181" s="5">
        <v>5.6237199999999996</v>
      </c>
      <c r="BZ181" s="5">
        <v>8.69909</v>
      </c>
      <c r="CA181" s="5">
        <v>8.7870200000000001</v>
      </c>
      <c r="CB181" s="6">
        <v>0.64770000000000005</v>
      </c>
      <c r="CC181" s="5">
        <v>8.4170599999999993</v>
      </c>
      <c r="CD181" s="5">
        <v>7.6149800000000001</v>
      </c>
      <c r="CE181" s="5">
        <v>12.90818</v>
      </c>
      <c r="CF181" s="5">
        <v>3.7090999999999998</v>
      </c>
      <c r="CG181" s="5">
        <v>8.9399800000000003</v>
      </c>
      <c r="CH181" s="5">
        <v>3.7922799999999999</v>
      </c>
      <c r="CI181" s="5">
        <v>3.7964000000000002</v>
      </c>
      <c r="CJ181" s="5">
        <v>5.51187</v>
      </c>
      <c r="CK181" s="5">
        <v>9.6995900000000006</v>
      </c>
      <c r="CL181" s="5">
        <v>5.0219399999999998</v>
      </c>
      <c r="CM181" s="5">
        <v>5.3837700000000002</v>
      </c>
      <c r="CN181" s="5">
        <v>8.9098900000000008</v>
      </c>
      <c r="CO181" s="5">
        <v>3.2046000000000001</v>
      </c>
      <c r="CP181" s="5">
        <v>3.3287399999999998</v>
      </c>
      <c r="CQ181" s="5">
        <v>2.2262499999999998</v>
      </c>
      <c r="CR181" s="5">
        <v>8.9383999999999997</v>
      </c>
      <c r="CS181" s="5">
        <v>6.14473</v>
      </c>
      <c r="CT181" s="5">
        <v>3.8962500000000002</v>
      </c>
      <c r="CU181" s="5">
        <v>7.9664599999999997</v>
      </c>
      <c r="CV181" s="5">
        <v>5.19231</v>
      </c>
      <c r="CW181" s="6">
        <v>1.9928699999999999</v>
      </c>
      <c r="CX181" s="6">
        <v>1.30931</v>
      </c>
      <c r="CY181" s="5">
        <v>7.9005400000000003</v>
      </c>
      <c r="CZ181" s="5">
        <v>5.6892100000000001</v>
      </c>
      <c r="DA181" s="5">
        <v>4.4176299999999999</v>
      </c>
      <c r="DB181" s="5">
        <v>5.0114200000000002</v>
      </c>
      <c r="DC181" s="5">
        <v>5.2326499999999996</v>
      </c>
      <c r="DD181" s="5">
        <v>5.7561499999999999</v>
      </c>
      <c r="DE181" s="5">
        <v>1.4257599999999999</v>
      </c>
      <c r="DF181" s="5">
        <v>9.01187</v>
      </c>
      <c r="DG181" s="6">
        <v>1.3900999999999999</v>
      </c>
      <c r="DH181" s="5">
        <v>4.8960499999999998</v>
      </c>
      <c r="DI181" s="5">
        <v>3.0057800000000001</v>
      </c>
      <c r="DJ181" s="6">
        <v>1.24058</v>
      </c>
      <c r="DK181" s="5">
        <v>6.7527400000000002</v>
      </c>
      <c r="DL181" s="5">
        <v>3.7561</v>
      </c>
      <c r="DM181" s="5">
        <v>4.95031</v>
      </c>
      <c r="DN181" s="5">
        <v>4.6191399999999998</v>
      </c>
      <c r="DO181" s="5">
        <v>2.6040899999999998</v>
      </c>
      <c r="DP181" s="5">
        <v>5.4874700000000001</v>
      </c>
      <c r="DQ181" s="5">
        <v>8.9839300000000009</v>
      </c>
      <c r="DR181" s="1" t="s">
        <v>754</v>
      </c>
      <c r="DS181" s="1" t="s">
        <v>332</v>
      </c>
      <c r="DT181" s="5">
        <v>-0.19274997711181641</v>
      </c>
      <c r="DU181" s="5">
        <v>-0.14350557327270508</v>
      </c>
    </row>
    <row r="182" spans="2:125" x14ac:dyDescent="0.2">
      <c r="B182" s="3" t="s">
        <v>921</v>
      </c>
      <c r="C182" s="3" t="s">
        <v>894</v>
      </c>
      <c r="D182" s="4">
        <v>45197</v>
      </c>
      <c r="E182" s="4">
        <v>45210</v>
      </c>
      <c r="F182" s="1">
        <f t="shared" si="8"/>
        <v>13</v>
      </c>
      <c r="G182" s="1" t="s">
        <v>388</v>
      </c>
      <c r="H182" s="1" t="s">
        <v>320</v>
      </c>
      <c r="I182" s="1">
        <v>0</v>
      </c>
      <c r="J182" s="1">
        <v>0</v>
      </c>
      <c r="K182" s="1">
        <v>0</v>
      </c>
      <c r="L182" s="1">
        <v>8</v>
      </c>
      <c r="M182" s="1">
        <f>L182*0.17</f>
        <v>1.36</v>
      </c>
      <c r="N182" s="3" t="s">
        <v>922</v>
      </c>
      <c r="O182" s="1">
        <f>L182*0.062</f>
        <v>0.496</v>
      </c>
      <c r="P182" s="3" t="s">
        <v>366</v>
      </c>
      <c r="Q182" s="3" t="s">
        <v>923</v>
      </c>
      <c r="R182" s="3" t="s">
        <v>701</v>
      </c>
      <c r="S182" s="3" t="s">
        <v>324</v>
      </c>
      <c r="T182" s="3" t="s">
        <v>324</v>
      </c>
      <c r="U182" s="3" t="s">
        <v>324</v>
      </c>
      <c r="V182" s="3" t="s">
        <v>325</v>
      </c>
      <c r="W182" s="3" t="s">
        <v>494</v>
      </c>
      <c r="X182" s="3" t="s">
        <v>896</v>
      </c>
      <c r="Y182" s="3">
        <f t="shared" si="11"/>
        <v>54.66</v>
      </c>
      <c r="Z182" s="3" t="s">
        <v>897</v>
      </c>
      <c r="AA182" s="3" t="s">
        <v>329</v>
      </c>
      <c r="AB182" s="3"/>
      <c r="AC182" s="3" t="s">
        <v>330</v>
      </c>
      <c r="AD182" s="5">
        <v>5.4811100000000001</v>
      </c>
      <c r="AE182" s="5">
        <v>5.4561299999999999</v>
      </c>
      <c r="AF182" s="5">
        <v>7.9467299999999996</v>
      </c>
      <c r="AG182" s="6">
        <v>0.78713</v>
      </c>
      <c r="AH182" s="5">
        <v>4.5743499999999999</v>
      </c>
      <c r="AI182" s="6">
        <v>-1.8326499999999999</v>
      </c>
      <c r="AJ182" s="5">
        <v>5.2298600000000004</v>
      </c>
      <c r="AK182" s="5">
        <v>7.7747799999999998</v>
      </c>
      <c r="AL182" s="5">
        <v>7.1651600000000002</v>
      </c>
      <c r="AM182" s="5">
        <v>4.80307</v>
      </c>
      <c r="AN182" s="5">
        <v>8.3023900000000008</v>
      </c>
      <c r="AO182" s="5">
        <v>4.88537</v>
      </c>
      <c r="AP182" s="6">
        <v>0.51227</v>
      </c>
      <c r="AQ182" s="5">
        <v>10.64518</v>
      </c>
      <c r="AR182" s="5">
        <v>4.3585599999999998</v>
      </c>
      <c r="AS182" s="5">
        <v>9.4773300000000003</v>
      </c>
      <c r="AT182" s="5">
        <v>10.45429</v>
      </c>
      <c r="AU182" s="5">
        <v>8.2629900000000003</v>
      </c>
      <c r="AV182" s="5">
        <v>1.8323100000000001</v>
      </c>
      <c r="AW182" s="5">
        <v>8.6502599999999994</v>
      </c>
      <c r="AX182" s="5">
        <v>9.3246400000000005</v>
      </c>
      <c r="AY182" s="5">
        <v>5.2282200000000003</v>
      </c>
      <c r="AZ182" s="6">
        <v>2.0391900000000001</v>
      </c>
      <c r="BA182" s="5">
        <v>4.7111299999999998</v>
      </c>
      <c r="BB182" s="5">
        <v>3.5633699999999999</v>
      </c>
      <c r="BC182" s="6">
        <v>1.0933999999999999</v>
      </c>
      <c r="BD182" s="6">
        <v>0.58667999999999998</v>
      </c>
      <c r="BE182" s="5">
        <v>8.7841299999999993</v>
      </c>
      <c r="BF182" s="5">
        <v>7.6090499999999999</v>
      </c>
      <c r="BG182" s="5">
        <v>10.2217</v>
      </c>
      <c r="BH182" s="5">
        <v>9.8203499999999995</v>
      </c>
      <c r="BI182" s="5">
        <v>6.2674799999999999</v>
      </c>
      <c r="BJ182" s="6">
        <v>1.7306900000000001</v>
      </c>
      <c r="BK182" s="5">
        <v>8.3467800000000008</v>
      </c>
      <c r="BL182" s="5">
        <v>7.6111899999999997</v>
      </c>
      <c r="BM182" s="5">
        <v>4.2034500000000001</v>
      </c>
      <c r="BN182" s="6">
        <v>-1.0744899999999999</v>
      </c>
      <c r="BO182" s="5">
        <v>9.05246</v>
      </c>
      <c r="BP182" s="5">
        <v>9.1895799999999994</v>
      </c>
      <c r="BQ182" s="5">
        <v>6.3676399999999997</v>
      </c>
      <c r="BR182" s="5">
        <v>6.3532299999999999</v>
      </c>
      <c r="BS182" s="6">
        <v>0.57325999999999999</v>
      </c>
      <c r="BT182" s="5">
        <v>10.068519999999999</v>
      </c>
      <c r="BU182" s="5">
        <v>7.8591199999999999</v>
      </c>
      <c r="BV182" s="5">
        <v>7.5224500000000001</v>
      </c>
      <c r="BW182" s="5">
        <v>6.1076300000000003</v>
      </c>
      <c r="BX182" s="5">
        <v>6.7038700000000002</v>
      </c>
      <c r="BY182" s="5">
        <v>5.5811000000000002</v>
      </c>
      <c r="BZ182" s="5">
        <v>7.7855499999999997</v>
      </c>
      <c r="CA182" s="5">
        <v>9.8007799999999996</v>
      </c>
      <c r="CB182" s="6">
        <v>-7.9229999999999995E-2</v>
      </c>
      <c r="CC182" s="5">
        <v>8.6187799999999992</v>
      </c>
      <c r="CD182" s="5">
        <v>7.3562500000000002</v>
      </c>
      <c r="CE182" s="5">
        <v>12.78314</v>
      </c>
      <c r="CF182" s="5">
        <v>3.6696</v>
      </c>
      <c r="CG182" s="5">
        <v>9.1585699999999992</v>
      </c>
      <c r="CH182" s="5">
        <v>3.4195799999999998</v>
      </c>
      <c r="CI182" s="5">
        <v>4.4923400000000004</v>
      </c>
      <c r="CJ182" s="5">
        <v>5.6549100000000001</v>
      </c>
      <c r="CK182" s="5">
        <v>9.7516499999999997</v>
      </c>
      <c r="CL182" s="5">
        <v>4.6642299999999999</v>
      </c>
      <c r="CM182" s="5">
        <v>5.8311099999999998</v>
      </c>
      <c r="CN182" s="5">
        <v>9.3601299999999998</v>
      </c>
      <c r="CO182" s="5">
        <v>2.7749199999999998</v>
      </c>
      <c r="CP182" s="5">
        <v>3.2751800000000002</v>
      </c>
      <c r="CQ182" s="5">
        <v>2.1745800000000002</v>
      </c>
      <c r="CR182" s="5">
        <v>8.9403000000000006</v>
      </c>
      <c r="CS182" s="5">
        <v>6.2486199999999998</v>
      </c>
      <c r="CT182" s="5">
        <v>3.8103400000000001</v>
      </c>
      <c r="CU182" s="5">
        <v>8.3577600000000007</v>
      </c>
      <c r="CV182" s="5">
        <v>5.3293200000000001</v>
      </c>
      <c r="CW182" s="6">
        <v>1.64374</v>
      </c>
      <c r="CX182" s="6">
        <v>1.37897</v>
      </c>
      <c r="CY182" s="5">
        <v>9.5167900000000003</v>
      </c>
      <c r="CZ182" s="5">
        <v>5.6470500000000001</v>
      </c>
      <c r="DA182" s="5">
        <v>5.1029900000000001</v>
      </c>
      <c r="DB182" s="5">
        <v>5.0260999999999996</v>
      </c>
      <c r="DC182" s="5">
        <v>5.3373799999999996</v>
      </c>
      <c r="DD182" s="5">
        <v>5.8079700000000001</v>
      </c>
      <c r="DE182" s="5">
        <v>1.3210900000000001</v>
      </c>
      <c r="DF182" s="5">
        <v>9.3364600000000006</v>
      </c>
      <c r="DG182" s="6">
        <v>0.18018000000000001</v>
      </c>
      <c r="DH182" s="5">
        <v>4.2411300000000001</v>
      </c>
      <c r="DI182" s="5">
        <v>2.63476</v>
      </c>
      <c r="DJ182" s="6">
        <v>0.22062999999999999</v>
      </c>
      <c r="DK182" s="5">
        <v>9.2606999999999999</v>
      </c>
      <c r="DL182" s="5">
        <v>3.6041699999999999</v>
      </c>
      <c r="DM182" s="5">
        <v>4.8779700000000004</v>
      </c>
      <c r="DN182" s="5">
        <v>5.4275399999999996</v>
      </c>
      <c r="DO182" s="5">
        <v>2.8681700000000001</v>
      </c>
      <c r="DP182" s="5">
        <v>6.4255000000000004</v>
      </c>
      <c r="DQ182" s="5">
        <v>9.1501099999999997</v>
      </c>
      <c r="DR182" s="1" t="s">
        <v>754</v>
      </c>
      <c r="DS182" s="1" t="s">
        <v>332</v>
      </c>
      <c r="DT182" s="5">
        <v>9.6700668334960938E-2</v>
      </c>
      <c r="DU182" s="5">
        <v>4.6994686126708984E-2</v>
      </c>
    </row>
    <row r="183" spans="2:125" x14ac:dyDescent="0.2">
      <c r="B183" s="3" t="s">
        <v>924</v>
      </c>
      <c r="C183" s="3" t="s">
        <v>894</v>
      </c>
      <c r="D183" s="4">
        <v>45197</v>
      </c>
      <c r="E183" s="4">
        <v>45211</v>
      </c>
      <c r="F183" s="1">
        <f t="shared" si="8"/>
        <v>14</v>
      </c>
      <c r="G183" s="1" t="s">
        <v>388</v>
      </c>
      <c r="H183" s="1" t="s">
        <v>320</v>
      </c>
      <c r="I183" s="1">
        <v>0</v>
      </c>
      <c r="J183" s="1">
        <v>0</v>
      </c>
      <c r="K183" s="1">
        <v>0</v>
      </c>
      <c r="L183" s="1">
        <v>9.5</v>
      </c>
      <c r="M183" s="1">
        <f>L183*0.104</f>
        <v>0.98799999999999999</v>
      </c>
      <c r="N183" s="3" t="s">
        <v>925</v>
      </c>
      <c r="O183" s="1">
        <f>L183*0.035</f>
        <v>0.33250000000000002</v>
      </c>
      <c r="P183" s="3" t="s">
        <v>342</v>
      </c>
      <c r="Q183" s="3" t="s">
        <v>926</v>
      </c>
      <c r="R183" s="3" t="s">
        <v>701</v>
      </c>
      <c r="S183" s="3" t="s">
        <v>324</v>
      </c>
      <c r="T183" s="3" t="s">
        <v>324</v>
      </c>
      <c r="U183" s="3" t="s">
        <v>324</v>
      </c>
      <c r="V183" s="3" t="s">
        <v>325</v>
      </c>
      <c r="W183" s="3" t="s">
        <v>494</v>
      </c>
      <c r="X183" s="3" t="s">
        <v>896</v>
      </c>
      <c r="Y183" s="3">
        <f t="shared" si="11"/>
        <v>54.66</v>
      </c>
      <c r="Z183" s="3" t="s">
        <v>897</v>
      </c>
      <c r="AA183" s="3" t="s">
        <v>329</v>
      </c>
      <c r="AB183" s="3"/>
      <c r="AC183" s="3" t="s">
        <v>330</v>
      </c>
      <c r="AD183" s="5">
        <v>4.9011399999999998</v>
      </c>
      <c r="AE183" s="5">
        <v>5.4547299999999996</v>
      </c>
      <c r="AF183" s="5">
        <v>7.9053599999999999</v>
      </c>
      <c r="AG183" s="5">
        <v>1.28237</v>
      </c>
      <c r="AH183" s="5">
        <v>3.3267699999999998</v>
      </c>
      <c r="AI183" s="6">
        <v>-2.0145</v>
      </c>
      <c r="AJ183" s="5">
        <v>5.2004700000000001</v>
      </c>
      <c r="AK183" s="5">
        <v>6.14405</v>
      </c>
      <c r="AL183" s="5">
        <v>6.8077100000000002</v>
      </c>
      <c r="AM183" s="5">
        <v>4.6893000000000002</v>
      </c>
      <c r="AN183" s="5">
        <v>8.3344500000000004</v>
      </c>
      <c r="AO183" s="5">
        <v>6.0023200000000001</v>
      </c>
      <c r="AP183" s="6">
        <v>0.95718000000000003</v>
      </c>
      <c r="AQ183" s="5">
        <v>10.88429</v>
      </c>
      <c r="AR183" s="5">
        <v>4.3091499999999998</v>
      </c>
      <c r="AS183" s="5">
        <v>8.6155200000000001</v>
      </c>
      <c r="AT183" s="5">
        <v>10.5814</v>
      </c>
      <c r="AU183" s="5">
        <v>8.5079799999999999</v>
      </c>
      <c r="AV183" s="6">
        <v>0.70648</v>
      </c>
      <c r="AW183" s="5">
        <v>8.5979799999999997</v>
      </c>
      <c r="AX183" s="5">
        <v>9.6602499999999996</v>
      </c>
      <c r="AY183" s="5">
        <v>5.1632400000000001</v>
      </c>
      <c r="AZ183" s="6">
        <v>1.94526</v>
      </c>
      <c r="BA183" s="5">
        <v>4.4623499999999998</v>
      </c>
      <c r="BB183" s="5">
        <v>3.5455100000000002</v>
      </c>
      <c r="BC183" s="6">
        <v>1.65056</v>
      </c>
      <c r="BD183" s="6">
        <v>0.75131999999999999</v>
      </c>
      <c r="BE183" s="5">
        <v>8.5302900000000008</v>
      </c>
      <c r="BF183" s="5">
        <v>7.6174900000000001</v>
      </c>
      <c r="BG183" s="5">
        <v>10.13522</v>
      </c>
      <c r="BH183" s="5">
        <v>9.8522499999999997</v>
      </c>
      <c r="BI183" s="5">
        <v>4.0850400000000002</v>
      </c>
      <c r="BJ183" s="5">
        <v>1.8530800000000001</v>
      </c>
      <c r="BK183" s="5">
        <v>8.5945499999999999</v>
      </c>
      <c r="BL183" s="5">
        <v>5.6631400000000003</v>
      </c>
      <c r="BM183" s="5">
        <v>3.6375299999999999</v>
      </c>
      <c r="BN183" s="6">
        <v>-1.0201800000000001</v>
      </c>
      <c r="BO183" s="5">
        <v>9.0299600000000009</v>
      </c>
      <c r="BP183" s="5">
        <v>8.4884900000000005</v>
      </c>
      <c r="BQ183" s="5">
        <v>6.3110299999999997</v>
      </c>
      <c r="BR183" s="5">
        <v>6.6125699999999998</v>
      </c>
      <c r="BS183" s="6">
        <v>0.47099999999999997</v>
      </c>
      <c r="BT183" s="5">
        <v>10.36529</v>
      </c>
      <c r="BU183" s="5">
        <v>7.91378</v>
      </c>
      <c r="BV183" s="5">
        <v>8.0176400000000001</v>
      </c>
      <c r="BW183" s="5">
        <v>6.4365800000000002</v>
      </c>
      <c r="BX183" s="5">
        <v>6.0839100000000004</v>
      </c>
      <c r="BY183" s="5">
        <v>5.8488100000000003</v>
      </c>
      <c r="BZ183" s="5">
        <v>7.4521899999999999</v>
      </c>
      <c r="CA183" s="5">
        <v>7.4771000000000001</v>
      </c>
      <c r="CB183" s="6">
        <v>-0.19555</v>
      </c>
      <c r="CC183" s="5">
        <v>9.4221500000000002</v>
      </c>
      <c r="CD183" s="5">
        <v>6.7792899999999996</v>
      </c>
      <c r="CE183" s="5">
        <v>12.646420000000001</v>
      </c>
      <c r="CF183" s="5">
        <v>3.76146</v>
      </c>
      <c r="CG183" s="5">
        <v>9.0563599999999997</v>
      </c>
      <c r="CH183" s="5">
        <v>3.4281000000000001</v>
      </c>
      <c r="CI183" s="5">
        <v>5.4331500000000004</v>
      </c>
      <c r="CJ183" s="5">
        <v>5.6913</v>
      </c>
      <c r="CK183" s="5">
        <v>10.58738</v>
      </c>
      <c r="CL183" s="5">
        <v>4.8703099999999999</v>
      </c>
      <c r="CM183" s="5">
        <v>6.4446399999999997</v>
      </c>
      <c r="CN183" s="5">
        <v>8.3140800000000006</v>
      </c>
      <c r="CO183" s="5">
        <v>3.73841</v>
      </c>
      <c r="CP183" s="5">
        <v>3.4133100000000001</v>
      </c>
      <c r="CQ183" s="5">
        <v>2.4362200000000001</v>
      </c>
      <c r="CR183" s="5">
        <v>8.9796200000000006</v>
      </c>
      <c r="CS183" s="5">
        <v>6.4125399999999999</v>
      </c>
      <c r="CT183" s="5">
        <v>3.8845499999999999</v>
      </c>
      <c r="CU183" s="5">
        <v>7.9471999999999996</v>
      </c>
      <c r="CV183" s="5">
        <v>5.5879399999999997</v>
      </c>
      <c r="CW183" s="6">
        <v>1.96021</v>
      </c>
      <c r="CX183" s="6">
        <v>1.54043</v>
      </c>
      <c r="CY183" s="5">
        <v>9.4183699999999995</v>
      </c>
      <c r="CZ183" s="5">
        <v>5.6753400000000003</v>
      </c>
      <c r="DA183" s="5">
        <v>4.2793900000000002</v>
      </c>
      <c r="DB183" s="5">
        <v>5.1147400000000003</v>
      </c>
      <c r="DC183" s="5">
        <v>6.3473300000000004</v>
      </c>
      <c r="DD183" s="5">
        <v>5.8227200000000003</v>
      </c>
      <c r="DE183" s="5">
        <v>1.4319</v>
      </c>
      <c r="DF183" s="5">
        <v>9.1872199999999999</v>
      </c>
      <c r="DG183" s="6">
        <v>0.96189999999999998</v>
      </c>
      <c r="DH183" s="5">
        <v>4.4731199999999998</v>
      </c>
      <c r="DI183" s="5">
        <v>2.9249900000000002</v>
      </c>
      <c r="DJ183" s="6">
        <v>1.00183</v>
      </c>
      <c r="DK183" s="5">
        <v>9.7688600000000001</v>
      </c>
      <c r="DL183" s="5">
        <v>4.1630200000000004</v>
      </c>
      <c r="DM183" s="5">
        <v>5.0955399999999997</v>
      </c>
      <c r="DN183" s="5">
        <v>4.3614100000000002</v>
      </c>
      <c r="DO183" s="5">
        <v>3.01919</v>
      </c>
      <c r="DP183" s="5">
        <v>7.0382899999999999</v>
      </c>
      <c r="DQ183" s="5">
        <v>9.2022099999999991</v>
      </c>
      <c r="DR183" s="1" t="s">
        <v>754</v>
      </c>
      <c r="DS183" s="1" t="s">
        <v>332</v>
      </c>
      <c r="DT183" s="5">
        <v>6.0070037841796875E-2</v>
      </c>
      <c r="DU183" s="5">
        <v>-3.5255908966064453E-2</v>
      </c>
    </row>
    <row r="184" spans="2:125" x14ac:dyDescent="0.2">
      <c r="B184" s="3" t="s">
        <v>927</v>
      </c>
      <c r="C184" s="3" t="s">
        <v>928</v>
      </c>
      <c r="D184" s="4">
        <v>45210</v>
      </c>
      <c r="E184" s="4">
        <v>45210</v>
      </c>
      <c r="F184" s="1">
        <f>E184-D184</f>
        <v>0</v>
      </c>
      <c r="G184" s="1" t="s">
        <v>388</v>
      </c>
      <c r="H184" s="1" t="s">
        <v>388</v>
      </c>
      <c r="I184" s="1">
        <v>0</v>
      </c>
      <c r="J184" s="1">
        <v>0</v>
      </c>
      <c r="K184" s="1">
        <v>0</v>
      </c>
      <c r="L184" s="1">
        <v>3.5</v>
      </c>
      <c r="M184" s="1">
        <v>0.1</v>
      </c>
      <c r="N184" s="3" t="s">
        <v>588</v>
      </c>
      <c r="O184" s="1">
        <v>0</v>
      </c>
      <c r="P184" s="3" t="s">
        <v>472</v>
      </c>
      <c r="Q184" s="3" t="s">
        <v>929</v>
      </c>
      <c r="R184" s="3" t="s">
        <v>930</v>
      </c>
      <c r="S184" s="3" t="s">
        <v>324</v>
      </c>
      <c r="T184" s="3" t="s">
        <v>324</v>
      </c>
      <c r="U184" s="3" t="s">
        <v>324</v>
      </c>
      <c r="V184" s="3" t="s">
        <v>462</v>
      </c>
      <c r="W184" s="3" t="s">
        <v>932</v>
      </c>
      <c r="X184" s="3" t="s">
        <v>931</v>
      </c>
      <c r="Y184" s="3" t="s">
        <v>932</v>
      </c>
      <c r="Z184" s="3" t="s">
        <v>863</v>
      </c>
      <c r="AA184" s="3" t="s">
        <v>933</v>
      </c>
      <c r="AB184" s="3" t="s">
        <v>934</v>
      </c>
      <c r="AC184" s="3"/>
      <c r="AD184" s="5">
        <v>5.2871699999999997</v>
      </c>
      <c r="AE184" s="5">
        <v>6.6289899999999999</v>
      </c>
      <c r="AF184" s="5">
        <v>7.5651099999999998</v>
      </c>
      <c r="AG184" s="5">
        <v>1.8418399999999999</v>
      </c>
      <c r="AH184" s="5">
        <v>4.5667900000000001</v>
      </c>
      <c r="AI184" s="6">
        <v>-1.80135</v>
      </c>
      <c r="AJ184" s="5">
        <v>4.4210399999999996</v>
      </c>
      <c r="AK184" s="5">
        <v>7.2449199999999996</v>
      </c>
      <c r="AL184" s="5">
        <v>6.8298300000000003</v>
      </c>
      <c r="AM184" s="5">
        <v>5.6623700000000001</v>
      </c>
      <c r="AN184" s="5">
        <v>9.4766200000000005</v>
      </c>
      <c r="AO184" s="5">
        <v>5.5973100000000002</v>
      </c>
      <c r="AP184" s="5">
        <v>1.6036900000000001</v>
      </c>
      <c r="AQ184" s="5">
        <v>12.55569</v>
      </c>
      <c r="AR184" s="5">
        <v>4.2774200000000002</v>
      </c>
      <c r="AS184" s="5">
        <v>8.7985900000000008</v>
      </c>
      <c r="AT184" s="5">
        <v>10.844760000000001</v>
      </c>
      <c r="AU184" s="5">
        <v>7.3119399999999999</v>
      </c>
      <c r="AV184" s="6">
        <v>0.13883000000000001</v>
      </c>
      <c r="AW184" s="5">
        <v>9.7710699999999999</v>
      </c>
      <c r="AX184" s="5">
        <v>9.2827999999999999</v>
      </c>
      <c r="AY184" s="5">
        <v>5.5105199999999996</v>
      </c>
      <c r="AZ184" s="6">
        <v>2.0699700000000001</v>
      </c>
      <c r="BA184" s="5">
        <v>4.6463799999999997</v>
      </c>
      <c r="BB184" s="5">
        <v>3.7624300000000002</v>
      </c>
      <c r="BC184" s="6">
        <v>1.1607099999999999</v>
      </c>
      <c r="BD184" s="6">
        <v>1.34195</v>
      </c>
      <c r="BE184" s="5">
        <v>9.2657699999999998</v>
      </c>
      <c r="BF184" s="5">
        <v>7.3102400000000003</v>
      </c>
      <c r="BG184" s="5">
        <v>10.241289999999999</v>
      </c>
      <c r="BH184" s="5">
        <v>9.1793399999999998</v>
      </c>
      <c r="BI184" s="5">
        <v>2.6788699999999999</v>
      </c>
      <c r="BJ184" s="6">
        <v>1.3809199999999999</v>
      </c>
      <c r="BK184" s="5">
        <v>8.3194900000000001</v>
      </c>
      <c r="BL184" s="5">
        <v>9.1913</v>
      </c>
      <c r="BM184" s="5">
        <v>4.6609299999999996</v>
      </c>
      <c r="BN184" s="6">
        <v>-1.1993199999999999</v>
      </c>
      <c r="BO184" s="5">
        <v>8.4050399999999996</v>
      </c>
      <c r="BP184" s="5">
        <v>8.9464500000000005</v>
      </c>
      <c r="BQ184" s="5">
        <v>8.1229899999999997</v>
      </c>
      <c r="BR184" s="5">
        <v>5.4274399999999998</v>
      </c>
      <c r="BS184" s="6">
        <v>0.19819000000000001</v>
      </c>
      <c r="BT184" s="5">
        <v>9.9023199999999996</v>
      </c>
      <c r="BU184" s="5">
        <v>8.2898999999999994</v>
      </c>
      <c r="BV184" s="5">
        <v>7.5212700000000003</v>
      </c>
      <c r="BW184" s="5">
        <v>8.5731800000000007</v>
      </c>
      <c r="BX184" s="5">
        <v>6.4214399999999996</v>
      </c>
      <c r="BY184" s="5">
        <v>6.32843</v>
      </c>
      <c r="BZ184" s="5">
        <v>7.3036099999999999</v>
      </c>
      <c r="CA184" s="5">
        <v>9.9894099999999995</v>
      </c>
      <c r="CB184" s="6">
        <v>0.69076000000000004</v>
      </c>
      <c r="CC184" s="5">
        <v>8.6528299999999998</v>
      </c>
      <c r="CD184" s="5">
        <v>4.8079200000000002</v>
      </c>
      <c r="CE184" s="5">
        <v>12.841659999999999</v>
      </c>
      <c r="CF184" s="5">
        <v>4.9710299999999998</v>
      </c>
      <c r="CG184" s="5">
        <v>10.38636</v>
      </c>
      <c r="CH184" s="5">
        <v>5.1982600000000003</v>
      </c>
      <c r="CI184" s="5">
        <v>5.2965900000000001</v>
      </c>
      <c r="CJ184" s="5">
        <v>5.6104700000000003</v>
      </c>
      <c r="CK184" s="5">
        <v>11.293519999999999</v>
      </c>
      <c r="CL184" s="5">
        <v>4.8559900000000003</v>
      </c>
      <c r="CM184" s="5">
        <v>7.1135299999999999</v>
      </c>
      <c r="CN184" s="5">
        <v>8.2828400000000002</v>
      </c>
      <c r="CO184" s="6">
        <v>1.6551899999999999</v>
      </c>
      <c r="CP184" s="5">
        <v>1.8460399999999999</v>
      </c>
      <c r="CQ184" s="5">
        <v>2.6145</v>
      </c>
      <c r="CR184" s="5">
        <v>9.0320400000000003</v>
      </c>
      <c r="CS184" s="5">
        <v>6.2615600000000002</v>
      </c>
      <c r="CT184" s="5">
        <v>4.8220499999999999</v>
      </c>
      <c r="CU184" s="5">
        <v>8.96767</v>
      </c>
      <c r="CV184" s="5">
        <v>6.3800800000000004</v>
      </c>
      <c r="CW184" s="6">
        <v>2.06609</v>
      </c>
      <c r="CX184" s="5">
        <v>2.1290800000000001</v>
      </c>
      <c r="CY184" s="5">
        <v>8.1164400000000008</v>
      </c>
      <c r="CZ184" s="5">
        <v>5.4725200000000003</v>
      </c>
      <c r="DA184" s="5">
        <v>5.0394500000000004</v>
      </c>
      <c r="DB184" s="5">
        <v>4.8016899999999998</v>
      </c>
      <c r="DC184" s="5">
        <v>6.9470999999999998</v>
      </c>
      <c r="DD184" s="5">
        <v>7.9959600000000002</v>
      </c>
      <c r="DE184" s="5">
        <v>1.79921</v>
      </c>
      <c r="DF184" s="5">
        <v>9.9176400000000005</v>
      </c>
      <c r="DG184" s="6">
        <v>1.00488</v>
      </c>
      <c r="DH184" s="5">
        <v>4.7527799999999996</v>
      </c>
      <c r="DI184" s="6">
        <v>2.2898800000000001</v>
      </c>
      <c r="DJ184" s="6">
        <v>1.44895</v>
      </c>
      <c r="DK184" s="5">
        <v>8.0574999999999992</v>
      </c>
      <c r="DL184" s="5">
        <v>4.0090500000000002</v>
      </c>
      <c r="DM184" s="5">
        <v>4.1206500000000004</v>
      </c>
      <c r="DN184" s="6">
        <v>1.0539700000000001</v>
      </c>
      <c r="DO184" s="5">
        <v>2.6031900000000001</v>
      </c>
      <c r="DP184" s="5">
        <v>5.3244499999999997</v>
      </c>
      <c r="DQ184" s="5">
        <v>10.10427</v>
      </c>
      <c r="DR184" s="1" t="s">
        <v>754</v>
      </c>
      <c r="DS184" s="1" t="s">
        <v>332</v>
      </c>
      <c r="DT184" s="5">
        <v>3.1299591064453125E-3</v>
      </c>
      <c r="DU184" s="5">
        <v>-2.0045757293701172E-2</v>
      </c>
    </row>
    <row r="185" spans="2:125" x14ac:dyDescent="0.2">
      <c r="B185" s="3" t="s">
        <v>935</v>
      </c>
      <c r="C185" s="3" t="s">
        <v>928</v>
      </c>
      <c r="D185" s="4">
        <v>45210</v>
      </c>
      <c r="E185" s="4">
        <v>45210</v>
      </c>
      <c r="F185" s="12" t="s">
        <v>496</v>
      </c>
      <c r="G185" s="1" t="s">
        <v>388</v>
      </c>
      <c r="H185" s="1" t="s">
        <v>388</v>
      </c>
      <c r="I185" s="1">
        <v>0</v>
      </c>
      <c r="J185" s="1">
        <v>0</v>
      </c>
      <c r="K185" s="1">
        <v>0</v>
      </c>
      <c r="L185" s="1">
        <v>3.5</v>
      </c>
      <c r="M185" s="1">
        <v>0.1</v>
      </c>
      <c r="N185" s="3" t="s">
        <v>588</v>
      </c>
      <c r="O185" s="1">
        <v>0</v>
      </c>
      <c r="P185" s="3" t="s">
        <v>472</v>
      </c>
      <c r="Q185" s="3" t="s">
        <v>929</v>
      </c>
      <c r="R185" s="3" t="s">
        <v>930</v>
      </c>
      <c r="S185" s="3" t="s">
        <v>324</v>
      </c>
      <c r="T185" s="3" t="s">
        <v>324</v>
      </c>
      <c r="U185" s="3" t="s">
        <v>324</v>
      </c>
      <c r="V185" s="3" t="s">
        <v>462</v>
      </c>
      <c r="W185" s="3" t="s">
        <v>932</v>
      </c>
      <c r="X185" s="3" t="s">
        <v>931</v>
      </c>
      <c r="Y185" s="3" t="s">
        <v>932</v>
      </c>
      <c r="Z185" s="3" t="s">
        <v>863</v>
      </c>
      <c r="AA185" s="3" t="s">
        <v>933</v>
      </c>
      <c r="AB185" s="3" t="s">
        <v>934</v>
      </c>
      <c r="AC185" s="3"/>
      <c r="AD185" s="5">
        <v>5.9165400000000004</v>
      </c>
      <c r="AE185" s="5">
        <v>6.5816800000000004</v>
      </c>
      <c r="AF185" s="5">
        <v>7.43682</v>
      </c>
      <c r="AG185" s="5">
        <v>1.9270700000000001</v>
      </c>
      <c r="AH185" s="5">
        <v>4.1856200000000001</v>
      </c>
      <c r="AI185" s="6">
        <v>-1.9242900000000001</v>
      </c>
      <c r="AJ185" s="5">
        <v>4.2504900000000001</v>
      </c>
      <c r="AK185" s="5">
        <v>7.1049899999999999</v>
      </c>
      <c r="AL185" s="5">
        <v>6.5263400000000003</v>
      </c>
      <c r="AM185" s="5">
        <v>5.7043600000000003</v>
      </c>
      <c r="AN185" s="5">
        <v>9.4838799999999992</v>
      </c>
      <c r="AO185" s="5">
        <v>5.6576500000000003</v>
      </c>
      <c r="AP185" s="5">
        <v>1.78762</v>
      </c>
      <c r="AQ185" s="5">
        <v>12.751569999999999</v>
      </c>
      <c r="AR185" s="5">
        <v>4.0645899999999999</v>
      </c>
      <c r="AS185" s="5">
        <v>8.3846399999999992</v>
      </c>
      <c r="AT185" s="5">
        <v>10.547269999999999</v>
      </c>
      <c r="AU185" s="5">
        <v>7.1317599999999999</v>
      </c>
      <c r="AV185" s="5">
        <v>1.2226399999999999</v>
      </c>
      <c r="AW185" s="5">
        <v>9.5543300000000002</v>
      </c>
      <c r="AX185" s="5">
        <v>9.1603100000000008</v>
      </c>
      <c r="AY185" s="5">
        <v>5.7432299999999996</v>
      </c>
      <c r="AZ185" s="6">
        <v>1.8587800000000001</v>
      </c>
      <c r="BA185" s="5">
        <v>4.59572</v>
      </c>
      <c r="BB185" s="5">
        <v>3.5965199999999999</v>
      </c>
      <c r="BC185" s="6">
        <v>1.4470700000000001</v>
      </c>
      <c r="BD185" s="6">
        <v>1.0431900000000001</v>
      </c>
      <c r="BE185" s="5">
        <v>9.1991599999999991</v>
      </c>
      <c r="BF185" s="5">
        <v>7.1005500000000001</v>
      </c>
      <c r="BG185" s="5">
        <v>10.03646</v>
      </c>
      <c r="BH185" s="5">
        <v>8.9395199999999999</v>
      </c>
      <c r="BI185" s="5">
        <v>2.2090100000000001</v>
      </c>
      <c r="BJ185" s="6">
        <v>1.0000800000000001</v>
      </c>
      <c r="BK185" s="5">
        <v>7.9060899999999998</v>
      </c>
      <c r="BL185" s="5">
        <v>8.9403299999999994</v>
      </c>
      <c r="BM185" s="5">
        <v>4.5305099999999996</v>
      </c>
      <c r="BN185" s="6">
        <v>-0.87356</v>
      </c>
      <c r="BO185" s="5">
        <v>8.31175</v>
      </c>
      <c r="BP185" s="5">
        <v>8.5871399999999998</v>
      </c>
      <c r="BQ185" s="5">
        <v>8.0563599999999997</v>
      </c>
      <c r="BR185" s="5">
        <v>5.1467900000000002</v>
      </c>
      <c r="BS185" s="6">
        <v>0.30970999999999999</v>
      </c>
      <c r="BT185" s="5">
        <v>9.5248200000000001</v>
      </c>
      <c r="BU185" s="5">
        <v>8.2829700000000006</v>
      </c>
      <c r="BV185" s="5">
        <v>7.78287</v>
      </c>
      <c r="BW185" s="5">
        <v>8.4463399999999993</v>
      </c>
      <c r="BX185" s="5">
        <v>6.2753100000000002</v>
      </c>
      <c r="BY185" s="5">
        <v>6.1549300000000002</v>
      </c>
      <c r="BZ185" s="5">
        <v>7.1459799999999998</v>
      </c>
      <c r="CA185" s="5">
        <v>9.4321199999999994</v>
      </c>
      <c r="CB185" s="6">
        <v>1.0109600000000001</v>
      </c>
      <c r="CC185" s="5">
        <v>8.7893899999999991</v>
      </c>
      <c r="CD185" s="5">
        <v>5.9727899999999998</v>
      </c>
      <c r="CE185" s="5">
        <v>12.74281</v>
      </c>
      <c r="CF185" s="5">
        <v>4.91465</v>
      </c>
      <c r="CG185" s="5">
        <v>10.24051</v>
      </c>
      <c r="CH185" s="5">
        <v>5.1361600000000003</v>
      </c>
      <c r="CI185" s="5">
        <v>4.8844000000000003</v>
      </c>
      <c r="CJ185" s="5">
        <v>5.6210800000000001</v>
      </c>
      <c r="CK185" s="5">
        <v>11.209059999999999</v>
      </c>
      <c r="CL185" s="5">
        <v>4.9115900000000003</v>
      </c>
      <c r="CM185" s="5">
        <v>7.3186499999999999</v>
      </c>
      <c r="CN185" s="5">
        <v>10.080310000000001</v>
      </c>
      <c r="CO185" s="6">
        <v>1.19</v>
      </c>
      <c r="CP185" s="5">
        <v>2.09883</v>
      </c>
      <c r="CQ185" s="5">
        <v>2.86361</v>
      </c>
      <c r="CR185" s="5">
        <v>9.0370600000000003</v>
      </c>
      <c r="CS185" s="5">
        <v>6.1957399999999998</v>
      </c>
      <c r="CT185" s="5">
        <v>4.7852399999999999</v>
      </c>
      <c r="CU185" s="5">
        <v>8.5501000000000005</v>
      </c>
      <c r="CV185" s="5">
        <v>6.3580500000000004</v>
      </c>
      <c r="CW185" s="5">
        <v>2.79671</v>
      </c>
      <c r="CX185" s="5">
        <v>2.2272099999999999</v>
      </c>
      <c r="CY185" s="5">
        <v>10.209709999999999</v>
      </c>
      <c r="CZ185" s="5">
        <v>5.4777699999999996</v>
      </c>
      <c r="DA185" s="5">
        <v>4.8403900000000002</v>
      </c>
      <c r="DB185" s="5">
        <v>4.6264799999999999</v>
      </c>
      <c r="DC185" s="5">
        <v>6.7526400000000004</v>
      </c>
      <c r="DD185" s="5">
        <v>7.7784399999999998</v>
      </c>
      <c r="DE185" s="5">
        <v>1.85172</v>
      </c>
      <c r="DF185" s="5">
        <v>9.8214600000000001</v>
      </c>
      <c r="DG185" s="6">
        <v>1.42544</v>
      </c>
      <c r="DH185" s="5">
        <v>4.84633</v>
      </c>
      <c r="DI185" s="6">
        <v>2.3189700000000002</v>
      </c>
      <c r="DJ185" s="6">
        <v>1.35057</v>
      </c>
      <c r="DK185" s="5">
        <v>11.307550000000001</v>
      </c>
      <c r="DL185" s="5">
        <v>4.1195399999999998</v>
      </c>
      <c r="DM185" s="5">
        <v>4.0246899999999997</v>
      </c>
      <c r="DN185" s="5">
        <v>3.23889</v>
      </c>
      <c r="DO185" s="5">
        <v>2.6166900000000002</v>
      </c>
      <c r="DP185" s="5">
        <v>5.3093599999999999</v>
      </c>
      <c r="DQ185" s="5">
        <v>10.09572</v>
      </c>
      <c r="DR185" s="1" t="s">
        <v>754</v>
      </c>
      <c r="DS185" s="1" t="s">
        <v>332</v>
      </c>
      <c r="DT185" s="5">
        <v>2.803802490234375E-4</v>
      </c>
      <c r="DU185" s="5">
        <v>2.7384281158447266E-2</v>
      </c>
    </row>
    <row r="186" spans="2:125" x14ac:dyDescent="0.2">
      <c r="B186" s="3" t="s">
        <v>936</v>
      </c>
      <c r="C186" s="3" t="s">
        <v>928</v>
      </c>
      <c r="D186" s="4">
        <v>45210</v>
      </c>
      <c r="E186" s="4">
        <v>45210</v>
      </c>
      <c r="F186" s="12" t="s">
        <v>498</v>
      </c>
      <c r="G186" s="1" t="s">
        <v>388</v>
      </c>
      <c r="H186" s="1" t="s">
        <v>388</v>
      </c>
      <c r="I186" s="1">
        <v>0</v>
      </c>
      <c r="J186" s="1">
        <v>0</v>
      </c>
      <c r="K186" s="1">
        <v>0</v>
      </c>
      <c r="L186" s="1">
        <v>3.5</v>
      </c>
      <c r="M186" s="1">
        <v>0.1</v>
      </c>
      <c r="N186" s="3" t="s">
        <v>588</v>
      </c>
      <c r="O186" s="1">
        <v>0</v>
      </c>
      <c r="P186" s="3" t="s">
        <v>472</v>
      </c>
      <c r="Q186" s="3" t="s">
        <v>929</v>
      </c>
      <c r="R186" s="3" t="s">
        <v>930</v>
      </c>
      <c r="S186" s="3" t="s">
        <v>324</v>
      </c>
      <c r="T186" s="3" t="s">
        <v>324</v>
      </c>
      <c r="U186" s="3" t="s">
        <v>324</v>
      </c>
      <c r="V186" s="3" t="s">
        <v>462</v>
      </c>
      <c r="W186" s="3" t="s">
        <v>932</v>
      </c>
      <c r="X186" s="3" t="s">
        <v>931</v>
      </c>
      <c r="Y186" s="3" t="s">
        <v>932</v>
      </c>
      <c r="Z186" s="3" t="s">
        <v>863</v>
      </c>
      <c r="AA186" s="3" t="s">
        <v>933</v>
      </c>
      <c r="AB186" s="3" t="s">
        <v>934</v>
      </c>
      <c r="AC186" s="3"/>
      <c r="AD186" s="5">
        <v>6.1256399999999998</v>
      </c>
      <c r="AE186" s="5">
        <v>6.4311800000000003</v>
      </c>
      <c r="AF186" s="5">
        <v>7.25143</v>
      </c>
      <c r="AG186" s="5">
        <v>1.7371000000000001</v>
      </c>
      <c r="AH186" s="5">
        <v>5.9577400000000003</v>
      </c>
      <c r="AI186" s="6">
        <v>-0.98755999999999999</v>
      </c>
      <c r="AJ186" s="5">
        <v>5.5365599999999997</v>
      </c>
      <c r="AK186" s="5">
        <v>8.3160799999999995</v>
      </c>
      <c r="AL186" s="5">
        <v>7.5260499999999997</v>
      </c>
      <c r="AM186" s="5">
        <v>5.72227</v>
      </c>
      <c r="AN186" s="5">
        <v>9.4242000000000008</v>
      </c>
      <c r="AO186" s="5">
        <v>5.5781900000000002</v>
      </c>
      <c r="AP186" s="5">
        <v>1.4703200000000001</v>
      </c>
      <c r="AQ186" s="5">
        <v>13.1652</v>
      </c>
      <c r="AR186" s="5">
        <v>4.2240799999999998</v>
      </c>
      <c r="AS186" s="5">
        <v>9.3125400000000003</v>
      </c>
      <c r="AT186" s="5">
        <v>11.24066</v>
      </c>
      <c r="AU186" s="5">
        <v>6.9289899999999998</v>
      </c>
      <c r="AV186" s="5">
        <v>1.62168</v>
      </c>
      <c r="AW186" s="5">
        <v>9.56372</v>
      </c>
      <c r="AX186" s="5">
        <v>9.0270399999999995</v>
      </c>
      <c r="AY186" s="5">
        <v>6.0237699999999998</v>
      </c>
      <c r="AZ186" s="6">
        <v>1.6282300000000001</v>
      </c>
      <c r="BA186" s="5">
        <v>5.1214700000000004</v>
      </c>
      <c r="BB186" s="5">
        <v>3.4385400000000002</v>
      </c>
      <c r="BC186" s="6">
        <v>1.724</v>
      </c>
      <c r="BD186" s="6">
        <v>0.71650000000000003</v>
      </c>
      <c r="BE186" s="5">
        <v>9.1100200000000005</v>
      </c>
      <c r="BF186" s="5">
        <v>6.8406599999999997</v>
      </c>
      <c r="BG186" s="5">
        <v>11.12724</v>
      </c>
      <c r="BH186" s="5">
        <v>10.686210000000001</v>
      </c>
      <c r="BI186" s="5">
        <v>2.54643</v>
      </c>
      <c r="BJ186" s="6">
        <v>0.76793999999999996</v>
      </c>
      <c r="BK186" s="5">
        <v>8.5913799999999991</v>
      </c>
      <c r="BL186" s="5">
        <v>9.1066500000000001</v>
      </c>
      <c r="BM186" s="5">
        <v>6.1212600000000004</v>
      </c>
      <c r="BN186" s="6">
        <v>-1.10999</v>
      </c>
      <c r="BO186" s="5">
        <v>8.4335500000000003</v>
      </c>
      <c r="BP186" s="5">
        <v>9.3711000000000002</v>
      </c>
      <c r="BQ186" s="5">
        <v>7.8318199999999996</v>
      </c>
      <c r="BR186" s="5">
        <v>5.1577900000000003</v>
      </c>
      <c r="BS186" s="6">
        <v>0.36796000000000001</v>
      </c>
      <c r="BT186" s="5">
        <v>9.5216200000000004</v>
      </c>
      <c r="BU186" s="5">
        <v>8.5061499999999999</v>
      </c>
      <c r="BV186" s="5">
        <v>7.9671599999999998</v>
      </c>
      <c r="BW186" s="5">
        <v>8.4690200000000004</v>
      </c>
      <c r="BX186" s="5">
        <v>6.2398899999999999</v>
      </c>
      <c r="BY186" s="5">
        <v>6.5051699999999997</v>
      </c>
      <c r="BZ186" s="5">
        <v>7.08751</v>
      </c>
      <c r="CA186" s="5">
        <v>9.9340200000000003</v>
      </c>
      <c r="CB186" s="6">
        <v>0.56379000000000001</v>
      </c>
      <c r="CC186" s="5">
        <v>9.1381200000000007</v>
      </c>
      <c r="CD186" s="5">
        <v>5.29366</v>
      </c>
      <c r="CE186" s="5">
        <v>12.619009999999999</v>
      </c>
      <c r="CF186" s="5">
        <v>4.7302299999999997</v>
      </c>
      <c r="CG186" s="5">
        <v>10.22381</v>
      </c>
      <c r="CH186" s="5">
        <v>5.0141799999999996</v>
      </c>
      <c r="CI186" s="5">
        <v>4.8963999999999999</v>
      </c>
      <c r="CJ186" s="5">
        <v>5.5831</v>
      </c>
      <c r="CK186" s="5">
        <v>11.273210000000001</v>
      </c>
      <c r="CL186" s="5">
        <v>4.9046799999999999</v>
      </c>
      <c r="CM186" s="5">
        <v>7.3023100000000003</v>
      </c>
      <c r="CN186" s="5">
        <v>7.9026699999999996</v>
      </c>
      <c r="CO186" s="5">
        <v>5.10358</v>
      </c>
      <c r="CP186" s="5">
        <v>1.7504200000000001</v>
      </c>
      <c r="CQ186" s="5">
        <v>2.26328</v>
      </c>
      <c r="CR186" s="5">
        <v>9.0208399999999997</v>
      </c>
      <c r="CS186" s="5">
        <v>6.1044700000000001</v>
      </c>
      <c r="CT186" s="5">
        <v>4.6197100000000004</v>
      </c>
      <c r="CU186" s="5">
        <v>9.3284900000000004</v>
      </c>
      <c r="CV186" s="5">
        <v>6.2630699999999999</v>
      </c>
      <c r="CW186" s="5">
        <v>2.4417300000000002</v>
      </c>
      <c r="CX186" s="5">
        <v>1.9749699999999999</v>
      </c>
      <c r="CY186" s="5">
        <v>10.97017</v>
      </c>
      <c r="CZ186" s="5">
        <v>5.2884200000000003</v>
      </c>
      <c r="DA186" s="5">
        <v>6.1130800000000001</v>
      </c>
      <c r="DB186" s="5">
        <v>4.4605100000000002</v>
      </c>
      <c r="DC186" s="5">
        <v>6.5277500000000002</v>
      </c>
      <c r="DD186" s="5">
        <v>7.6726700000000001</v>
      </c>
      <c r="DE186" s="5">
        <v>1.72519</v>
      </c>
      <c r="DF186" s="5">
        <v>9.9464299999999994</v>
      </c>
      <c r="DG186" s="6">
        <v>1.88209</v>
      </c>
      <c r="DH186" s="5">
        <v>4.5270400000000004</v>
      </c>
      <c r="DI186" s="6">
        <v>2.2257600000000002</v>
      </c>
      <c r="DJ186" s="6">
        <v>0.95660000000000001</v>
      </c>
      <c r="DK186" s="5">
        <v>9.6722800000000007</v>
      </c>
      <c r="DL186" s="5">
        <v>3.9225099999999999</v>
      </c>
      <c r="DM186" s="5">
        <v>3.8620199999999998</v>
      </c>
      <c r="DN186" s="5">
        <v>2.4010400000000001</v>
      </c>
      <c r="DO186" s="5">
        <v>2.5387200000000001</v>
      </c>
      <c r="DP186" s="5">
        <v>5.1963299999999997</v>
      </c>
      <c r="DQ186" s="5">
        <v>9.8984199999999998</v>
      </c>
      <c r="DR186" s="1" t="s">
        <v>754</v>
      </c>
      <c r="DS186" s="1" t="s">
        <v>332</v>
      </c>
      <c r="DT186" s="5">
        <v>-3.7539482116699219E-2</v>
      </c>
      <c r="DU186" s="5">
        <v>-7.4554920196533203E-2</v>
      </c>
    </row>
    <row r="187" spans="2:125" x14ac:dyDescent="0.2">
      <c r="B187" s="3" t="s">
        <v>937</v>
      </c>
      <c r="C187" s="3" t="s">
        <v>928</v>
      </c>
      <c r="D187" s="4">
        <v>45210</v>
      </c>
      <c r="E187" s="4">
        <v>45210</v>
      </c>
      <c r="F187" s="12" t="s">
        <v>500</v>
      </c>
      <c r="G187" s="1" t="s">
        <v>388</v>
      </c>
      <c r="H187" s="1" t="s">
        <v>388</v>
      </c>
      <c r="I187" s="1">
        <v>0</v>
      </c>
      <c r="J187" s="1">
        <v>0</v>
      </c>
      <c r="K187" s="1">
        <v>0</v>
      </c>
      <c r="L187" s="1">
        <v>3.5</v>
      </c>
      <c r="M187" s="1">
        <v>0.1</v>
      </c>
      <c r="N187" s="3" t="s">
        <v>588</v>
      </c>
      <c r="O187" s="1">
        <v>0</v>
      </c>
      <c r="P187" s="3" t="s">
        <v>472</v>
      </c>
      <c r="Q187" s="3" t="s">
        <v>929</v>
      </c>
      <c r="R187" s="3" t="s">
        <v>930</v>
      </c>
      <c r="S187" s="3" t="s">
        <v>324</v>
      </c>
      <c r="T187" s="3" t="s">
        <v>324</v>
      </c>
      <c r="U187" s="3" t="s">
        <v>324</v>
      </c>
      <c r="V187" s="3" t="s">
        <v>462</v>
      </c>
      <c r="W187" s="3" t="s">
        <v>932</v>
      </c>
      <c r="X187" s="3" t="s">
        <v>931</v>
      </c>
      <c r="Y187" s="3" t="s">
        <v>932</v>
      </c>
      <c r="Z187" s="3" t="s">
        <v>863</v>
      </c>
      <c r="AA187" s="3" t="s">
        <v>933</v>
      </c>
      <c r="AB187" s="3" t="s">
        <v>934</v>
      </c>
      <c r="AC187" s="3"/>
      <c r="AD187" s="5">
        <v>6.1346699999999998</v>
      </c>
      <c r="AE187" s="5">
        <v>6.2641200000000001</v>
      </c>
      <c r="AF187" s="5">
        <v>7.2158899999999999</v>
      </c>
      <c r="AG187" s="5">
        <v>1.55193</v>
      </c>
      <c r="AH187" s="5">
        <v>5.0399000000000003</v>
      </c>
      <c r="AI187" s="6">
        <v>-3.2230000000000002E-2</v>
      </c>
      <c r="AJ187" s="5">
        <v>4.32599</v>
      </c>
      <c r="AK187" s="5">
        <v>7.8263400000000001</v>
      </c>
      <c r="AL187" s="5">
        <v>7.2546499999999998</v>
      </c>
      <c r="AM187" s="5">
        <v>5.9115399999999996</v>
      </c>
      <c r="AN187" s="5">
        <v>9.4425399999999993</v>
      </c>
      <c r="AO187" s="5">
        <v>5.8834299999999997</v>
      </c>
      <c r="AP187" s="5">
        <v>1.4727399999999999</v>
      </c>
      <c r="AQ187" s="5">
        <v>13.495559999999999</v>
      </c>
      <c r="AR187" s="5">
        <v>4.1944499999999998</v>
      </c>
      <c r="AS187" s="5">
        <v>9.1759400000000007</v>
      </c>
      <c r="AT187" s="5">
        <v>11.24372</v>
      </c>
      <c r="AU187" s="5">
        <v>6.9571699999999996</v>
      </c>
      <c r="AV187" s="5">
        <v>1.5875300000000001</v>
      </c>
      <c r="AW187" s="5">
        <v>9.4926600000000008</v>
      </c>
      <c r="AX187" s="5">
        <v>9.0323399999999996</v>
      </c>
      <c r="AY187" s="5">
        <v>5.9565799999999998</v>
      </c>
      <c r="AZ187" s="6">
        <v>1.6740600000000001</v>
      </c>
      <c r="BA187" s="5">
        <v>4.8925900000000002</v>
      </c>
      <c r="BB187" s="5">
        <v>3.5966800000000001</v>
      </c>
      <c r="BC187" s="6">
        <v>0.90488000000000002</v>
      </c>
      <c r="BD187" s="6">
        <v>1.3719600000000001</v>
      </c>
      <c r="BE187" s="5">
        <v>9.1307700000000001</v>
      </c>
      <c r="BF187" s="5">
        <v>6.8741300000000001</v>
      </c>
      <c r="BG187" s="5">
        <v>10.099780000000001</v>
      </c>
      <c r="BH187" s="5">
        <v>10.145189999999999</v>
      </c>
      <c r="BI187" s="5">
        <v>2.6011000000000002</v>
      </c>
      <c r="BJ187" s="6">
        <v>0.72531000000000001</v>
      </c>
      <c r="BK187" s="5">
        <v>8.3824000000000005</v>
      </c>
      <c r="BL187" s="5">
        <v>8.7346900000000005</v>
      </c>
      <c r="BM187" s="5">
        <v>5.5832199999999998</v>
      </c>
      <c r="BN187" s="6">
        <v>-1.0780099999999999</v>
      </c>
      <c r="BO187" s="5">
        <v>8.4495500000000003</v>
      </c>
      <c r="BP187" s="5">
        <v>9.2039000000000009</v>
      </c>
      <c r="BQ187" s="5">
        <v>8.0454699999999999</v>
      </c>
      <c r="BR187" s="5">
        <v>5.19862</v>
      </c>
      <c r="BS187" s="6">
        <v>0.26582</v>
      </c>
      <c r="BT187" s="5">
        <v>9.5369200000000003</v>
      </c>
      <c r="BU187" s="5">
        <v>8.7848199999999999</v>
      </c>
      <c r="BV187" s="5">
        <v>8.0952099999999998</v>
      </c>
      <c r="BW187" s="5">
        <v>8.5023300000000006</v>
      </c>
      <c r="BX187" s="5">
        <v>5.9808500000000002</v>
      </c>
      <c r="BY187" s="5">
        <v>6.2018599999999999</v>
      </c>
      <c r="BZ187" s="5">
        <v>7.1056600000000003</v>
      </c>
      <c r="CA187" s="5">
        <v>9.1345100000000006</v>
      </c>
      <c r="CB187" s="6">
        <v>0.68289999999999995</v>
      </c>
      <c r="CC187" s="5">
        <v>9.0838699999999992</v>
      </c>
      <c r="CD187" s="5">
        <v>5.0247799999999998</v>
      </c>
      <c r="CE187" s="5">
        <v>12.833589999999999</v>
      </c>
      <c r="CF187" s="5">
        <v>4.7400500000000001</v>
      </c>
      <c r="CG187" s="5">
        <v>10.325469999999999</v>
      </c>
      <c r="CH187" s="5">
        <v>5.14595</v>
      </c>
      <c r="CI187" s="5">
        <v>5.00082</v>
      </c>
      <c r="CJ187" s="5">
        <v>5.5366099999999996</v>
      </c>
      <c r="CK187" s="5">
        <v>11.27754</v>
      </c>
      <c r="CL187" s="5">
        <v>4.8476299999999997</v>
      </c>
      <c r="CM187" s="5">
        <v>7.3710399999999998</v>
      </c>
      <c r="CN187" s="5">
        <v>8.3404199999999999</v>
      </c>
      <c r="CO187" s="5">
        <v>4.4250400000000001</v>
      </c>
      <c r="CP187" s="5">
        <v>2.0349300000000001</v>
      </c>
      <c r="CQ187" s="5">
        <v>2.3944999999999999</v>
      </c>
      <c r="CR187" s="5">
        <v>9.0591600000000003</v>
      </c>
      <c r="CS187" s="5">
        <v>6.1144600000000002</v>
      </c>
      <c r="CT187" s="5">
        <v>4.6492100000000001</v>
      </c>
      <c r="CU187" s="5">
        <v>8.9901800000000005</v>
      </c>
      <c r="CV187" s="5">
        <v>6.4791299999999996</v>
      </c>
      <c r="CW187" s="5">
        <v>3.0130400000000002</v>
      </c>
      <c r="CX187" s="5">
        <v>2.4146100000000001</v>
      </c>
      <c r="CY187" s="5">
        <v>11.45438</v>
      </c>
      <c r="CZ187" s="5">
        <v>5.3166000000000002</v>
      </c>
      <c r="DA187" s="5">
        <v>5.4052800000000003</v>
      </c>
      <c r="DB187" s="5">
        <v>4.5574899999999996</v>
      </c>
      <c r="DC187" s="5">
        <v>6.59117</v>
      </c>
      <c r="DD187" s="5">
        <v>7.7915799999999997</v>
      </c>
      <c r="DE187" s="5">
        <v>1.7478499999999999</v>
      </c>
      <c r="DF187" s="5">
        <v>10.01901</v>
      </c>
      <c r="DG187" s="6">
        <v>1.1115699999999999</v>
      </c>
      <c r="DH187" s="5">
        <v>4.7236099999999999</v>
      </c>
      <c r="DI187" s="6">
        <v>2.1776300000000002</v>
      </c>
      <c r="DJ187" s="6">
        <v>1.28424</v>
      </c>
      <c r="DK187" s="5">
        <v>10.86121</v>
      </c>
      <c r="DL187" s="5">
        <v>4.2508600000000003</v>
      </c>
      <c r="DM187" s="5">
        <v>3.8447</v>
      </c>
      <c r="DN187" s="6">
        <v>1.7072799999999999</v>
      </c>
      <c r="DO187" s="5">
        <v>2.6059100000000002</v>
      </c>
      <c r="DP187" s="5">
        <v>5.2059800000000003</v>
      </c>
      <c r="DQ187" s="5">
        <v>9.9341299999999997</v>
      </c>
      <c r="DR187" s="1" t="s">
        <v>754</v>
      </c>
      <c r="DS187" s="1" t="s">
        <v>332</v>
      </c>
      <c r="DT187" s="5">
        <v>-0.13721942901611328</v>
      </c>
      <c r="DU187" s="5">
        <v>5.4502487182617188E-4</v>
      </c>
    </row>
    <row r="188" spans="2:125" x14ac:dyDescent="0.2">
      <c r="B188" s="3" t="s">
        <v>938</v>
      </c>
      <c r="C188" s="3" t="s">
        <v>928</v>
      </c>
      <c r="D188" s="4">
        <v>45210</v>
      </c>
      <c r="E188" s="4">
        <v>45210</v>
      </c>
      <c r="F188" s="1" t="s">
        <v>502</v>
      </c>
      <c r="G188" s="1" t="s">
        <v>388</v>
      </c>
      <c r="H188" s="1" t="s">
        <v>388</v>
      </c>
      <c r="I188" s="1">
        <v>0</v>
      </c>
      <c r="J188" s="1">
        <v>0</v>
      </c>
      <c r="K188" s="1">
        <v>0</v>
      </c>
      <c r="L188" s="1">
        <v>3.5</v>
      </c>
      <c r="M188" s="1">
        <v>0.1</v>
      </c>
      <c r="N188" s="3" t="s">
        <v>588</v>
      </c>
      <c r="O188" s="1">
        <v>0</v>
      </c>
      <c r="P188" s="3" t="s">
        <v>472</v>
      </c>
      <c r="Q188" s="3" t="s">
        <v>929</v>
      </c>
      <c r="R188" s="3" t="s">
        <v>930</v>
      </c>
      <c r="S188" s="3" t="s">
        <v>324</v>
      </c>
      <c r="T188" s="3" t="s">
        <v>324</v>
      </c>
      <c r="U188" s="3" t="s">
        <v>324</v>
      </c>
      <c r="V188" s="3" t="s">
        <v>462</v>
      </c>
      <c r="W188" s="3" t="s">
        <v>932</v>
      </c>
      <c r="X188" s="3" t="s">
        <v>931</v>
      </c>
      <c r="Y188" s="3" t="s">
        <v>932</v>
      </c>
      <c r="Z188" s="3" t="s">
        <v>863</v>
      </c>
      <c r="AA188" s="3" t="s">
        <v>933</v>
      </c>
      <c r="AB188" s="3" t="s">
        <v>934</v>
      </c>
      <c r="AC188" s="3"/>
      <c r="AD188" s="5">
        <v>6.0108499999999996</v>
      </c>
      <c r="AE188" s="5">
        <v>5.9875400000000001</v>
      </c>
      <c r="AF188" s="5">
        <v>7.1535200000000003</v>
      </c>
      <c r="AG188" s="5">
        <v>1.8489500000000001</v>
      </c>
      <c r="AH188" s="5">
        <v>4.2635199999999998</v>
      </c>
      <c r="AI188" s="6">
        <v>-1.56084</v>
      </c>
      <c r="AJ188" s="5">
        <v>4.2901800000000003</v>
      </c>
      <c r="AK188" s="5">
        <v>6.6711400000000003</v>
      </c>
      <c r="AL188" s="5">
        <v>6.6321000000000003</v>
      </c>
      <c r="AM188" s="5">
        <v>5.77346</v>
      </c>
      <c r="AN188" s="5">
        <v>9.3481500000000004</v>
      </c>
      <c r="AO188" s="5">
        <v>5.6244800000000001</v>
      </c>
      <c r="AP188" s="5">
        <v>1.5807199999999999</v>
      </c>
      <c r="AQ188" s="5">
        <v>13.392849999999999</v>
      </c>
      <c r="AR188" s="5">
        <v>4.0381900000000002</v>
      </c>
      <c r="AS188" s="5">
        <v>8.9906600000000001</v>
      </c>
      <c r="AT188" s="5">
        <v>11.224550000000001</v>
      </c>
      <c r="AU188" s="5">
        <v>6.7755599999999996</v>
      </c>
      <c r="AV188" s="6">
        <v>0.75180999999999998</v>
      </c>
      <c r="AW188" s="5">
        <v>9.32761</v>
      </c>
      <c r="AX188" s="5">
        <v>8.9470799999999997</v>
      </c>
      <c r="AY188" s="5">
        <v>5.7118799999999998</v>
      </c>
      <c r="AZ188" s="6">
        <v>1.8722000000000001</v>
      </c>
      <c r="BA188" s="5">
        <v>4.6440400000000004</v>
      </c>
      <c r="BB188" s="5">
        <v>3.6445500000000002</v>
      </c>
      <c r="BC188" s="6">
        <v>1.6781699999999999</v>
      </c>
      <c r="BD188" s="6">
        <v>0.94457000000000002</v>
      </c>
      <c r="BE188" s="5">
        <v>8.98245</v>
      </c>
      <c r="BF188" s="5">
        <v>6.8168600000000001</v>
      </c>
      <c r="BG188" s="5">
        <v>9.8080099999999995</v>
      </c>
      <c r="BH188" s="5">
        <v>9.8005800000000001</v>
      </c>
      <c r="BI188" s="5">
        <v>2.5406900000000001</v>
      </c>
      <c r="BJ188" s="6">
        <v>1.30385</v>
      </c>
      <c r="BK188" s="5">
        <v>7.97933</v>
      </c>
      <c r="BL188" s="5">
        <v>7.7591799999999997</v>
      </c>
      <c r="BM188" s="5">
        <v>5.0964099999999997</v>
      </c>
      <c r="BN188" s="6">
        <v>-0.92369999999999997</v>
      </c>
      <c r="BO188" s="5">
        <v>8.2196599999999993</v>
      </c>
      <c r="BP188" s="5">
        <v>8.4425899999999992</v>
      </c>
      <c r="BQ188" s="5">
        <v>8.0021400000000007</v>
      </c>
      <c r="BR188" s="5">
        <v>5.1773600000000002</v>
      </c>
      <c r="BS188" s="6">
        <v>0.53685000000000005</v>
      </c>
      <c r="BT188" s="5">
        <v>9.2161100000000005</v>
      </c>
      <c r="BU188" s="5">
        <v>8.4609500000000004</v>
      </c>
      <c r="BV188" s="5">
        <v>7.7424499999999998</v>
      </c>
      <c r="BW188" s="5">
        <v>8.5879799999999999</v>
      </c>
      <c r="BX188" s="5">
        <v>5.8988199999999997</v>
      </c>
      <c r="BY188" s="5">
        <v>6.2816400000000003</v>
      </c>
      <c r="BZ188" s="5">
        <v>6.9167100000000001</v>
      </c>
      <c r="CA188" s="5">
        <v>7.8582999999999998</v>
      </c>
      <c r="CB188" s="6">
        <v>0.84038000000000002</v>
      </c>
      <c r="CC188" s="5">
        <v>8.8137500000000006</v>
      </c>
      <c r="CD188" s="5">
        <v>4.7530900000000003</v>
      </c>
      <c r="CE188" s="5">
        <v>12.745839999999999</v>
      </c>
      <c r="CF188" s="5">
        <v>4.8399099999999997</v>
      </c>
      <c r="CG188" s="5">
        <v>10.095940000000001</v>
      </c>
      <c r="CH188" s="5">
        <v>5.04061</v>
      </c>
      <c r="CI188" s="5">
        <v>4.89879</v>
      </c>
      <c r="CJ188" s="5">
        <v>5.3636900000000001</v>
      </c>
      <c r="CK188" s="5">
        <v>11.17084</v>
      </c>
      <c r="CL188" s="5">
        <v>4.6547599999999996</v>
      </c>
      <c r="CM188" s="5">
        <v>7.0240299999999998</v>
      </c>
      <c r="CN188" s="5">
        <v>7.5945600000000004</v>
      </c>
      <c r="CO188" s="5">
        <v>4.3538399999999999</v>
      </c>
      <c r="CP188" s="5">
        <v>2.04697</v>
      </c>
      <c r="CQ188" s="5">
        <v>2.4429799999999999</v>
      </c>
      <c r="CR188" s="5">
        <v>8.9550699999999992</v>
      </c>
      <c r="CS188" s="5">
        <v>5.9175899999999997</v>
      </c>
      <c r="CT188" s="5">
        <v>4.6364200000000002</v>
      </c>
      <c r="CU188" s="5">
        <v>8.1905099999999997</v>
      </c>
      <c r="CV188" s="5">
        <v>6.3986000000000001</v>
      </c>
      <c r="CW188" s="5">
        <v>2.7928500000000001</v>
      </c>
      <c r="CX188" s="5">
        <v>2.2996500000000002</v>
      </c>
      <c r="CY188" s="5">
        <v>11.44281</v>
      </c>
      <c r="CZ188" s="5">
        <v>5.2784300000000002</v>
      </c>
      <c r="DA188" s="5">
        <v>5.28104</v>
      </c>
      <c r="DB188" s="5">
        <v>4.6348599999999998</v>
      </c>
      <c r="DC188" s="5">
        <v>6.3807999999999998</v>
      </c>
      <c r="DD188" s="5">
        <v>7.2535699999999999</v>
      </c>
      <c r="DE188" s="5">
        <v>1.83616</v>
      </c>
      <c r="DF188" s="5">
        <v>9.7166499999999996</v>
      </c>
      <c r="DG188" s="6">
        <v>1.76847</v>
      </c>
      <c r="DH188" s="5">
        <v>5.0683400000000001</v>
      </c>
      <c r="DI188" s="5">
        <v>2.4769899999999998</v>
      </c>
      <c r="DJ188" s="6">
        <v>1.4860599999999999</v>
      </c>
      <c r="DK188" s="5">
        <v>10.28295</v>
      </c>
      <c r="DL188" s="5">
        <v>4.1357600000000003</v>
      </c>
      <c r="DM188" s="5">
        <v>3.8631099999999998</v>
      </c>
      <c r="DN188" s="6">
        <v>1.6255200000000001</v>
      </c>
      <c r="DO188" s="5">
        <v>2.4083299999999999</v>
      </c>
      <c r="DP188" s="5">
        <v>5.1731800000000003</v>
      </c>
      <c r="DQ188" s="5">
        <v>9.8458000000000006</v>
      </c>
      <c r="DR188" s="1" t="s">
        <v>754</v>
      </c>
      <c r="DS188" s="1" t="s">
        <v>332</v>
      </c>
      <c r="DT188" s="5">
        <v>-0.15944957733154297</v>
      </c>
      <c r="DU188" s="5">
        <v>-0.16078519821166992</v>
      </c>
    </row>
    <row r="189" spans="2:125" x14ac:dyDescent="0.2">
      <c r="B189" s="3" t="s">
        <v>939</v>
      </c>
      <c r="C189" s="3" t="s">
        <v>928</v>
      </c>
      <c r="D189" s="4">
        <v>45210</v>
      </c>
      <c r="E189" s="4">
        <v>45211</v>
      </c>
      <c r="F189" s="1" t="s">
        <v>457</v>
      </c>
      <c r="G189" s="1" t="s">
        <v>388</v>
      </c>
      <c r="H189" s="1" t="s">
        <v>388</v>
      </c>
      <c r="I189" s="1">
        <v>1</v>
      </c>
      <c r="J189" s="1">
        <v>1</v>
      </c>
      <c r="K189" s="1">
        <v>1</v>
      </c>
      <c r="L189" s="1">
        <v>2.2000000000000002</v>
      </c>
      <c r="M189" s="1">
        <f>L189*0.09</f>
        <v>0.19800000000000001</v>
      </c>
      <c r="N189" s="3" t="s">
        <v>338</v>
      </c>
      <c r="O189" s="1">
        <v>0</v>
      </c>
      <c r="P189" s="3" t="s">
        <v>519</v>
      </c>
      <c r="Q189" s="3" t="s">
        <v>940</v>
      </c>
      <c r="R189" s="3" t="s">
        <v>941</v>
      </c>
      <c r="S189" s="3" t="s">
        <v>346</v>
      </c>
      <c r="T189" s="3" t="s">
        <v>324</v>
      </c>
      <c r="U189" s="3" t="s">
        <v>346</v>
      </c>
      <c r="V189" s="3" t="s">
        <v>462</v>
      </c>
      <c r="W189" s="3" t="s">
        <v>932</v>
      </c>
      <c r="X189" s="3" t="s">
        <v>931</v>
      </c>
      <c r="Y189" s="3" t="s">
        <v>932</v>
      </c>
      <c r="Z189" s="3" t="s">
        <v>863</v>
      </c>
      <c r="AA189" s="3" t="s">
        <v>933</v>
      </c>
      <c r="AB189" s="3" t="s">
        <v>934</v>
      </c>
      <c r="AC189" s="3"/>
      <c r="AD189" s="5">
        <v>5.6694899999999997</v>
      </c>
      <c r="AE189" s="5">
        <v>6.1518800000000002</v>
      </c>
      <c r="AF189" s="5">
        <v>7.4812700000000003</v>
      </c>
      <c r="AG189" s="5">
        <v>1.85606</v>
      </c>
      <c r="AH189" s="5">
        <v>5.1705399999999999</v>
      </c>
      <c r="AI189" s="6">
        <v>-1.63117</v>
      </c>
      <c r="AJ189" s="5">
        <v>4.4347599999999998</v>
      </c>
      <c r="AK189" s="5">
        <v>8.0306700000000006</v>
      </c>
      <c r="AL189" s="5">
        <v>7.2915999999999999</v>
      </c>
      <c r="AM189" s="5">
        <v>6.1031399999999998</v>
      </c>
      <c r="AN189" s="5">
        <v>9.4668399999999995</v>
      </c>
      <c r="AO189" s="5">
        <v>6.4134799999999998</v>
      </c>
      <c r="AP189" s="6">
        <v>1.21465</v>
      </c>
      <c r="AQ189" s="5">
        <v>13.291370000000001</v>
      </c>
      <c r="AR189" s="5">
        <v>4.3617600000000003</v>
      </c>
      <c r="AS189" s="5">
        <v>9.5122099999999996</v>
      </c>
      <c r="AT189" s="5">
        <v>11.71416</v>
      </c>
      <c r="AU189" s="5">
        <v>6.6117100000000004</v>
      </c>
      <c r="AV189" s="5">
        <v>1.27921</v>
      </c>
      <c r="AW189" s="5">
        <v>9.8724399999999992</v>
      </c>
      <c r="AX189" s="5">
        <v>9.4502400000000009</v>
      </c>
      <c r="AY189" s="5">
        <v>5.5876099999999997</v>
      </c>
      <c r="AZ189" s="6">
        <v>1.9490099999999999</v>
      </c>
      <c r="BA189" s="5">
        <v>5.1800600000000001</v>
      </c>
      <c r="BB189" s="5">
        <v>3.9109099999999999</v>
      </c>
      <c r="BC189" s="6">
        <v>1.6145700000000001</v>
      </c>
      <c r="BD189" s="6">
        <v>0.66878000000000004</v>
      </c>
      <c r="BE189" s="5">
        <v>8.9451199999999993</v>
      </c>
      <c r="BF189" s="5">
        <v>7.0128700000000004</v>
      </c>
      <c r="BG189" s="5">
        <v>10.45467</v>
      </c>
      <c r="BH189" s="5">
        <v>10.815810000000001</v>
      </c>
      <c r="BI189" s="5">
        <v>3.4983499999999998</v>
      </c>
      <c r="BJ189" s="6">
        <v>0.89119000000000004</v>
      </c>
      <c r="BK189" s="5">
        <v>8.8584899999999998</v>
      </c>
      <c r="BL189" s="5">
        <v>8.5361999999999991</v>
      </c>
      <c r="BM189" s="5">
        <v>6.0485499999999996</v>
      </c>
      <c r="BN189" s="6">
        <v>-0.87478</v>
      </c>
      <c r="BO189" s="5">
        <v>8.4203600000000005</v>
      </c>
      <c r="BP189" s="5">
        <v>9.5698699999999999</v>
      </c>
      <c r="BQ189" s="5">
        <v>8.1179900000000007</v>
      </c>
      <c r="BR189" s="5">
        <v>5.3011799999999996</v>
      </c>
      <c r="BS189" s="6">
        <v>7.7420000000000003E-2</v>
      </c>
      <c r="BT189" s="5">
        <v>10.760770000000001</v>
      </c>
      <c r="BU189" s="5">
        <v>8.8741099999999999</v>
      </c>
      <c r="BV189" s="5">
        <v>8.1727399999999992</v>
      </c>
      <c r="BW189" s="5">
        <v>8.7793600000000005</v>
      </c>
      <c r="BX189" s="5">
        <v>6.19414</v>
      </c>
      <c r="BY189" s="5">
        <v>6.4868100000000002</v>
      </c>
      <c r="BZ189" s="5">
        <v>7.22</v>
      </c>
      <c r="CA189" s="5">
        <v>9.1478300000000008</v>
      </c>
      <c r="CB189" s="6">
        <v>1.0182599999999999</v>
      </c>
      <c r="CC189" s="5">
        <v>9.3301599999999993</v>
      </c>
      <c r="CD189" s="5">
        <v>5.68642</v>
      </c>
      <c r="CE189" s="5">
        <v>13.09869</v>
      </c>
      <c r="CF189" s="5">
        <v>5.1238400000000004</v>
      </c>
      <c r="CG189" s="5">
        <v>10.461029999999999</v>
      </c>
      <c r="CH189" s="5">
        <v>5.1561000000000003</v>
      </c>
      <c r="CI189" s="5">
        <v>5.95017</v>
      </c>
      <c r="CJ189" s="5">
        <v>5.4537100000000001</v>
      </c>
      <c r="CK189" s="5">
        <v>12.38979</v>
      </c>
      <c r="CL189" s="5">
        <v>4.6462700000000003</v>
      </c>
      <c r="CM189" s="5">
        <v>7.2669499999999996</v>
      </c>
      <c r="CN189" s="5">
        <v>6.9954799999999997</v>
      </c>
      <c r="CO189" s="5">
        <v>5.3917999999999999</v>
      </c>
      <c r="CP189" s="5">
        <v>2.08148</v>
      </c>
      <c r="CQ189" s="5">
        <v>2.5333100000000002</v>
      </c>
      <c r="CR189" s="5">
        <v>8.9594799999999992</v>
      </c>
      <c r="CS189" s="5">
        <v>5.9197499999999996</v>
      </c>
      <c r="CT189" s="5">
        <v>4.6132900000000001</v>
      </c>
      <c r="CU189" s="5">
        <v>9.6899899999999999</v>
      </c>
      <c r="CV189" s="5">
        <v>6.5654700000000004</v>
      </c>
      <c r="CW189" s="5">
        <v>2.23699</v>
      </c>
      <c r="CX189" s="5">
        <v>2.6861000000000002</v>
      </c>
      <c r="CY189" s="5">
        <v>12.213089999999999</v>
      </c>
      <c r="CZ189" s="5">
        <v>5.3829500000000001</v>
      </c>
      <c r="DA189" s="5">
        <v>6.3944299999999998</v>
      </c>
      <c r="DB189" s="5">
        <v>4.7162899999999999</v>
      </c>
      <c r="DC189" s="5">
        <v>6.5647099999999998</v>
      </c>
      <c r="DD189" s="5">
        <v>8.0133500000000009</v>
      </c>
      <c r="DE189" s="5">
        <v>1.94495</v>
      </c>
      <c r="DF189" s="5">
        <v>9.9802300000000006</v>
      </c>
      <c r="DG189" s="6">
        <v>1.31084</v>
      </c>
      <c r="DH189" s="5">
        <v>4.53329</v>
      </c>
      <c r="DI189" s="5">
        <v>2.5730900000000001</v>
      </c>
      <c r="DJ189" s="6">
        <v>1.74831</v>
      </c>
      <c r="DK189" s="5">
        <v>10.87003</v>
      </c>
      <c r="DL189" s="5">
        <v>4.74993</v>
      </c>
      <c r="DM189" s="5">
        <v>3.6985199999999998</v>
      </c>
      <c r="DN189" s="5">
        <v>2.7619099999999999</v>
      </c>
      <c r="DO189" s="5">
        <v>2.6572499999999999</v>
      </c>
      <c r="DP189" s="5">
        <v>6.6331199999999999</v>
      </c>
      <c r="DQ189" s="5">
        <v>10.110760000000001</v>
      </c>
      <c r="DR189" s="1" t="s">
        <v>754</v>
      </c>
      <c r="DS189" s="1" t="s">
        <v>332</v>
      </c>
      <c r="DT189" s="5">
        <v>-6.4280509948730469E-2</v>
      </c>
      <c r="DU189" s="5">
        <v>5.2614688873291023E-2</v>
      </c>
    </row>
    <row r="190" spans="2:125" x14ac:dyDescent="0.2">
      <c r="B190" s="3" t="s">
        <v>942</v>
      </c>
      <c r="C190" s="3" t="s">
        <v>928</v>
      </c>
      <c r="D190" s="4">
        <v>45210</v>
      </c>
      <c r="E190" s="4">
        <v>45211</v>
      </c>
      <c r="F190" s="1">
        <f>E190-D190</f>
        <v>1</v>
      </c>
      <c r="G190" s="1" t="s">
        <v>388</v>
      </c>
      <c r="H190" s="1" t="s">
        <v>388</v>
      </c>
      <c r="I190" s="1">
        <v>1</v>
      </c>
      <c r="J190" s="1">
        <v>1</v>
      </c>
      <c r="K190" s="1">
        <v>1</v>
      </c>
      <c r="L190" s="1">
        <v>2.2000000000000002</v>
      </c>
      <c r="M190" s="1">
        <f>L190*0.09</f>
        <v>0.19800000000000001</v>
      </c>
      <c r="N190" s="3" t="s">
        <v>338</v>
      </c>
      <c r="O190" s="1">
        <v>0</v>
      </c>
      <c r="P190" s="3" t="s">
        <v>519</v>
      </c>
      <c r="Q190" s="3" t="s">
        <v>940</v>
      </c>
      <c r="R190" s="3" t="s">
        <v>941</v>
      </c>
      <c r="S190" s="3" t="s">
        <v>346</v>
      </c>
      <c r="T190" s="3" t="s">
        <v>324</v>
      </c>
      <c r="U190" s="3" t="s">
        <v>346</v>
      </c>
      <c r="V190" s="3" t="s">
        <v>462</v>
      </c>
      <c r="W190" s="3" t="s">
        <v>932</v>
      </c>
      <c r="X190" s="3" t="s">
        <v>931</v>
      </c>
      <c r="Y190" s="3" t="s">
        <v>932</v>
      </c>
      <c r="Z190" s="3" t="s">
        <v>863</v>
      </c>
      <c r="AA190" s="3" t="s">
        <v>933</v>
      </c>
      <c r="AB190" s="3" t="s">
        <v>934</v>
      </c>
      <c r="AC190" s="3"/>
      <c r="AD190" s="5">
        <v>6.3115399999999999</v>
      </c>
      <c r="AE190" s="5">
        <v>6.1398599999999997</v>
      </c>
      <c r="AF190" s="5">
        <v>7.4215099999999996</v>
      </c>
      <c r="AG190" s="5">
        <v>1.91639</v>
      </c>
      <c r="AH190" s="5">
        <v>3.4528699999999999</v>
      </c>
      <c r="AI190" s="6">
        <v>-1.32677</v>
      </c>
      <c r="AJ190" s="5">
        <v>4.1984399999999997</v>
      </c>
      <c r="AK190" s="5">
        <v>6.2304300000000001</v>
      </c>
      <c r="AL190" s="5">
        <v>6.2849899999999996</v>
      </c>
      <c r="AM190" s="5">
        <v>5.8332499999999996</v>
      </c>
      <c r="AN190" s="5">
        <v>9.4091299999999993</v>
      </c>
      <c r="AO190" s="5">
        <v>5.9674699999999996</v>
      </c>
      <c r="AP190" s="5">
        <v>1.6169899999999999</v>
      </c>
      <c r="AQ190" s="5">
        <v>13.676460000000001</v>
      </c>
      <c r="AR190" s="5">
        <v>4.2040800000000003</v>
      </c>
      <c r="AS190" s="5">
        <v>9.0599100000000004</v>
      </c>
      <c r="AT190" s="5">
        <v>11.564590000000001</v>
      </c>
      <c r="AU190" s="5">
        <v>6.8812199999999999</v>
      </c>
      <c r="AV190" s="6">
        <v>0.61645000000000005</v>
      </c>
      <c r="AW190" s="5">
        <v>9.6859699999999993</v>
      </c>
      <c r="AX190" s="5">
        <v>9.2579399999999996</v>
      </c>
      <c r="AY190" s="5">
        <v>5.4668200000000002</v>
      </c>
      <c r="AZ190" s="6">
        <v>1.93231</v>
      </c>
      <c r="BA190" s="5">
        <v>4.6482700000000001</v>
      </c>
      <c r="BB190" s="5">
        <v>3.7875299999999998</v>
      </c>
      <c r="BC190" s="6">
        <v>1.63093</v>
      </c>
      <c r="BD190" s="6">
        <v>1.2405900000000001</v>
      </c>
      <c r="BE190" s="5">
        <v>8.9212600000000002</v>
      </c>
      <c r="BF190" s="5">
        <v>6.8697400000000002</v>
      </c>
      <c r="BG190" s="5">
        <v>10.03002</v>
      </c>
      <c r="BH190" s="5">
        <v>8.9748099999999997</v>
      </c>
      <c r="BI190" s="5">
        <v>2.6452</v>
      </c>
      <c r="BJ190" s="6">
        <v>1.24824</v>
      </c>
      <c r="BK190" s="5">
        <v>8.1731999999999996</v>
      </c>
      <c r="BL190" s="5">
        <v>8.1787299999999998</v>
      </c>
      <c r="BM190" s="5">
        <v>4.5149699999999999</v>
      </c>
      <c r="BN190" s="6">
        <v>-1.1716500000000001</v>
      </c>
      <c r="BO190" s="5">
        <v>8.28904</v>
      </c>
      <c r="BP190" s="5">
        <v>8.1916600000000006</v>
      </c>
      <c r="BQ190" s="5">
        <v>7.9607400000000004</v>
      </c>
      <c r="BR190" s="5">
        <v>5.1822400000000002</v>
      </c>
      <c r="BS190" s="6">
        <v>0.54444999999999999</v>
      </c>
      <c r="BT190" s="5">
        <v>10.02216</v>
      </c>
      <c r="BU190" s="5">
        <v>8.8335699999999999</v>
      </c>
      <c r="BV190" s="5">
        <v>8.3080700000000007</v>
      </c>
      <c r="BW190" s="5">
        <v>8.7489299999999997</v>
      </c>
      <c r="BX190" s="5">
        <v>6.0179999999999998</v>
      </c>
      <c r="BY190" s="5">
        <v>6.3147900000000003</v>
      </c>
      <c r="BZ190" s="5">
        <v>7.1604000000000001</v>
      </c>
      <c r="CA190" s="5">
        <v>8.2099100000000007</v>
      </c>
      <c r="CB190" s="6">
        <v>0.99214999999999998</v>
      </c>
      <c r="CC190" s="5">
        <v>8.8329599999999999</v>
      </c>
      <c r="CD190" s="5">
        <v>5.0923800000000004</v>
      </c>
      <c r="CE190" s="5">
        <v>12.87392</v>
      </c>
      <c r="CF190" s="5">
        <v>5.1352500000000001</v>
      </c>
      <c r="CG190" s="5">
        <v>10.47878</v>
      </c>
      <c r="CH190" s="5">
        <v>5.0445700000000002</v>
      </c>
      <c r="CI190" s="5">
        <v>5.73698</v>
      </c>
      <c r="CJ190" s="5">
        <v>5.6580199999999996</v>
      </c>
      <c r="CK190" s="5">
        <v>11.86162</v>
      </c>
      <c r="CL190" s="5">
        <v>4.65022</v>
      </c>
      <c r="CM190" s="5">
        <v>7.35562</v>
      </c>
      <c r="CN190" s="5">
        <v>8.5952999999999999</v>
      </c>
      <c r="CO190" s="5">
        <v>2.9102199999999998</v>
      </c>
      <c r="CP190" s="5">
        <v>2.1367500000000001</v>
      </c>
      <c r="CQ190" s="5">
        <v>2.6117699999999999</v>
      </c>
      <c r="CR190" s="5">
        <v>8.9896399999999996</v>
      </c>
      <c r="CS190" s="5">
        <v>6.0184699999999998</v>
      </c>
      <c r="CT190" s="5">
        <v>4.6385800000000001</v>
      </c>
      <c r="CU190" s="5">
        <v>8.4737299999999998</v>
      </c>
      <c r="CV190" s="5">
        <v>6.4691299999999998</v>
      </c>
      <c r="CW190" s="5">
        <v>2.7945000000000002</v>
      </c>
      <c r="CX190" s="5">
        <v>2.5243199999999999</v>
      </c>
      <c r="CY190" s="5">
        <v>12.28797</v>
      </c>
      <c r="CZ190" s="5">
        <v>5.2843</v>
      </c>
      <c r="DA190" s="5">
        <v>4.5532500000000002</v>
      </c>
      <c r="DB190" s="5">
        <v>4.5888400000000003</v>
      </c>
      <c r="DC190" s="5">
        <v>6.5547199999999997</v>
      </c>
      <c r="DD190" s="5">
        <v>7.6818200000000001</v>
      </c>
      <c r="DE190" s="5">
        <v>1.97807</v>
      </c>
      <c r="DF190" s="5">
        <v>9.7409499999999998</v>
      </c>
      <c r="DG190" s="6">
        <v>0.83901999999999999</v>
      </c>
      <c r="DH190" s="5">
        <v>4.8567900000000002</v>
      </c>
      <c r="DI190" s="5">
        <v>2.4681600000000001</v>
      </c>
      <c r="DJ190" s="6">
        <v>0.99150000000000005</v>
      </c>
      <c r="DK190" s="5">
        <v>8.7464200000000005</v>
      </c>
      <c r="DL190" s="5">
        <v>4.5366499999999998</v>
      </c>
      <c r="DM190" s="5">
        <v>3.7249300000000001</v>
      </c>
      <c r="DN190" s="5">
        <v>2.0581200000000002</v>
      </c>
      <c r="DO190" s="5">
        <v>2.6711299999999998</v>
      </c>
      <c r="DP190" s="5">
        <v>6.0487900000000003</v>
      </c>
      <c r="DQ190" s="5">
        <v>10.007899999999999</v>
      </c>
      <c r="DR190" s="1" t="s">
        <v>754</v>
      </c>
      <c r="DS190" s="1" t="s">
        <v>332</v>
      </c>
      <c r="DT190" s="5">
        <v>-1.7979621887207031E-2</v>
      </c>
      <c r="DU190" s="5">
        <v>-3.1256675720214844E-3</v>
      </c>
    </row>
    <row r="191" spans="2:125" ht="19" customHeight="1" x14ac:dyDescent="0.2">
      <c r="B191" s="3" t="s">
        <v>943</v>
      </c>
      <c r="C191" s="3" t="s">
        <v>928</v>
      </c>
      <c r="D191" s="4">
        <v>45210</v>
      </c>
      <c r="E191" s="4">
        <v>45212</v>
      </c>
      <c r="F191" s="1">
        <f t="shared" si="8"/>
        <v>2</v>
      </c>
      <c r="G191" s="1" t="s">
        <v>388</v>
      </c>
      <c r="H191" s="1" t="s">
        <v>388</v>
      </c>
      <c r="I191" s="1">
        <v>0</v>
      </c>
      <c r="J191" s="1">
        <v>0</v>
      </c>
      <c r="K191" s="1">
        <v>0</v>
      </c>
      <c r="L191" s="1">
        <v>2</v>
      </c>
      <c r="M191" s="1">
        <f>L191*0.09</f>
        <v>0.18</v>
      </c>
      <c r="N191" s="3" t="s">
        <v>944</v>
      </c>
      <c r="O191" s="1">
        <f>N191*0.09</f>
        <v>0.1764</v>
      </c>
      <c r="P191" s="3" t="s">
        <v>342</v>
      </c>
      <c r="Q191" s="3" t="s">
        <v>945</v>
      </c>
      <c r="R191" s="3" t="s">
        <v>946</v>
      </c>
      <c r="S191" s="3" t="s">
        <v>324</v>
      </c>
      <c r="T191" s="3" t="s">
        <v>324</v>
      </c>
      <c r="U191" s="3" t="s">
        <v>324</v>
      </c>
      <c r="V191" s="3" t="s">
        <v>462</v>
      </c>
      <c r="W191" s="3" t="s">
        <v>932</v>
      </c>
      <c r="X191" s="3" t="s">
        <v>931</v>
      </c>
      <c r="Y191" s="3" t="s">
        <v>932</v>
      </c>
      <c r="Z191" s="3" t="s">
        <v>863</v>
      </c>
      <c r="AA191" s="3" t="s">
        <v>933</v>
      </c>
      <c r="AB191" s="3" t="s">
        <v>934</v>
      </c>
      <c r="AC191" s="3"/>
      <c r="AD191" s="5">
        <v>5.7454499999999999</v>
      </c>
      <c r="AE191" s="5">
        <v>6.0947500000000003</v>
      </c>
      <c r="AF191" s="5">
        <v>7.4408000000000003</v>
      </c>
      <c r="AG191" s="5">
        <v>1.5149600000000001</v>
      </c>
      <c r="AH191" s="5">
        <v>4.9175300000000002</v>
      </c>
      <c r="AI191" s="6">
        <v>-1.59423</v>
      </c>
      <c r="AJ191" s="5">
        <v>4.1613699999999998</v>
      </c>
      <c r="AK191" s="5">
        <v>7.5688599999999999</v>
      </c>
      <c r="AL191" s="5">
        <v>7.1541399999999999</v>
      </c>
      <c r="AM191" s="5">
        <v>5.0051600000000001</v>
      </c>
      <c r="AN191" s="5">
        <v>9.1056299999999997</v>
      </c>
      <c r="AO191" s="5">
        <v>8.5286399999999993</v>
      </c>
      <c r="AP191" s="6">
        <v>0.95677000000000001</v>
      </c>
      <c r="AQ191" s="5">
        <v>11.29091</v>
      </c>
      <c r="AR191" s="5">
        <v>4.2608100000000002</v>
      </c>
      <c r="AS191" s="5">
        <v>9.2547499999999996</v>
      </c>
      <c r="AT191" s="5">
        <v>10.96499</v>
      </c>
      <c r="AU191" s="5">
        <v>6.5167999999999999</v>
      </c>
      <c r="AV191" s="5">
        <v>1.6938599999999999</v>
      </c>
      <c r="AW191" s="5">
        <v>9.7107500000000009</v>
      </c>
      <c r="AX191" s="5">
        <v>9.7870699999999999</v>
      </c>
      <c r="AY191" s="5">
        <v>5.0570199999999996</v>
      </c>
      <c r="AZ191" s="6">
        <v>1.9404399999999999</v>
      </c>
      <c r="BA191" s="5">
        <v>4.7902399999999998</v>
      </c>
      <c r="BB191" s="5">
        <v>3.7038099999999998</v>
      </c>
      <c r="BC191" s="6">
        <v>1.6418900000000001</v>
      </c>
      <c r="BD191" s="6">
        <v>1.3377300000000001</v>
      </c>
      <c r="BE191" s="5">
        <v>8.9462600000000005</v>
      </c>
      <c r="BF191" s="5">
        <v>7.0027200000000001</v>
      </c>
      <c r="BG191" s="5">
        <v>10.32546</v>
      </c>
      <c r="BH191" s="5">
        <v>9.2054500000000008</v>
      </c>
      <c r="BI191" s="5">
        <v>3.1313300000000002</v>
      </c>
      <c r="BJ191" s="6">
        <v>0.96972000000000003</v>
      </c>
      <c r="BK191" s="5">
        <v>8.5153099999999995</v>
      </c>
      <c r="BL191" s="5">
        <v>9.1547000000000001</v>
      </c>
      <c r="BM191" s="5">
        <v>5.1700400000000002</v>
      </c>
      <c r="BN191" s="6">
        <v>-0.96096999999999999</v>
      </c>
      <c r="BO191" s="5">
        <v>8.3939699999999995</v>
      </c>
      <c r="BP191" s="5">
        <v>9.2251600000000007</v>
      </c>
      <c r="BQ191" s="5">
        <v>7.9958900000000002</v>
      </c>
      <c r="BR191" s="5">
        <v>5.4398299999999997</v>
      </c>
      <c r="BS191" s="6">
        <v>0.13022</v>
      </c>
      <c r="BT191" s="5">
        <v>10.297230000000001</v>
      </c>
      <c r="BU191" s="5">
        <v>8.1150800000000007</v>
      </c>
      <c r="BV191" s="5">
        <v>7.5970399999999998</v>
      </c>
      <c r="BW191" s="5">
        <v>8.7383000000000006</v>
      </c>
      <c r="BX191" s="5">
        <v>6.3967000000000001</v>
      </c>
      <c r="BY191" s="5">
        <v>6.4202899999999996</v>
      </c>
      <c r="BZ191" s="5">
        <v>7.2837100000000001</v>
      </c>
      <c r="CA191" s="5">
        <v>9.9204000000000008</v>
      </c>
      <c r="CB191" s="6">
        <v>0.71089999999999998</v>
      </c>
      <c r="CC191" s="5">
        <v>8.9107299999999992</v>
      </c>
      <c r="CD191" s="5">
        <v>5.2120199999999999</v>
      </c>
      <c r="CE191" s="5">
        <v>13.02632</v>
      </c>
      <c r="CF191" s="5">
        <v>5.0267299999999997</v>
      </c>
      <c r="CG191" s="5">
        <v>10.475619999999999</v>
      </c>
      <c r="CH191" s="5">
        <v>4.6754300000000004</v>
      </c>
      <c r="CI191" s="5">
        <v>5.4864600000000001</v>
      </c>
      <c r="CJ191" s="5">
        <v>5.1135099999999998</v>
      </c>
      <c r="CK191" s="5">
        <v>12.50723</v>
      </c>
      <c r="CL191" s="5">
        <v>4.4625300000000001</v>
      </c>
      <c r="CM191" s="5">
        <v>7.0610799999999996</v>
      </c>
      <c r="CN191" s="5">
        <v>8.1179500000000004</v>
      </c>
      <c r="CO191" s="5">
        <v>2.3319999999999999</v>
      </c>
      <c r="CP191" s="6">
        <v>1.60206</v>
      </c>
      <c r="CQ191" s="5">
        <v>2.3340299999999998</v>
      </c>
      <c r="CR191" s="5">
        <v>8.9727700000000006</v>
      </c>
      <c r="CS191" s="5">
        <v>5.8946300000000003</v>
      </c>
      <c r="CT191" s="5">
        <v>4.4130900000000004</v>
      </c>
      <c r="CU191" s="5">
        <v>10.422800000000001</v>
      </c>
      <c r="CV191" s="5">
        <v>6.0553800000000004</v>
      </c>
      <c r="CW191" s="5">
        <v>2.6028500000000001</v>
      </c>
      <c r="CX191" s="5">
        <v>2.35765</v>
      </c>
      <c r="CY191" s="5">
        <v>10.539720000000001</v>
      </c>
      <c r="CZ191" s="5">
        <v>5.3803999999999998</v>
      </c>
      <c r="DA191" s="5">
        <v>4.7060199999999996</v>
      </c>
      <c r="DB191" s="5">
        <v>4.5144099999999998</v>
      </c>
      <c r="DC191" s="5">
        <v>6.0387300000000002</v>
      </c>
      <c r="DD191" s="5">
        <v>8.9662199999999999</v>
      </c>
      <c r="DE191" s="5">
        <v>1.72187</v>
      </c>
      <c r="DF191" s="5">
        <v>9.4380799999999994</v>
      </c>
      <c r="DG191" s="6">
        <v>0.85346</v>
      </c>
      <c r="DH191" s="5">
        <v>4.7324400000000004</v>
      </c>
      <c r="DI191" s="6">
        <v>2.2437</v>
      </c>
      <c r="DJ191" s="6">
        <v>0.84297</v>
      </c>
      <c r="DK191" s="5">
        <v>7.2519799999999996</v>
      </c>
      <c r="DL191" s="5">
        <v>4.1207799999999999</v>
      </c>
      <c r="DM191" s="5">
        <v>3.7762500000000001</v>
      </c>
      <c r="DN191" s="5">
        <v>2.9889700000000001</v>
      </c>
      <c r="DO191" s="5">
        <v>2.5603899999999999</v>
      </c>
      <c r="DP191" s="5">
        <v>5.8895499999999998</v>
      </c>
      <c r="DQ191" s="5">
        <v>9.9267299999999992</v>
      </c>
      <c r="DR191" s="1" t="s">
        <v>754</v>
      </c>
      <c r="DS191" s="1" t="s">
        <v>332</v>
      </c>
      <c r="DT191" s="5">
        <v>-3.7309646606445312E-2</v>
      </c>
      <c r="DU191" s="5">
        <v>4.7945499420166023E-2</v>
      </c>
    </row>
    <row r="192" spans="2:125" x14ac:dyDescent="0.2">
      <c r="B192" s="3" t="s">
        <v>947</v>
      </c>
      <c r="C192" s="3" t="s">
        <v>928</v>
      </c>
      <c r="D192" s="4">
        <v>45210</v>
      </c>
      <c r="E192" s="4">
        <v>45213</v>
      </c>
      <c r="F192" s="1">
        <f t="shared" si="8"/>
        <v>3</v>
      </c>
      <c r="G192" s="1" t="s">
        <v>388</v>
      </c>
      <c r="H192" s="1" t="s">
        <v>388</v>
      </c>
      <c r="I192" s="1">
        <v>0</v>
      </c>
      <c r="J192" s="1">
        <v>0</v>
      </c>
      <c r="K192" s="1">
        <v>0</v>
      </c>
      <c r="L192" s="1">
        <v>1.2</v>
      </c>
      <c r="M192" s="1">
        <v>0</v>
      </c>
      <c r="N192" s="3" t="s">
        <v>360</v>
      </c>
      <c r="O192" s="1">
        <f>L192*0.09</f>
        <v>0.108</v>
      </c>
      <c r="P192" s="3" t="s">
        <v>321</v>
      </c>
      <c r="Q192" s="3" t="s">
        <v>670</v>
      </c>
      <c r="R192" s="3" t="s">
        <v>948</v>
      </c>
      <c r="S192" s="3" t="s">
        <v>324</v>
      </c>
      <c r="T192" s="3" t="s">
        <v>324</v>
      </c>
      <c r="U192" s="3" t="s">
        <v>324</v>
      </c>
      <c r="V192" s="3" t="s">
        <v>462</v>
      </c>
      <c r="W192" s="3" t="s">
        <v>932</v>
      </c>
      <c r="X192" s="3" t="s">
        <v>931</v>
      </c>
      <c r="Y192" s="3" t="s">
        <v>932</v>
      </c>
      <c r="Z192" s="3" t="s">
        <v>863</v>
      </c>
      <c r="AA192" s="3" t="s">
        <v>933</v>
      </c>
      <c r="AB192" s="3" t="s">
        <v>934</v>
      </c>
      <c r="AC192" s="3"/>
      <c r="AD192" s="5">
        <v>7.7537399999999996</v>
      </c>
      <c r="AE192" s="5">
        <v>6.56426</v>
      </c>
      <c r="AF192" s="5">
        <v>7.3228400000000002</v>
      </c>
      <c r="AG192" s="5">
        <v>3.8003300000000002</v>
      </c>
      <c r="AH192" s="5">
        <v>4.14351</v>
      </c>
      <c r="AI192" s="6">
        <v>-1.6003499999999999</v>
      </c>
      <c r="AJ192" s="5">
        <v>4.0296399999999997</v>
      </c>
      <c r="AK192" s="5">
        <v>6.5014700000000003</v>
      </c>
      <c r="AL192" s="5">
        <v>7.3466800000000001</v>
      </c>
      <c r="AM192" s="5">
        <v>6.0254899999999996</v>
      </c>
      <c r="AN192" s="5">
        <v>9.3865300000000005</v>
      </c>
      <c r="AO192" s="5">
        <v>11.8574</v>
      </c>
      <c r="AP192" s="6">
        <v>0.47445999999999999</v>
      </c>
      <c r="AQ192" s="5">
        <v>14.72161</v>
      </c>
      <c r="AR192" s="5">
        <v>4.1335899999999999</v>
      </c>
      <c r="AS192" s="5">
        <v>10.522069999999999</v>
      </c>
      <c r="AT192" s="5">
        <v>13.396750000000001</v>
      </c>
      <c r="AU192" s="5">
        <v>7.75502</v>
      </c>
      <c r="AV192" s="6">
        <v>0.62394000000000005</v>
      </c>
      <c r="AW192" s="5">
        <v>10.096489999999999</v>
      </c>
      <c r="AX192" s="5">
        <v>9.6593400000000003</v>
      </c>
      <c r="AY192" s="5">
        <v>4.9011800000000001</v>
      </c>
      <c r="AZ192" s="6">
        <v>1.98559</v>
      </c>
      <c r="BA192" s="5">
        <v>4.8722599999999998</v>
      </c>
      <c r="BB192" s="5">
        <v>3.7433299999999998</v>
      </c>
      <c r="BC192" s="6">
        <v>1.45895</v>
      </c>
      <c r="BD192" s="6">
        <v>1.51061</v>
      </c>
      <c r="BE192" s="5">
        <v>9.0817099999999993</v>
      </c>
      <c r="BF192" s="5">
        <v>6.9074299999999997</v>
      </c>
      <c r="BG192" s="5">
        <v>10.345879999999999</v>
      </c>
      <c r="BH192" s="5">
        <v>9.1416400000000007</v>
      </c>
      <c r="BI192" s="5">
        <v>3.8883800000000002</v>
      </c>
      <c r="BJ192" s="6">
        <v>0.71484000000000003</v>
      </c>
      <c r="BK192" s="5">
        <v>8.0487800000000007</v>
      </c>
      <c r="BL192" s="5">
        <v>8.6777099999999994</v>
      </c>
      <c r="BM192" s="5">
        <v>4.3429399999999996</v>
      </c>
      <c r="BN192" s="6">
        <v>-0.89439999999999997</v>
      </c>
      <c r="BO192" s="5">
        <v>8.4194899999999997</v>
      </c>
      <c r="BP192" s="5">
        <v>9.1363099999999999</v>
      </c>
      <c r="BQ192" s="5">
        <v>7.9486600000000003</v>
      </c>
      <c r="BR192" s="5">
        <v>5.9830800000000002</v>
      </c>
      <c r="BS192" s="6">
        <v>0.11226999999999999</v>
      </c>
      <c r="BT192" s="5">
        <v>10.912179999999999</v>
      </c>
      <c r="BU192" s="5">
        <v>9.5066699999999997</v>
      </c>
      <c r="BV192" s="5">
        <v>8.3131699999999995</v>
      </c>
      <c r="BW192" s="5">
        <v>8.85337</v>
      </c>
      <c r="BX192" s="5">
        <v>5.9709899999999996</v>
      </c>
      <c r="BY192" s="5">
        <v>6.4862900000000003</v>
      </c>
      <c r="BZ192" s="5">
        <v>7.7919700000000001</v>
      </c>
      <c r="CA192" s="5">
        <v>8.5579300000000007</v>
      </c>
      <c r="CB192" s="6">
        <v>0.90078999999999998</v>
      </c>
      <c r="CC192" s="5">
        <v>9.4145500000000002</v>
      </c>
      <c r="CD192" s="5">
        <v>5.9294900000000004</v>
      </c>
      <c r="CE192" s="5">
        <v>12.768280000000001</v>
      </c>
      <c r="CF192" s="5">
        <v>5.2147199999999998</v>
      </c>
      <c r="CG192" s="5">
        <v>10.82705</v>
      </c>
      <c r="CH192" s="5">
        <v>4.48597</v>
      </c>
      <c r="CI192" s="5">
        <v>6.0219899999999997</v>
      </c>
      <c r="CJ192" s="5">
        <v>6.0669300000000002</v>
      </c>
      <c r="CK192" s="5">
        <v>12.175509999999999</v>
      </c>
      <c r="CL192" s="5">
        <v>4.6047399999999996</v>
      </c>
      <c r="CM192" s="5">
        <v>7.71814</v>
      </c>
      <c r="CN192" s="5">
        <v>6.5529599999999997</v>
      </c>
      <c r="CO192" s="5">
        <v>4.2756100000000004</v>
      </c>
      <c r="CP192" s="5">
        <v>1.8943300000000001</v>
      </c>
      <c r="CQ192" s="5">
        <v>2.5663900000000002</v>
      </c>
      <c r="CR192" s="5">
        <v>8.9002199999999991</v>
      </c>
      <c r="CS192" s="5">
        <v>6.0167999999999999</v>
      </c>
      <c r="CT192" s="5">
        <v>4.2019200000000003</v>
      </c>
      <c r="CU192" s="5">
        <v>11.52346</v>
      </c>
      <c r="CV192" s="5">
        <v>5.6170900000000001</v>
      </c>
      <c r="CW192" s="6">
        <v>1.94442</v>
      </c>
      <c r="CX192" s="5">
        <v>2.3747600000000002</v>
      </c>
      <c r="CY192" s="5">
        <v>12.43913</v>
      </c>
      <c r="CZ192" s="5">
        <v>5.2981199999999999</v>
      </c>
      <c r="DA192" s="5">
        <v>4.5092299999999996</v>
      </c>
      <c r="DB192" s="5">
        <v>4.5015999999999998</v>
      </c>
      <c r="DC192" s="5">
        <v>6.3683100000000001</v>
      </c>
      <c r="DD192" s="5">
        <v>8.2964099999999998</v>
      </c>
      <c r="DE192" s="5">
        <v>1.7907200000000001</v>
      </c>
      <c r="DF192" s="5">
        <v>9.73996</v>
      </c>
      <c r="DG192" s="6">
        <v>1.08429</v>
      </c>
      <c r="DH192" s="5">
        <v>4.8387099999999998</v>
      </c>
      <c r="DI192" s="6">
        <v>2.28999</v>
      </c>
      <c r="DJ192" s="6">
        <v>1.2743599999999999</v>
      </c>
      <c r="DK192" s="5">
        <v>7.2855400000000001</v>
      </c>
      <c r="DL192" s="5">
        <v>4.9125800000000002</v>
      </c>
      <c r="DM192" s="5">
        <v>4.1634500000000001</v>
      </c>
      <c r="DN192" s="5">
        <v>3.4549500000000002</v>
      </c>
      <c r="DO192" s="5">
        <v>2.8856600000000001</v>
      </c>
      <c r="DP192" s="5">
        <v>6.2853500000000002</v>
      </c>
      <c r="DQ192" s="5">
        <v>9.8920700000000004</v>
      </c>
      <c r="DR192" s="1" t="s">
        <v>754</v>
      </c>
      <c r="DS192" s="1" t="s">
        <v>332</v>
      </c>
      <c r="DT192" s="5">
        <v>-3.787994384765625E-2</v>
      </c>
      <c r="DU192" s="5">
        <v>5.386400222778321E-2</v>
      </c>
    </row>
    <row r="193" spans="2:125" x14ac:dyDescent="0.2">
      <c r="B193" s="3" t="s">
        <v>949</v>
      </c>
      <c r="C193" s="3" t="s">
        <v>928</v>
      </c>
      <c r="D193" s="4">
        <v>45210</v>
      </c>
      <c r="E193" s="4">
        <v>45214</v>
      </c>
      <c r="F193" s="1">
        <f t="shared" si="8"/>
        <v>4</v>
      </c>
      <c r="G193" s="1" t="s">
        <v>388</v>
      </c>
      <c r="H193" s="1" t="s">
        <v>388</v>
      </c>
      <c r="I193" s="1">
        <v>0</v>
      </c>
      <c r="J193" s="1">
        <v>0</v>
      </c>
      <c r="K193" s="1">
        <v>0</v>
      </c>
      <c r="L193" s="1">
        <v>0.4</v>
      </c>
      <c r="M193" s="1">
        <f>L193*0.048</f>
        <v>1.9200000000000002E-2</v>
      </c>
      <c r="N193" s="3" t="s">
        <v>950</v>
      </c>
      <c r="O193" s="1">
        <f>L193*0.106</f>
        <v>4.24E-2</v>
      </c>
      <c r="P193" s="3" t="s">
        <v>552</v>
      </c>
      <c r="Q193" s="3" t="s">
        <v>951</v>
      </c>
      <c r="R193" s="3" t="s">
        <v>952</v>
      </c>
      <c r="S193" s="3" t="s">
        <v>324</v>
      </c>
      <c r="T193" s="3" t="s">
        <v>324</v>
      </c>
      <c r="U193" s="3" t="s">
        <v>324</v>
      </c>
      <c r="V193" s="3" t="s">
        <v>462</v>
      </c>
      <c r="W193" s="3" t="s">
        <v>932</v>
      </c>
      <c r="X193" s="3" t="s">
        <v>931</v>
      </c>
      <c r="Y193" s="3" t="s">
        <v>932</v>
      </c>
      <c r="Z193" s="3" t="s">
        <v>863</v>
      </c>
      <c r="AA193" s="3" t="s">
        <v>933</v>
      </c>
      <c r="AB193" s="3" t="s">
        <v>934</v>
      </c>
      <c r="AC193" s="3"/>
      <c r="AD193" s="5">
        <v>6.9721500000000001</v>
      </c>
      <c r="AE193" s="5">
        <v>6.3435300000000003</v>
      </c>
      <c r="AF193" s="5">
        <v>7.0940500000000002</v>
      </c>
      <c r="AG193" s="5">
        <v>2.9662500000000001</v>
      </c>
      <c r="AH193" s="5">
        <v>4.0927499999999997</v>
      </c>
      <c r="AI193" s="6">
        <v>-1.7008799999999999</v>
      </c>
      <c r="AJ193" s="5">
        <v>3.5950500000000001</v>
      </c>
      <c r="AK193" s="5">
        <v>6.74552</v>
      </c>
      <c r="AL193" s="5">
        <v>6.8311700000000002</v>
      </c>
      <c r="AM193" s="5">
        <v>5.3413599999999999</v>
      </c>
      <c r="AN193" s="5">
        <v>9.0019799999999996</v>
      </c>
      <c r="AO193" s="5">
        <v>10.412879999999999</v>
      </c>
      <c r="AP193" s="6">
        <v>0.36596000000000001</v>
      </c>
      <c r="AQ193" s="5">
        <v>13.59257</v>
      </c>
      <c r="AR193" s="5">
        <v>4.2176099999999996</v>
      </c>
      <c r="AS193" s="5">
        <v>9.6103299999999994</v>
      </c>
      <c r="AT193" s="5">
        <v>12.51749</v>
      </c>
      <c r="AU193" s="5">
        <v>7.4974800000000004</v>
      </c>
      <c r="AV193" s="5">
        <v>1.23674</v>
      </c>
      <c r="AW193" s="5">
        <v>10.11647</v>
      </c>
      <c r="AX193" s="5">
        <v>9.4754100000000001</v>
      </c>
      <c r="AY193" s="5">
        <v>4.7599299999999998</v>
      </c>
      <c r="AZ193" s="6">
        <v>1.7076899999999999</v>
      </c>
      <c r="BA193" s="5">
        <v>4.7481099999999996</v>
      </c>
      <c r="BB193" s="5">
        <v>3.4965700000000002</v>
      </c>
      <c r="BC193" s="6">
        <v>2.0185</v>
      </c>
      <c r="BD193" s="6">
        <v>0.75122</v>
      </c>
      <c r="BE193" s="5">
        <v>8.8402700000000003</v>
      </c>
      <c r="BF193" s="5">
        <v>6.6002599999999996</v>
      </c>
      <c r="BG193" s="5">
        <v>10.075469999999999</v>
      </c>
      <c r="BH193" s="5">
        <v>9.0075599999999998</v>
      </c>
      <c r="BI193" s="5">
        <v>4.1802000000000001</v>
      </c>
      <c r="BJ193" s="6">
        <v>1.2143600000000001</v>
      </c>
      <c r="BK193" s="5">
        <v>7.7774299999999998</v>
      </c>
      <c r="BL193" s="5">
        <v>8.4613899999999997</v>
      </c>
      <c r="BM193" s="5">
        <v>3.7760699999999998</v>
      </c>
      <c r="BN193" s="6">
        <v>-0.29564000000000001</v>
      </c>
      <c r="BO193" s="5">
        <v>7.9744200000000003</v>
      </c>
      <c r="BP193" s="5">
        <v>8.6021999999999998</v>
      </c>
      <c r="BQ193" s="5">
        <v>7.7123999999999997</v>
      </c>
      <c r="BR193" s="5">
        <v>5.9927400000000004</v>
      </c>
      <c r="BS193" s="6">
        <v>0.48887999999999998</v>
      </c>
      <c r="BT193" s="5">
        <v>9.9920899999999993</v>
      </c>
      <c r="BU193" s="5">
        <v>8.9675799999999999</v>
      </c>
      <c r="BV193" s="5">
        <v>7.8994200000000001</v>
      </c>
      <c r="BW193" s="5">
        <v>8.3282500000000006</v>
      </c>
      <c r="BX193" s="5">
        <v>6.04636</v>
      </c>
      <c r="BY193" s="5">
        <v>6.2276499999999997</v>
      </c>
      <c r="BZ193" s="5">
        <v>7.8429200000000003</v>
      </c>
      <c r="CA193" s="5">
        <v>8.5175199999999993</v>
      </c>
      <c r="CB193" s="6">
        <v>1.0005999999999999</v>
      </c>
      <c r="CC193" s="5">
        <v>8.4575600000000009</v>
      </c>
      <c r="CD193" s="5">
        <v>6.1322400000000004</v>
      </c>
      <c r="CE193" s="5">
        <v>12.3247</v>
      </c>
      <c r="CF193" s="5">
        <v>4.6782599999999999</v>
      </c>
      <c r="CG193" s="5">
        <v>10.718019999999999</v>
      </c>
      <c r="CH193" s="5">
        <v>4.0791700000000004</v>
      </c>
      <c r="CI193" s="5">
        <v>5.5190700000000001</v>
      </c>
      <c r="CJ193" s="5">
        <v>5.57043</v>
      </c>
      <c r="CK193" s="5">
        <v>11.60575</v>
      </c>
      <c r="CL193" s="5">
        <v>4.4782700000000002</v>
      </c>
      <c r="CM193" s="5">
        <v>7.4001099999999997</v>
      </c>
      <c r="CN193" s="5">
        <v>6.5788599999999997</v>
      </c>
      <c r="CO193" s="5">
        <v>3.8251599999999999</v>
      </c>
      <c r="CP193" s="5">
        <v>1.7561</v>
      </c>
      <c r="CQ193" s="5">
        <v>2.3894799999999998</v>
      </c>
      <c r="CR193" s="5">
        <v>8.7228200000000005</v>
      </c>
      <c r="CS193" s="5">
        <v>5.8606499999999997</v>
      </c>
      <c r="CT193" s="5">
        <v>3.83792</v>
      </c>
      <c r="CU193" s="5">
        <v>11.622109999999999</v>
      </c>
      <c r="CV193" s="5">
        <v>5.0152000000000001</v>
      </c>
      <c r="CW193" s="6">
        <v>2.0037699999999998</v>
      </c>
      <c r="CX193" s="5">
        <v>2.2225799999999998</v>
      </c>
      <c r="CY193" s="5">
        <v>11.825939999999999</v>
      </c>
      <c r="CZ193" s="5">
        <v>5.0843699999999998</v>
      </c>
      <c r="DA193" s="5">
        <v>4.5027900000000001</v>
      </c>
      <c r="DB193" s="5">
        <v>4.2373200000000004</v>
      </c>
      <c r="DC193" s="5">
        <v>5.9907399999999997</v>
      </c>
      <c r="DD193" s="5">
        <v>7.4002299999999996</v>
      </c>
      <c r="DE193" s="5">
        <v>1.2796700000000001</v>
      </c>
      <c r="DF193" s="5">
        <v>9.2482299999999995</v>
      </c>
      <c r="DG193" s="6">
        <v>0.86163999999999996</v>
      </c>
      <c r="DH193" s="5">
        <v>4.9011800000000001</v>
      </c>
      <c r="DI193" s="5">
        <v>2.6819199999999999</v>
      </c>
      <c r="DJ193" s="6">
        <v>1.19309</v>
      </c>
      <c r="DK193" s="5">
        <v>6.4059499999999998</v>
      </c>
      <c r="DL193" s="5">
        <v>4.8191300000000004</v>
      </c>
      <c r="DM193" s="5">
        <v>3.7191700000000001</v>
      </c>
      <c r="DN193" s="5">
        <v>3.64256</v>
      </c>
      <c r="DO193" s="5">
        <v>2.5597799999999999</v>
      </c>
      <c r="DP193" s="5">
        <v>5.8673700000000002</v>
      </c>
      <c r="DQ193" s="5">
        <v>9.6279800000000009</v>
      </c>
      <c r="DR193" s="1" t="s">
        <v>754</v>
      </c>
      <c r="DS193" s="1" t="s">
        <v>332</v>
      </c>
      <c r="DT193" s="5">
        <v>-0.11242961883544922</v>
      </c>
      <c r="DU193" s="5">
        <v>-6.0525417327880859E-2</v>
      </c>
    </row>
    <row r="194" spans="2:125" x14ac:dyDescent="0.2">
      <c r="B194" s="3" t="s">
        <v>953</v>
      </c>
      <c r="C194" s="3" t="s">
        <v>928</v>
      </c>
      <c r="D194" s="4">
        <v>45210</v>
      </c>
      <c r="E194" s="4">
        <v>45215</v>
      </c>
      <c r="F194" s="1">
        <f t="shared" si="8"/>
        <v>5</v>
      </c>
      <c r="G194" s="1" t="s">
        <v>388</v>
      </c>
      <c r="H194" s="1" t="s">
        <v>388</v>
      </c>
      <c r="I194" s="1">
        <v>0</v>
      </c>
      <c r="J194" s="1">
        <v>0</v>
      </c>
      <c r="K194" s="1">
        <v>0</v>
      </c>
      <c r="L194" s="1">
        <v>0.5</v>
      </c>
      <c r="N194" s="3"/>
      <c r="P194" s="3" t="s">
        <v>954</v>
      </c>
      <c r="Q194" s="3" t="s">
        <v>955</v>
      </c>
      <c r="R194" s="3" t="s">
        <v>956</v>
      </c>
      <c r="S194" s="3" t="s">
        <v>324</v>
      </c>
      <c r="T194" s="3" t="s">
        <v>324</v>
      </c>
      <c r="U194" s="3" t="s">
        <v>324</v>
      </c>
      <c r="V194" s="3" t="s">
        <v>462</v>
      </c>
      <c r="W194" s="3" t="s">
        <v>932</v>
      </c>
      <c r="X194" s="3" t="s">
        <v>931</v>
      </c>
      <c r="Y194" s="3" t="s">
        <v>932</v>
      </c>
      <c r="Z194" s="3" t="s">
        <v>863</v>
      </c>
      <c r="AA194" s="3" t="s">
        <v>933</v>
      </c>
      <c r="AB194" s="3" t="s">
        <v>934</v>
      </c>
      <c r="AC194" s="3"/>
      <c r="AD194" s="5">
        <v>7.68567</v>
      </c>
      <c r="AE194" s="5">
        <v>6.7264999999999997</v>
      </c>
      <c r="AF194" s="5">
        <v>7.3509900000000004</v>
      </c>
      <c r="AG194" s="5">
        <v>3.04196</v>
      </c>
      <c r="AH194" s="5">
        <v>9.0021599999999999</v>
      </c>
      <c r="AI194" s="6">
        <v>-0.75180999999999998</v>
      </c>
      <c r="AJ194" s="5">
        <v>7.0723099999999999</v>
      </c>
      <c r="AK194" s="5">
        <v>10.449020000000001</v>
      </c>
      <c r="AL194" s="5">
        <v>9.1656600000000008</v>
      </c>
      <c r="AM194" s="5">
        <v>6.6733500000000001</v>
      </c>
      <c r="AN194" s="5">
        <v>9.5199499999999997</v>
      </c>
      <c r="AO194" s="5">
        <v>9.7452799999999993</v>
      </c>
      <c r="AP194" s="6">
        <v>0.86012</v>
      </c>
      <c r="AQ194" s="5">
        <v>13.342000000000001</v>
      </c>
      <c r="AR194" s="5">
        <v>4.6379299999999999</v>
      </c>
      <c r="AS194" s="5">
        <v>12.733409999999999</v>
      </c>
      <c r="AT194" s="5">
        <v>12.979839999999999</v>
      </c>
      <c r="AU194" s="5">
        <v>7.99437</v>
      </c>
      <c r="AV194" s="5">
        <v>3.9459300000000002</v>
      </c>
      <c r="AW194" s="5">
        <v>10.80373</v>
      </c>
      <c r="AX194" s="5">
        <v>9.9388299999999994</v>
      </c>
      <c r="AY194" s="5">
        <v>5.4019300000000001</v>
      </c>
      <c r="AZ194" s="6">
        <v>1.84015</v>
      </c>
      <c r="BA194" s="5">
        <v>6.7538600000000004</v>
      </c>
      <c r="BB194" s="5">
        <v>3.9874000000000001</v>
      </c>
      <c r="BC194" s="5">
        <v>3.0836299999999999</v>
      </c>
      <c r="BD194" s="6">
        <v>1.0961799999999999</v>
      </c>
      <c r="BE194" s="5">
        <v>9.6922099999999993</v>
      </c>
      <c r="BF194" s="5">
        <v>7.0036800000000001</v>
      </c>
      <c r="BG194" s="5">
        <v>12.62045</v>
      </c>
      <c r="BH194" s="5">
        <v>9.7761399999999998</v>
      </c>
      <c r="BI194" s="5">
        <v>5.1817000000000002</v>
      </c>
      <c r="BJ194" s="6">
        <v>1.1032299999999999</v>
      </c>
      <c r="BK194" s="5">
        <v>11.186249999999999</v>
      </c>
      <c r="BL194" s="5">
        <v>11.25732</v>
      </c>
      <c r="BM194" s="5">
        <v>5.8347899999999999</v>
      </c>
      <c r="BN194" s="6">
        <v>-1.0949199999999999</v>
      </c>
      <c r="BO194" s="5">
        <v>8.8755400000000009</v>
      </c>
      <c r="BP194" s="5">
        <v>10.733610000000001</v>
      </c>
      <c r="BQ194" s="5">
        <v>8.1080100000000002</v>
      </c>
      <c r="BR194" s="5">
        <v>6.4689399999999999</v>
      </c>
      <c r="BS194" s="6">
        <v>0.64824000000000004</v>
      </c>
      <c r="BT194" s="5">
        <v>10.488200000000001</v>
      </c>
      <c r="BU194" s="5">
        <v>9.7439800000000005</v>
      </c>
      <c r="BV194" s="5">
        <v>8.2256699999999991</v>
      </c>
      <c r="BW194" s="5">
        <v>8.5756999999999994</v>
      </c>
      <c r="BX194" s="5">
        <v>6.9445300000000003</v>
      </c>
      <c r="BY194" s="5">
        <v>8.01098</v>
      </c>
      <c r="BZ194" s="5">
        <v>8.5464699999999993</v>
      </c>
      <c r="CA194" s="5">
        <v>12.4963</v>
      </c>
      <c r="CB194" s="6">
        <v>0.53293999999999997</v>
      </c>
      <c r="CC194" s="5">
        <v>8.9797399999999996</v>
      </c>
      <c r="CD194" s="5">
        <v>7.9202399999999997</v>
      </c>
      <c r="CE194" s="5">
        <v>12.570489999999999</v>
      </c>
      <c r="CF194" s="5">
        <v>5.0234300000000003</v>
      </c>
      <c r="CG194" s="5">
        <v>11.06944</v>
      </c>
      <c r="CH194" s="5">
        <v>4.5236200000000002</v>
      </c>
      <c r="CI194" s="5">
        <v>6.0334199999999996</v>
      </c>
      <c r="CJ194" s="5">
        <v>6.1329500000000001</v>
      </c>
      <c r="CK194" s="5">
        <v>11.92113</v>
      </c>
      <c r="CL194" s="5">
        <v>5.0689799999999998</v>
      </c>
      <c r="CM194" s="5">
        <v>7.9565299999999999</v>
      </c>
      <c r="CN194" s="5">
        <v>8.8498900000000003</v>
      </c>
      <c r="CO194" s="5">
        <v>2.74891</v>
      </c>
      <c r="CP194" s="5">
        <v>2.1038899999999998</v>
      </c>
      <c r="CQ194" s="5">
        <v>2.63008</v>
      </c>
      <c r="CR194" s="5">
        <v>9.1915499999999994</v>
      </c>
      <c r="CS194" s="5">
        <v>6.5533400000000004</v>
      </c>
      <c r="CT194" s="5">
        <v>4.2190700000000003</v>
      </c>
      <c r="CU194" s="5">
        <v>12.19065</v>
      </c>
      <c r="CV194" s="5">
        <v>5.1829599999999996</v>
      </c>
      <c r="CW194" s="5">
        <v>2.9281100000000002</v>
      </c>
      <c r="CX194" s="5">
        <v>3.36334</v>
      </c>
      <c r="CY194" s="5">
        <v>12.091189999999999</v>
      </c>
      <c r="CZ194" s="5">
        <v>5.3129900000000001</v>
      </c>
      <c r="DA194" s="5">
        <v>6.3967999999999998</v>
      </c>
      <c r="DB194" s="5">
        <v>4.6414900000000001</v>
      </c>
      <c r="DC194" s="5">
        <v>6.5349599999999999</v>
      </c>
      <c r="DD194" s="5">
        <v>7.8581399999999997</v>
      </c>
      <c r="DE194" s="5">
        <v>1.75502</v>
      </c>
      <c r="DF194" s="5">
        <v>10.87932</v>
      </c>
      <c r="DG194" s="6">
        <v>1.371</v>
      </c>
      <c r="DH194" s="5">
        <v>5.3316299999999996</v>
      </c>
      <c r="DI194" s="5">
        <v>2.9257200000000001</v>
      </c>
      <c r="DJ194" s="6">
        <v>1.5101500000000001</v>
      </c>
      <c r="DK194" s="5">
        <v>6.9616400000000001</v>
      </c>
      <c r="DL194" s="5">
        <v>5.33575</v>
      </c>
      <c r="DM194" s="5">
        <v>4.0118600000000004</v>
      </c>
      <c r="DN194" s="5">
        <v>5.6534399999999998</v>
      </c>
      <c r="DO194" s="5">
        <v>2.8574799999999998</v>
      </c>
      <c r="DP194" s="5">
        <v>6.25481</v>
      </c>
      <c r="DQ194" s="5">
        <v>10.03458</v>
      </c>
      <c r="DR194" s="1" t="s">
        <v>754</v>
      </c>
      <c r="DS194" s="1" t="s">
        <v>332</v>
      </c>
      <c r="DT194" s="5">
        <v>0.25944995880126953</v>
      </c>
      <c r="DU194" s="5">
        <v>0.25914430618286133</v>
      </c>
    </row>
    <row r="195" spans="2:125" x14ac:dyDescent="0.2">
      <c r="B195" s="3" t="s">
        <v>957</v>
      </c>
      <c r="C195" s="3" t="s">
        <v>928</v>
      </c>
      <c r="D195" s="4">
        <v>45210</v>
      </c>
      <c r="E195" s="4">
        <v>45216</v>
      </c>
      <c r="F195" s="1">
        <f t="shared" si="8"/>
        <v>6</v>
      </c>
      <c r="G195" s="1" t="s">
        <v>388</v>
      </c>
      <c r="H195" s="1" t="s">
        <v>388</v>
      </c>
      <c r="I195" s="1">
        <v>0</v>
      </c>
      <c r="J195" s="1">
        <v>0</v>
      </c>
      <c r="K195" s="1">
        <v>0</v>
      </c>
      <c r="L195" s="1">
        <v>0.6</v>
      </c>
      <c r="M195" s="1">
        <f>L195*0.297</f>
        <v>0.1782</v>
      </c>
      <c r="N195" s="3" t="s">
        <v>769</v>
      </c>
      <c r="O195" s="1">
        <f>L195*0.18</f>
        <v>0.108</v>
      </c>
      <c r="P195" s="3" t="s">
        <v>954</v>
      </c>
      <c r="Q195" s="3" t="s">
        <v>958</v>
      </c>
      <c r="R195" s="3" t="s">
        <v>959</v>
      </c>
      <c r="S195" s="3" t="s">
        <v>324</v>
      </c>
      <c r="T195" s="3" t="s">
        <v>324</v>
      </c>
      <c r="U195" s="3" t="s">
        <v>324</v>
      </c>
      <c r="V195" s="3" t="s">
        <v>462</v>
      </c>
      <c r="W195" s="3" t="s">
        <v>932</v>
      </c>
      <c r="X195" s="3" t="s">
        <v>931</v>
      </c>
      <c r="Y195" s="3" t="s">
        <v>932</v>
      </c>
      <c r="Z195" s="3" t="s">
        <v>863</v>
      </c>
      <c r="AA195" s="3" t="s">
        <v>933</v>
      </c>
      <c r="AB195" s="3" t="s">
        <v>934</v>
      </c>
      <c r="AC195" s="3"/>
      <c r="AD195" s="5">
        <v>7.0537900000000002</v>
      </c>
      <c r="AE195" s="5">
        <v>6.7282200000000003</v>
      </c>
      <c r="AF195" s="5">
        <v>7.4485999999999999</v>
      </c>
      <c r="AG195" s="5">
        <v>2.2792400000000002</v>
      </c>
      <c r="AH195" s="5">
        <v>3.7944</v>
      </c>
      <c r="AI195" s="6">
        <v>-1.8603099999999999</v>
      </c>
      <c r="AJ195" s="5">
        <v>4.0981500000000004</v>
      </c>
      <c r="AK195" s="5">
        <v>6.65036</v>
      </c>
      <c r="AL195" s="5">
        <v>6.46408</v>
      </c>
      <c r="AM195" s="5">
        <v>5.6149199999999997</v>
      </c>
      <c r="AN195" s="5">
        <v>9.3280600000000007</v>
      </c>
      <c r="AO195" s="5">
        <v>8.6339699999999997</v>
      </c>
      <c r="AP195" s="6">
        <v>0.46854000000000001</v>
      </c>
      <c r="AQ195" s="5">
        <v>12.81889</v>
      </c>
      <c r="AR195" s="5">
        <v>5.0681799999999999</v>
      </c>
      <c r="AS195" s="5">
        <v>10.120850000000001</v>
      </c>
      <c r="AT195" s="5">
        <v>12.506880000000001</v>
      </c>
      <c r="AU195" s="5">
        <v>7.8228099999999996</v>
      </c>
      <c r="AV195" s="5">
        <v>1.5782499999999999</v>
      </c>
      <c r="AW195" s="5">
        <v>10.88668</v>
      </c>
      <c r="AX195" s="5">
        <v>9.9335000000000004</v>
      </c>
      <c r="AY195" s="5">
        <v>5.3480499999999997</v>
      </c>
      <c r="AZ195" s="6">
        <v>1.8001499999999999</v>
      </c>
      <c r="BA195" s="5">
        <v>4.9872500000000004</v>
      </c>
      <c r="BB195" s="5">
        <v>3.8664900000000002</v>
      </c>
      <c r="BC195" s="6">
        <v>1.9327700000000001</v>
      </c>
      <c r="BD195" s="6">
        <v>0.35721999999999998</v>
      </c>
      <c r="BE195" s="5">
        <v>9.1085499999999993</v>
      </c>
      <c r="BF195" s="5">
        <v>7.1067900000000002</v>
      </c>
      <c r="BG195" s="5">
        <v>10.593859999999999</v>
      </c>
      <c r="BH195" s="5">
        <v>9.6009799999999998</v>
      </c>
      <c r="BI195" s="5">
        <v>4.6429299999999998</v>
      </c>
      <c r="BJ195" s="6">
        <v>1.0442100000000001</v>
      </c>
      <c r="BK195" s="5">
        <v>8.1315100000000005</v>
      </c>
      <c r="BL195" s="5">
        <v>8.8411000000000008</v>
      </c>
      <c r="BM195" s="5">
        <v>3.4652799999999999</v>
      </c>
      <c r="BN195" s="6">
        <v>-0.70054000000000005</v>
      </c>
      <c r="BO195" s="5">
        <v>8.4926399999999997</v>
      </c>
      <c r="BP195" s="5">
        <v>8.3853399999999993</v>
      </c>
      <c r="BQ195" s="5">
        <v>8.0931599999999992</v>
      </c>
      <c r="BR195" s="5">
        <v>6.3147399999999996</v>
      </c>
      <c r="BS195" s="6">
        <v>0.34410000000000002</v>
      </c>
      <c r="BT195" s="5">
        <v>10.696300000000001</v>
      </c>
      <c r="BU195" s="5">
        <v>9.1787600000000005</v>
      </c>
      <c r="BV195" s="5">
        <v>7.7211999999999996</v>
      </c>
      <c r="BW195" s="5">
        <v>8.3074200000000005</v>
      </c>
      <c r="BX195" s="5">
        <v>6.3475599999999996</v>
      </c>
      <c r="BY195" s="5">
        <v>6.6520200000000003</v>
      </c>
      <c r="BZ195" s="5">
        <v>8.5485600000000002</v>
      </c>
      <c r="CA195" s="5">
        <v>8.6401900000000005</v>
      </c>
      <c r="CB195" s="6">
        <v>0.54405999999999999</v>
      </c>
      <c r="CC195" s="5">
        <v>8.5719899999999996</v>
      </c>
      <c r="CD195" s="5">
        <v>6.8182600000000004</v>
      </c>
      <c r="CE195" s="5">
        <v>12.681139999999999</v>
      </c>
      <c r="CF195" s="5">
        <v>5.0141</v>
      </c>
      <c r="CG195" s="5">
        <v>11.018219999999999</v>
      </c>
      <c r="CH195" s="5">
        <v>4.4167100000000001</v>
      </c>
      <c r="CI195" s="5">
        <v>6.0805999999999996</v>
      </c>
      <c r="CJ195" s="5">
        <v>6.0236099999999997</v>
      </c>
      <c r="CK195" s="5">
        <v>11.64348</v>
      </c>
      <c r="CL195" s="5">
        <v>5.0793499999999998</v>
      </c>
      <c r="CM195" s="5">
        <v>7.6286300000000002</v>
      </c>
      <c r="CN195" s="5">
        <v>9.6242199999999993</v>
      </c>
      <c r="CO195" s="5">
        <v>2.6651099999999999</v>
      </c>
      <c r="CP195" s="5">
        <v>1.97096</v>
      </c>
      <c r="CQ195" s="5">
        <v>2.79026</v>
      </c>
      <c r="CR195" s="5">
        <v>9.1118199999999998</v>
      </c>
      <c r="CS195" s="5">
        <v>6.2365599999999999</v>
      </c>
      <c r="CT195" s="5">
        <v>4.1544800000000004</v>
      </c>
      <c r="CU195" s="5">
        <v>11.83771</v>
      </c>
      <c r="CV195" s="5">
        <v>4.9531000000000001</v>
      </c>
      <c r="CW195" s="5">
        <v>2.22424</v>
      </c>
      <c r="CX195" s="5">
        <v>2.0863299999999998</v>
      </c>
      <c r="CY195" s="5">
        <v>11.32992</v>
      </c>
      <c r="CZ195" s="5">
        <v>5.4925600000000001</v>
      </c>
      <c r="DA195" s="5">
        <v>4.6738200000000001</v>
      </c>
      <c r="DB195" s="5">
        <v>4.7487300000000001</v>
      </c>
      <c r="DC195" s="5">
        <v>6.4880100000000001</v>
      </c>
      <c r="DD195" s="5">
        <v>7.3348500000000003</v>
      </c>
      <c r="DE195" s="5">
        <v>1.8126599999999999</v>
      </c>
      <c r="DF195" s="5">
        <v>9.3228799999999996</v>
      </c>
      <c r="DG195" s="6">
        <v>1.15916</v>
      </c>
      <c r="DH195" s="5">
        <v>5.02447</v>
      </c>
      <c r="DI195" s="5">
        <v>2.9124400000000001</v>
      </c>
      <c r="DJ195" s="6">
        <v>0.71223999999999998</v>
      </c>
      <c r="DK195" s="5">
        <v>6.8096699999999997</v>
      </c>
      <c r="DL195" s="5">
        <v>5.2969999999999997</v>
      </c>
      <c r="DM195" s="5">
        <v>4.0775100000000002</v>
      </c>
      <c r="DN195" s="5">
        <v>3.8516499999999998</v>
      </c>
      <c r="DO195" s="5">
        <v>2.8563100000000001</v>
      </c>
      <c r="DP195" s="5">
        <v>5.93262</v>
      </c>
      <c r="DQ195" s="5">
        <v>9.8742800000000006</v>
      </c>
      <c r="DR195" s="1" t="s">
        <v>754</v>
      </c>
      <c r="DS195" s="1" t="s">
        <v>332</v>
      </c>
      <c r="DT195" s="5">
        <v>0.10628032684326172</v>
      </c>
      <c r="DU195" s="5">
        <v>8.5074901580810547E-2</v>
      </c>
    </row>
    <row r="196" spans="2:125" x14ac:dyDescent="0.2">
      <c r="B196" s="3" t="s">
        <v>960</v>
      </c>
      <c r="C196" s="3" t="s">
        <v>928</v>
      </c>
      <c r="D196" s="4">
        <v>45210</v>
      </c>
      <c r="E196" s="4">
        <v>45217</v>
      </c>
      <c r="F196" s="1">
        <f t="shared" si="8"/>
        <v>7</v>
      </c>
      <c r="G196" s="1" t="s">
        <v>388</v>
      </c>
      <c r="H196" s="1" t="s">
        <v>388</v>
      </c>
      <c r="I196" s="1">
        <v>0</v>
      </c>
      <c r="J196" s="1">
        <v>0</v>
      </c>
      <c r="K196" s="1">
        <v>0</v>
      </c>
      <c r="L196" s="1">
        <v>0.7</v>
      </c>
      <c r="M196" s="1">
        <f>L196*0.265</f>
        <v>0.1855</v>
      </c>
      <c r="N196" s="3" t="s">
        <v>769</v>
      </c>
      <c r="O196" s="1">
        <f>L196*0.274</f>
        <v>0.1918</v>
      </c>
      <c r="P196" s="3" t="s">
        <v>552</v>
      </c>
      <c r="Q196" s="3" t="s">
        <v>961</v>
      </c>
      <c r="R196" s="3" t="s">
        <v>962</v>
      </c>
      <c r="S196" s="3" t="s">
        <v>324</v>
      </c>
      <c r="T196" s="3" t="s">
        <v>324</v>
      </c>
      <c r="U196" s="3" t="s">
        <v>324</v>
      </c>
      <c r="V196" s="3" t="s">
        <v>462</v>
      </c>
      <c r="W196" s="3" t="s">
        <v>932</v>
      </c>
      <c r="X196" s="3" t="s">
        <v>931</v>
      </c>
      <c r="Y196" s="3" t="s">
        <v>932</v>
      </c>
      <c r="Z196" s="3" t="s">
        <v>863</v>
      </c>
      <c r="AA196" s="3" t="s">
        <v>933</v>
      </c>
      <c r="AB196" s="3" t="s">
        <v>934</v>
      </c>
      <c r="AC196" s="3"/>
      <c r="AD196" s="5">
        <v>7.03681</v>
      </c>
      <c r="AE196" s="5">
        <v>6.8788999999999998</v>
      </c>
      <c r="AF196" s="5">
        <v>7.4912400000000003</v>
      </c>
      <c r="AG196" s="5">
        <v>2.36809</v>
      </c>
      <c r="AH196" s="5">
        <v>4.0526999999999997</v>
      </c>
      <c r="AI196" s="6">
        <v>-1.74963</v>
      </c>
      <c r="AJ196" s="5">
        <v>4.20526</v>
      </c>
      <c r="AK196" s="5">
        <v>6.54739</v>
      </c>
      <c r="AL196" s="5">
        <v>6.50448</v>
      </c>
      <c r="AM196" s="5">
        <v>5.4927000000000001</v>
      </c>
      <c r="AN196" s="5">
        <v>9.33657</v>
      </c>
      <c r="AO196" s="5">
        <v>7.8041099999999997</v>
      </c>
      <c r="AP196" s="6">
        <v>0.89359</v>
      </c>
      <c r="AQ196" s="5">
        <v>12.42013</v>
      </c>
      <c r="AR196" s="5">
        <v>5.2515299999999998</v>
      </c>
      <c r="AS196" s="5">
        <v>10.343209999999999</v>
      </c>
      <c r="AT196" s="5">
        <v>12.379009999999999</v>
      </c>
      <c r="AU196" s="5">
        <v>7.9499399999999998</v>
      </c>
      <c r="AV196" s="5">
        <v>1.7865200000000001</v>
      </c>
      <c r="AW196" s="5">
        <v>11.094889999999999</v>
      </c>
      <c r="AX196" s="5">
        <v>9.9670500000000004</v>
      </c>
      <c r="AY196" s="5">
        <v>5.10344</v>
      </c>
      <c r="AZ196" s="6">
        <v>1.95869</v>
      </c>
      <c r="BA196" s="5">
        <v>5.2411199999999996</v>
      </c>
      <c r="BB196" s="5">
        <v>3.9835799999999999</v>
      </c>
      <c r="BC196" s="6">
        <v>1.7535799999999999</v>
      </c>
      <c r="BD196" s="6">
        <v>0.88290999999999997</v>
      </c>
      <c r="BE196" s="5">
        <v>9.1976499999999994</v>
      </c>
      <c r="BF196" s="5">
        <v>7.1111399999999998</v>
      </c>
      <c r="BG196" s="5">
        <v>10.623189999999999</v>
      </c>
      <c r="BH196" s="5">
        <v>9.6405200000000004</v>
      </c>
      <c r="BI196" s="5">
        <v>4.8828500000000004</v>
      </c>
      <c r="BJ196" s="6">
        <v>1.2242999999999999</v>
      </c>
      <c r="BK196" s="5">
        <v>8.0418500000000002</v>
      </c>
      <c r="BL196" s="5">
        <v>8.7954699999999999</v>
      </c>
      <c r="BM196" s="5">
        <v>3.4307500000000002</v>
      </c>
      <c r="BN196" s="6">
        <v>-0.75727999999999995</v>
      </c>
      <c r="BO196" s="5">
        <v>8.4668299999999999</v>
      </c>
      <c r="BP196" s="5">
        <v>8.1810799999999997</v>
      </c>
      <c r="BQ196" s="5">
        <v>8.1145999999999994</v>
      </c>
      <c r="BR196" s="5">
        <v>6.3695300000000001</v>
      </c>
      <c r="BS196" s="6">
        <v>0.75899000000000005</v>
      </c>
      <c r="BT196" s="5">
        <v>10.57409</v>
      </c>
      <c r="BU196" s="5">
        <v>8.8943600000000007</v>
      </c>
      <c r="BV196" s="5">
        <v>7.2994199999999996</v>
      </c>
      <c r="BW196" s="5">
        <v>7.8081800000000001</v>
      </c>
      <c r="BX196" s="5">
        <v>6.3910900000000002</v>
      </c>
      <c r="BY196" s="5">
        <v>6.7250800000000002</v>
      </c>
      <c r="BZ196" s="5">
        <v>8.6516099999999998</v>
      </c>
      <c r="CA196" s="5">
        <v>8.4268199999999993</v>
      </c>
      <c r="CB196" s="6">
        <v>6.6869999999999999E-2</v>
      </c>
      <c r="CC196" s="5">
        <v>8.5471900000000005</v>
      </c>
      <c r="CD196" s="5">
        <v>6.8348000000000004</v>
      </c>
      <c r="CE196" s="5">
        <v>12.629440000000001</v>
      </c>
      <c r="CF196" s="5">
        <v>4.8890799999999999</v>
      </c>
      <c r="CG196" s="5">
        <v>10.891489999999999</v>
      </c>
      <c r="CH196" s="5">
        <v>4.3115800000000002</v>
      </c>
      <c r="CI196" s="5">
        <v>5.8671699999999998</v>
      </c>
      <c r="CJ196" s="5">
        <v>6.0029700000000004</v>
      </c>
      <c r="CK196" s="5">
        <v>11.52905</v>
      </c>
      <c r="CL196" s="5">
        <v>5.0388000000000002</v>
      </c>
      <c r="CM196" s="5">
        <v>7.4263199999999996</v>
      </c>
      <c r="CN196" s="5">
        <v>9.1193799999999996</v>
      </c>
      <c r="CO196" s="5">
        <v>4.3523500000000004</v>
      </c>
      <c r="CP196" s="5">
        <v>2.0996700000000001</v>
      </c>
      <c r="CQ196" s="5">
        <v>2.70336</v>
      </c>
      <c r="CR196" s="5">
        <v>9.1139200000000002</v>
      </c>
      <c r="CS196" s="5">
        <v>6.2111599999999996</v>
      </c>
      <c r="CT196" s="5">
        <v>4.2111700000000001</v>
      </c>
      <c r="CU196" s="5">
        <v>11.696210000000001</v>
      </c>
      <c r="CV196" s="5">
        <v>4.7323399999999998</v>
      </c>
      <c r="CW196" s="5">
        <v>2.1507800000000001</v>
      </c>
      <c r="CX196" s="5">
        <v>2.2227000000000001</v>
      </c>
      <c r="CY196" s="5">
        <v>10.37763</v>
      </c>
      <c r="CZ196" s="5">
        <v>5.6281499999999998</v>
      </c>
      <c r="DA196" s="5">
        <v>5.1496000000000004</v>
      </c>
      <c r="DB196" s="5">
        <v>4.8902000000000001</v>
      </c>
      <c r="DC196" s="5">
        <v>6.5422099999999999</v>
      </c>
      <c r="DD196" s="5">
        <v>7.3891600000000004</v>
      </c>
      <c r="DE196" s="5">
        <v>1.8972</v>
      </c>
      <c r="DF196" s="5">
        <v>9.2592800000000004</v>
      </c>
      <c r="DG196" s="6">
        <v>1.5553900000000001</v>
      </c>
      <c r="DH196" s="5">
        <v>5.2619699999999998</v>
      </c>
      <c r="DI196" s="5">
        <v>2.9950600000000001</v>
      </c>
      <c r="DJ196" s="6">
        <v>1.0513399999999999</v>
      </c>
      <c r="DK196" s="5">
        <v>7.2141500000000001</v>
      </c>
      <c r="DL196" s="5">
        <v>5.4461300000000001</v>
      </c>
      <c r="DM196" s="5">
        <v>4.2709900000000003</v>
      </c>
      <c r="DN196" s="5">
        <v>4.13171</v>
      </c>
      <c r="DO196" s="5">
        <v>2.93696</v>
      </c>
      <c r="DP196" s="5">
        <v>5.7840600000000002</v>
      </c>
      <c r="DQ196" s="5">
        <v>9.8473799999999994</v>
      </c>
      <c r="DR196" s="1" t="s">
        <v>754</v>
      </c>
      <c r="DS196" s="1" t="s">
        <v>332</v>
      </c>
      <c r="DT196" s="5">
        <v>-2.9859542846679688E-2</v>
      </c>
      <c r="DU196" s="5">
        <v>5.6654453277587898E-2</v>
      </c>
    </row>
    <row r="197" spans="2:125" x14ac:dyDescent="0.2">
      <c r="B197" s="3" t="s">
        <v>963</v>
      </c>
      <c r="C197" s="3" t="s">
        <v>928</v>
      </c>
      <c r="D197" s="4">
        <v>45210</v>
      </c>
      <c r="E197" s="4">
        <v>45218</v>
      </c>
      <c r="F197" s="1">
        <f t="shared" si="8"/>
        <v>8</v>
      </c>
      <c r="G197" s="1" t="s">
        <v>388</v>
      </c>
      <c r="H197" s="1" t="s">
        <v>388</v>
      </c>
      <c r="I197" s="1">
        <v>0</v>
      </c>
      <c r="J197" s="1">
        <v>0</v>
      </c>
      <c r="K197" s="1">
        <v>0</v>
      </c>
      <c r="L197" s="1">
        <v>1.1000000000000001</v>
      </c>
      <c r="M197" s="1">
        <f>L197*0.38</f>
        <v>0.41800000000000004</v>
      </c>
      <c r="N197" s="3" t="s">
        <v>536</v>
      </c>
      <c r="O197" s="1">
        <f>L197*0.171</f>
        <v>0.18810000000000002</v>
      </c>
      <c r="P197" s="3" t="s">
        <v>321</v>
      </c>
      <c r="Q197" s="3" t="s">
        <v>964</v>
      </c>
      <c r="R197" s="3" t="s">
        <v>965</v>
      </c>
      <c r="S197" s="3" t="s">
        <v>324</v>
      </c>
      <c r="T197" s="3" t="s">
        <v>324</v>
      </c>
      <c r="U197" s="3" t="s">
        <v>324</v>
      </c>
      <c r="V197" s="3" t="s">
        <v>462</v>
      </c>
      <c r="W197" s="3" t="s">
        <v>932</v>
      </c>
      <c r="X197" s="3" t="s">
        <v>931</v>
      </c>
      <c r="Y197" s="3" t="s">
        <v>932</v>
      </c>
      <c r="Z197" s="3" t="s">
        <v>863</v>
      </c>
      <c r="AA197" s="3" t="s">
        <v>933</v>
      </c>
      <c r="AB197" s="3" t="s">
        <v>934</v>
      </c>
      <c r="AC197" s="3"/>
      <c r="AD197" s="5">
        <v>7.0223500000000003</v>
      </c>
      <c r="AE197" s="5">
        <v>6.7674200000000004</v>
      </c>
      <c r="AF197" s="5">
        <v>7.4790700000000001</v>
      </c>
      <c r="AG197" s="5">
        <v>2.14811</v>
      </c>
      <c r="AH197" s="5">
        <v>2.5694300000000001</v>
      </c>
      <c r="AI197" s="6">
        <v>-1.5828800000000001</v>
      </c>
      <c r="AJ197" s="5">
        <v>4.1628699999999998</v>
      </c>
      <c r="AK197" s="5">
        <v>4.5187099999999996</v>
      </c>
      <c r="AL197" s="5">
        <v>5.3707399999999996</v>
      </c>
      <c r="AM197" s="5">
        <v>4.8139900000000004</v>
      </c>
      <c r="AN197" s="5">
        <v>9.2143899999999999</v>
      </c>
      <c r="AO197" s="5">
        <v>7.2405499999999998</v>
      </c>
      <c r="AP197" s="6">
        <v>0.37508000000000002</v>
      </c>
      <c r="AQ197" s="5">
        <v>12.13555</v>
      </c>
      <c r="AR197" s="5">
        <v>5.2983000000000002</v>
      </c>
      <c r="AS197" s="5">
        <v>9.4262700000000006</v>
      </c>
      <c r="AT197" s="5">
        <v>12.326560000000001</v>
      </c>
      <c r="AU197" s="5">
        <v>7.8470500000000003</v>
      </c>
      <c r="AV197" s="6">
        <v>-0.15984000000000001</v>
      </c>
      <c r="AW197" s="5">
        <v>11.06317</v>
      </c>
      <c r="AX197" s="5">
        <v>9.5688499999999994</v>
      </c>
      <c r="AY197" s="5">
        <v>5.15482</v>
      </c>
      <c r="AZ197" s="6">
        <v>1.8361499999999999</v>
      </c>
      <c r="BA197" s="5">
        <v>4.7512600000000003</v>
      </c>
      <c r="BB197" s="5">
        <v>3.8565</v>
      </c>
      <c r="BC197" s="6">
        <v>1.9600200000000001</v>
      </c>
      <c r="BD197" s="6">
        <v>0.87712999999999997</v>
      </c>
      <c r="BE197" s="5">
        <v>9.0691500000000005</v>
      </c>
      <c r="BF197" s="5">
        <v>7.0350000000000001</v>
      </c>
      <c r="BG197" s="5">
        <v>10.428699999999999</v>
      </c>
      <c r="BH197" s="5">
        <v>9.5377100000000006</v>
      </c>
      <c r="BI197" s="5">
        <v>4.9653200000000002</v>
      </c>
      <c r="BJ197" s="6">
        <v>1.3560300000000001</v>
      </c>
      <c r="BK197" s="5">
        <v>7.5909800000000001</v>
      </c>
      <c r="BL197" s="5">
        <v>7.31454</v>
      </c>
      <c r="BM197" s="5">
        <v>2.82213</v>
      </c>
      <c r="BN197" s="6">
        <v>-0.84004000000000001</v>
      </c>
      <c r="BO197" s="5">
        <v>8.4235900000000008</v>
      </c>
      <c r="BP197" s="5">
        <v>6.7581300000000004</v>
      </c>
      <c r="BQ197" s="5">
        <v>8.1581700000000001</v>
      </c>
      <c r="BR197" s="5">
        <v>6.2264900000000001</v>
      </c>
      <c r="BS197" s="6">
        <v>0.28050999999999998</v>
      </c>
      <c r="BT197" s="5">
        <v>9.9240899999999996</v>
      </c>
      <c r="BU197" s="5">
        <v>8.5019899999999993</v>
      </c>
      <c r="BV197" s="5">
        <v>6.95817</v>
      </c>
      <c r="BW197" s="5">
        <v>7.6186999999999996</v>
      </c>
      <c r="BX197" s="5">
        <v>6.1145199999999997</v>
      </c>
      <c r="BY197" s="5">
        <v>6.47255</v>
      </c>
      <c r="BZ197" s="5">
        <v>8.7724600000000006</v>
      </c>
      <c r="CA197" s="5">
        <v>5.8913000000000002</v>
      </c>
      <c r="CB197" s="6">
        <v>0.30131000000000002</v>
      </c>
      <c r="CC197" s="5">
        <v>8.3969199999999997</v>
      </c>
      <c r="CD197" s="5">
        <v>6.9960199999999997</v>
      </c>
      <c r="CE197" s="5">
        <v>12.735900000000001</v>
      </c>
      <c r="CF197" s="5">
        <v>4.8309899999999999</v>
      </c>
      <c r="CG197" s="5">
        <v>10.801629999999999</v>
      </c>
      <c r="CH197" s="5">
        <v>4.016</v>
      </c>
      <c r="CI197" s="5">
        <v>5.5180499999999997</v>
      </c>
      <c r="CJ197" s="5">
        <v>5.9389799999999999</v>
      </c>
      <c r="CK197" s="5">
        <v>11.22739</v>
      </c>
      <c r="CL197" s="5">
        <v>5.1757299999999997</v>
      </c>
      <c r="CM197" s="5">
        <v>6.9470200000000002</v>
      </c>
      <c r="CN197" s="5">
        <v>8.8068200000000001</v>
      </c>
      <c r="CO197" s="5">
        <v>3.8703500000000002</v>
      </c>
      <c r="CP197" s="5">
        <v>2.05898</v>
      </c>
      <c r="CQ197" s="5">
        <v>2.63314</v>
      </c>
      <c r="CR197" s="5">
        <v>9.0200999999999993</v>
      </c>
      <c r="CS197" s="5">
        <v>6.1105499999999999</v>
      </c>
      <c r="CT197" s="5">
        <v>4.1744599999999998</v>
      </c>
      <c r="CU197" s="5">
        <v>10.06162</v>
      </c>
      <c r="CV197" s="5">
        <v>4.7175000000000002</v>
      </c>
      <c r="CW197" s="5">
        <v>2.2990499999999998</v>
      </c>
      <c r="CX197" s="5">
        <v>1.90933</v>
      </c>
      <c r="CY197" s="5">
        <v>9.1692800000000005</v>
      </c>
      <c r="CZ197" s="5">
        <v>5.58833</v>
      </c>
      <c r="DA197" s="5">
        <v>4.6236199999999998</v>
      </c>
      <c r="DB197" s="5">
        <v>4.7505499999999996</v>
      </c>
      <c r="DC197" s="5">
        <v>6.4344599999999996</v>
      </c>
      <c r="DD197" s="5">
        <v>7.1750299999999996</v>
      </c>
      <c r="DE197" s="5">
        <v>1.7131099999999999</v>
      </c>
      <c r="DF197" s="5">
        <v>8.9847599999999996</v>
      </c>
      <c r="DG197" s="6">
        <v>0.67045999999999994</v>
      </c>
      <c r="DH197" s="5">
        <v>5.1845800000000004</v>
      </c>
      <c r="DI197" s="5">
        <v>2.6807699999999999</v>
      </c>
      <c r="DJ197" s="6">
        <v>1.32718</v>
      </c>
      <c r="DK197" s="5">
        <v>6.80992</v>
      </c>
      <c r="DL197" s="5">
        <v>5.2591099999999997</v>
      </c>
      <c r="DM197" s="5">
        <v>4.3785100000000003</v>
      </c>
      <c r="DN197" s="5">
        <v>3.79792</v>
      </c>
      <c r="DO197" s="5">
        <v>2.93736</v>
      </c>
      <c r="DP197" s="5">
        <v>5.5606400000000002</v>
      </c>
      <c r="DQ197" s="5">
        <v>9.6643699999999999</v>
      </c>
      <c r="DR197" s="1" t="s">
        <v>754</v>
      </c>
      <c r="DS197" s="1" t="s">
        <v>332</v>
      </c>
      <c r="DT197" s="5">
        <v>-3.8404464721679688E-3</v>
      </c>
      <c r="DU197" s="5">
        <v>-6.4358711242675781E-3</v>
      </c>
    </row>
    <row r="198" spans="2:125" x14ac:dyDescent="0.2">
      <c r="B198" s="3" t="s">
        <v>966</v>
      </c>
      <c r="C198" s="3" t="s">
        <v>928</v>
      </c>
      <c r="D198" s="4">
        <v>45210</v>
      </c>
      <c r="E198" s="4">
        <v>45219</v>
      </c>
      <c r="F198" s="1">
        <f t="shared" si="8"/>
        <v>9</v>
      </c>
      <c r="G198" s="1" t="s">
        <v>388</v>
      </c>
      <c r="H198" s="1" t="s">
        <v>388</v>
      </c>
      <c r="I198" s="1">
        <v>0</v>
      </c>
      <c r="J198" s="1">
        <v>0</v>
      </c>
      <c r="K198" s="1">
        <v>0</v>
      </c>
      <c r="L198" s="1">
        <v>2.8</v>
      </c>
      <c r="M198" s="1">
        <f>L198*0.078</f>
        <v>0.21839999999999998</v>
      </c>
      <c r="N198" s="3" t="s">
        <v>967</v>
      </c>
      <c r="O198" s="1">
        <f>L198*0.137</f>
        <v>0.3836</v>
      </c>
      <c r="P198" s="3" t="s">
        <v>321</v>
      </c>
      <c r="Q198" s="3" t="s">
        <v>968</v>
      </c>
      <c r="R198" s="3" t="s">
        <v>969</v>
      </c>
      <c r="S198" s="3" t="s">
        <v>324</v>
      </c>
      <c r="T198" s="3" t="s">
        <v>324</v>
      </c>
      <c r="U198" s="3" t="s">
        <v>324</v>
      </c>
      <c r="V198" s="3" t="s">
        <v>462</v>
      </c>
      <c r="W198" s="3" t="s">
        <v>932</v>
      </c>
      <c r="X198" s="3" t="s">
        <v>931</v>
      </c>
      <c r="Y198" s="3" t="s">
        <v>932</v>
      </c>
      <c r="Z198" s="3" t="s">
        <v>863</v>
      </c>
      <c r="AA198" s="3" t="s">
        <v>933</v>
      </c>
      <c r="AB198" s="3" t="s">
        <v>934</v>
      </c>
      <c r="AC198" s="3"/>
      <c r="AD198" s="5">
        <v>6.0026700000000002</v>
      </c>
      <c r="AE198" s="5">
        <v>6.3956299999999997</v>
      </c>
      <c r="AF198" s="5">
        <v>7.4207999999999998</v>
      </c>
      <c r="AG198" s="5">
        <v>1.99726</v>
      </c>
      <c r="AH198" s="5">
        <v>3.6986400000000001</v>
      </c>
      <c r="AI198" s="6">
        <v>-1.7633099999999999</v>
      </c>
      <c r="AJ198" s="5">
        <v>4.2284300000000004</v>
      </c>
      <c r="AK198" s="5">
        <v>6.2032999999999996</v>
      </c>
      <c r="AL198" s="5">
        <v>6.3128799999999998</v>
      </c>
      <c r="AM198" s="5">
        <v>5.26166</v>
      </c>
      <c r="AN198" s="5">
        <v>9.1561599999999999</v>
      </c>
      <c r="AO198" s="5">
        <v>6.9133300000000002</v>
      </c>
      <c r="AP198" s="6">
        <v>0.40555000000000002</v>
      </c>
      <c r="AQ198" s="5">
        <v>11.74987</v>
      </c>
      <c r="AR198" s="5">
        <v>5.3114600000000003</v>
      </c>
      <c r="AS198" s="5">
        <v>10.153510000000001</v>
      </c>
      <c r="AT198" s="5">
        <v>11.81485</v>
      </c>
      <c r="AU198" s="5">
        <v>7.7527900000000001</v>
      </c>
      <c r="AV198" s="5">
        <v>1.3892199999999999</v>
      </c>
      <c r="AW198" s="5">
        <v>10.99452</v>
      </c>
      <c r="AX198" s="5">
        <v>9.5689399999999996</v>
      </c>
      <c r="AY198" s="5">
        <v>5.2842500000000001</v>
      </c>
      <c r="AZ198" s="6">
        <v>1.6955100000000001</v>
      </c>
      <c r="BA198" s="5">
        <v>4.617</v>
      </c>
      <c r="BB198" s="5">
        <v>3.7833899999999998</v>
      </c>
      <c r="BC198" s="6">
        <v>1.0136400000000001</v>
      </c>
      <c r="BD198" s="6">
        <v>1.2116100000000001</v>
      </c>
      <c r="BE198" s="5">
        <v>9.0141399999999994</v>
      </c>
      <c r="BF198" s="5">
        <v>7.1025</v>
      </c>
      <c r="BG198" s="5">
        <v>10.522080000000001</v>
      </c>
      <c r="BH198" s="5">
        <v>9.7236100000000008</v>
      </c>
      <c r="BI198" s="5">
        <v>4.7685899999999997</v>
      </c>
      <c r="BJ198" s="6">
        <v>1.3037300000000001</v>
      </c>
      <c r="BK198" s="5">
        <v>7.8350299999999997</v>
      </c>
      <c r="BL198" s="5">
        <v>8.6705100000000002</v>
      </c>
      <c r="BM198" s="5">
        <v>3.1812999999999998</v>
      </c>
      <c r="BN198" s="6">
        <v>-1.3838900000000001</v>
      </c>
      <c r="BO198" s="5">
        <v>8.51694</v>
      </c>
      <c r="BP198" s="5">
        <v>7.8605600000000004</v>
      </c>
      <c r="BQ198" s="5">
        <v>8.0830199999999994</v>
      </c>
      <c r="BR198" s="5">
        <v>6.1867400000000004</v>
      </c>
      <c r="BS198" s="6">
        <v>0.22993</v>
      </c>
      <c r="BT198" s="5">
        <v>9.5357500000000002</v>
      </c>
      <c r="BU198" s="5">
        <v>8.3763900000000007</v>
      </c>
      <c r="BV198" s="5">
        <v>6.7196699999999998</v>
      </c>
      <c r="BW198" s="5">
        <v>7.5302300000000004</v>
      </c>
      <c r="BX198" s="5">
        <v>6.3943300000000001</v>
      </c>
      <c r="BY198" s="5">
        <v>6.3751899999999999</v>
      </c>
      <c r="BZ198" s="5">
        <v>8.6797400000000007</v>
      </c>
      <c r="CA198" s="5">
        <v>8.2312399999999997</v>
      </c>
      <c r="CB198" s="6">
        <v>0.41907</v>
      </c>
      <c r="CC198" s="5">
        <v>8.52121</v>
      </c>
      <c r="CD198" s="5">
        <v>6.9172599999999997</v>
      </c>
      <c r="CE198" s="5">
        <v>12.772830000000001</v>
      </c>
      <c r="CF198" s="5">
        <v>4.7405999999999997</v>
      </c>
      <c r="CG198" s="5">
        <v>10.714029999999999</v>
      </c>
      <c r="CH198" s="5">
        <v>3.8005100000000001</v>
      </c>
      <c r="CI198" s="5">
        <v>5.2567399999999997</v>
      </c>
      <c r="CJ198" s="5">
        <v>5.9329400000000003</v>
      </c>
      <c r="CK198" s="5">
        <v>11.71538</v>
      </c>
      <c r="CL198" s="5">
        <v>5.3830799999999996</v>
      </c>
      <c r="CM198" s="5">
        <v>6.9149700000000003</v>
      </c>
      <c r="CN198" s="5">
        <v>9.4098400000000009</v>
      </c>
      <c r="CO198" s="5">
        <v>2.2811300000000001</v>
      </c>
      <c r="CP198" s="5">
        <v>1.8832800000000001</v>
      </c>
      <c r="CQ198" s="5">
        <v>2.6414499999999999</v>
      </c>
      <c r="CR198" s="5">
        <v>9.0792000000000002</v>
      </c>
      <c r="CS198" s="5">
        <v>6.0807500000000001</v>
      </c>
      <c r="CT198" s="5">
        <v>4.2263799999999998</v>
      </c>
      <c r="CU198" s="5">
        <v>10.994529999999999</v>
      </c>
      <c r="CV198" s="5">
        <v>4.7315500000000004</v>
      </c>
      <c r="CW198" s="5">
        <v>2.30491</v>
      </c>
      <c r="CX198" s="5">
        <v>1.9876</v>
      </c>
      <c r="CY198" s="5">
        <v>8.0576899999999991</v>
      </c>
      <c r="CZ198" s="5">
        <v>5.4778099999999998</v>
      </c>
      <c r="DA198" s="5">
        <v>4.56419</v>
      </c>
      <c r="DB198" s="5">
        <v>4.8319400000000003</v>
      </c>
      <c r="DC198" s="5">
        <v>6.2633200000000002</v>
      </c>
      <c r="DD198" s="5">
        <v>7.2470499999999998</v>
      </c>
      <c r="DE198" s="5">
        <v>1.71898</v>
      </c>
      <c r="DF198" s="5">
        <v>9.2318599999999993</v>
      </c>
      <c r="DG198" s="6">
        <v>0.50585999999999998</v>
      </c>
      <c r="DH198" s="5">
        <v>5.1284999999999998</v>
      </c>
      <c r="DI198" s="5">
        <v>2.79461</v>
      </c>
      <c r="DJ198" s="6">
        <v>0.96819999999999995</v>
      </c>
      <c r="DK198" s="5">
        <v>6.7396399999999996</v>
      </c>
      <c r="DL198" s="5">
        <v>4.5204700000000004</v>
      </c>
      <c r="DM198" s="5">
        <v>4.4430100000000001</v>
      </c>
      <c r="DN198" s="5">
        <v>3.1974399999999998</v>
      </c>
      <c r="DO198" s="5">
        <v>2.6888100000000001</v>
      </c>
      <c r="DP198" s="5">
        <v>5.32193</v>
      </c>
      <c r="DQ198" s="5">
        <v>9.5593000000000004</v>
      </c>
      <c r="DR198" s="1" t="s">
        <v>754</v>
      </c>
      <c r="DS198" s="1" t="s">
        <v>332</v>
      </c>
      <c r="DT198" s="5">
        <v>-5.8010101318359375E-2</v>
      </c>
      <c r="DU198" s="5">
        <v>-6.4975261688232422E-2</v>
      </c>
    </row>
    <row r="199" spans="2:125" x14ac:dyDescent="0.2">
      <c r="B199" s="3" t="s">
        <v>970</v>
      </c>
      <c r="C199" s="3" t="s">
        <v>928</v>
      </c>
      <c r="D199" s="4">
        <v>45210</v>
      </c>
      <c r="E199" s="4">
        <v>45220</v>
      </c>
      <c r="F199" s="1">
        <f t="shared" si="8"/>
        <v>10</v>
      </c>
      <c r="G199" s="1" t="s">
        <v>388</v>
      </c>
      <c r="H199" s="1" t="s">
        <v>388</v>
      </c>
      <c r="I199" s="1">
        <v>0</v>
      </c>
      <c r="J199" s="1">
        <v>0</v>
      </c>
      <c r="K199" s="1">
        <v>0</v>
      </c>
      <c r="L199" s="1">
        <v>4.9000000000000004</v>
      </c>
      <c r="M199" s="1">
        <f>L199*0.087</f>
        <v>0.42630000000000001</v>
      </c>
      <c r="N199" s="3" t="s">
        <v>971</v>
      </c>
      <c r="O199" s="1">
        <f>L199*0.043</f>
        <v>0.2107</v>
      </c>
      <c r="P199" s="3" t="s">
        <v>972</v>
      </c>
      <c r="Q199" s="3" t="s">
        <v>973</v>
      </c>
      <c r="R199" s="3" t="s">
        <v>347</v>
      </c>
      <c r="S199" s="3" t="s">
        <v>324</v>
      </c>
      <c r="T199" s="3" t="s">
        <v>324</v>
      </c>
      <c r="U199" s="3" t="s">
        <v>324</v>
      </c>
      <c r="V199" s="3" t="s">
        <v>462</v>
      </c>
      <c r="W199" s="3" t="s">
        <v>932</v>
      </c>
      <c r="X199" s="3" t="s">
        <v>931</v>
      </c>
      <c r="Y199" s="3" t="s">
        <v>932</v>
      </c>
      <c r="Z199" s="3" t="s">
        <v>863</v>
      </c>
      <c r="AA199" s="3" t="s">
        <v>933</v>
      </c>
      <c r="AB199" s="3" t="s">
        <v>934</v>
      </c>
      <c r="AC199" s="3"/>
      <c r="AD199" s="5">
        <v>5.57402</v>
      </c>
      <c r="AE199" s="5">
        <v>6.0327700000000002</v>
      </c>
      <c r="AF199" s="5">
        <v>7.2157400000000003</v>
      </c>
      <c r="AG199" s="5">
        <v>1.6697599999999999</v>
      </c>
      <c r="AH199" s="5">
        <v>3.35737</v>
      </c>
      <c r="AI199" s="5">
        <v>4.9904799999999998</v>
      </c>
      <c r="AJ199" s="5">
        <v>4.3947000000000003</v>
      </c>
      <c r="AK199" s="5">
        <v>5.9393399999999996</v>
      </c>
      <c r="AL199" s="5">
        <v>7.3106400000000002</v>
      </c>
      <c r="AM199" s="5">
        <v>5.2343799999999998</v>
      </c>
      <c r="AN199" s="5">
        <v>8.9857200000000006</v>
      </c>
      <c r="AO199" s="5">
        <v>6.7690200000000003</v>
      </c>
      <c r="AP199" s="6">
        <v>0.52678999999999998</v>
      </c>
      <c r="AQ199" s="5">
        <v>11.933439999999999</v>
      </c>
      <c r="AR199" s="5">
        <v>5.0424100000000003</v>
      </c>
      <c r="AS199" s="5">
        <v>9.8348099999999992</v>
      </c>
      <c r="AT199" s="5">
        <v>12.26605</v>
      </c>
      <c r="AU199" s="5">
        <v>7.7927900000000001</v>
      </c>
      <c r="AV199" s="6">
        <v>0.43654999999999999</v>
      </c>
      <c r="AW199" s="5">
        <v>10.552429999999999</v>
      </c>
      <c r="AX199" s="5">
        <v>9.4268400000000003</v>
      </c>
      <c r="AY199" s="5">
        <v>5.1601699999999999</v>
      </c>
      <c r="AZ199" s="6">
        <v>1.07924</v>
      </c>
      <c r="BA199" s="5">
        <v>4.6711799999999997</v>
      </c>
      <c r="BB199" s="5">
        <v>3.7761100000000001</v>
      </c>
      <c r="BC199" s="6">
        <v>1.6694599999999999</v>
      </c>
      <c r="BD199" s="6">
        <v>1.14771</v>
      </c>
      <c r="BE199" s="5">
        <v>8.9416799999999999</v>
      </c>
      <c r="BF199" s="5">
        <v>6.7078899999999999</v>
      </c>
      <c r="BG199" s="5">
        <v>10.35238</v>
      </c>
      <c r="BH199" s="5">
        <v>9.6396099999999993</v>
      </c>
      <c r="BI199" s="5">
        <v>4.2446999999999999</v>
      </c>
      <c r="BJ199" s="6">
        <v>1.1661999999999999</v>
      </c>
      <c r="BK199" s="5">
        <v>7.7423200000000003</v>
      </c>
      <c r="BL199" s="5">
        <v>8.2109199999999998</v>
      </c>
      <c r="BM199" s="5">
        <v>3.8050099999999998</v>
      </c>
      <c r="BN199" s="6">
        <v>-1.2373000000000001</v>
      </c>
      <c r="BO199" s="5">
        <v>8.5379900000000006</v>
      </c>
      <c r="BP199" s="5">
        <v>8.6721599999999999</v>
      </c>
      <c r="BQ199" s="5">
        <v>8.1051400000000005</v>
      </c>
      <c r="BR199" s="5">
        <v>6.0976400000000002</v>
      </c>
      <c r="BS199" s="6">
        <v>0.41854999999999998</v>
      </c>
      <c r="BT199" s="5">
        <v>9.0744199999999999</v>
      </c>
      <c r="BU199" s="5">
        <v>8.4124599999999994</v>
      </c>
      <c r="BV199" s="5">
        <v>6.6703900000000003</v>
      </c>
      <c r="BW199" s="5">
        <v>7.2680999999999996</v>
      </c>
      <c r="BX199" s="5">
        <v>6.01553</v>
      </c>
      <c r="BY199" s="5">
        <v>6.2119499999999999</v>
      </c>
      <c r="BZ199" s="5">
        <v>8.5785599999999995</v>
      </c>
      <c r="CA199" s="5">
        <v>8.2141900000000003</v>
      </c>
      <c r="CB199" s="6">
        <v>0.59302999999999995</v>
      </c>
      <c r="CC199" s="5">
        <v>8.6910299999999996</v>
      </c>
      <c r="CD199" s="5">
        <v>6.5918000000000001</v>
      </c>
      <c r="CE199" s="5">
        <v>12.68083</v>
      </c>
      <c r="CF199" s="5">
        <v>4.4657999999999998</v>
      </c>
      <c r="CG199" s="5">
        <v>10.555730000000001</v>
      </c>
      <c r="CH199" s="5">
        <v>3.63801</v>
      </c>
      <c r="CI199" s="5">
        <v>4.7382900000000001</v>
      </c>
      <c r="CJ199" s="5">
        <v>5.8554300000000001</v>
      </c>
      <c r="CK199" s="5">
        <v>11.379659999999999</v>
      </c>
      <c r="CL199" s="5">
        <v>5.3666600000000004</v>
      </c>
      <c r="CM199" s="5">
        <v>6.5641800000000003</v>
      </c>
      <c r="CN199" s="5">
        <v>9.2562700000000007</v>
      </c>
      <c r="CO199" s="5">
        <v>4.8569300000000002</v>
      </c>
      <c r="CP199" s="5">
        <v>2.06446</v>
      </c>
      <c r="CQ199" s="5">
        <v>2.4752900000000002</v>
      </c>
      <c r="CR199" s="5">
        <v>8.9629700000000003</v>
      </c>
      <c r="CS199" s="5">
        <v>5.9127000000000001</v>
      </c>
      <c r="CT199" s="5">
        <v>4.08833</v>
      </c>
      <c r="CU199" s="5">
        <v>10.6866</v>
      </c>
      <c r="CV199" s="5">
        <v>4.6347300000000002</v>
      </c>
      <c r="CW199" s="6">
        <v>2.0610599999999999</v>
      </c>
      <c r="CX199" s="5">
        <v>1.98089</v>
      </c>
      <c r="CY199" s="5">
        <v>7.4214099999999998</v>
      </c>
      <c r="CZ199" s="5">
        <v>5.4652700000000003</v>
      </c>
      <c r="DA199" s="5">
        <v>4.7097899999999999</v>
      </c>
      <c r="DB199" s="5">
        <v>4.8480499999999997</v>
      </c>
      <c r="DC199" s="5">
        <v>6.1324699999999996</v>
      </c>
      <c r="DD199" s="5">
        <v>6.7741300000000004</v>
      </c>
      <c r="DE199" s="5">
        <v>1.58514</v>
      </c>
      <c r="DF199" s="5">
        <v>9.4095300000000002</v>
      </c>
      <c r="DG199" s="6">
        <v>1.4360999999999999</v>
      </c>
      <c r="DH199" s="5">
        <v>4.8087</v>
      </c>
      <c r="DI199" s="5">
        <v>2.53085</v>
      </c>
      <c r="DJ199" s="6">
        <v>0.55859000000000003</v>
      </c>
      <c r="DK199" s="5">
        <v>7.6648300000000003</v>
      </c>
      <c r="DL199" s="5">
        <v>4.1967600000000003</v>
      </c>
      <c r="DM199" s="5">
        <v>4.5120399999999998</v>
      </c>
      <c r="DN199" s="5">
        <v>2.2585099999999998</v>
      </c>
      <c r="DO199" s="5">
        <v>2.5956700000000001</v>
      </c>
      <c r="DP199" s="5">
        <v>5.0842999999999998</v>
      </c>
      <c r="DQ199" s="5">
        <v>9.3692499999999992</v>
      </c>
      <c r="DR199" s="1" t="s">
        <v>754</v>
      </c>
      <c r="DS199" s="1" t="s">
        <v>332</v>
      </c>
      <c r="DT199" s="5">
        <v>-0.29975986480712885</v>
      </c>
      <c r="DU199" s="5">
        <v>-8.2555294036865234E-2</v>
      </c>
    </row>
    <row r="200" spans="2:125" x14ac:dyDescent="0.2">
      <c r="B200" s="3" t="s">
        <v>974</v>
      </c>
      <c r="C200" s="3" t="s">
        <v>928</v>
      </c>
      <c r="D200" s="4">
        <v>45210</v>
      </c>
      <c r="E200" s="4">
        <v>45221</v>
      </c>
      <c r="F200" s="1">
        <f t="shared" si="8"/>
        <v>11</v>
      </c>
      <c r="G200" s="1" t="s">
        <v>388</v>
      </c>
      <c r="H200" s="1" t="s">
        <v>388</v>
      </c>
      <c r="I200" s="1">
        <v>0</v>
      </c>
      <c r="J200" s="1">
        <v>0</v>
      </c>
      <c r="K200" s="1">
        <v>0</v>
      </c>
      <c r="L200" s="1">
        <v>6</v>
      </c>
      <c r="M200" s="1">
        <f>L200*0.11</f>
        <v>0.66</v>
      </c>
      <c r="N200" s="3" t="s">
        <v>975</v>
      </c>
      <c r="O200" s="1">
        <f>L200*0.035</f>
        <v>0.21000000000000002</v>
      </c>
      <c r="P200" s="3" t="s">
        <v>552</v>
      </c>
      <c r="Q200" s="3" t="s">
        <v>976</v>
      </c>
      <c r="R200" s="3" t="s">
        <v>675</v>
      </c>
      <c r="S200" s="3" t="s">
        <v>324</v>
      </c>
      <c r="T200" s="3" t="s">
        <v>324</v>
      </c>
      <c r="U200" s="3" t="s">
        <v>324</v>
      </c>
      <c r="V200" s="3" t="s">
        <v>462</v>
      </c>
      <c r="W200" s="3" t="s">
        <v>932</v>
      </c>
      <c r="X200" s="3" t="s">
        <v>931</v>
      </c>
      <c r="Y200" s="3" t="s">
        <v>932</v>
      </c>
      <c r="Z200" s="3" t="s">
        <v>863</v>
      </c>
      <c r="AA200" s="3" t="s">
        <v>933</v>
      </c>
      <c r="AB200" s="3" t="s">
        <v>934</v>
      </c>
      <c r="AC200" s="3"/>
      <c r="AD200" s="5">
        <v>5.2018700000000004</v>
      </c>
      <c r="AE200" s="5">
        <v>6.0186299999999999</v>
      </c>
      <c r="AF200" s="5">
        <v>7.1726900000000002</v>
      </c>
      <c r="AG200" s="5">
        <v>1.41517</v>
      </c>
      <c r="AH200" s="5">
        <v>3.3397299999999999</v>
      </c>
      <c r="AI200" s="6">
        <v>-1.6050599999999999</v>
      </c>
      <c r="AJ200" s="5">
        <v>4.2594599999999998</v>
      </c>
      <c r="AK200" s="5">
        <v>6.1196200000000003</v>
      </c>
      <c r="AL200" s="5">
        <v>7.01213</v>
      </c>
      <c r="AM200" s="5">
        <v>4.8777100000000004</v>
      </c>
      <c r="AN200" s="5">
        <v>8.90062</v>
      </c>
      <c r="AO200" s="5">
        <v>6.8619199999999996</v>
      </c>
      <c r="AP200" s="6">
        <v>0.76865000000000006</v>
      </c>
      <c r="AQ200" s="5">
        <v>11.9535</v>
      </c>
      <c r="AR200" s="5">
        <v>4.8680500000000002</v>
      </c>
      <c r="AS200" s="5">
        <v>9.6578199999999992</v>
      </c>
      <c r="AT200" s="5">
        <v>12.05509</v>
      </c>
      <c r="AU200" s="5">
        <v>7.79244</v>
      </c>
      <c r="AV200" s="6">
        <v>0.86387000000000003</v>
      </c>
      <c r="AW200" s="5">
        <v>10.39752</v>
      </c>
      <c r="AX200" s="5">
        <v>9.36557</v>
      </c>
      <c r="AY200" s="5">
        <v>5.4032200000000001</v>
      </c>
      <c r="AZ200" s="6">
        <v>1.3334600000000001</v>
      </c>
      <c r="BA200" s="5">
        <v>4.4733599999999996</v>
      </c>
      <c r="BB200" s="5">
        <v>3.8876400000000002</v>
      </c>
      <c r="BC200" s="6">
        <v>1.4925200000000001</v>
      </c>
      <c r="BD200" s="6">
        <v>0.99697000000000002</v>
      </c>
      <c r="BE200" s="5">
        <v>9.0320300000000007</v>
      </c>
      <c r="BF200" s="5">
        <v>6.8073300000000003</v>
      </c>
      <c r="BG200" s="5">
        <v>10.367789999999999</v>
      </c>
      <c r="BH200" s="5">
        <v>9.5748599999999993</v>
      </c>
      <c r="BI200" s="5">
        <v>3.85507</v>
      </c>
      <c r="BJ200" s="6">
        <v>1.3357000000000001</v>
      </c>
      <c r="BK200" s="5">
        <v>7.6983699999999997</v>
      </c>
      <c r="BL200" s="5">
        <v>8.0892800000000005</v>
      </c>
      <c r="BM200" s="5">
        <v>3.6190799999999999</v>
      </c>
      <c r="BN200" s="6">
        <v>-0.72387000000000001</v>
      </c>
      <c r="BO200" s="5">
        <v>8.4932700000000008</v>
      </c>
      <c r="BP200" s="5">
        <v>8.3571299999999997</v>
      </c>
      <c r="BQ200" s="5">
        <v>8.1235199999999992</v>
      </c>
      <c r="BR200" s="5">
        <v>5.9438899999999997</v>
      </c>
      <c r="BS200" s="6">
        <v>0.30919999999999997</v>
      </c>
      <c r="BT200" s="5">
        <v>9.1791599999999995</v>
      </c>
      <c r="BU200" s="5">
        <v>8.0874699999999997</v>
      </c>
      <c r="BV200" s="5">
        <v>6.5208199999999996</v>
      </c>
      <c r="BW200" s="5">
        <v>7.2614599999999996</v>
      </c>
      <c r="BX200" s="5">
        <v>6.1567999999999996</v>
      </c>
      <c r="BY200" s="5">
        <v>6.0997199999999996</v>
      </c>
      <c r="BZ200" s="5">
        <v>8.3919999999999995</v>
      </c>
      <c r="CA200" s="5">
        <v>8.0427700000000009</v>
      </c>
      <c r="CB200" s="6">
        <v>0.11021</v>
      </c>
      <c r="CC200" s="5">
        <v>8.4520599999999995</v>
      </c>
      <c r="CD200" s="5">
        <v>6.14438</v>
      </c>
      <c r="CE200" s="5">
        <v>12.749829999999999</v>
      </c>
      <c r="CF200" s="5">
        <v>4.4402200000000001</v>
      </c>
      <c r="CG200" s="5">
        <v>10.46524</v>
      </c>
      <c r="CH200" s="5">
        <v>3.5740500000000002</v>
      </c>
      <c r="CI200" s="5">
        <v>4.7198500000000001</v>
      </c>
      <c r="CJ200" s="5">
        <v>6.0239799999999999</v>
      </c>
      <c r="CK200" s="5">
        <v>11.252359999999999</v>
      </c>
      <c r="CL200" s="5">
        <v>5.3166900000000004</v>
      </c>
      <c r="CM200" s="5">
        <v>6.3130899999999999</v>
      </c>
      <c r="CN200" s="5">
        <v>9.5986799999999999</v>
      </c>
      <c r="CO200" s="5">
        <v>3.2823099999999998</v>
      </c>
      <c r="CP200" s="5">
        <v>1.8890899999999999</v>
      </c>
      <c r="CQ200" s="5">
        <v>2.5184000000000002</v>
      </c>
      <c r="CR200" s="5">
        <v>8.9865899999999996</v>
      </c>
      <c r="CS200" s="5">
        <v>5.7041500000000003</v>
      </c>
      <c r="CT200" s="5">
        <v>4.0985199999999997</v>
      </c>
      <c r="CU200" s="5">
        <v>10.086220000000001</v>
      </c>
      <c r="CV200" s="5">
        <v>4.5917700000000004</v>
      </c>
      <c r="CW200" s="6">
        <v>2.0542099999999999</v>
      </c>
      <c r="CX200" s="5">
        <v>2.1163799999999999</v>
      </c>
      <c r="CY200" s="5">
        <v>7.7270000000000003</v>
      </c>
      <c r="CZ200" s="5">
        <v>5.4377800000000001</v>
      </c>
      <c r="DA200" s="5">
        <v>4.4905200000000001</v>
      </c>
      <c r="DB200" s="5">
        <v>4.89968</v>
      </c>
      <c r="DC200" s="5">
        <v>6.0492999999999997</v>
      </c>
      <c r="DD200" s="5">
        <v>6.8870899999999997</v>
      </c>
      <c r="DE200" s="5">
        <v>1.54955</v>
      </c>
      <c r="DF200" s="5">
        <v>9.3040599999999998</v>
      </c>
      <c r="DG200" s="6">
        <v>0.47325</v>
      </c>
      <c r="DH200" s="5">
        <v>4.6933199999999999</v>
      </c>
      <c r="DI200" s="5">
        <v>2.71475</v>
      </c>
      <c r="DJ200" s="6">
        <v>1.37158</v>
      </c>
      <c r="DK200" s="5">
        <v>8.5171200000000002</v>
      </c>
      <c r="DL200" s="5">
        <v>3.9518499999999999</v>
      </c>
      <c r="DM200" s="5">
        <v>4.5758900000000002</v>
      </c>
      <c r="DN200" s="6">
        <v>1.6775199999999999</v>
      </c>
      <c r="DO200" s="5">
        <v>2.62948</v>
      </c>
      <c r="DP200" s="5">
        <v>5.2116899999999999</v>
      </c>
      <c r="DQ200" s="5">
        <v>9.2585300000000004</v>
      </c>
      <c r="DR200" s="1" t="s">
        <v>754</v>
      </c>
      <c r="DS200" s="1" t="s">
        <v>332</v>
      </c>
      <c r="DT200" s="5">
        <v>-3.4589767456054688E-2</v>
      </c>
      <c r="DU200" s="5">
        <v>-5.4502487182617188E-4</v>
      </c>
    </row>
    <row r="201" spans="2:125" x14ac:dyDescent="0.2">
      <c r="B201" s="3" t="s">
        <v>977</v>
      </c>
      <c r="C201" s="3" t="s">
        <v>928</v>
      </c>
      <c r="D201" s="4">
        <v>45210</v>
      </c>
      <c r="E201" s="4">
        <v>45222</v>
      </c>
      <c r="F201" s="1">
        <f t="shared" si="8"/>
        <v>12</v>
      </c>
      <c r="G201" s="1" t="s">
        <v>388</v>
      </c>
      <c r="H201" s="1" t="s">
        <v>388</v>
      </c>
      <c r="I201" s="1">
        <v>0</v>
      </c>
      <c r="J201" s="1">
        <v>0</v>
      </c>
      <c r="K201" s="1">
        <v>0</v>
      </c>
      <c r="L201" s="1">
        <v>3.9</v>
      </c>
      <c r="M201" s="1">
        <f>L201*0.11</f>
        <v>0.42899999999999999</v>
      </c>
      <c r="N201" s="3" t="s">
        <v>978</v>
      </c>
      <c r="O201" s="1">
        <f>L201*0.026</f>
        <v>0.10139999999999999</v>
      </c>
      <c r="P201" s="3" t="s">
        <v>552</v>
      </c>
      <c r="Q201" s="3" t="s">
        <v>979</v>
      </c>
      <c r="R201" s="3" t="s">
        <v>429</v>
      </c>
      <c r="S201" s="3" t="s">
        <v>324</v>
      </c>
      <c r="T201" s="3" t="s">
        <v>324</v>
      </c>
      <c r="U201" s="3" t="s">
        <v>324</v>
      </c>
      <c r="V201" s="3" t="s">
        <v>462</v>
      </c>
      <c r="W201" s="3" t="s">
        <v>932</v>
      </c>
      <c r="X201" s="3" t="s">
        <v>931</v>
      </c>
      <c r="Y201" s="3" t="s">
        <v>932</v>
      </c>
      <c r="Z201" s="3" t="s">
        <v>863</v>
      </c>
      <c r="AA201" s="3" t="s">
        <v>933</v>
      </c>
      <c r="AB201" s="3" t="s">
        <v>934</v>
      </c>
      <c r="AC201" s="3"/>
      <c r="AD201" s="5">
        <v>4.4203799999999998</v>
      </c>
      <c r="AE201" s="5">
        <v>5.9216100000000003</v>
      </c>
      <c r="AF201" s="5">
        <v>7.2862600000000004</v>
      </c>
      <c r="AG201" s="5">
        <v>1.37927</v>
      </c>
      <c r="AH201" s="5">
        <v>2.4653299999999998</v>
      </c>
      <c r="AI201" s="6">
        <v>-1.96109</v>
      </c>
      <c r="AJ201" s="5">
        <v>4.1023100000000001</v>
      </c>
      <c r="AK201" s="5">
        <v>5.2167399999999997</v>
      </c>
      <c r="AL201" s="5">
        <v>5.6718799999999998</v>
      </c>
      <c r="AM201" s="5">
        <v>4.4159800000000002</v>
      </c>
      <c r="AN201" s="5">
        <v>8.8294800000000002</v>
      </c>
      <c r="AO201" s="5">
        <v>6.7255200000000004</v>
      </c>
      <c r="AP201" s="6">
        <v>0.56154000000000004</v>
      </c>
      <c r="AQ201" s="5">
        <v>11.63861</v>
      </c>
      <c r="AR201" s="5">
        <v>4.7201700000000004</v>
      </c>
      <c r="AS201" s="5">
        <v>8.8276000000000003</v>
      </c>
      <c r="AT201" s="5">
        <v>11.55796</v>
      </c>
      <c r="AU201" s="5">
        <v>7.9029600000000002</v>
      </c>
      <c r="AV201" s="6">
        <v>0.57286999999999999</v>
      </c>
      <c r="AW201" s="5">
        <v>10.340400000000001</v>
      </c>
      <c r="AX201" s="5">
        <v>9.1623099999999997</v>
      </c>
      <c r="AY201" s="5">
        <v>5.4530500000000002</v>
      </c>
      <c r="AZ201" s="6">
        <v>1.5206</v>
      </c>
      <c r="BA201" s="5">
        <v>4.4051999999999998</v>
      </c>
      <c r="BB201" s="5">
        <v>3.86598</v>
      </c>
      <c r="BC201" s="6">
        <v>1.4917800000000001</v>
      </c>
      <c r="BD201" s="6">
        <v>0.77431000000000005</v>
      </c>
      <c r="BE201" s="5">
        <v>8.9152100000000001</v>
      </c>
      <c r="BF201" s="5">
        <v>6.9475899999999999</v>
      </c>
      <c r="BG201" s="5">
        <v>10.31954</v>
      </c>
      <c r="BH201" s="5">
        <v>9.5032300000000003</v>
      </c>
      <c r="BI201" s="5">
        <v>3.5376599999999998</v>
      </c>
      <c r="BJ201" s="6">
        <v>1.43611</v>
      </c>
      <c r="BK201" s="5">
        <v>7.3239599999999996</v>
      </c>
      <c r="BL201" s="5">
        <v>6.8383799999999999</v>
      </c>
      <c r="BM201" s="5">
        <v>2.6442299999999999</v>
      </c>
      <c r="BN201" s="6">
        <v>-1.15448</v>
      </c>
      <c r="BO201" s="5">
        <v>8.3818000000000001</v>
      </c>
      <c r="BP201" s="5">
        <v>7.1953800000000001</v>
      </c>
      <c r="BQ201" s="5">
        <v>8.0670199999999994</v>
      </c>
      <c r="BR201" s="5">
        <v>5.65273</v>
      </c>
      <c r="BS201" s="6">
        <v>6.7970000000000003E-2</v>
      </c>
      <c r="BT201" s="5">
        <v>9.0788700000000002</v>
      </c>
      <c r="BU201" s="5">
        <v>8.0364599999999999</v>
      </c>
      <c r="BV201" s="5">
        <v>6.2430099999999999</v>
      </c>
      <c r="BW201" s="5">
        <v>7.3276199999999996</v>
      </c>
      <c r="BX201" s="5">
        <v>5.9904599999999997</v>
      </c>
      <c r="BY201" s="5">
        <v>5.8150599999999999</v>
      </c>
      <c r="BZ201" s="5">
        <v>8.2149800000000006</v>
      </c>
      <c r="CA201" s="5">
        <v>6.5876099999999997</v>
      </c>
      <c r="CB201" s="6">
        <v>0.14651</v>
      </c>
      <c r="CC201" s="5">
        <v>8.1152300000000004</v>
      </c>
      <c r="CD201" s="5">
        <v>5.85168</v>
      </c>
      <c r="CE201" s="5">
        <v>12.69598</v>
      </c>
      <c r="CF201" s="5">
        <v>4.2519600000000004</v>
      </c>
      <c r="CG201" s="5">
        <v>10.64481</v>
      </c>
      <c r="CH201" s="5">
        <v>3.2347800000000002</v>
      </c>
      <c r="CI201" s="5">
        <v>4.8085800000000001</v>
      </c>
      <c r="CJ201" s="5">
        <v>5.8634899999999996</v>
      </c>
      <c r="CK201" s="5">
        <v>11.064080000000001</v>
      </c>
      <c r="CL201" s="5">
        <v>4.9375200000000001</v>
      </c>
      <c r="CM201" s="5">
        <v>6.0232200000000002</v>
      </c>
      <c r="CN201" s="5">
        <v>9.7243999999999993</v>
      </c>
      <c r="CO201" s="5">
        <v>2.49627</v>
      </c>
      <c r="CP201" s="5">
        <v>1.7236400000000001</v>
      </c>
      <c r="CQ201" s="5">
        <v>2.5343</v>
      </c>
      <c r="CR201" s="5">
        <v>8.9872700000000005</v>
      </c>
      <c r="CS201" s="5">
        <v>5.5835100000000004</v>
      </c>
      <c r="CT201" s="5">
        <v>3.9623900000000001</v>
      </c>
      <c r="CU201" s="5">
        <v>8.8038900000000009</v>
      </c>
      <c r="CV201" s="5">
        <v>4.4396699999999996</v>
      </c>
      <c r="CW201" s="5">
        <v>2.1593800000000001</v>
      </c>
      <c r="CX201" s="5">
        <v>2.0102799999999998</v>
      </c>
      <c r="CY201" s="5">
        <v>8.1621799999999993</v>
      </c>
      <c r="CZ201" s="5">
        <v>5.3787399999999996</v>
      </c>
      <c r="DA201" s="5">
        <v>4.23027</v>
      </c>
      <c r="DB201" s="5">
        <v>4.8567600000000004</v>
      </c>
      <c r="DC201" s="5">
        <v>5.9838500000000003</v>
      </c>
      <c r="DD201" s="5">
        <v>6.5718800000000002</v>
      </c>
      <c r="DE201" s="5">
        <v>1.3858299999999999</v>
      </c>
      <c r="DF201" s="5">
        <v>9.0922400000000003</v>
      </c>
      <c r="DG201" s="6">
        <v>1.13842</v>
      </c>
      <c r="DH201" s="5">
        <v>4.4895399999999999</v>
      </c>
      <c r="DI201" s="6">
        <v>2.32917</v>
      </c>
      <c r="DJ201" s="6">
        <v>1.39313</v>
      </c>
      <c r="DK201" s="5">
        <v>8.2974700000000006</v>
      </c>
      <c r="DL201" s="5">
        <v>4.0792299999999999</v>
      </c>
      <c r="DM201" s="5">
        <v>4.4458599999999997</v>
      </c>
      <c r="DN201" s="6">
        <v>1.56016</v>
      </c>
      <c r="DO201" s="5">
        <v>2.5832899999999999</v>
      </c>
      <c r="DP201" s="5">
        <v>5.0806300000000002</v>
      </c>
      <c r="DQ201" s="5">
        <v>9.3964300000000005</v>
      </c>
      <c r="DR201" s="1" t="s">
        <v>754</v>
      </c>
      <c r="DS201" s="1" t="s">
        <v>332</v>
      </c>
      <c r="DT201" s="5">
        <v>-1.2330055236816406E-2</v>
      </c>
      <c r="DU201" s="5">
        <v>-8.6785793304443359E-2</v>
      </c>
    </row>
    <row r="202" spans="2:125" x14ac:dyDescent="0.2">
      <c r="B202" s="3" t="s">
        <v>980</v>
      </c>
      <c r="C202" s="3" t="s">
        <v>928</v>
      </c>
      <c r="D202" s="4">
        <v>45210</v>
      </c>
      <c r="E202" s="4">
        <v>45223</v>
      </c>
      <c r="F202" s="1">
        <f t="shared" si="8"/>
        <v>13</v>
      </c>
      <c r="G202" s="1" t="s">
        <v>388</v>
      </c>
      <c r="H202" s="1" t="s">
        <v>388</v>
      </c>
      <c r="I202" s="1">
        <v>0</v>
      </c>
      <c r="J202" s="1">
        <v>0</v>
      </c>
      <c r="K202" s="1">
        <v>0</v>
      </c>
      <c r="L202" s="1">
        <v>2.4</v>
      </c>
      <c r="M202" s="1">
        <f>L202*0.14</f>
        <v>0.33600000000000002</v>
      </c>
      <c r="N202" s="3" t="s">
        <v>981</v>
      </c>
      <c r="O202" s="1">
        <f>L202*0.079</f>
        <v>0.18959999999999999</v>
      </c>
      <c r="P202" s="3" t="s">
        <v>400</v>
      </c>
      <c r="Q202" s="3" t="s">
        <v>982</v>
      </c>
      <c r="R202" s="3" t="s">
        <v>888</v>
      </c>
      <c r="S202" s="3" t="s">
        <v>324</v>
      </c>
      <c r="T202" s="3" t="s">
        <v>324</v>
      </c>
      <c r="U202" s="3" t="s">
        <v>324</v>
      </c>
      <c r="V202" s="3" t="s">
        <v>462</v>
      </c>
      <c r="W202" s="3" t="s">
        <v>932</v>
      </c>
      <c r="X202" s="3" t="s">
        <v>931</v>
      </c>
      <c r="Y202" s="3" t="s">
        <v>932</v>
      </c>
      <c r="Z202" s="3" t="s">
        <v>863</v>
      </c>
      <c r="AA202" s="3" t="s">
        <v>933</v>
      </c>
      <c r="AB202" s="3" t="s">
        <v>934</v>
      </c>
      <c r="AC202" s="3"/>
      <c r="AD202" s="5">
        <v>4.8899100000000004</v>
      </c>
      <c r="AE202" s="5">
        <v>5.8722599999999998</v>
      </c>
      <c r="AF202" s="5">
        <v>7.09511</v>
      </c>
      <c r="AG202" s="5">
        <v>1.36863</v>
      </c>
      <c r="AH202" s="5">
        <v>3.8304</v>
      </c>
      <c r="AI202" s="6">
        <v>-0.13152</v>
      </c>
      <c r="AJ202" s="5">
        <v>4.5487200000000003</v>
      </c>
      <c r="AK202" s="5">
        <v>6.0211100000000002</v>
      </c>
      <c r="AL202" s="5">
        <v>6.1760099999999998</v>
      </c>
      <c r="AM202" s="5">
        <v>4.5138499999999997</v>
      </c>
      <c r="AN202" s="5">
        <v>8.79894</v>
      </c>
      <c r="AO202" s="5">
        <v>6.8540999999999999</v>
      </c>
      <c r="AP202" s="6">
        <v>0.36525000000000002</v>
      </c>
      <c r="AQ202" s="5">
        <v>11.7248</v>
      </c>
      <c r="AR202" s="5">
        <v>4.5399700000000003</v>
      </c>
      <c r="AS202" s="5">
        <v>9.3279399999999999</v>
      </c>
      <c r="AT202" s="5">
        <v>11.57912</v>
      </c>
      <c r="AU202" s="5">
        <v>7.8113099999999998</v>
      </c>
      <c r="AV202" s="5">
        <v>0.93884999999999996</v>
      </c>
      <c r="AW202" s="5">
        <v>10.18149</v>
      </c>
      <c r="AX202" s="5">
        <v>9.0731400000000004</v>
      </c>
      <c r="AY202" s="5">
        <v>5.57911</v>
      </c>
      <c r="AZ202" s="6">
        <v>1.09592</v>
      </c>
      <c r="BA202" s="5">
        <v>4.7088400000000004</v>
      </c>
      <c r="BB202" s="5">
        <v>3.69224</v>
      </c>
      <c r="BC202" s="6">
        <v>1.9000999999999999</v>
      </c>
      <c r="BD202" s="6">
        <v>0.94864999999999999</v>
      </c>
      <c r="BE202" s="5">
        <v>8.8832900000000006</v>
      </c>
      <c r="BF202" s="5">
        <v>6.61212</v>
      </c>
      <c r="BG202" s="5">
        <v>10.458270000000001</v>
      </c>
      <c r="BH202" s="5">
        <v>9.4245300000000007</v>
      </c>
      <c r="BI202" s="5">
        <v>4.2813600000000003</v>
      </c>
      <c r="BJ202" s="6">
        <v>1.3883300000000001</v>
      </c>
      <c r="BK202" s="5">
        <v>8.4296399999999991</v>
      </c>
      <c r="BL202" s="5">
        <v>7.62148</v>
      </c>
      <c r="BM202" s="5">
        <v>3.0747800000000001</v>
      </c>
      <c r="BN202" s="6">
        <v>-1.13395</v>
      </c>
      <c r="BO202" s="5">
        <v>8.2411700000000003</v>
      </c>
      <c r="BP202" s="5">
        <v>7.6131099999999998</v>
      </c>
      <c r="BQ202" s="5">
        <v>8.0031499999999998</v>
      </c>
      <c r="BR202" s="5">
        <v>5.6008599999999999</v>
      </c>
      <c r="BS202" s="6">
        <v>0.12157999999999999</v>
      </c>
      <c r="BT202" s="5">
        <v>9.0696700000000003</v>
      </c>
      <c r="BU202" s="5">
        <v>8.1394900000000003</v>
      </c>
      <c r="BV202" s="5">
        <v>6.4668099999999997</v>
      </c>
      <c r="BW202" s="5">
        <v>7.2092000000000001</v>
      </c>
      <c r="BX202" s="5">
        <v>6.0680399999999999</v>
      </c>
      <c r="BY202" s="5">
        <v>6.0128700000000004</v>
      </c>
      <c r="BZ202" s="5">
        <v>7.9998399999999998</v>
      </c>
      <c r="CA202" s="5">
        <v>7.4798900000000001</v>
      </c>
      <c r="CB202" s="6">
        <v>-0.45923999999999998</v>
      </c>
      <c r="CC202" s="5">
        <v>8.0271000000000008</v>
      </c>
      <c r="CD202" s="5">
        <v>6.08941</v>
      </c>
      <c r="CE202" s="5">
        <v>12.584110000000001</v>
      </c>
      <c r="CF202" s="5">
        <v>4.1665400000000004</v>
      </c>
      <c r="CG202" s="5">
        <v>10.637879999999999</v>
      </c>
      <c r="CH202" s="5">
        <v>2.8798599999999999</v>
      </c>
      <c r="CI202" s="5">
        <v>5.1658900000000001</v>
      </c>
      <c r="CJ202" s="5">
        <v>5.9886699999999999</v>
      </c>
      <c r="CK202" s="5">
        <v>10.525969999999999</v>
      </c>
      <c r="CL202" s="5">
        <v>5.0015599999999996</v>
      </c>
      <c r="CM202" s="5">
        <v>6.0172600000000003</v>
      </c>
      <c r="CN202" s="5">
        <v>6.7857799999999999</v>
      </c>
      <c r="CO202" s="5">
        <v>4.0033399999999997</v>
      </c>
      <c r="CP202" s="5">
        <v>2.0674999999999999</v>
      </c>
      <c r="CQ202" s="5">
        <v>2.5434299999999999</v>
      </c>
      <c r="CR202" s="5">
        <v>8.7373499999999993</v>
      </c>
      <c r="CS202" s="5">
        <v>5.5748100000000003</v>
      </c>
      <c r="CT202" s="5">
        <v>3.88212</v>
      </c>
      <c r="CU202" s="5">
        <v>9.0705500000000008</v>
      </c>
      <c r="CV202" s="5">
        <v>4.32498</v>
      </c>
      <c r="CW202" s="6">
        <v>1.9415500000000001</v>
      </c>
      <c r="CX202" s="6">
        <v>1.4939199999999999</v>
      </c>
      <c r="CY202" s="5">
        <v>8.59375</v>
      </c>
      <c r="CZ202" s="5">
        <v>5.2143199999999998</v>
      </c>
      <c r="DA202" s="5">
        <v>5.1513499999999999</v>
      </c>
      <c r="DB202" s="5">
        <v>4.8060499999999999</v>
      </c>
      <c r="DC202" s="5">
        <v>5.97973</v>
      </c>
      <c r="DD202" s="5">
        <v>6.3993000000000002</v>
      </c>
      <c r="DE202" s="5">
        <v>1.351</v>
      </c>
      <c r="DF202" s="5">
        <v>9.1688399999999994</v>
      </c>
      <c r="DG202" s="6">
        <v>0.85507</v>
      </c>
      <c r="DH202" s="5">
        <v>4.7376899999999997</v>
      </c>
      <c r="DI202" s="6">
        <v>2.12574</v>
      </c>
      <c r="DJ202" s="6">
        <v>0.92493999999999998</v>
      </c>
      <c r="DK202" s="5">
        <v>8.1467799999999997</v>
      </c>
      <c r="DL202" s="5">
        <v>3.8564500000000002</v>
      </c>
      <c r="DM202" s="5">
        <v>4.3190099999999996</v>
      </c>
      <c r="DN202" s="5">
        <v>2.45458</v>
      </c>
      <c r="DO202" s="5">
        <v>2.5933199999999998</v>
      </c>
      <c r="DP202" s="5">
        <v>5.1546799999999999</v>
      </c>
      <c r="DQ202" s="5">
        <v>9.2851199999999992</v>
      </c>
      <c r="DR202" s="1" t="s">
        <v>754</v>
      </c>
      <c r="DS202" s="1" t="s">
        <v>332</v>
      </c>
      <c r="DT202" s="5">
        <v>-0.24965000152587891</v>
      </c>
      <c r="DU202" s="5">
        <v>-0.15465497970581055</v>
      </c>
    </row>
    <row r="203" spans="2:125" x14ac:dyDescent="0.2">
      <c r="B203" s="3" t="s">
        <v>983</v>
      </c>
      <c r="C203" s="3" t="s">
        <v>984</v>
      </c>
      <c r="D203" s="4">
        <v>45248</v>
      </c>
      <c r="E203" s="4">
        <v>45247</v>
      </c>
      <c r="F203" s="1">
        <f t="shared" si="8"/>
        <v>-1</v>
      </c>
      <c r="G203" s="1" t="s">
        <v>388</v>
      </c>
      <c r="H203" s="1" t="s">
        <v>320</v>
      </c>
      <c r="I203" s="1">
        <v>0</v>
      </c>
      <c r="J203" s="1">
        <v>0</v>
      </c>
      <c r="K203" s="1">
        <v>0</v>
      </c>
      <c r="L203" s="1">
        <v>1.2</v>
      </c>
      <c r="M203" s="1">
        <v>0</v>
      </c>
      <c r="N203" s="3" t="s">
        <v>796</v>
      </c>
      <c r="O203" s="1">
        <f>L203*0.061</f>
        <v>7.3200000000000001E-2</v>
      </c>
      <c r="P203" s="3" t="s">
        <v>336</v>
      </c>
      <c r="Q203" s="3" t="s">
        <v>472</v>
      </c>
      <c r="R203" s="3" t="s">
        <v>487</v>
      </c>
      <c r="S203" s="3" t="s">
        <v>324</v>
      </c>
      <c r="T203" s="3" t="s">
        <v>324</v>
      </c>
      <c r="U203" s="3" t="s">
        <v>324</v>
      </c>
      <c r="V203" s="3" t="s">
        <v>325</v>
      </c>
      <c r="W203" s="3" t="s">
        <v>531</v>
      </c>
      <c r="X203" s="3" t="s">
        <v>985</v>
      </c>
      <c r="Y203" s="3">
        <f>X203*0.7</f>
        <v>53.61999999999999</v>
      </c>
      <c r="Z203" s="3" t="s">
        <v>328</v>
      </c>
      <c r="AA203" s="3" t="s">
        <v>525</v>
      </c>
      <c r="AB203" s="3"/>
      <c r="AC203" s="3" t="s">
        <v>330</v>
      </c>
      <c r="AD203" s="5">
        <v>5.7127999999999997</v>
      </c>
      <c r="AE203" s="5">
        <v>4.14222</v>
      </c>
      <c r="AF203" s="5">
        <v>7.1622199999999996</v>
      </c>
      <c r="AG203" s="5">
        <v>1.4479200000000001</v>
      </c>
      <c r="AH203" s="5">
        <v>3.8633000000000002</v>
      </c>
      <c r="AI203" s="6">
        <v>3.9530000000000003E-2</v>
      </c>
      <c r="AJ203" s="5">
        <v>4.5006599999999999</v>
      </c>
      <c r="AK203" s="5">
        <v>7.3413300000000001</v>
      </c>
      <c r="AL203" s="5">
        <v>6.8417300000000001</v>
      </c>
      <c r="AM203" s="5">
        <v>5.1885599999999998</v>
      </c>
      <c r="AN203" s="5">
        <v>9.1809399999999997</v>
      </c>
      <c r="AO203" s="5">
        <v>2.423</v>
      </c>
      <c r="AP203" s="6">
        <v>0.36981000000000003</v>
      </c>
      <c r="AQ203" s="5">
        <v>12.361090000000001</v>
      </c>
      <c r="AR203" s="6">
        <v>-8.6199999999999999E-2</v>
      </c>
      <c r="AS203" s="5">
        <v>7.3742799999999997</v>
      </c>
      <c r="AT203" s="5">
        <v>10.774570000000001</v>
      </c>
      <c r="AU203" s="5">
        <v>7.9447900000000002</v>
      </c>
      <c r="AV203" s="5">
        <v>1.1767000000000001</v>
      </c>
      <c r="AW203" s="5">
        <v>6.1592700000000002</v>
      </c>
      <c r="AX203" s="5">
        <v>7.4189400000000001</v>
      </c>
      <c r="AY203" s="5">
        <v>4.9186800000000002</v>
      </c>
      <c r="AZ203" s="6">
        <v>1.8163800000000001</v>
      </c>
      <c r="BA203" s="5">
        <v>4.28939</v>
      </c>
      <c r="BB203" s="5">
        <v>3.3549600000000002</v>
      </c>
      <c r="BC203" s="6">
        <v>1.30609</v>
      </c>
      <c r="BD203" s="6">
        <v>0.89702000000000004</v>
      </c>
      <c r="BE203" s="5">
        <v>8.58535</v>
      </c>
      <c r="BF203" s="5">
        <v>7.36076</v>
      </c>
      <c r="BG203" s="5">
        <v>10.092919999999999</v>
      </c>
      <c r="BH203" s="5">
        <v>8.34267</v>
      </c>
      <c r="BI203" s="6">
        <v>0.98638999999999999</v>
      </c>
      <c r="BJ203" s="6">
        <v>0.73846000000000001</v>
      </c>
      <c r="BK203" s="5">
        <v>8.1176700000000004</v>
      </c>
      <c r="BL203" s="5">
        <v>7.7881</v>
      </c>
      <c r="BM203" s="5">
        <v>3.4486300000000001</v>
      </c>
      <c r="BN203" s="6">
        <v>-1.0927899999999999</v>
      </c>
      <c r="BO203" s="5">
        <v>8.5030199999999994</v>
      </c>
      <c r="BP203" s="5">
        <v>9.0464599999999997</v>
      </c>
      <c r="BQ203" s="5">
        <v>6.7386400000000002</v>
      </c>
      <c r="BR203" s="5">
        <v>3.6077400000000002</v>
      </c>
      <c r="BS203" s="6">
        <v>-0.24185000000000001</v>
      </c>
      <c r="BT203" s="5">
        <v>9.8472399999999993</v>
      </c>
      <c r="BU203" s="5">
        <v>8.3217199999999991</v>
      </c>
      <c r="BV203" s="5">
        <v>7.0025199999999996</v>
      </c>
      <c r="BW203" s="5">
        <v>7.8205099999999996</v>
      </c>
      <c r="BX203" s="5">
        <v>6.1931599999999998</v>
      </c>
      <c r="BY203" s="5">
        <v>5.6813700000000003</v>
      </c>
      <c r="BZ203" s="5">
        <v>7.67075</v>
      </c>
      <c r="CA203" s="5">
        <v>8.7324000000000002</v>
      </c>
      <c r="CB203" s="6">
        <v>0.38</v>
      </c>
      <c r="CC203" s="5">
        <v>8.4710099999999997</v>
      </c>
      <c r="CD203" s="5">
        <v>3.09165</v>
      </c>
      <c r="CE203" s="5">
        <v>12.947329999999999</v>
      </c>
      <c r="CF203" s="5">
        <v>5.0465600000000004</v>
      </c>
      <c r="CG203" s="5">
        <v>8.3862900000000007</v>
      </c>
      <c r="CH203" s="5">
        <v>4.1750999999999996</v>
      </c>
      <c r="CI203" s="5">
        <v>2.0857600000000001</v>
      </c>
      <c r="CJ203" s="5">
        <v>5.4922300000000002</v>
      </c>
      <c r="CK203" s="5">
        <v>10.919280000000001</v>
      </c>
      <c r="CL203" s="5">
        <v>3.9881199999999999</v>
      </c>
      <c r="CM203" s="5">
        <v>6.0391000000000004</v>
      </c>
      <c r="CN203" s="5">
        <v>9.0561900000000009</v>
      </c>
      <c r="CO203" s="5">
        <v>3.1470600000000002</v>
      </c>
      <c r="CP203" s="6">
        <v>0.90227999999999997</v>
      </c>
      <c r="CQ203" s="5">
        <v>2.9544299999999999</v>
      </c>
      <c r="CR203" s="5">
        <v>8.8307099999999998</v>
      </c>
      <c r="CS203" s="5">
        <v>5.7059600000000001</v>
      </c>
      <c r="CT203" s="5">
        <v>4.0152000000000001</v>
      </c>
      <c r="CU203" s="5">
        <v>8.4620999999999995</v>
      </c>
      <c r="CV203" s="5">
        <v>5.0149100000000004</v>
      </c>
      <c r="CW203" s="5">
        <v>2.4642300000000001</v>
      </c>
      <c r="CX203" s="5">
        <v>1.8694299999999999</v>
      </c>
      <c r="CY203" s="5">
        <v>6.2133500000000002</v>
      </c>
      <c r="CZ203" s="5">
        <v>4.9737999999999998</v>
      </c>
      <c r="DA203" s="5">
        <v>4.5592899999999998</v>
      </c>
      <c r="DB203" s="5">
        <v>4.8100100000000001</v>
      </c>
      <c r="DC203" s="5">
        <v>5.7299699999999998</v>
      </c>
      <c r="DD203" s="5">
        <v>7.5892799999999996</v>
      </c>
      <c r="DE203" s="5">
        <v>1.3492599999999999</v>
      </c>
      <c r="DF203" s="5">
        <v>9.4320699999999995</v>
      </c>
      <c r="DG203" s="6">
        <v>0.99773000000000001</v>
      </c>
      <c r="DH203" s="5">
        <v>3.0392000000000001</v>
      </c>
      <c r="DI203" s="6">
        <v>1.6236999999999999</v>
      </c>
      <c r="DJ203" s="6">
        <v>0.85109999999999997</v>
      </c>
      <c r="DK203" s="5">
        <v>7.5287699999999997</v>
      </c>
      <c r="DL203" s="5">
        <v>3.1903000000000001</v>
      </c>
      <c r="DM203" s="5">
        <v>2.7716799999999999</v>
      </c>
      <c r="DN203" s="6">
        <v>0.51646999999999998</v>
      </c>
      <c r="DO203" s="5">
        <v>2.1842899999999998</v>
      </c>
      <c r="DP203" s="5">
        <v>4.7994500000000002</v>
      </c>
      <c r="DQ203" s="5">
        <v>9.3904399999999999</v>
      </c>
      <c r="DR203" s="1" t="s">
        <v>986</v>
      </c>
      <c r="DS203" s="1" t="s">
        <v>332</v>
      </c>
      <c r="DT203" s="5">
        <v>-5.7720661163330078E-2</v>
      </c>
      <c r="DU203" s="5">
        <v>-1.4695167541503906E-2</v>
      </c>
    </row>
    <row r="204" spans="2:125" x14ac:dyDescent="0.2">
      <c r="B204" s="3" t="s">
        <v>987</v>
      </c>
      <c r="C204" s="3" t="s">
        <v>984</v>
      </c>
      <c r="D204" s="4">
        <v>45248</v>
      </c>
      <c r="E204" s="4">
        <v>45248</v>
      </c>
      <c r="F204" s="1">
        <f t="shared" si="8"/>
        <v>0</v>
      </c>
      <c r="G204" s="1" t="s">
        <v>388</v>
      </c>
      <c r="H204" s="1" t="s">
        <v>320</v>
      </c>
      <c r="I204" s="1">
        <v>0</v>
      </c>
      <c r="J204" s="1">
        <v>0</v>
      </c>
      <c r="K204" s="1">
        <v>0</v>
      </c>
      <c r="L204" s="1">
        <v>2.2999999999999998</v>
      </c>
      <c r="M204" s="1">
        <v>0</v>
      </c>
      <c r="N204" s="3" t="s">
        <v>338</v>
      </c>
      <c r="O204" s="1">
        <f>L204*0.061</f>
        <v>0.14029999999999998</v>
      </c>
      <c r="P204" s="3" t="s">
        <v>342</v>
      </c>
      <c r="Q204" s="3" t="s">
        <v>954</v>
      </c>
      <c r="R204" s="3" t="s">
        <v>671</v>
      </c>
      <c r="S204" s="3" t="s">
        <v>324</v>
      </c>
      <c r="T204" s="3" t="s">
        <v>324</v>
      </c>
      <c r="U204" s="3" t="s">
        <v>324</v>
      </c>
      <c r="V204" s="3" t="s">
        <v>325</v>
      </c>
      <c r="W204" s="3" t="s">
        <v>531</v>
      </c>
      <c r="X204" s="3" t="s">
        <v>985</v>
      </c>
      <c r="Y204" s="3">
        <f t="shared" ref="Y204:Y218" si="12">X204*0.7</f>
        <v>53.61999999999999</v>
      </c>
      <c r="Z204" s="3" t="s">
        <v>328</v>
      </c>
      <c r="AA204" s="3" t="s">
        <v>525</v>
      </c>
      <c r="AB204" s="3"/>
      <c r="AC204" s="3" t="s">
        <v>330</v>
      </c>
      <c r="AD204" s="5">
        <v>6.2464700000000004</v>
      </c>
      <c r="AE204" s="5">
        <v>4.5981699999999996</v>
      </c>
      <c r="AF204" s="5">
        <v>7.5220799999999999</v>
      </c>
      <c r="AG204" s="5">
        <v>1.8535999999999999</v>
      </c>
      <c r="AH204" s="5">
        <v>4.4110300000000002</v>
      </c>
      <c r="AI204" s="6">
        <v>-1.90229</v>
      </c>
      <c r="AJ204" s="5">
        <v>4.6274300000000004</v>
      </c>
      <c r="AK204" s="5">
        <v>7.5044399999999998</v>
      </c>
      <c r="AL204" s="5">
        <v>8.5735600000000005</v>
      </c>
      <c r="AM204" s="5">
        <v>5.8896800000000002</v>
      </c>
      <c r="AN204" s="5">
        <v>9.3338199999999993</v>
      </c>
      <c r="AO204" s="5">
        <v>2.7631700000000001</v>
      </c>
      <c r="AP204" s="6">
        <v>0.35658000000000001</v>
      </c>
      <c r="AQ204" s="5">
        <v>13.480359999999999</v>
      </c>
      <c r="AR204" s="6">
        <v>0.39419999999999999</v>
      </c>
      <c r="AS204" s="5">
        <v>8.4602900000000005</v>
      </c>
      <c r="AT204" s="5">
        <v>11.84524</v>
      </c>
      <c r="AU204" s="5">
        <v>7.8240600000000002</v>
      </c>
      <c r="AV204" s="6">
        <v>0.35066999999999998</v>
      </c>
      <c r="AW204" s="5">
        <v>7.4847200000000003</v>
      </c>
      <c r="AX204" s="5">
        <v>7.78817</v>
      </c>
      <c r="AY204" s="5">
        <v>5.27006</v>
      </c>
      <c r="AZ204" s="6">
        <v>2.0432299999999999</v>
      </c>
      <c r="BA204" s="5">
        <v>4.50854</v>
      </c>
      <c r="BB204" s="5">
        <v>3.40259</v>
      </c>
      <c r="BC204" s="6">
        <v>0.26573999999999998</v>
      </c>
      <c r="BD204" s="6">
        <v>1.25048</v>
      </c>
      <c r="BE204" s="5">
        <v>8.5565899999999999</v>
      </c>
      <c r="BF204" s="5">
        <v>7.5809800000000003</v>
      </c>
      <c r="BG204" s="5">
        <v>10.15893</v>
      </c>
      <c r="BH204" s="5">
        <v>8.4053400000000007</v>
      </c>
      <c r="BI204" s="6">
        <v>0.91063000000000005</v>
      </c>
      <c r="BJ204" s="6">
        <v>0.84694999999999998</v>
      </c>
      <c r="BK204" s="5">
        <v>9.1982599999999994</v>
      </c>
      <c r="BL204" s="5">
        <v>7.8489000000000004</v>
      </c>
      <c r="BM204" s="5">
        <v>4.5729899999999999</v>
      </c>
      <c r="BN204" s="6">
        <v>-0.98063999999999996</v>
      </c>
      <c r="BO204" s="5">
        <v>8.8645499999999995</v>
      </c>
      <c r="BP204" s="5">
        <v>10.29386</v>
      </c>
      <c r="BQ204" s="5">
        <v>7.2293000000000003</v>
      </c>
      <c r="BR204" s="5">
        <v>3.9048600000000002</v>
      </c>
      <c r="BS204" s="6">
        <v>-2.6540000000000001E-2</v>
      </c>
      <c r="BT204" s="5">
        <v>10.456530000000001</v>
      </c>
      <c r="BU204" s="5">
        <v>9.1515500000000003</v>
      </c>
      <c r="BV204" s="5">
        <v>7.9716399999999998</v>
      </c>
      <c r="BW204" s="5">
        <v>8.0121599999999997</v>
      </c>
      <c r="BX204" s="5">
        <v>6.1580899999999996</v>
      </c>
      <c r="BY204" s="5">
        <v>6.1323100000000004</v>
      </c>
      <c r="BZ204" s="5">
        <v>7.6828700000000003</v>
      </c>
      <c r="CA204" s="5">
        <v>9.4395900000000008</v>
      </c>
      <c r="CB204" s="6">
        <v>1.35659</v>
      </c>
      <c r="CC204" s="5">
        <v>9.16995</v>
      </c>
      <c r="CD204" s="5">
        <v>3.5773899999999998</v>
      </c>
      <c r="CE204" s="5">
        <v>12.65217</v>
      </c>
      <c r="CF204" s="5">
        <v>5.20486</v>
      </c>
      <c r="CG204" s="5">
        <v>9.48447</v>
      </c>
      <c r="CH204" s="5">
        <v>4.5465900000000001</v>
      </c>
      <c r="CI204" s="5">
        <v>2.5345499999999999</v>
      </c>
      <c r="CJ204" s="5">
        <v>6.2051100000000003</v>
      </c>
      <c r="CK204" s="5">
        <v>11.242610000000001</v>
      </c>
      <c r="CL204" s="5">
        <v>4.3087099999999996</v>
      </c>
      <c r="CM204" s="5">
        <v>6.94801</v>
      </c>
      <c r="CN204" s="5">
        <v>7.6779299999999999</v>
      </c>
      <c r="CO204" s="5">
        <v>5.01051</v>
      </c>
      <c r="CP204" s="6">
        <v>1.19428</v>
      </c>
      <c r="CQ204" s="5">
        <v>2.1180099999999999</v>
      </c>
      <c r="CR204" s="5">
        <v>9.1527799999999999</v>
      </c>
      <c r="CS204" s="5">
        <v>6.0417399999999999</v>
      </c>
      <c r="CT204" s="5">
        <v>4.1081500000000002</v>
      </c>
      <c r="CU204" s="5">
        <v>9.6077100000000009</v>
      </c>
      <c r="CV204" s="5">
        <v>5.2819799999999999</v>
      </c>
      <c r="CW204" s="6">
        <v>1.9917899999999999</v>
      </c>
      <c r="CX204" s="5">
        <v>1.7880199999999999</v>
      </c>
      <c r="CY204" s="5">
        <v>9.4542900000000003</v>
      </c>
      <c r="CZ204" s="5">
        <v>5.0269599999999999</v>
      </c>
      <c r="DA204" s="5">
        <v>4.8350400000000002</v>
      </c>
      <c r="DB204" s="5">
        <v>4.9109100000000003</v>
      </c>
      <c r="DC204" s="5">
        <v>6.3583100000000004</v>
      </c>
      <c r="DD204" s="5">
        <v>7.90937</v>
      </c>
      <c r="DE204" s="5">
        <v>1.5005999999999999</v>
      </c>
      <c r="DF204" s="5">
        <v>9.8763199999999998</v>
      </c>
      <c r="DG204" s="6">
        <v>1.4692099999999999</v>
      </c>
      <c r="DH204" s="5">
        <v>3.4607600000000001</v>
      </c>
      <c r="DI204" s="6">
        <v>1.9462200000000001</v>
      </c>
      <c r="DJ204" s="6">
        <v>1.3849</v>
      </c>
      <c r="DK204" s="5">
        <v>8.8716799999999996</v>
      </c>
      <c r="DL204" s="5">
        <v>3.8557399999999999</v>
      </c>
      <c r="DM204" s="5">
        <v>2.9842399999999998</v>
      </c>
      <c r="DN204" s="6">
        <v>1.1026100000000001</v>
      </c>
      <c r="DO204" s="5">
        <v>2.5089399999999999</v>
      </c>
      <c r="DP204" s="5">
        <v>5.2951699999999997</v>
      </c>
      <c r="DQ204" s="5">
        <v>9.6548999999999996</v>
      </c>
      <c r="DR204" s="1" t="s">
        <v>986</v>
      </c>
      <c r="DS204" s="1" t="s">
        <v>332</v>
      </c>
      <c r="DT204" s="5">
        <v>-7.3949337005615234E-2</v>
      </c>
      <c r="DU204" s="5">
        <v>1.7495155334472656E-2</v>
      </c>
    </row>
    <row r="205" spans="2:125" x14ac:dyDescent="0.2">
      <c r="B205" s="3" t="s">
        <v>988</v>
      </c>
      <c r="C205" s="3" t="s">
        <v>984</v>
      </c>
      <c r="D205" s="4">
        <v>45248</v>
      </c>
      <c r="E205" s="4">
        <v>45249</v>
      </c>
      <c r="F205" s="1">
        <f t="shared" ref="F205:F218" si="13">E205-D205</f>
        <v>1</v>
      </c>
      <c r="G205" s="1" t="s">
        <v>388</v>
      </c>
      <c r="H205" s="1" t="s">
        <v>320</v>
      </c>
      <c r="I205" s="1">
        <v>0</v>
      </c>
      <c r="J205" s="1">
        <v>0</v>
      </c>
      <c r="K205" s="1">
        <v>0</v>
      </c>
      <c r="L205" s="1">
        <v>1.9</v>
      </c>
      <c r="M205" s="1">
        <f>L205*0.025</f>
        <v>4.7500000000000001E-2</v>
      </c>
      <c r="N205" s="3" t="s">
        <v>989</v>
      </c>
      <c r="O205" s="1">
        <f>L205*0.05</f>
        <v>9.5000000000000001E-2</v>
      </c>
      <c r="P205" s="3" t="s">
        <v>366</v>
      </c>
      <c r="Q205" s="1">
        <v>99</v>
      </c>
      <c r="R205" s="1">
        <v>4.2</v>
      </c>
      <c r="S205" s="3" t="s">
        <v>324</v>
      </c>
      <c r="T205" s="3" t="s">
        <v>324</v>
      </c>
      <c r="U205" s="3" t="s">
        <v>324</v>
      </c>
      <c r="V205" s="3" t="s">
        <v>325</v>
      </c>
      <c r="W205" s="3" t="s">
        <v>531</v>
      </c>
      <c r="X205" s="3" t="s">
        <v>985</v>
      </c>
      <c r="Y205" s="3">
        <f t="shared" si="12"/>
        <v>53.61999999999999</v>
      </c>
      <c r="Z205" s="3" t="s">
        <v>328</v>
      </c>
      <c r="AA205" s="3" t="s">
        <v>525</v>
      </c>
      <c r="AB205" s="3"/>
      <c r="AC205" s="3" t="s">
        <v>330</v>
      </c>
      <c r="AD205" s="5">
        <v>6.0138499999999997</v>
      </c>
      <c r="AE205" s="5">
        <v>4.85975</v>
      </c>
      <c r="AF205" s="5">
        <v>7.7091799999999999</v>
      </c>
      <c r="AG205" s="5">
        <v>2.0729700000000002</v>
      </c>
      <c r="AH205" s="5">
        <v>4.20031</v>
      </c>
      <c r="AI205" s="6">
        <v>-2.0348700000000002</v>
      </c>
      <c r="AJ205" s="5">
        <v>4.6533899999999999</v>
      </c>
      <c r="AK205" s="5">
        <v>7.2311800000000002</v>
      </c>
      <c r="AL205" s="5">
        <v>8.6777300000000004</v>
      </c>
      <c r="AM205" s="5">
        <v>6.1855000000000002</v>
      </c>
      <c r="AN205" s="5">
        <v>9.1877600000000008</v>
      </c>
      <c r="AO205" s="5">
        <v>2.8069799999999998</v>
      </c>
      <c r="AP205" s="6">
        <v>0.77334999999999998</v>
      </c>
      <c r="AQ205" s="5">
        <v>12.97574</v>
      </c>
      <c r="AR205" s="6">
        <v>0.57116999999999996</v>
      </c>
      <c r="AS205" s="5">
        <v>9.5381499999999999</v>
      </c>
      <c r="AT205" s="5">
        <v>12.314360000000001</v>
      </c>
      <c r="AU205" s="5">
        <v>7.9173499999999999</v>
      </c>
      <c r="AV205" s="6">
        <v>0.51785000000000003</v>
      </c>
      <c r="AW205" s="5">
        <v>7.4442899999999996</v>
      </c>
      <c r="AX205" s="5">
        <v>8.8283100000000001</v>
      </c>
      <c r="AY205" s="5">
        <v>5.0231399999999997</v>
      </c>
      <c r="AZ205" s="5">
        <v>2.1298400000000002</v>
      </c>
      <c r="BA205" s="5">
        <v>4.7158600000000002</v>
      </c>
      <c r="BB205" s="5">
        <v>3.4489000000000001</v>
      </c>
      <c r="BC205" s="6">
        <v>0.67547999999999997</v>
      </c>
      <c r="BD205" s="6">
        <v>1.0670999999999999</v>
      </c>
      <c r="BE205" s="5">
        <v>8.6195400000000006</v>
      </c>
      <c r="BF205" s="5">
        <v>7.7372699999999996</v>
      </c>
      <c r="BG205" s="5">
        <v>10.18857</v>
      </c>
      <c r="BH205" s="5">
        <v>8.8734199999999994</v>
      </c>
      <c r="BI205" s="5">
        <v>1.61327</v>
      </c>
      <c r="BJ205" s="6">
        <v>0.80327000000000004</v>
      </c>
      <c r="BK205" s="5">
        <v>9.3082200000000004</v>
      </c>
      <c r="BL205" s="5">
        <v>7.8407799999999996</v>
      </c>
      <c r="BM205" s="5">
        <v>4.5854499999999998</v>
      </c>
      <c r="BN205" s="6">
        <v>-0.60243999999999998</v>
      </c>
      <c r="BO205" s="5">
        <v>8.7181300000000004</v>
      </c>
      <c r="BP205" s="5">
        <v>10.45336</v>
      </c>
      <c r="BQ205" s="5">
        <v>7.1146900000000004</v>
      </c>
      <c r="BR205" s="5">
        <v>4.0734899999999996</v>
      </c>
      <c r="BS205" s="6">
        <v>-1.204E-2</v>
      </c>
      <c r="BT205" s="5">
        <v>10.951129999999999</v>
      </c>
      <c r="BU205" s="5">
        <v>8.9433399999999992</v>
      </c>
      <c r="BV205" s="5">
        <v>8.1235999999999997</v>
      </c>
      <c r="BW205" s="5">
        <v>8.2241</v>
      </c>
      <c r="BX205" s="5">
        <v>6.1390200000000004</v>
      </c>
      <c r="BY205" s="5">
        <v>6.2352100000000004</v>
      </c>
      <c r="BZ205" s="5">
        <v>7.70939</v>
      </c>
      <c r="CA205" s="5">
        <v>9.4579400000000007</v>
      </c>
      <c r="CB205" s="6">
        <v>9.6420000000000006E-2</v>
      </c>
      <c r="CC205" s="5">
        <v>9.3221600000000002</v>
      </c>
      <c r="CD205" s="5">
        <v>3.91079</v>
      </c>
      <c r="CE205" s="5">
        <v>12.65696</v>
      </c>
      <c r="CF205" s="5">
        <v>5.3042600000000002</v>
      </c>
      <c r="CG205" s="5">
        <v>9.4678199999999997</v>
      </c>
      <c r="CH205" s="5">
        <v>4.50969</v>
      </c>
      <c r="CI205" s="5">
        <v>2.7837100000000001</v>
      </c>
      <c r="CJ205" s="5">
        <v>5.6671199999999997</v>
      </c>
      <c r="CK205" s="5">
        <v>11.295310000000001</v>
      </c>
      <c r="CL205" s="5">
        <v>4.4451900000000002</v>
      </c>
      <c r="CM205" s="5">
        <v>7.0960400000000003</v>
      </c>
      <c r="CN205" s="5">
        <v>7.7058900000000001</v>
      </c>
      <c r="CO205" s="5">
        <v>5.5111600000000003</v>
      </c>
      <c r="CP205" s="6">
        <v>1.3264899999999999</v>
      </c>
      <c r="CQ205" s="5">
        <v>2.18614</v>
      </c>
      <c r="CR205" s="5">
        <v>9.0726099999999992</v>
      </c>
      <c r="CS205" s="5">
        <v>6.0690600000000003</v>
      </c>
      <c r="CT205" s="5">
        <v>4.2226499999999998</v>
      </c>
      <c r="CU205" s="5">
        <v>10.55001</v>
      </c>
      <c r="CV205" s="5">
        <v>5.3215500000000002</v>
      </c>
      <c r="CW205" s="5">
        <v>2.1075699999999999</v>
      </c>
      <c r="CX205" s="5">
        <v>2.2265199999999998</v>
      </c>
      <c r="CY205" s="5">
        <v>9.5710200000000007</v>
      </c>
      <c r="CZ205" s="5">
        <v>5.0983599999999996</v>
      </c>
      <c r="DA205" s="5">
        <v>5.2165400000000002</v>
      </c>
      <c r="DB205" s="5">
        <v>4.9325200000000002</v>
      </c>
      <c r="DC205" s="5">
        <v>6.3305300000000004</v>
      </c>
      <c r="DD205" s="5">
        <v>7.8474599999999999</v>
      </c>
      <c r="DE205" s="5">
        <v>1.7188000000000001</v>
      </c>
      <c r="DF205" s="5">
        <v>9.8026499999999999</v>
      </c>
      <c r="DG205" s="6">
        <v>1.21546</v>
      </c>
      <c r="DH205" s="5">
        <v>3.6855500000000001</v>
      </c>
      <c r="DI205" s="6">
        <v>2.1501100000000002</v>
      </c>
      <c r="DJ205" s="6">
        <v>0.3896</v>
      </c>
      <c r="DK205" s="5">
        <v>8.0335300000000007</v>
      </c>
      <c r="DL205" s="5">
        <v>3.9917199999999999</v>
      </c>
      <c r="DM205" s="5">
        <v>3.35988</v>
      </c>
      <c r="DN205" s="6">
        <v>1.81206</v>
      </c>
      <c r="DO205" s="5">
        <v>2.50996</v>
      </c>
      <c r="DP205" s="5">
        <v>5.9673800000000004</v>
      </c>
      <c r="DQ205" s="5">
        <v>9.87486</v>
      </c>
      <c r="DR205" s="1" t="s">
        <v>986</v>
      </c>
      <c r="DS205" s="1" t="s">
        <v>332</v>
      </c>
      <c r="DT205" s="5">
        <v>0.14663934707641602</v>
      </c>
      <c r="DU205" s="5">
        <v>8.4694862365722656E-2</v>
      </c>
    </row>
    <row r="206" spans="2:125" x14ac:dyDescent="0.2">
      <c r="B206" s="3" t="s">
        <v>990</v>
      </c>
      <c r="C206" s="3" t="s">
        <v>984</v>
      </c>
      <c r="D206" s="4">
        <v>45248</v>
      </c>
      <c r="E206" s="4">
        <v>45250</v>
      </c>
      <c r="F206" s="1">
        <f t="shared" si="13"/>
        <v>2</v>
      </c>
      <c r="G206" s="1" t="s">
        <v>388</v>
      </c>
      <c r="H206" s="1" t="s">
        <v>320</v>
      </c>
      <c r="I206" s="1">
        <v>0</v>
      </c>
      <c r="J206" s="1">
        <v>0</v>
      </c>
      <c r="K206" s="1">
        <v>0</v>
      </c>
      <c r="L206" s="1">
        <v>1.6</v>
      </c>
      <c r="M206" s="1">
        <f>L206*0.036</f>
        <v>5.7599999999999998E-2</v>
      </c>
      <c r="N206" s="3" t="s">
        <v>560</v>
      </c>
      <c r="O206" s="1">
        <f>L206*0.027</f>
        <v>4.3200000000000002E-2</v>
      </c>
      <c r="P206" s="3" t="s">
        <v>342</v>
      </c>
      <c r="Q206" s="3" t="s">
        <v>991</v>
      </c>
      <c r="R206" s="3" t="s">
        <v>992</v>
      </c>
      <c r="S206" s="3" t="s">
        <v>324</v>
      </c>
      <c r="T206" s="3" t="s">
        <v>324</v>
      </c>
      <c r="U206" s="3" t="s">
        <v>324</v>
      </c>
      <c r="V206" s="3" t="s">
        <v>325</v>
      </c>
      <c r="W206" s="3" t="s">
        <v>531</v>
      </c>
      <c r="X206" s="3" t="s">
        <v>985</v>
      </c>
      <c r="Y206" s="3">
        <f t="shared" si="12"/>
        <v>53.61999999999999</v>
      </c>
      <c r="Z206" s="3" t="s">
        <v>328</v>
      </c>
      <c r="AA206" s="3" t="s">
        <v>525</v>
      </c>
      <c r="AB206" s="3"/>
      <c r="AC206" s="3" t="s">
        <v>330</v>
      </c>
      <c r="AD206" s="5">
        <v>5.5115499999999997</v>
      </c>
      <c r="AE206" s="5">
        <v>5.2545999999999999</v>
      </c>
      <c r="AF206" s="5">
        <v>7.6356599999999997</v>
      </c>
      <c r="AG206" s="5">
        <v>1.80623</v>
      </c>
      <c r="AH206" s="5">
        <v>3.86971</v>
      </c>
      <c r="AI206" s="6">
        <v>-1.09904</v>
      </c>
      <c r="AJ206" s="5">
        <v>4.79833</v>
      </c>
      <c r="AK206" s="5">
        <v>7.1421900000000003</v>
      </c>
      <c r="AL206" s="5">
        <v>6.6784499999999998</v>
      </c>
      <c r="AM206" s="5">
        <v>5.6791799999999997</v>
      </c>
      <c r="AN206" s="5">
        <v>9.2110800000000008</v>
      </c>
      <c r="AO206" s="5">
        <v>2.59484</v>
      </c>
      <c r="AP206" s="6">
        <v>0.54501999999999995</v>
      </c>
      <c r="AQ206" s="5">
        <v>12.305899999999999</v>
      </c>
      <c r="AR206" s="6">
        <v>1.2049099999999999</v>
      </c>
      <c r="AS206" s="5">
        <v>8.7205499999999994</v>
      </c>
      <c r="AT206" s="5">
        <v>11.586690000000001</v>
      </c>
      <c r="AU206" s="5">
        <v>8.0652600000000003</v>
      </c>
      <c r="AV206" s="5">
        <v>1.3951499999999999</v>
      </c>
      <c r="AW206" s="5">
        <v>7.7471100000000002</v>
      </c>
      <c r="AX206" s="5">
        <v>8.7955000000000005</v>
      </c>
      <c r="AY206" s="5">
        <v>4.96441</v>
      </c>
      <c r="AZ206" s="5">
        <v>2.0846300000000002</v>
      </c>
      <c r="BA206" s="5">
        <v>4.4252000000000002</v>
      </c>
      <c r="BB206" s="5">
        <v>3.7381500000000001</v>
      </c>
      <c r="BC206" s="6">
        <v>1.6394599999999999</v>
      </c>
      <c r="BD206" s="6">
        <v>1.4636800000000001</v>
      </c>
      <c r="BE206" s="5">
        <v>8.7619900000000008</v>
      </c>
      <c r="BF206" s="5">
        <v>7.7152200000000004</v>
      </c>
      <c r="BG206" s="5">
        <v>10.307600000000001</v>
      </c>
      <c r="BH206" s="5">
        <v>8.8484300000000005</v>
      </c>
      <c r="BI206" s="5">
        <v>2.0078</v>
      </c>
      <c r="BJ206" s="6">
        <v>0.68820999999999999</v>
      </c>
      <c r="BK206" s="5">
        <v>8.1908799999999999</v>
      </c>
      <c r="BL206" s="5">
        <v>7.7305000000000001</v>
      </c>
      <c r="BM206" s="5">
        <v>3.91682</v>
      </c>
      <c r="BN206" s="6">
        <v>-0.68589</v>
      </c>
      <c r="BO206" s="5">
        <v>8.5800999999999998</v>
      </c>
      <c r="BP206" s="5">
        <v>8.7789999999999999</v>
      </c>
      <c r="BQ206" s="5">
        <v>7.05124</v>
      </c>
      <c r="BR206" s="5">
        <v>3.9624199999999998</v>
      </c>
      <c r="BS206" s="6">
        <v>-0.23730999999999999</v>
      </c>
      <c r="BT206" s="5">
        <v>10.64095</v>
      </c>
      <c r="BU206" s="5">
        <v>8.4720999999999993</v>
      </c>
      <c r="BV206" s="5">
        <v>7.6407499999999997</v>
      </c>
      <c r="BW206" s="5">
        <v>7.9264599999999996</v>
      </c>
      <c r="BX206" s="5">
        <v>6.3902000000000001</v>
      </c>
      <c r="BY206" s="5">
        <v>6.1324100000000001</v>
      </c>
      <c r="BZ206" s="5">
        <v>7.7509699999999997</v>
      </c>
      <c r="CA206" s="5">
        <v>8.7441600000000008</v>
      </c>
      <c r="CB206" s="6">
        <v>1.07162</v>
      </c>
      <c r="CC206" s="5">
        <v>8.7732700000000001</v>
      </c>
      <c r="CD206" s="5">
        <v>3.8031600000000001</v>
      </c>
      <c r="CE206" s="5">
        <v>12.55378</v>
      </c>
      <c r="CF206" s="5">
        <v>5.0741399999999999</v>
      </c>
      <c r="CG206" s="5">
        <v>9.1613100000000003</v>
      </c>
      <c r="CH206" s="5">
        <v>4.3399799999999997</v>
      </c>
      <c r="CI206" s="5">
        <v>2.8605999999999998</v>
      </c>
      <c r="CJ206" s="5">
        <v>5.9690599999999998</v>
      </c>
      <c r="CK206" s="5">
        <v>11.132910000000001</v>
      </c>
      <c r="CL206" s="5">
        <v>4.2768899999999999</v>
      </c>
      <c r="CM206" s="5">
        <v>6.8582900000000002</v>
      </c>
      <c r="CN206" s="5">
        <v>9.8627300000000009</v>
      </c>
      <c r="CO206" s="5">
        <v>2.4358399999999998</v>
      </c>
      <c r="CP206" s="5">
        <v>1.8871800000000001</v>
      </c>
      <c r="CQ206" s="5">
        <v>2.31887</v>
      </c>
      <c r="CR206" s="5">
        <v>8.98245</v>
      </c>
      <c r="CS206" s="5">
        <v>6.1151799999999996</v>
      </c>
      <c r="CT206" s="5">
        <v>4.2627499999999996</v>
      </c>
      <c r="CU206" s="5">
        <v>9.5566899999999997</v>
      </c>
      <c r="CV206" s="5">
        <v>5.2440300000000004</v>
      </c>
      <c r="CW206" s="6">
        <v>1.7959099999999999</v>
      </c>
      <c r="CX206" s="5">
        <v>2.1840899999999999</v>
      </c>
      <c r="CY206" s="5">
        <v>9.30518</v>
      </c>
      <c r="CZ206" s="5">
        <v>5.1475299999999997</v>
      </c>
      <c r="DA206" s="5">
        <v>4.3604900000000004</v>
      </c>
      <c r="DB206" s="5">
        <v>4.8789800000000003</v>
      </c>
      <c r="DC206" s="5">
        <v>6.3956</v>
      </c>
      <c r="DD206" s="5">
        <v>7.7715399999999999</v>
      </c>
      <c r="DE206" s="5">
        <v>1.7709299999999999</v>
      </c>
      <c r="DF206" s="5">
        <v>9.6959999999999997</v>
      </c>
      <c r="DG206" s="6">
        <v>1.19353</v>
      </c>
      <c r="DH206" s="5">
        <v>3.5795699999999999</v>
      </c>
      <c r="DI206" s="6">
        <v>2.20166</v>
      </c>
      <c r="DJ206" s="6">
        <v>1.26031</v>
      </c>
      <c r="DK206" s="5">
        <v>7.21333</v>
      </c>
      <c r="DL206" s="5">
        <v>4.5346900000000003</v>
      </c>
      <c r="DM206" s="5">
        <v>3.4824000000000002</v>
      </c>
      <c r="DN206" s="5">
        <v>2.95627</v>
      </c>
      <c r="DO206" s="5">
        <v>2.6056300000000001</v>
      </c>
      <c r="DP206" s="5">
        <v>6.0466800000000003</v>
      </c>
      <c r="DQ206" s="5">
        <v>9.8454499999999996</v>
      </c>
      <c r="DR206" s="1" t="s">
        <v>986</v>
      </c>
      <c r="DS206" s="1" t="s">
        <v>332</v>
      </c>
      <c r="DT206" s="5">
        <v>2.2869586944580078E-2</v>
      </c>
      <c r="DU206" s="5">
        <v>1.35345458984375E-2</v>
      </c>
    </row>
    <row r="207" spans="2:125" x14ac:dyDescent="0.2">
      <c r="B207" s="3" t="s">
        <v>993</v>
      </c>
      <c r="C207" s="3" t="s">
        <v>984</v>
      </c>
      <c r="D207" s="4">
        <v>45248</v>
      </c>
      <c r="E207" s="4">
        <v>45251</v>
      </c>
      <c r="F207" s="1">
        <f t="shared" si="13"/>
        <v>3</v>
      </c>
      <c r="G207" s="1" t="s">
        <v>388</v>
      </c>
      <c r="H207" s="1" t="s">
        <v>320</v>
      </c>
      <c r="I207" s="1">
        <v>0</v>
      </c>
      <c r="J207" s="1">
        <v>0</v>
      </c>
      <c r="K207" s="1">
        <v>0</v>
      </c>
      <c r="L207" s="1">
        <v>1.6</v>
      </c>
      <c r="M207" s="1">
        <f>L207*0.098</f>
        <v>0.15680000000000002</v>
      </c>
      <c r="N207" s="3" t="s">
        <v>544</v>
      </c>
      <c r="O207" s="1">
        <f>L207*0.05</f>
        <v>8.0000000000000016E-2</v>
      </c>
      <c r="P207" s="3" t="s">
        <v>366</v>
      </c>
      <c r="Q207" s="3" t="s">
        <v>994</v>
      </c>
      <c r="R207" s="3" t="s">
        <v>444</v>
      </c>
      <c r="S207" s="3" t="s">
        <v>324</v>
      </c>
      <c r="T207" s="3" t="s">
        <v>324</v>
      </c>
      <c r="U207" s="3" t="s">
        <v>324</v>
      </c>
      <c r="V207" s="3" t="s">
        <v>325</v>
      </c>
      <c r="W207" s="3" t="s">
        <v>531</v>
      </c>
      <c r="X207" s="3" t="s">
        <v>985</v>
      </c>
      <c r="Y207" s="3">
        <f t="shared" si="12"/>
        <v>53.61999999999999</v>
      </c>
      <c r="Z207" s="3" t="s">
        <v>328</v>
      </c>
      <c r="AA207" s="3" t="s">
        <v>525</v>
      </c>
      <c r="AB207" s="3"/>
      <c r="AC207" s="3" t="s">
        <v>330</v>
      </c>
      <c r="AD207" s="5">
        <v>5.4475699999999998</v>
      </c>
      <c r="AE207" s="5">
        <v>5.7140700000000004</v>
      </c>
      <c r="AF207" s="5">
        <v>7.5003399999999996</v>
      </c>
      <c r="AG207" s="5">
        <v>1.93634</v>
      </c>
      <c r="AH207" s="5">
        <v>4.5469799999999996</v>
      </c>
      <c r="AI207" s="6">
        <v>-1.6909099999999999</v>
      </c>
      <c r="AJ207" s="5">
        <v>4.819</v>
      </c>
      <c r="AK207" s="5">
        <v>7.4874900000000002</v>
      </c>
      <c r="AL207" s="5">
        <v>7.0056599999999998</v>
      </c>
      <c r="AM207" s="5">
        <v>5.6882999999999999</v>
      </c>
      <c r="AN207" s="5">
        <v>9.2363099999999996</v>
      </c>
      <c r="AO207" s="5">
        <v>2.8529399999999998</v>
      </c>
      <c r="AP207" s="6">
        <v>0.72185999999999995</v>
      </c>
      <c r="AQ207" s="5">
        <v>12.518929999999999</v>
      </c>
      <c r="AR207" s="5">
        <v>2.4318</v>
      </c>
      <c r="AS207" s="5">
        <v>8.8659800000000004</v>
      </c>
      <c r="AT207" s="5">
        <v>11.699949999999999</v>
      </c>
      <c r="AU207" s="5">
        <v>8.1546599999999998</v>
      </c>
      <c r="AV207" s="5">
        <v>1.54575</v>
      </c>
      <c r="AW207" s="5">
        <v>8.3828999999999994</v>
      </c>
      <c r="AX207" s="5">
        <v>8.4251699999999996</v>
      </c>
      <c r="AY207" s="5">
        <v>4.8760199999999996</v>
      </c>
      <c r="AZ207" s="6">
        <v>1.85992</v>
      </c>
      <c r="BA207" s="5">
        <v>4.3090900000000003</v>
      </c>
      <c r="BB207" s="5">
        <v>3.7462499999999999</v>
      </c>
      <c r="BC207" s="6">
        <v>1.5090600000000001</v>
      </c>
      <c r="BD207" s="6">
        <v>1.6664000000000001</v>
      </c>
      <c r="BE207" s="5">
        <v>8.6735900000000008</v>
      </c>
      <c r="BF207" s="5">
        <v>7.5720099999999997</v>
      </c>
      <c r="BG207" s="5">
        <v>10.28346</v>
      </c>
      <c r="BH207" s="5">
        <v>8.7919800000000006</v>
      </c>
      <c r="BI207" s="5">
        <v>2.24939</v>
      </c>
      <c r="BJ207" s="6">
        <v>0.7601</v>
      </c>
      <c r="BK207" s="5">
        <v>8.1336499999999994</v>
      </c>
      <c r="BL207" s="5">
        <v>7.8887400000000003</v>
      </c>
      <c r="BM207" s="5">
        <v>4.0590799999999998</v>
      </c>
      <c r="BN207" s="6">
        <v>-0.85346999999999995</v>
      </c>
      <c r="BO207" s="5">
        <v>8.3536000000000001</v>
      </c>
      <c r="BP207" s="5">
        <v>8.9992599999999996</v>
      </c>
      <c r="BQ207" s="5">
        <v>6.9397000000000002</v>
      </c>
      <c r="BR207" s="5">
        <v>4.1857600000000001</v>
      </c>
      <c r="BS207" s="6">
        <v>-0.16921</v>
      </c>
      <c r="BT207" s="5">
        <v>10.733309999999999</v>
      </c>
      <c r="BU207" s="5">
        <v>8.5141600000000004</v>
      </c>
      <c r="BV207" s="5">
        <v>7.4283599999999996</v>
      </c>
      <c r="BW207" s="5">
        <v>7.7786600000000004</v>
      </c>
      <c r="BX207" s="5">
        <v>6.24146</v>
      </c>
      <c r="BY207" s="5">
        <v>6.0171299999999999</v>
      </c>
      <c r="BZ207" s="5">
        <v>7.6504099999999999</v>
      </c>
      <c r="CA207" s="5">
        <v>8.9425399999999993</v>
      </c>
      <c r="CB207" s="6">
        <v>0.65683000000000002</v>
      </c>
      <c r="CC207" s="5">
        <v>8.7131399999999992</v>
      </c>
      <c r="CD207" s="5">
        <v>4.0789900000000001</v>
      </c>
      <c r="CE207" s="5">
        <v>12.24133</v>
      </c>
      <c r="CF207" s="5">
        <v>4.7980400000000003</v>
      </c>
      <c r="CG207" s="5">
        <v>9.4105500000000006</v>
      </c>
      <c r="CH207" s="5">
        <v>4.3774100000000002</v>
      </c>
      <c r="CI207" s="5">
        <v>4.0206299999999997</v>
      </c>
      <c r="CJ207" s="5">
        <v>5.7121000000000004</v>
      </c>
      <c r="CK207" s="5">
        <v>11.131399999999999</v>
      </c>
      <c r="CL207" s="5">
        <v>4.2623499999999996</v>
      </c>
      <c r="CM207" s="5">
        <v>6.8875200000000003</v>
      </c>
      <c r="CN207" s="5">
        <v>9.1230399999999996</v>
      </c>
      <c r="CO207" s="5">
        <v>2.7472300000000001</v>
      </c>
      <c r="CP207" s="5">
        <v>1.6327799999999999</v>
      </c>
      <c r="CQ207" s="5">
        <v>2.4657499999999999</v>
      </c>
      <c r="CR207" s="5">
        <v>8.8877000000000006</v>
      </c>
      <c r="CS207" s="5">
        <v>6.3197200000000002</v>
      </c>
      <c r="CT207" s="5">
        <v>4.1400699999999997</v>
      </c>
      <c r="CU207" s="5">
        <v>9.8886199999999995</v>
      </c>
      <c r="CV207" s="5">
        <v>4.9771799999999997</v>
      </c>
      <c r="CW207" s="6">
        <v>1.89161</v>
      </c>
      <c r="CX207" s="5">
        <v>2.2260300000000002</v>
      </c>
      <c r="CY207" s="5">
        <v>9.7731700000000004</v>
      </c>
      <c r="CZ207" s="5">
        <v>5.0603899999999999</v>
      </c>
      <c r="DA207" s="5">
        <v>4.6957300000000002</v>
      </c>
      <c r="DB207" s="5">
        <v>4.7281399999999998</v>
      </c>
      <c r="DC207" s="5">
        <v>6.5525900000000004</v>
      </c>
      <c r="DD207" s="5">
        <v>7.6290100000000001</v>
      </c>
      <c r="DE207" s="5">
        <v>1.6289199999999999</v>
      </c>
      <c r="DF207" s="5">
        <v>9.5839300000000005</v>
      </c>
      <c r="DG207" s="6">
        <v>1.9176500000000001</v>
      </c>
      <c r="DH207" s="5">
        <v>3.8379599999999998</v>
      </c>
      <c r="DI207" s="6">
        <v>2.2735799999999999</v>
      </c>
      <c r="DJ207" s="6">
        <v>1.3617999999999999</v>
      </c>
      <c r="DK207" s="5">
        <v>7.3441900000000002</v>
      </c>
      <c r="DL207" s="5">
        <v>4.4016500000000001</v>
      </c>
      <c r="DM207" s="5">
        <v>3.7187800000000002</v>
      </c>
      <c r="DN207" s="5">
        <v>3.62154</v>
      </c>
      <c r="DO207" s="5">
        <v>2.6391300000000002</v>
      </c>
      <c r="DP207" s="5">
        <v>6.5834999999999999</v>
      </c>
      <c r="DQ207" s="5">
        <v>9.8347499999999997</v>
      </c>
      <c r="DR207" s="1" t="s">
        <v>986</v>
      </c>
      <c r="DS207" s="1" t="s">
        <v>332</v>
      </c>
      <c r="DT207" s="5">
        <v>2.7770519256591797E-2</v>
      </c>
      <c r="DU207" s="5">
        <v>-0.20114517211914062</v>
      </c>
    </row>
    <row r="208" spans="2:125" x14ac:dyDescent="0.2">
      <c r="B208" s="3" t="s">
        <v>995</v>
      </c>
      <c r="C208" s="3" t="s">
        <v>984</v>
      </c>
      <c r="D208" s="4">
        <v>45248</v>
      </c>
      <c r="E208" s="4">
        <v>45252</v>
      </c>
      <c r="F208" s="1">
        <f t="shared" si="13"/>
        <v>4</v>
      </c>
      <c r="G208" s="1" t="s">
        <v>388</v>
      </c>
      <c r="H208" s="1" t="s">
        <v>320</v>
      </c>
      <c r="I208" s="1">
        <v>0</v>
      </c>
      <c r="J208" s="1">
        <v>0</v>
      </c>
      <c r="K208" s="1">
        <v>0</v>
      </c>
      <c r="L208" s="1">
        <v>1.9</v>
      </c>
      <c r="M208" s="1">
        <f>L208*0.027</f>
        <v>5.1299999999999998E-2</v>
      </c>
      <c r="N208" s="3" t="s">
        <v>996</v>
      </c>
      <c r="O208" s="1">
        <f>L208*0.054</f>
        <v>0.1026</v>
      </c>
      <c r="P208" s="3" t="s">
        <v>366</v>
      </c>
      <c r="Q208" s="3" t="s">
        <v>619</v>
      </c>
      <c r="R208" s="3" t="s">
        <v>344</v>
      </c>
      <c r="S208" s="3" t="s">
        <v>324</v>
      </c>
      <c r="T208" s="3" t="s">
        <v>324</v>
      </c>
      <c r="U208" s="3" t="s">
        <v>324</v>
      </c>
      <c r="V208" s="3" t="s">
        <v>325</v>
      </c>
      <c r="W208" s="3" t="s">
        <v>531</v>
      </c>
      <c r="X208" s="3" t="s">
        <v>985</v>
      </c>
      <c r="Y208" s="3">
        <f t="shared" si="12"/>
        <v>53.61999999999999</v>
      </c>
      <c r="Z208" s="3" t="s">
        <v>328</v>
      </c>
      <c r="AA208" s="3" t="s">
        <v>525</v>
      </c>
      <c r="AB208" s="3"/>
      <c r="AC208" s="3" t="s">
        <v>330</v>
      </c>
      <c r="AD208" s="5">
        <v>5.2525899999999996</v>
      </c>
      <c r="AE208" s="5">
        <v>5.9698200000000003</v>
      </c>
      <c r="AF208" s="5">
        <v>7.2651199999999996</v>
      </c>
      <c r="AG208" s="6">
        <v>1.17266</v>
      </c>
      <c r="AH208" s="5">
        <v>3.8325800000000001</v>
      </c>
      <c r="AI208" s="6">
        <v>-2.0786699999999998</v>
      </c>
      <c r="AJ208" s="5">
        <v>4.6757400000000002</v>
      </c>
      <c r="AK208" s="5">
        <v>7.2830700000000004</v>
      </c>
      <c r="AL208" s="5">
        <v>6.6139299999999999</v>
      </c>
      <c r="AM208" s="5">
        <v>5.6161300000000001</v>
      </c>
      <c r="AN208" s="5">
        <v>9.1142199999999995</v>
      </c>
      <c r="AO208" s="5">
        <v>2.8607300000000002</v>
      </c>
      <c r="AP208" s="6">
        <v>0.33624999999999999</v>
      </c>
      <c r="AQ208" s="5">
        <v>12.180260000000001</v>
      </c>
      <c r="AR208" s="5">
        <v>3.8796300000000001</v>
      </c>
      <c r="AS208" s="5">
        <v>9.1388499999999997</v>
      </c>
      <c r="AT208" s="5">
        <v>11.647449999999999</v>
      </c>
      <c r="AU208" s="5">
        <v>8.1537199999999999</v>
      </c>
      <c r="AV208" s="6">
        <v>0.70504999999999995</v>
      </c>
      <c r="AW208" s="5">
        <v>8.9984300000000008</v>
      </c>
      <c r="AX208" s="5">
        <v>8.5055700000000005</v>
      </c>
      <c r="AY208" s="5">
        <v>4.5474899999999998</v>
      </c>
      <c r="AZ208" s="6">
        <v>1.58938</v>
      </c>
      <c r="BA208" s="5">
        <v>4.2751099999999997</v>
      </c>
      <c r="BB208" s="5">
        <v>3.4092799999999999</v>
      </c>
      <c r="BC208" s="6">
        <v>1.37097</v>
      </c>
      <c r="BD208" s="6">
        <v>1.1036300000000001</v>
      </c>
      <c r="BE208" s="5">
        <v>8.5995399999999993</v>
      </c>
      <c r="BF208" s="5">
        <v>7.3108399999999998</v>
      </c>
      <c r="BG208" s="5">
        <v>10.072290000000001</v>
      </c>
      <c r="BH208" s="5">
        <v>8.7448599999999992</v>
      </c>
      <c r="BI208" s="5">
        <v>2.6578499999999998</v>
      </c>
      <c r="BJ208" s="6">
        <v>0.79029000000000005</v>
      </c>
      <c r="BK208" s="5">
        <v>8.1482600000000005</v>
      </c>
      <c r="BL208" s="5">
        <v>8.0817499999999995</v>
      </c>
      <c r="BM208" s="5">
        <v>3.7297199999999999</v>
      </c>
      <c r="BN208" s="6">
        <v>-0.80154000000000003</v>
      </c>
      <c r="BO208" s="5">
        <v>8.3261000000000003</v>
      </c>
      <c r="BP208" s="5">
        <v>8.7576999999999998</v>
      </c>
      <c r="BQ208" s="5">
        <v>6.9337799999999996</v>
      </c>
      <c r="BR208" s="5">
        <v>4.92828</v>
      </c>
      <c r="BS208" s="6">
        <v>-0.34411000000000003</v>
      </c>
      <c r="BT208" s="5">
        <v>10.767950000000001</v>
      </c>
      <c r="BU208" s="5">
        <v>8.5028400000000008</v>
      </c>
      <c r="BV208" s="5">
        <v>7.8344399999999998</v>
      </c>
      <c r="BW208" s="5">
        <v>7.6668000000000003</v>
      </c>
      <c r="BX208" s="5">
        <v>6.3314199999999996</v>
      </c>
      <c r="BY208" s="5">
        <v>6.05905</v>
      </c>
      <c r="BZ208" s="5">
        <v>7.6350199999999999</v>
      </c>
      <c r="CA208" s="5">
        <v>9.1469299999999993</v>
      </c>
      <c r="CB208" s="6">
        <v>0.36425999999999997</v>
      </c>
      <c r="CC208" s="5">
        <v>8.5763999999999996</v>
      </c>
      <c r="CD208" s="5">
        <v>4.4462599999999997</v>
      </c>
      <c r="CE208" s="5">
        <v>12.230079999999999</v>
      </c>
      <c r="CF208" s="5">
        <v>4.59368</v>
      </c>
      <c r="CG208" s="5">
        <v>9.9236599999999999</v>
      </c>
      <c r="CH208" s="5">
        <v>4.2877999999999998</v>
      </c>
      <c r="CI208" s="5">
        <v>6.4558200000000001</v>
      </c>
      <c r="CJ208" s="5">
        <v>5.7584099999999996</v>
      </c>
      <c r="CK208" s="5">
        <v>11.092499999999999</v>
      </c>
      <c r="CL208" s="5">
        <v>4.4367099999999997</v>
      </c>
      <c r="CM208" s="5">
        <v>6.8673400000000004</v>
      </c>
      <c r="CN208" s="5">
        <v>9.0535999999999994</v>
      </c>
      <c r="CO208" s="5">
        <v>2.71048</v>
      </c>
      <c r="CP208" s="5">
        <v>1.8978699999999999</v>
      </c>
      <c r="CQ208" s="5">
        <v>2.0901999999999998</v>
      </c>
      <c r="CR208" s="5">
        <v>8.8890799999999999</v>
      </c>
      <c r="CS208" s="5">
        <v>6.2607499999999998</v>
      </c>
      <c r="CT208" s="5">
        <v>4.0231599999999998</v>
      </c>
      <c r="CU208" s="5">
        <v>10.371790000000001</v>
      </c>
      <c r="CV208" s="5">
        <v>5.0472599999999996</v>
      </c>
      <c r="CW208" s="6">
        <v>1.8449800000000001</v>
      </c>
      <c r="CX208" s="5">
        <v>1.8105500000000001</v>
      </c>
      <c r="CY208" s="5">
        <v>10.72359</v>
      </c>
      <c r="CZ208" s="5">
        <v>5.0781900000000002</v>
      </c>
      <c r="DA208" s="5">
        <v>4.4956300000000002</v>
      </c>
      <c r="DB208" s="5">
        <v>4.6496199999999996</v>
      </c>
      <c r="DC208" s="5">
        <v>6.9123700000000001</v>
      </c>
      <c r="DD208" s="5">
        <v>7.4859299999999998</v>
      </c>
      <c r="DE208" s="5">
        <v>1.37218</v>
      </c>
      <c r="DF208" s="5">
        <v>9.6654699999999991</v>
      </c>
      <c r="DG208" s="6">
        <v>0.91063000000000005</v>
      </c>
      <c r="DH208" s="5">
        <v>3.6044399999999999</v>
      </c>
      <c r="DI208" s="5">
        <v>2.43262</v>
      </c>
      <c r="DJ208" s="6">
        <v>1.3081100000000001</v>
      </c>
      <c r="DK208" s="5">
        <v>6.6421900000000003</v>
      </c>
      <c r="DL208" s="5">
        <v>4.4249700000000001</v>
      </c>
      <c r="DM208" s="5">
        <v>3.6653099999999998</v>
      </c>
      <c r="DN208" s="5">
        <v>4.3745799999999999</v>
      </c>
      <c r="DO208" s="5">
        <v>2.5280100000000001</v>
      </c>
      <c r="DP208" s="5">
        <v>6.4446899999999996</v>
      </c>
      <c r="DQ208" s="5">
        <v>9.7765599999999999</v>
      </c>
      <c r="DR208" s="1" t="s">
        <v>986</v>
      </c>
      <c r="DS208" s="1" t="s">
        <v>332</v>
      </c>
      <c r="DT208" s="5">
        <v>-0.25507974624633789</v>
      </c>
      <c r="DU208" s="5">
        <v>-0.21311569213867188</v>
      </c>
    </row>
    <row r="209" spans="2:125" x14ac:dyDescent="0.2">
      <c r="B209" s="3" t="s">
        <v>997</v>
      </c>
      <c r="C209" s="3" t="s">
        <v>984</v>
      </c>
      <c r="D209" s="4">
        <v>45248</v>
      </c>
      <c r="E209" s="4">
        <v>45253</v>
      </c>
      <c r="F209" s="1">
        <f t="shared" si="13"/>
        <v>5</v>
      </c>
      <c r="G209" s="1" t="s">
        <v>388</v>
      </c>
      <c r="H209" s="1" t="s">
        <v>320</v>
      </c>
      <c r="I209" s="1">
        <v>0</v>
      </c>
      <c r="J209" s="1">
        <v>1</v>
      </c>
      <c r="K209" s="1">
        <v>1</v>
      </c>
      <c r="L209" s="1">
        <v>2</v>
      </c>
      <c r="M209" s="1">
        <f>L209*0.054</f>
        <v>0.108</v>
      </c>
      <c r="N209" s="3" t="s">
        <v>998</v>
      </c>
      <c r="O209" s="1">
        <f>L209*0.045</f>
        <v>0.09</v>
      </c>
      <c r="P209" s="3" t="s">
        <v>999</v>
      </c>
      <c r="Q209" s="3" t="s">
        <v>738</v>
      </c>
      <c r="R209" s="3" t="s">
        <v>1000</v>
      </c>
      <c r="S209" s="3" t="s">
        <v>346</v>
      </c>
      <c r="T209" s="3" t="s">
        <v>324</v>
      </c>
      <c r="U209" s="3" t="s">
        <v>324</v>
      </c>
      <c r="V209" s="3" t="s">
        <v>325</v>
      </c>
      <c r="W209" s="3" t="s">
        <v>531</v>
      </c>
      <c r="X209" s="3" t="s">
        <v>985</v>
      </c>
      <c r="Y209" s="3">
        <f t="shared" si="12"/>
        <v>53.61999999999999</v>
      </c>
      <c r="Z209" s="3" t="s">
        <v>328</v>
      </c>
      <c r="AA209" s="3" t="s">
        <v>525</v>
      </c>
      <c r="AB209" s="3"/>
      <c r="AC209" s="3" t="s">
        <v>330</v>
      </c>
      <c r="AD209" s="5">
        <v>5.7271999999999998</v>
      </c>
      <c r="AE209" s="5">
        <v>6.7271999999999998</v>
      </c>
      <c r="AF209" s="5">
        <v>7.3548099999999996</v>
      </c>
      <c r="AG209" s="5">
        <v>1.55724</v>
      </c>
      <c r="AH209" s="5">
        <v>4.6904199999999996</v>
      </c>
      <c r="AI209" s="6">
        <v>-1.5518400000000001</v>
      </c>
      <c r="AJ209" s="5">
        <v>4.8102099999999997</v>
      </c>
      <c r="AK209" s="5">
        <v>7.8439500000000004</v>
      </c>
      <c r="AL209" s="5">
        <v>7.99838</v>
      </c>
      <c r="AM209" s="5">
        <v>6.01891</v>
      </c>
      <c r="AN209" s="5">
        <v>9.4469999999999992</v>
      </c>
      <c r="AO209" s="5">
        <v>3.5240800000000001</v>
      </c>
      <c r="AP209" s="6">
        <v>0.86714000000000002</v>
      </c>
      <c r="AQ209" s="5">
        <v>12.44251</v>
      </c>
      <c r="AR209" s="5">
        <v>4.9102899999999998</v>
      </c>
      <c r="AS209" s="5">
        <v>10.102969999999999</v>
      </c>
      <c r="AT209" s="5">
        <v>11.877649999999999</v>
      </c>
      <c r="AU209" s="5">
        <v>8.1272000000000002</v>
      </c>
      <c r="AV209" s="5">
        <v>1.3295699999999999</v>
      </c>
      <c r="AW209" s="5">
        <v>10.17109</v>
      </c>
      <c r="AX209" s="5">
        <v>9.0361600000000006</v>
      </c>
      <c r="AY209" s="5">
        <v>4.7401400000000002</v>
      </c>
      <c r="AZ209" s="6">
        <v>1.73976</v>
      </c>
      <c r="BA209" s="5">
        <v>4.6790000000000003</v>
      </c>
      <c r="BB209" s="5">
        <v>3.8393000000000002</v>
      </c>
      <c r="BC209" s="6">
        <v>1.27277</v>
      </c>
      <c r="BD209" s="6">
        <v>0.81486000000000003</v>
      </c>
      <c r="BE209" s="5">
        <v>8.9154099999999996</v>
      </c>
      <c r="BF209" s="5">
        <v>7.532</v>
      </c>
      <c r="BG209" s="5">
        <v>10.391249999999999</v>
      </c>
      <c r="BH209" s="5">
        <v>9.1657200000000003</v>
      </c>
      <c r="BI209" s="5">
        <v>3.7685499999999998</v>
      </c>
      <c r="BJ209" s="6">
        <v>1.01319</v>
      </c>
      <c r="BK209" s="5">
        <v>9.2195599999999995</v>
      </c>
      <c r="BL209" s="5">
        <v>8.3081099999999992</v>
      </c>
      <c r="BM209" s="5">
        <v>4.7244900000000003</v>
      </c>
      <c r="BN209" s="6">
        <v>-0.91122999999999998</v>
      </c>
      <c r="BO209" s="5">
        <v>8.4608299999999996</v>
      </c>
      <c r="BP209" s="5">
        <v>9.7673400000000008</v>
      </c>
      <c r="BQ209" s="5">
        <v>7.4789899999999996</v>
      </c>
      <c r="BR209" s="5">
        <v>5.9994399999999999</v>
      </c>
      <c r="BS209" s="6">
        <v>0.17496</v>
      </c>
      <c r="BT209" s="5">
        <v>11.46414</v>
      </c>
      <c r="BU209" s="5">
        <v>9.5886899999999997</v>
      </c>
      <c r="BV209" s="5">
        <v>8.4203399999999995</v>
      </c>
      <c r="BW209" s="5">
        <v>7.6791999999999998</v>
      </c>
      <c r="BX209" s="5">
        <v>6.3312799999999996</v>
      </c>
      <c r="BY209" s="5">
        <v>6.5266299999999999</v>
      </c>
      <c r="BZ209" s="5">
        <v>8.0969700000000007</v>
      </c>
      <c r="CA209" s="5">
        <v>9.2300500000000003</v>
      </c>
      <c r="CB209" s="6">
        <v>0.79440999999999995</v>
      </c>
      <c r="CC209" s="5">
        <v>9.5344899999999999</v>
      </c>
      <c r="CD209" s="5">
        <v>6.0052899999999996</v>
      </c>
      <c r="CE209" s="5">
        <v>12.39324</v>
      </c>
      <c r="CF209" s="5">
        <v>4.7538600000000004</v>
      </c>
      <c r="CG209" s="5">
        <v>11.22992</v>
      </c>
      <c r="CH209" s="5">
        <v>4.6854699999999996</v>
      </c>
      <c r="CI209" s="5">
        <v>7.8711700000000002</v>
      </c>
      <c r="CJ209" s="5">
        <v>5.8409199999999997</v>
      </c>
      <c r="CK209" s="5">
        <v>11.613519999999999</v>
      </c>
      <c r="CL209" s="5">
        <v>4.9659599999999999</v>
      </c>
      <c r="CM209" s="5">
        <v>7.5225499999999998</v>
      </c>
      <c r="CN209" s="5">
        <v>7.48353</v>
      </c>
      <c r="CO209" s="5">
        <v>4.4105499999999997</v>
      </c>
      <c r="CP209" s="5">
        <v>2.6374399999999998</v>
      </c>
      <c r="CQ209" s="5">
        <v>2.2094100000000001</v>
      </c>
      <c r="CR209" s="5">
        <v>8.9942299999999999</v>
      </c>
      <c r="CS209" s="5">
        <v>6.7113100000000001</v>
      </c>
      <c r="CT209" s="5">
        <v>4.2076500000000001</v>
      </c>
      <c r="CU209" s="5">
        <v>11.04782</v>
      </c>
      <c r="CV209" s="5">
        <v>4.9859099999999996</v>
      </c>
      <c r="CW209" s="6">
        <v>2.0440200000000002</v>
      </c>
      <c r="CX209" s="5">
        <v>1.9264600000000001</v>
      </c>
      <c r="CY209" s="5">
        <v>12.46819</v>
      </c>
      <c r="CZ209" s="5">
        <v>5.3341900000000004</v>
      </c>
      <c r="DA209" s="5">
        <v>4.9865399999999998</v>
      </c>
      <c r="DB209" s="5">
        <v>4.7126700000000001</v>
      </c>
      <c r="DC209" s="5">
        <v>6.8605600000000004</v>
      </c>
      <c r="DD209" s="5">
        <v>7.8502200000000002</v>
      </c>
      <c r="DE209" s="5">
        <v>1.5638000000000001</v>
      </c>
      <c r="DF209" s="5">
        <v>10.013809999999999</v>
      </c>
      <c r="DG209" s="6">
        <v>1.0620000000000001</v>
      </c>
      <c r="DH209" s="5">
        <v>4.3725699999999996</v>
      </c>
      <c r="DI209" s="5">
        <v>2.6850100000000001</v>
      </c>
      <c r="DJ209" s="6">
        <v>0.99102000000000001</v>
      </c>
      <c r="DK209" s="5">
        <v>7.3305400000000001</v>
      </c>
      <c r="DL209" s="5">
        <v>4.8631799999999998</v>
      </c>
      <c r="DM209" s="5">
        <v>4.0396299999999998</v>
      </c>
      <c r="DN209" s="5">
        <v>5.5167599999999997</v>
      </c>
      <c r="DO209" s="5">
        <v>2.7354699999999998</v>
      </c>
      <c r="DP209" s="5">
        <v>6.3930600000000002</v>
      </c>
      <c r="DQ209" s="5">
        <v>10.037430000000001</v>
      </c>
      <c r="DR209" s="1" t="s">
        <v>986</v>
      </c>
      <c r="DS209" s="1" t="s">
        <v>332</v>
      </c>
      <c r="DT209" s="5">
        <v>-6.8549633026123047E-2</v>
      </c>
      <c r="DU209" s="5">
        <v>-0.11155509948730469</v>
      </c>
    </row>
    <row r="210" spans="2:125" x14ac:dyDescent="0.2">
      <c r="B210" s="3" t="s">
        <v>1001</v>
      </c>
      <c r="C210" s="3" t="s">
        <v>984</v>
      </c>
      <c r="D210" s="4">
        <v>45248</v>
      </c>
      <c r="E210" s="4">
        <v>45253</v>
      </c>
      <c r="F210" s="1">
        <f t="shared" si="13"/>
        <v>5</v>
      </c>
      <c r="G210" s="1" t="s">
        <v>388</v>
      </c>
      <c r="H210" s="1" t="s">
        <v>320</v>
      </c>
      <c r="I210" s="1">
        <v>0</v>
      </c>
      <c r="J210" s="1">
        <v>1</v>
      </c>
      <c r="K210" s="1">
        <v>1</v>
      </c>
      <c r="L210" s="1">
        <v>2</v>
      </c>
      <c r="M210" s="1">
        <f>L210*0.054</f>
        <v>0.108</v>
      </c>
      <c r="N210" s="3" t="s">
        <v>998</v>
      </c>
      <c r="O210" s="1">
        <f>L210*0.045</f>
        <v>0.09</v>
      </c>
      <c r="P210" s="3" t="s">
        <v>999</v>
      </c>
      <c r="Q210" s="3" t="s">
        <v>738</v>
      </c>
      <c r="R210" s="3" t="s">
        <v>1000</v>
      </c>
      <c r="S210" s="3" t="s">
        <v>346</v>
      </c>
      <c r="T210" s="3" t="s">
        <v>324</v>
      </c>
      <c r="U210" s="3" t="s">
        <v>324</v>
      </c>
      <c r="V210" s="3" t="s">
        <v>325</v>
      </c>
      <c r="W210" s="3" t="s">
        <v>531</v>
      </c>
      <c r="X210" s="3" t="s">
        <v>985</v>
      </c>
      <c r="Y210" s="3">
        <f t="shared" si="12"/>
        <v>53.61999999999999</v>
      </c>
      <c r="Z210" s="3" t="s">
        <v>328</v>
      </c>
      <c r="AA210" s="3" t="s">
        <v>525</v>
      </c>
      <c r="AB210" s="3"/>
      <c r="AC210" s="3" t="s">
        <v>330</v>
      </c>
      <c r="AD210" s="5">
        <v>5.5545299999999997</v>
      </c>
      <c r="AE210" s="5">
        <v>7.00631</v>
      </c>
      <c r="AF210" s="5">
        <v>7.3522400000000001</v>
      </c>
      <c r="AG210" s="5">
        <v>1.8443700000000001</v>
      </c>
      <c r="AH210" s="5">
        <v>4.8237899999999998</v>
      </c>
      <c r="AI210" s="6">
        <v>5.0310000000000001E-2</v>
      </c>
      <c r="AJ210" s="5">
        <v>5.2385299999999999</v>
      </c>
      <c r="AK210" s="5">
        <v>7.87615</v>
      </c>
      <c r="AL210" s="5">
        <v>7.4019899999999996</v>
      </c>
      <c r="AM210" s="5">
        <v>5.7133599999999998</v>
      </c>
      <c r="AN210" s="5">
        <v>9.8530599999999993</v>
      </c>
      <c r="AO210" s="5">
        <v>5.34687</v>
      </c>
      <c r="AP210" s="6">
        <v>0.95777000000000001</v>
      </c>
      <c r="AQ210" s="5">
        <v>13.28922</v>
      </c>
      <c r="AR210" s="5">
        <v>5.79331</v>
      </c>
      <c r="AS210" s="5">
        <v>10.29866</v>
      </c>
      <c r="AT210" s="5">
        <v>12.15353</v>
      </c>
      <c r="AU210" s="5">
        <v>8.1630800000000008</v>
      </c>
      <c r="AV210" s="5">
        <v>1.3043400000000001</v>
      </c>
      <c r="AW210" s="5">
        <v>10.64372</v>
      </c>
      <c r="AX210" s="5">
        <v>9.6335999999999995</v>
      </c>
      <c r="AY210" s="5">
        <v>5.0893600000000001</v>
      </c>
      <c r="AZ210" s="6">
        <v>1.7057100000000001</v>
      </c>
      <c r="BA210" s="5">
        <v>4.7433899999999998</v>
      </c>
      <c r="BB210" s="5">
        <v>4.4592299999999998</v>
      </c>
      <c r="BC210" s="6">
        <v>1.70384</v>
      </c>
      <c r="BD210" s="6">
        <v>1.29918</v>
      </c>
      <c r="BE210" s="5">
        <v>8.9698399999999996</v>
      </c>
      <c r="BF210" s="5">
        <v>7.3845400000000003</v>
      </c>
      <c r="BG210" s="5">
        <v>10.75315</v>
      </c>
      <c r="BH210" s="5">
        <v>10.0069</v>
      </c>
      <c r="BI210" s="5">
        <v>4.89764</v>
      </c>
      <c r="BJ210" s="6">
        <v>1.03111</v>
      </c>
      <c r="BK210" s="5">
        <v>9.4269599999999993</v>
      </c>
      <c r="BL210" s="5">
        <v>8.0602</v>
      </c>
      <c r="BM210" s="5">
        <v>4.7450700000000001</v>
      </c>
      <c r="BN210" s="6">
        <v>-1.0893299999999999</v>
      </c>
      <c r="BO210" s="5">
        <v>8.7094199999999997</v>
      </c>
      <c r="BP210" s="5">
        <v>9.1875400000000003</v>
      </c>
      <c r="BQ210" s="5">
        <v>7.8229600000000001</v>
      </c>
      <c r="BR210" s="5">
        <v>6.75143</v>
      </c>
      <c r="BS210" s="6">
        <v>0.54754000000000003</v>
      </c>
      <c r="BT210" s="5">
        <v>11.69115</v>
      </c>
      <c r="BU210" s="5">
        <v>10.568949999999999</v>
      </c>
      <c r="BV210" s="5">
        <v>9.3222900000000006</v>
      </c>
      <c r="BW210" s="5">
        <v>7.8708999999999998</v>
      </c>
      <c r="BX210" s="5">
        <v>6.2567399999999997</v>
      </c>
      <c r="BY210" s="5">
        <v>6.9608299999999996</v>
      </c>
      <c r="BZ210" s="5">
        <v>8.4530499999999993</v>
      </c>
      <c r="CA210" s="5">
        <v>8.4123699999999992</v>
      </c>
      <c r="CB210" s="6">
        <v>0.67376999999999998</v>
      </c>
      <c r="CC210" s="5">
        <v>9.4640500000000003</v>
      </c>
      <c r="CD210" s="5">
        <v>7.3083499999999999</v>
      </c>
      <c r="CE210" s="5">
        <v>12.7768</v>
      </c>
      <c r="CF210" s="5">
        <v>4.9882999999999997</v>
      </c>
      <c r="CG210" s="5">
        <v>12.52983</v>
      </c>
      <c r="CH210" s="5">
        <v>5.3659499999999998</v>
      </c>
      <c r="CI210" s="5">
        <v>8.8422099999999997</v>
      </c>
      <c r="CJ210" s="5">
        <v>5.5751099999999996</v>
      </c>
      <c r="CK210" s="5">
        <v>11.90738</v>
      </c>
      <c r="CL210" s="5">
        <v>5.2272999999999996</v>
      </c>
      <c r="CM210" s="5">
        <v>7.9042000000000003</v>
      </c>
      <c r="CN210" s="5">
        <v>8.3576700000000006</v>
      </c>
      <c r="CO210" s="5">
        <v>4.3312499999999998</v>
      </c>
      <c r="CP210" s="5">
        <v>2.8238500000000002</v>
      </c>
      <c r="CQ210" s="5">
        <v>2.8737200000000001</v>
      </c>
      <c r="CR210" s="5">
        <v>9.1732200000000006</v>
      </c>
      <c r="CS210" s="5">
        <v>6.8450899999999999</v>
      </c>
      <c r="CT210" s="5">
        <v>4.3994099999999996</v>
      </c>
      <c r="CU210" s="5">
        <v>10.712339999999999</v>
      </c>
      <c r="CV210" s="5">
        <v>5.6240899999999998</v>
      </c>
      <c r="CW210" s="5">
        <v>2.2623700000000002</v>
      </c>
      <c r="CX210" s="5">
        <v>2.1183999999999998</v>
      </c>
      <c r="CY210" s="5">
        <v>13.50919</v>
      </c>
      <c r="CZ210" s="5">
        <v>5.74946</v>
      </c>
      <c r="DA210" s="5">
        <v>5.2640700000000002</v>
      </c>
      <c r="DB210" s="5">
        <v>4.9193800000000003</v>
      </c>
      <c r="DC210" s="5">
        <v>7.4945899999999996</v>
      </c>
      <c r="DD210" s="5">
        <v>8.1875499999999999</v>
      </c>
      <c r="DE210" s="5">
        <v>1.9462900000000001</v>
      </c>
      <c r="DF210" s="5">
        <v>10.170159999999999</v>
      </c>
      <c r="DG210" s="6">
        <v>1.2113799999999999</v>
      </c>
      <c r="DH210" s="5">
        <v>4.7023099999999998</v>
      </c>
      <c r="DI210" s="5">
        <v>3.1439599999999999</v>
      </c>
      <c r="DJ210" s="6">
        <v>1.3618300000000001</v>
      </c>
      <c r="DK210" s="5">
        <v>7.2823000000000002</v>
      </c>
      <c r="DL210" s="5">
        <v>5.7925899999999997</v>
      </c>
      <c r="DM210" s="5">
        <v>4.5177300000000002</v>
      </c>
      <c r="DN210" s="5">
        <v>6.9789700000000003</v>
      </c>
      <c r="DO210" s="5">
        <v>3.0543</v>
      </c>
      <c r="DP210" s="5">
        <v>6.7573100000000004</v>
      </c>
      <c r="DQ210" s="5">
        <v>10.26798</v>
      </c>
      <c r="DR210" s="1" t="s">
        <v>986</v>
      </c>
      <c r="DS210" s="1" t="s">
        <v>332</v>
      </c>
      <c r="DT210" s="5">
        <v>-0.29624986648559565</v>
      </c>
      <c r="DU210" s="5">
        <v>-1.5074729919433594E-2</v>
      </c>
    </row>
    <row r="211" spans="2:125" x14ac:dyDescent="0.2">
      <c r="B211" s="3" t="s">
        <v>1002</v>
      </c>
      <c r="C211" s="3" t="s">
        <v>984</v>
      </c>
      <c r="D211" s="4">
        <v>45248</v>
      </c>
      <c r="E211" s="4">
        <v>45254</v>
      </c>
      <c r="F211" s="1">
        <f t="shared" si="13"/>
        <v>6</v>
      </c>
      <c r="G211" s="1" t="s">
        <v>388</v>
      </c>
      <c r="H211" s="1" t="s">
        <v>320</v>
      </c>
      <c r="I211" s="1">
        <v>0</v>
      </c>
      <c r="J211" s="1">
        <v>0</v>
      </c>
      <c r="K211" s="1">
        <v>0</v>
      </c>
      <c r="L211" s="1">
        <v>1</v>
      </c>
      <c r="M211" s="1">
        <v>7.3999999999999996E-2</v>
      </c>
      <c r="N211" s="3" t="s">
        <v>477</v>
      </c>
      <c r="O211" s="1">
        <v>0.19</v>
      </c>
      <c r="P211" s="3" t="s">
        <v>665</v>
      </c>
      <c r="Q211" s="3" t="s">
        <v>1003</v>
      </c>
      <c r="R211" s="3" t="s">
        <v>1004</v>
      </c>
      <c r="S211" s="3" t="s">
        <v>324</v>
      </c>
      <c r="T211" s="3" t="s">
        <v>324</v>
      </c>
      <c r="U211" s="3" t="s">
        <v>324</v>
      </c>
      <c r="V211" s="3" t="s">
        <v>325</v>
      </c>
      <c r="W211" s="3" t="s">
        <v>531</v>
      </c>
      <c r="X211" s="3" t="s">
        <v>985</v>
      </c>
      <c r="Y211" s="3">
        <f t="shared" si="12"/>
        <v>53.61999999999999</v>
      </c>
      <c r="Z211" s="3" t="s">
        <v>328</v>
      </c>
      <c r="AA211" s="3" t="s">
        <v>525</v>
      </c>
      <c r="AB211" s="3"/>
      <c r="AC211" s="3" t="s">
        <v>330</v>
      </c>
      <c r="AD211" s="5">
        <v>6.8569599999999999</v>
      </c>
      <c r="AE211" s="5">
        <v>7.5453000000000001</v>
      </c>
      <c r="AF211" s="5">
        <v>7.1474299999999999</v>
      </c>
      <c r="AG211" s="5">
        <v>3.0516999999999999</v>
      </c>
      <c r="AH211" s="5">
        <v>4.18879</v>
      </c>
      <c r="AI211" s="6">
        <v>-1.3759399999999999</v>
      </c>
      <c r="AJ211" s="5">
        <v>5.0362400000000003</v>
      </c>
      <c r="AK211" s="5">
        <v>7.3981300000000001</v>
      </c>
      <c r="AL211" s="5">
        <v>6.6618500000000003</v>
      </c>
      <c r="AM211" s="5">
        <v>5.8817700000000004</v>
      </c>
      <c r="AN211" s="5">
        <v>9.5457999999999998</v>
      </c>
      <c r="AO211" s="5">
        <v>9.2569700000000008</v>
      </c>
      <c r="AP211" s="6">
        <v>0.44927</v>
      </c>
      <c r="AQ211" s="5">
        <v>14.1441</v>
      </c>
      <c r="AR211" s="5">
        <v>5.4016799999999998</v>
      </c>
      <c r="AS211" s="5">
        <v>11.07559</v>
      </c>
      <c r="AT211" s="5">
        <v>11.86608</v>
      </c>
      <c r="AU211" s="5">
        <v>8.3237299999999994</v>
      </c>
      <c r="AV211" s="5">
        <v>1.20425</v>
      </c>
      <c r="AW211" s="5">
        <v>10.801220000000001</v>
      </c>
      <c r="AX211" s="5">
        <v>9.7019599999999997</v>
      </c>
      <c r="AY211" s="5">
        <v>4.6360599999999996</v>
      </c>
      <c r="AZ211" s="6">
        <v>1.2585500000000001</v>
      </c>
      <c r="BA211" s="5">
        <v>4.6403499999999998</v>
      </c>
      <c r="BB211" s="5">
        <v>4.0637600000000003</v>
      </c>
      <c r="BC211" s="6">
        <v>1.6101300000000001</v>
      </c>
      <c r="BD211" s="6">
        <v>0.65486999999999995</v>
      </c>
      <c r="BE211" s="5">
        <v>9.1708099999999995</v>
      </c>
      <c r="BF211" s="5">
        <v>7.2539400000000001</v>
      </c>
      <c r="BG211" s="5">
        <v>10.72729</v>
      </c>
      <c r="BH211" s="5">
        <v>9.6884899999999998</v>
      </c>
      <c r="BI211" s="5">
        <v>5.0239500000000001</v>
      </c>
      <c r="BJ211" s="6">
        <v>0.84270999999999996</v>
      </c>
      <c r="BK211" s="5">
        <v>8.5631500000000003</v>
      </c>
      <c r="BL211" s="5">
        <v>8.5609199999999994</v>
      </c>
      <c r="BM211" s="5">
        <v>4.5457599999999996</v>
      </c>
      <c r="BN211" s="6">
        <v>-1.1987000000000001</v>
      </c>
      <c r="BO211" s="5">
        <v>8.1771499999999993</v>
      </c>
      <c r="BP211" s="5">
        <v>8.7366299999999999</v>
      </c>
      <c r="BQ211" s="5">
        <v>7.8177199999999996</v>
      </c>
      <c r="BR211" s="5">
        <v>7.0930099999999996</v>
      </c>
      <c r="BS211" s="6">
        <v>0.59433000000000002</v>
      </c>
      <c r="BT211" s="5">
        <v>12.357430000000001</v>
      </c>
      <c r="BU211" s="5">
        <v>12.30204</v>
      </c>
      <c r="BV211" s="5">
        <v>10.2296</v>
      </c>
      <c r="BW211" s="5">
        <v>7.3668100000000001</v>
      </c>
      <c r="BX211" s="5">
        <v>6.4329499999999999</v>
      </c>
      <c r="BY211" s="5">
        <v>7.3806500000000002</v>
      </c>
      <c r="BZ211" s="5">
        <v>8.65306</v>
      </c>
      <c r="CA211" s="5">
        <v>9.0866799999999994</v>
      </c>
      <c r="CB211" s="6">
        <v>0.27621000000000001</v>
      </c>
      <c r="CC211" s="5">
        <v>8.8696699999999993</v>
      </c>
      <c r="CD211" s="5">
        <v>7.4613500000000004</v>
      </c>
      <c r="CE211" s="5">
        <v>12.98775</v>
      </c>
      <c r="CF211" s="5">
        <v>4.8331900000000001</v>
      </c>
      <c r="CG211" s="5">
        <v>14.254160000000001</v>
      </c>
      <c r="CH211" s="5">
        <v>5.2638400000000001</v>
      </c>
      <c r="CI211" s="5">
        <v>9.5867599999999999</v>
      </c>
      <c r="CJ211" s="5">
        <v>5.5690999999999997</v>
      </c>
      <c r="CK211" s="5">
        <v>11.538180000000001</v>
      </c>
      <c r="CL211" s="5">
        <v>4.9898899999999999</v>
      </c>
      <c r="CM211" s="5">
        <v>9.0383300000000002</v>
      </c>
      <c r="CN211" s="5">
        <v>8.4191000000000003</v>
      </c>
      <c r="CO211" s="5">
        <v>2.59328</v>
      </c>
      <c r="CP211" s="5">
        <v>2.6650200000000002</v>
      </c>
      <c r="CQ211" s="5">
        <v>2.5079799999999999</v>
      </c>
      <c r="CR211" s="5">
        <v>8.9977999999999998</v>
      </c>
      <c r="CS211" s="5">
        <v>7.0155599999999998</v>
      </c>
      <c r="CT211" s="5">
        <v>4.22281</v>
      </c>
      <c r="CU211" s="5">
        <v>10.93533</v>
      </c>
      <c r="CV211" s="5">
        <v>5.1041499999999997</v>
      </c>
      <c r="CW211" s="5">
        <v>2.2592300000000001</v>
      </c>
      <c r="CX211" s="5">
        <v>2.32382</v>
      </c>
      <c r="CY211" s="5">
        <v>13.82746</v>
      </c>
      <c r="CZ211" s="5">
        <v>5.80802</v>
      </c>
      <c r="DA211" s="5">
        <v>4.9284699999999999</v>
      </c>
      <c r="DB211" s="5">
        <v>4.8361799999999997</v>
      </c>
      <c r="DC211" s="5">
        <v>7.4708600000000001</v>
      </c>
      <c r="DD211" s="5">
        <v>8.2947000000000006</v>
      </c>
      <c r="DE211" s="5">
        <v>1.75952</v>
      </c>
      <c r="DF211" s="5">
        <v>9.8483300000000007</v>
      </c>
      <c r="DG211" s="6">
        <v>1.2555799999999999</v>
      </c>
      <c r="DH211" s="5">
        <v>5.8276399999999997</v>
      </c>
      <c r="DI211" s="5">
        <v>3.1190799999999999</v>
      </c>
      <c r="DJ211" s="6">
        <v>0.31762000000000001</v>
      </c>
      <c r="DK211" s="5">
        <v>7.7950999999999997</v>
      </c>
      <c r="DL211" s="5">
        <v>6.21699</v>
      </c>
      <c r="DM211" s="5">
        <v>4.3711399999999996</v>
      </c>
      <c r="DN211" s="5">
        <v>6.8818400000000004</v>
      </c>
      <c r="DO211" s="5">
        <v>2.7907099999999998</v>
      </c>
      <c r="DP211" s="5">
        <v>6.6112200000000003</v>
      </c>
      <c r="DQ211" s="5">
        <v>10.06709</v>
      </c>
      <c r="DR211" s="1" t="s">
        <v>986</v>
      </c>
      <c r="DS211" s="1" t="s">
        <v>332</v>
      </c>
      <c r="DT211" s="5">
        <v>5.3809642791748047E-2</v>
      </c>
      <c r="DU211" s="5">
        <v>-0.15566539764404297</v>
      </c>
    </row>
    <row r="212" spans="2:125" x14ac:dyDescent="0.2">
      <c r="B212" s="3" t="s">
        <v>1005</v>
      </c>
      <c r="C212" s="3" t="s">
        <v>984</v>
      </c>
      <c r="D212" s="4">
        <v>45248</v>
      </c>
      <c r="E212" s="4">
        <v>45255</v>
      </c>
      <c r="F212" s="1">
        <f t="shared" si="13"/>
        <v>7</v>
      </c>
      <c r="G212" s="1" t="s">
        <v>388</v>
      </c>
      <c r="H212" s="1" t="s">
        <v>320</v>
      </c>
      <c r="I212" s="1">
        <v>0</v>
      </c>
      <c r="J212" s="1">
        <v>0</v>
      </c>
      <c r="K212" s="1">
        <v>0</v>
      </c>
      <c r="L212" s="1">
        <v>1.7</v>
      </c>
      <c r="M212" s="1">
        <f>L212*0.24</f>
        <v>0.40799999999999997</v>
      </c>
      <c r="N212" s="3" t="s">
        <v>1006</v>
      </c>
      <c r="O212" s="1">
        <f>L212*0.32</f>
        <v>0.54400000000000004</v>
      </c>
      <c r="P212" s="3" t="s">
        <v>421</v>
      </c>
      <c r="Q212" s="3" t="s">
        <v>1007</v>
      </c>
      <c r="R212" s="3" t="s">
        <v>1000</v>
      </c>
      <c r="S212" s="3" t="s">
        <v>324</v>
      </c>
      <c r="T212" s="3" t="s">
        <v>324</v>
      </c>
      <c r="U212" s="3" t="s">
        <v>324</v>
      </c>
      <c r="V212" s="3" t="s">
        <v>325</v>
      </c>
      <c r="W212" s="3" t="s">
        <v>531</v>
      </c>
      <c r="X212" s="3" t="s">
        <v>985</v>
      </c>
      <c r="Y212" s="3">
        <f t="shared" si="12"/>
        <v>53.61999999999999</v>
      </c>
      <c r="Z212" s="3" t="s">
        <v>328</v>
      </c>
      <c r="AA212" s="3" t="s">
        <v>525</v>
      </c>
      <c r="AB212" s="3"/>
      <c r="AC212" s="3" t="s">
        <v>330</v>
      </c>
      <c r="AD212" s="5">
        <v>8.4094599999999993</v>
      </c>
      <c r="AE212" s="5">
        <v>8.1843599999999999</v>
      </c>
      <c r="AF212" s="5">
        <v>7.7895700000000003</v>
      </c>
      <c r="AG212" s="5">
        <v>3.9786999999999999</v>
      </c>
      <c r="AH212" s="5">
        <v>4.9125699999999997</v>
      </c>
      <c r="AI212" s="6">
        <v>-1.8679600000000001</v>
      </c>
      <c r="AJ212" s="5">
        <v>5.3190299999999997</v>
      </c>
      <c r="AK212" s="5">
        <v>8.1963500000000007</v>
      </c>
      <c r="AL212" s="5">
        <v>8.0903700000000001</v>
      </c>
      <c r="AM212" s="5">
        <v>5.4128600000000002</v>
      </c>
      <c r="AN212" s="5">
        <v>9.3813700000000004</v>
      </c>
      <c r="AO212" s="5">
        <v>9.49526</v>
      </c>
      <c r="AP212" s="6">
        <v>0.90400999999999998</v>
      </c>
      <c r="AQ212" s="5">
        <v>13.571300000000001</v>
      </c>
      <c r="AR212" s="5">
        <v>6.3685700000000001</v>
      </c>
      <c r="AS212" s="5">
        <v>12.4579</v>
      </c>
      <c r="AT212" s="5">
        <v>12.08196</v>
      </c>
      <c r="AU212" s="5">
        <v>8.8276000000000003</v>
      </c>
      <c r="AV212" s="5">
        <v>1.7981199999999999</v>
      </c>
      <c r="AW212" s="5">
        <v>11.566549999999999</v>
      </c>
      <c r="AX212" s="5">
        <v>10.653029999999999</v>
      </c>
      <c r="AY212" s="5">
        <v>5.07111</v>
      </c>
      <c r="AZ212" s="6">
        <v>2.0453000000000001</v>
      </c>
      <c r="BA212" s="5">
        <v>5.3529900000000001</v>
      </c>
      <c r="BB212" s="5">
        <v>4.6669</v>
      </c>
      <c r="BC212" s="6">
        <v>1.9697800000000001</v>
      </c>
      <c r="BD212" s="6">
        <v>0.94272999999999996</v>
      </c>
      <c r="BE212" s="5">
        <v>9.6043800000000008</v>
      </c>
      <c r="BF212" s="5">
        <v>7.7453000000000003</v>
      </c>
      <c r="BG212" s="5">
        <v>10.772080000000001</v>
      </c>
      <c r="BH212" s="5">
        <v>10.36674</v>
      </c>
      <c r="BI212" s="5">
        <v>6.8334799999999998</v>
      </c>
      <c r="BJ212" s="6">
        <v>1.4148799999999999</v>
      </c>
      <c r="BK212" s="5">
        <v>8.7707999999999995</v>
      </c>
      <c r="BL212" s="5">
        <v>9.7075999999999993</v>
      </c>
      <c r="BM212" s="5">
        <v>4.8883700000000001</v>
      </c>
      <c r="BN212" s="6">
        <v>-0.79415999999999998</v>
      </c>
      <c r="BO212" s="5">
        <v>8.3214000000000006</v>
      </c>
      <c r="BP212" s="5">
        <v>9.7432499999999997</v>
      </c>
      <c r="BQ212" s="5">
        <v>8.7304099999999991</v>
      </c>
      <c r="BR212" s="5">
        <v>8.0399499999999993</v>
      </c>
      <c r="BS212" s="5">
        <v>1.2485599999999999</v>
      </c>
      <c r="BT212" s="5">
        <v>11.964410000000001</v>
      </c>
      <c r="BU212" s="5">
        <v>11.694649999999999</v>
      </c>
      <c r="BV212" s="5">
        <v>8.9937900000000006</v>
      </c>
      <c r="BW212" s="5">
        <v>7.2781200000000004</v>
      </c>
      <c r="BX212" s="5">
        <v>6.6518100000000002</v>
      </c>
      <c r="BY212" s="5">
        <v>7.7967899999999997</v>
      </c>
      <c r="BZ212" s="5">
        <v>9.3396600000000003</v>
      </c>
      <c r="CA212" s="5">
        <v>9.8008000000000006</v>
      </c>
      <c r="CB212" s="6">
        <v>1.0410200000000001</v>
      </c>
      <c r="CC212" s="5">
        <v>9.02698</v>
      </c>
      <c r="CD212" s="5">
        <v>8.6061599999999991</v>
      </c>
      <c r="CE212" s="5">
        <v>13.161670000000001</v>
      </c>
      <c r="CF212" s="5">
        <v>5.3692399999999996</v>
      </c>
      <c r="CG212" s="5">
        <v>14.01928</v>
      </c>
      <c r="CH212" s="5">
        <v>6.2358700000000002</v>
      </c>
      <c r="CI212" s="5">
        <v>8.1292799999999996</v>
      </c>
      <c r="CJ212" s="5">
        <v>5.9360499999999998</v>
      </c>
      <c r="CK212" s="5">
        <v>11.84346</v>
      </c>
      <c r="CL212" s="5">
        <v>5.4959499999999997</v>
      </c>
      <c r="CM212" s="5">
        <v>8.7002500000000005</v>
      </c>
      <c r="CN212" s="5">
        <v>9.4359699999999993</v>
      </c>
      <c r="CO212" s="5">
        <v>5.2725400000000002</v>
      </c>
      <c r="CP212" s="5">
        <v>3.4229799999999999</v>
      </c>
      <c r="CQ212" s="5">
        <v>2.6830799999999999</v>
      </c>
      <c r="CR212" s="5">
        <v>9.0431500000000007</v>
      </c>
      <c r="CS212" s="5">
        <v>7.2131299999999996</v>
      </c>
      <c r="CT212" s="5">
        <v>4.4487300000000003</v>
      </c>
      <c r="CU212" s="5">
        <v>11.310840000000001</v>
      </c>
      <c r="CV212" s="5">
        <v>5.2187799999999998</v>
      </c>
      <c r="CW212" s="6">
        <v>2.0619800000000001</v>
      </c>
      <c r="CX212" s="5">
        <v>2.28166</v>
      </c>
      <c r="CY212" s="5">
        <v>13.1958</v>
      </c>
      <c r="CZ212" s="5">
        <v>6.2152500000000002</v>
      </c>
      <c r="DA212" s="5">
        <v>6.0683499999999997</v>
      </c>
      <c r="DB212" s="5">
        <v>4.8426299999999998</v>
      </c>
      <c r="DC212" s="5">
        <v>7.1009599999999997</v>
      </c>
      <c r="DD212" s="5">
        <v>8.6702499999999993</v>
      </c>
      <c r="DE212" s="5">
        <v>2.1413799999999998</v>
      </c>
      <c r="DF212" s="5">
        <v>9.5843100000000003</v>
      </c>
      <c r="DG212" s="6">
        <v>0.82940000000000003</v>
      </c>
      <c r="DH212" s="5">
        <v>6.3815200000000001</v>
      </c>
      <c r="DI212" s="5">
        <v>3.8250799999999998</v>
      </c>
      <c r="DJ212" s="6">
        <v>1.0318700000000001</v>
      </c>
      <c r="DK212" s="5">
        <v>7.6604900000000002</v>
      </c>
      <c r="DL212" s="5">
        <v>6.5694800000000004</v>
      </c>
      <c r="DM212" s="5">
        <v>5.1758800000000003</v>
      </c>
      <c r="DN212" s="5">
        <v>7.6023399999999999</v>
      </c>
      <c r="DO212" s="5">
        <v>3.0947200000000001</v>
      </c>
      <c r="DP212" s="5">
        <v>6.2527900000000001</v>
      </c>
      <c r="DQ212" s="5">
        <v>10.183719999999999</v>
      </c>
      <c r="DR212" s="1" t="s">
        <v>986</v>
      </c>
      <c r="DS212" s="1" t="s">
        <v>332</v>
      </c>
      <c r="DT212" s="5">
        <v>-3.3559322357177734E-2</v>
      </c>
      <c r="DU212" s="5">
        <v>-0.12224483489990234</v>
      </c>
    </row>
    <row r="213" spans="2:125" x14ac:dyDescent="0.2">
      <c r="B213" s="3" t="s">
        <v>1008</v>
      </c>
      <c r="C213" s="3" t="s">
        <v>984</v>
      </c>
      <c r="D213" s="4">
        <v>45248</v>
      </c>
      <c r="E213" s="4">
        <v>45256</v>
      </c>
      <c r="F213" s="1">
        <f t="shared" si="13"/>
        <v>8</v>
      </c>
      <c r="G213" s="1" t="s">
        <v>388</v>
      </c>
      <c r="H213" s="1" t="s">
        <v>320</v>
      </c>
      <c r="I213" s="1">
        <v>0</v>
      </c>
      <c r="J213" s="1">
        <v>0</v>
      </c>
      <c r="K213" s="1">
        <v>0</v>
      </c>
      <c r="L213" s="1">
        <v>4.9000000000000004</v>
      </c>
      <c r="M213" s="1">
        <f>L213*0.06</f>
        <v>0.29399999999999998</v>
      </c>
      <c r="N213" s="3" t="s">
        <v>783</v>
      </c>
      <c r="O213" s="1">
        <f>L213*0.64</f>
        <v>3.1360000000000001</v>
      </c>
      <c r="P213" s="3" t="s">
        <v>342</v>
      </c>
      <c r="Q213" s="3" t="s">
        <v>1009</v>
      </c>
      <c r="R213" s="3" t="s">
        <v>344</v>
      </c>
      <c r="S213" s="3" t="s">
        <v>324</v>
      </c>
      <c r="T213" s="3" t="s">
        <v>324</v>
      </c>
      <c r="U213" s="3" t="s">
        <v>324</v>
      </c>
      <c r="V213" s="3" t="s">
        <v>325</v>
      </c>
      <c r="W213" s="3" t="s">
        <v>531</v>
      </c>
      <c r="X213" s="3" t="s">
        <v>985</v>
      </c>
      <c r="Y213" s="3">
        <f t="shared" si="12"/>
        <v>53.61999999999999</v>
      </c>
      <c r="Z213" s="3" t="s">
        <v>328</v>
      </c>
      <c r="AA213" s="3" t="s">
        <v>525</v>
      </c>
      <c r="AB213" s="3"/>
      <c r="AC213" s="3" t="s">
        <v>330</v>
      </c>
      <c r="AD213" s="5">
        <v>9.3370599999999992</v>
      </c>
      <c r="AE213" s="5">
        <v>8.2581699999999998</v>
      </c>
      <c r="AF213" s="5">
        <v>7.6458599999999999</v>
      </c>
      <c r="AG213" s="5">
        <v>3.1031</v>
      </c>
      <c r="AH213" s="5">
        <v>4.5882699999999996</v>
      </c>
      <c r="AI213" s="6">
        <v>-1.84964</v>
      </c>
      <c r="AJ213" s="5">
        <v>5.3396299999999997</v>
      </c>
      <c r="AK213" s="5">
        <v>7.8438600000000003</v>
      </c>
      <c r="AL213" s="5">
        <v>7.6926199999999998</v>
      </c>
      <c r="AM213" s="5">
        <v>4.5122299999999997</v>
      </c>
      <c r="AN213" s="5">
        <v>9.1831700000000005</v>
      </c>
      <c r="AO213" s="5">
        <v>8.6669300000000007</v>
      </c>
      <c r="AP213" s="6">
        <v>0.90173999999999999</v>
      </c>
      <c r="AQ213" s="5">
        <v>12.64269</v>
      </c>
      <c r="AR213" s="5">
        <v>6.1940900000000001</v>
      </c>
      <c r="AS213" s="5">
        <v>11.57213</v>
      </c>
      <c r="AT213" s="5">
        <v>11.36524</v>
      </c>
      <c r="AU213" s="5">
        <v>8.5841700000000003</v>
      </c>
      <c r="AV213" s="5">
        <v>1.44014</v>
      </c>
      <c r="AW213" s="5">
        <v>11.96139</v>
      </c>
      <c r="AX213" s="5">
        <v>11.197839999999999</v>
      </c>
      <c r="AY213" s="5">
        <v>6.24857</v>
      </c>
      <c r="AZ213" s="5">
        <v>2.1200700000000001</v>
      </c>
      <c r="BA213" s="5">
        <v>5.5157299999999996</v>
      </c>
      <c r="BB213" s="5">
        <v>4.7120199999999999</v>
      </c>
      <c r="BC213" s="5">
        <v>2.5384899999999999</v>
      </c>
      <c r="BD213" s="6">
        <v>1.20187</v>
      </c>
      <c r="BE213" s="5">
        <v>9.7683499999999999</v>
      </c>
      <c r="BF213" s="5">
        <v>7.7557499999999999</v>
      </c>
      <c r="BG213" s="5">
        <v>10.70919</v>
      </c>
      <c r="BH213" s="5">
        <v>10.570959999999999</v>
      </c>
      <c r="BI213" s="5">
        <v>7.6845699999999999</v>
      </c>
      <c r="BJ213" s="6">
        <v>1.6151800000000001</v>
      </c>
      <c r="BK213" s="5">
        <v>8.6418199999999992</v>
      </c>
      <c r="BL213" s="5">
        <v>9.4496300000000009</v>
      </c>
      <c r="BM213" s="5">
        <v>4.3797300000000003</v>
      </c>
      <c r="BN213" s="6">
        <v>-0.76983999999999997</v>
      </c>
      <c r="BO213" s="5">
        <v>8.3230500000000003</v>
      </c>
      <c r="BP213" s="5">
        <v>9.4130299999999991</v>
      </c>
      <c r="BQ213" s="5">
        <v>9.2576800000000006</v>
      </c>
      <c r="BR213" s="5">
        <v>7.9973799999999997</v>
      </c>
      <c r="BS213" s="5">
        <v>1.8973899999999999</v>
      </c>
      <c r="BT213" s="5">
        <v>10.836980000000001</v>
      </c>
      <c r="BU213" s="5">
        <v>10.237159999999999</v>
      </c>
      <c r="BV213" s="5">
        <v>8.0057600000000004</v>
      </c>
      <c r="BW213" s="5">
        <v>5.9272499999999999</v>
      </c>
      <c r="BX213" s="5">
        <v>6.8672599999999999</v>
      </c>
      <c r="BY213" s="5">
        <v>7.36761</v>
      </c>
      <c r="BZ213" s="5">
        <v>9.63279</v>
      </c>
      <c r="CA213" s="5">
        <v>9.4981299999999997</v>
      </c>
      <c r="CB213" s="6">
        <v>0.84438999999999997</v>
      </c>
      <c r="CC213" s="5">
        <v>9.0337700000000005</v>
      </c>
      <c r="CD213" s="5">
        <v>9.0865200000000002</v>
      </c>
      <c r="CE213" s="5">
        <v>13.29196</v>
      </c>
      <c r="CF213" s="5">
        <v>4.9553500000000001</v>
      </c>
      <c r="CG213" s="5">
        <v>13.696809999999999</v>
      </c>
      <c r="CH213" s="5">
        <v>6.0445700000000002</v>
      </c>
      <c r="CI213" s="5">
        <v>6.15686</v>
      </c>
      <c r="CJ213" s="5">
        <v>6.0178200000000004</v>
      </c>
      <c r="CK213" s="5">
        <v>11.4354</v>
      </c>
      <c r="CL213" s="5">
        <v>5.9563100000000002</v>
      </c>
      <c r="CM213" s="5">
        <v>7.7752100000000004</v>
      </c>
      <c r="CN213" s="5">
        <v>9.5375099999999993</v>
      </c>
      <c r="CO213" s="5">
        <v>4.3301699999999999</v>
      </c>
      <c r="CP213" s="5">
        <v>3.4457200000000001</v>
      </c>
      <c r="CQ213" s="5">
        <v>2.5009399999999999</v>
      </c>
      <c r="CR213" s="5">
        <v>8.9602900000000005</v>
      </c>
      <c r="CS213" s="5">
        <v>6.8178799999999997</v>
      </c>
      <c r="CT213" s="5">
        <v>4.5712400000000004</v>
      </c>
      <c r="CU213" s="5">
        <v>10.653219999999999</v>
      </c>
      <c r="CV213" s="5">
        <v>5.2828099999999996</v>
      </c>
      <c r="CW213" s="5">
        <v>2.2365599999999999</v>
      </c>
      <c r="CX213" s="6">
        <v>1.6615899999999999</v>
      </c>
      <c r="CY213" s="5">
        <v>11.862780000000001</v>
      </c>
      <c r="CZ213" s="5">
        <v>6.05077</v>
      </c>
      <c r="DA213" s="5">
        <v>6.2012299999999998</v>
      </c>
      <c r="DB213" s="5">
        <v>4.8050100000000002</v>
      </c>
      <c r="DC213" s="5">
        <v>7.47098</v>
      </c>
      <c r="DD213" s="5">
        <v>7.7254800000000001</v>
      </c>
      <c r="DE213" s="5">
        <v>2.0319099999999999</v>
      </c>
      <c r="DF213" s="5">
        <v>9.5497099999999993</v>
      </c>
      <c r="DG213" s="6">
        <v>1.31569</v>
      </c>
      <c r="DH213" s="5">
        <v>6.5926799999999997</v>
      </c>
      <c r="DI213" s="5">
        <v>4.0121200000000004</v>
      </c>
      <c r="DJ213" s="6">
        <v>1.3752800000000001</v>
      </c>
      <c r="DK213" s="5">
        <v>8.4259599999999999</v>
      </c>
      <c r="DL213" s="5">
        <v>5.8239299999999998</v>
      </c>
      <c r="DM213" s="5">
        <v>5.8102799999999997</v>
      </c>
      <c r="DN213" s="5">
        <v>7.7347000000000001</v>
      </c>
      <c r="DO213" s="5">
        <v>2.83847</v>
      </c>
      <c r="DP213" s="5">
        <v>5.61815</v>
      </c>
      <c r="DQ213" s="5">
        <v>10.01291</v>
      </c>
      <c r="DR213" s="1" t="s">
        <v>986</v>
      </c>
      <c r="DS213" s="1" t="s">
        <v>332</v>
      </c>
      <c r="DT213" s="5">
        <v>6.8890094757080078E-2</v>
      </c>
      <c r="DU213" s="5">
        <v>-2.9514312744140625E-2</v>
      </c>
    </row>
    <row r="214" spans="2:125" x14ac:dyDescent="0.2">
      <c r="B214" s="3" t="s">
        <v>1010</v>
      </c>
      <c r="C214" s="3" t="s">
        <v>984</v>
      </c>
      <c r="D214" s="4">
        <v>45248</v>
      </c>
      <c r="E214" s="4">
        <v>45257</v>
      </c>
      <c r="F214" s="1">
        <f t="shared" si="13"/>
        <v>9</v>
      </c>
      <c r="G214" s="1" t="s">
        <v>388</v>
      </c>
      <c r="H214" s="1" t="s">
        <v>320</v>
      </c>
      <c r="I214" s="1">
        <v>0</v>
      </c>
      <c r="J214" s="1">
        <v>0</v>
      </c>
      <c r="K214" s="1">
        <v>0</v>
      </c>
      <c r="L214" s="1">
        <v>5.4</v>
      </c>
      <c r="M214" s="1">
        <f>L214*0.046</f>
        <v>0.24840000000000001</v>
      </c>
      <c r="N214" s="3" t="s">
        <v>631</v>
      </c>
      <c r="O214" s="1">
        <f>L214*0.32</f>
        <v>1.7280000000000002</v>
      </c>
      <c r="P214" s="3" t="s">
        <v>400</v>
      </c>
      <c r="Q214" s="3" t="s">
        <v>1011</v>
      </c>
      <c r="R214" s="3" t="s">
        <v>675</v>
      </c>
      <c r="S214" s="3" t="s">
        <v>324</v>
      </c>
      <c r="T214" s="3" t="s">
        <v>324</v>
      </c>
      <c r="U214" s="3" t="s">
        <v>324</v>
      </c>
      <c r="V214" s="3" t="s">
        <v>325</v>
      </c>
      <c r="W214" s="3" t="s">
        <v>531</v>
      </c>
      <c r="X214" s="3" t="s">
        <v>985</v>
      </c>
      <c r="Y214" s="3">
        <f t="shared" si="12"/>
        <v>53.61999999999999</v>
      </c>
      <c r="Z214" s="3" t="s">
        <v>328</v>
      </c>
      <c r="AA214" s="3" t="s">
        <v>525</v>
      </c>
      <c r="AB214" s="3"/>
      <c r="AC214" s="3" t="s">
        <v>330</v>
      </c>
      <c r="AD214" s="5">
        <v>8.6287400000000005</v>
      </c>
      <c r="AE214" s="5">
        <v>8.2571100000000008</v>
      </c>
      <c r="AF214" s="5">
        <v>7.5691499999999996</v>
      </c>
      <c r="AG214" s="5">
        <v>2.03213</v>
      </c>
      <c r="AH214" s="5">
        <v>4.2314499999999997</v>
      </c>
      <c r="AI214" s="6">
        <v>-0.98060999999999998</v>
      </c>
      <c r="AJ214" s="5">
        <v>5.2980099999999997</v>
      </c>
      <c r="AK214" s="5">
        <v>7.2957999999999998</v>
      </c>
      <c r="AL214" s="5">
        <v>7.1300999999999997</v>
      </c>
      <c r="AM214" s="5">
        <v>4.0171599999999996</v>
      </c>
      <c r="AN214" s="5">
        <v>9.4216099999999994</v>
      </c>
      <c r="AO214" s="5">
        <v>7.2339799999999999</v>
      </c>
      <c r="AP214" s="6">
        <v>1.1681600000000001</v>
      </c>
      <c r="AQ214" s="5">
        <v>11.738799999999999</v>
      </c>
      <c r="AR214" s="5">
        <v>6.1001799999999999</v>
      </c>
      <c r="AS214" s="5">
        <v>9.9836200000000002</v>
      </c>
      <c r="AT214" s="5">
        <v>10.80508</v>
      </c>
      <c r="AU214" s="5">
        <v>8.6382600000000007</v>
      </c>
      <c r="AV214" s="5">
        <v>1.4766300000000001</v>
      </c>
      <c r="AW214" s="5">
        <v>10.36997</v>
      </c>
      <c r="AX214" s="5">
        <v>11.18192</v>
      </c>
      <c r="AY214" s="5">
        <v>5.2955100000000002</v>
      </c>
      <c r="AZ214" s="6">
        <v>1.9016999999999999</v>
      </c>
      <c r="BA214" s="5">
        <v>5.2545299999999999</v>
      </c>
      <c r="BB214" s="5">
        <v>4.6710500000000001</v>
      </c>
      <c r="BC214" s="6">
        <v>2.1711299999999998</v>
      </c>
      <c r="BD214" s="6">
        <v>1.0109999999999999</v>
      </c>
      <c r="BE214" s="5">
        <v>9.7203199999999992</v>
      </c>
      <c r="BF214" s="5">
        <v>7.5514000000000001</v>
      </c>
      <c r="BG214" s="5">
        <v>10.49212</v>
      </c>
      <c r="BH214" s="5">
        <v>10.387259999999999</v>
      </c>
      <c r="BI214" s="5">
        <v>7.1174099999999996</v>
      </c>
      <c r="BJ214" s="5">
        <v>1.7588600000000001</v>
      </c>
      <c r="BK214" s="5">
        <v>8.3817900000000005</v>
      </c>
      <c r="BL214" s="5">
        <v>9.1895399999999992</v>
      </c>
      <c r="BM214" s="5">
        <v>3.97072</v>
      </c>
      <c r="BN214" s="6">
        <v>-0.6623</v>
      </c>
      <c r="BO214" s="5">
        <v>8.4300099999999993</v>
      </c>
      <c r="BP214" s="5">
        <v>8.7973400000000002</v>
      </c>
      <c r="BQ214" s="5">
        <v>9.44909</v>
      </c>
      <c r="BR214" s="5">
        <v>7.3208900000000003</v>
      </c>
      <c r="BS214" s="5">
        <v>1.7799</v>
      </c>
      <c r="BT214" s="5">
        <v>9.9485700000000001</v>
      </c>
      <c r="BU214" s="5">
        <v>8.8549299999999995</v>
      </c>
      <c r="BV214" s="5">
        <v>7.3993099999999998</v>
      </c>
      <c r="BW214" s="5">
        <v>4.9756299999999998</v>
      </c>
      <c r="BX214" s="5">
        <v>6.7400799999999998</v>
      </c>
      <c r="BY214" s="5">
        <v>6.8060200000000002</v>
      </c>
      <c r="BZ214" s="5">
        <v>9.7754300000000001</v>
      </c>
      <c r="CA214" s="5">
        <v>8.6394699999999993</v>
      </c>
      <c r="CB214" s="6">
        <v>0.78622000000000003</v>
      </c>
      <c r="CC214" s="5">
        <v>8.7495399999999997</v>
      </c>
      <c r="CD214" s="5">
        <v>8.8228600000000004</v>
      </c>
      <c r="CE214" s="5">
        <v>13.13837</v>
      </c>
      <c r="CF214" s="5">
        <v>4.7017899999999999</v>
      </c>
      <c r="CG214" s="5">
        <v>11.762370000000001</v>
      </c>
      <c r="CH214" s="5">
        <v>5.9186100000000001</v>
      </c>
      <c r="CI214" s="5">
        <v>4.4665600000000003</v>
      </c>
      <c r="CJ214" s="5">
        <v>5.7367499999999998</v>
      </c>
      <c r="CK214" s="5">
        <v>11.2652</v>
      </c>
      <c r="CL214" s="5">
        <v>5.9565299999999999</v>
      </c>
      <c r="CM214" s="5">
        <v>7.1638299999999999</v>
      </c>
      <c r="CN214" s="5">
        <v>9.1328600000000009</v>
      </c>
      <c r="CO214" s="5">
        <v>3.1934999999999998</v>
      </c>
      <c r="CP214" s="5">
        <v>3.4831799999999999</v>
      </c>
      <c r="CQ214" s="5">
        <v>2.6964000000000001</v>
      </c>
      <c r="CR214" s="5">
        <v>9.1178899999999992</v>
      </c>
      <c r="CS214" s="5">
        <v>6.4378099999999998</v>
      </c>
      <c r="CT214" s="5">
        <v>4.65069</v>
      </c>
      <c r="CU214" s="5">
        <v>9.7494899999999998</v>
      </c>
      <c r="CV214" s="5">
        <v>5.4348099999999997</v>
      </c>
      <c r="CW214" s="5">
        <v>2.2303299999999999</v>
      </c>
      <c r="CX214" s="5">
        <v>1.86572</v>
      </c>
      <c r="CY214" s="5">
        <v>9.5116499999999995</v>
      </c>
      <c r="CZ214" s="5">
        <v>5.9682199999999996</v>
      </c>
      <c r="DA214" s="5">
        <v>5.7234499999999997</v>
      </c>
      <c r="DB214" s="5">
        <v>5.0014799999999999</v>
      </c>
      <c r="DC214" s="5">
        <v>6.3931100000000001</v>
      </c>
      <c r="DD214" s="5">
        <v>6.9430100000000001</v>
      </c>
      <c r="DE214" s="5">
        <v>2.0985499999999999</v>
      </c>
      <c r="DF214" s="5">
        <v>9.5178399999999996</v>
      </c>
      <c r="DG214" s="6">
        <v>1.13381</v>
      </c>
      <c r="DH214" s="5">
        <v>6.3677200000000003</v>
      </c>
      <c r="DI214" s="5">
        <v>4.1584300000000001</v>
      </c>
      <c r="DJ214" s="6">
        <v>2.1140099999999999</v>
      </c>
      <c r="DK214" s="5">
        <v>12.40419</v>
      </c>
      <c r="DL214" s="5">
        <v>5.4764400000000002</v>
      </c>
      <c r="DM214" s="5">
        <v>6.5363499999999997</v>
      </c>
      <c r="DN214" s="5">
        <v>6.37216</v>
      </c>
      <c r="DO214" s="5">
        <v>3.0110000000000001</v>
      </c>
      <c r="DP214" s="5">
        <v>5.8741899999999996</v>
      </c>
      <c r="DQ214" s="5">
        <v>9.8477200000000007</v>
      </c>
      <c r="DR214" s="1" t="s">
        <v>986</v>
      </c>
      <c r="DS214" s="1" t="s">
        <v>332</v>
      </c>
      <c r="DT214" s="5">
        <v>-5.3380489349365234E-2</v>
      </c>
      <c r="DU214" s="5">
        <v>-0.17767524719238281</v>
      </c>
    </row>
    <row r="215" spans="2:125" x14ac:dyDescent="0.2">
      <c r="B215" s="3" t="s">
        <v>1012</v>
      </c>
      <c r="C215" s="3" t="s">
        <v>984</v>
      </c>
      <c r="D215" s="4">
        <v>45248</v>
      </c>
      <c r="E215" s="4">
        <v>45258</v>
      </c>
      <c r="F215" s="1">
        <f t="shared" si="13"/>
        <v>10</v>
      </c>
      <c r="G215" s="1" t="s">
        <v>388</v>
      </c>
      <c r="H215" s="1" t="s">
        <v>320</v>
      </c>
      <c r="I215" s="1">
        <v>0</v>
      </c>
      <c r="J215" s="1">
        <v>0</v>
      </c>
      <c r="K215" s="1">
        <v>0</v>
      </c>
      <c r="L215" s="1">
        <v>3.5</v>
      </c>
      <c r="M215" s="1">
        <f>L215*0.108</f>
        <v>0.378</v>
      </c>
      <c r="N215" s="3" t="s">
        <v>1013</v>
      </c>
      <c r="O215" s="1">
        <f>L215*0.78</f>
        <v>2.73</v>
      </c>
      <c r="P215" s="3" t="s">
        <v>400</v>
      </c>
      <c r="Q215" s="3" t="s">
        <v>1014</v>
      </c>
      <c r="R215" s="3" t="s">
        <v>549</v>
      </c>
      <c r="S215" s="3" t="s">
        <v>324</v>
      </c>
      <c r="T215" s="3" t="s">
        <v>324</v>
      </c>
      <c r="U215" s="3" t="s">
        <v>324</v>
      </c>
      <c r="V215" s="3" t="s">
        <v>325</v>
      </c>
      <c r="W215" s="3" t="s">
        <v>531</v>
      </c>
      <c r="X215" s="3" t="s">
        <v>985</v>
      </c>
      <c r="Y215" s="3">
        <f t="shared" si="12"/>
        <v>53.61999999999999</v>
      </c>
      <c r="Z215" s="3" t="s">
        <v>328</v>
      </c>
      <c r="AA215" s="3" t="s">
        <v>525</v>
      </c>
      <c r="AB215" s="3"/>
      <c r="AC215" s="3" t="s">
        <v>330</v>
      </c>
      <c r="AD215" s="5">
        <v>7.6139599999999996</v>
      </c>
      <c r="AE215" s="5">
        <v>7.9966499999999998</v>
      </c>
      <c r="AF215" s="5">
        <v>7.9690700000000003</v>
      </c>
      <c r="AG215" s="5">
        <v>2.0273699999999999</v>
      </c>
      <c r="AH215" s="5">
        <v>5.0647500000000001</v>
      </c>
      <c r="AI215" s="6">
        <v>-1.4131499999999999</v>
      </c>
      <c r="AJ215" s="5">
        <v>5.7969999999999997</v>
      </c>
      <c r="AK215" s="5">
        <v>7.9535099999999996</v>
      </c>
      <c r="AL215" s="5">
        <v>7.7226299999999997</v>
      </c>
      <c r="AM215" s="5">
        <v>4.6634500000000001</v>
      </c>
      <c r="AN215" s="5">
        <v>9.8575199999999992</v>
      </c>
      <c r="AO215" s="5">
        <v>7.1681299999999997</v>
      </c>
      <c r="AP215" s="5">
        <v>1.5237000000000001</v>
      </c>
      <c r="AQ215" s="5">
        <v>11.73596</v>
      </c>
      <c r="AR215" s="5">
        <v>5.8232400000000002</v>
      </c>
      <c r="AS215" s="5">
        <v>10.052160000000001</v>
      </c>
      <c r="AT215" s="5">
        <v>11.35402</v>
      </c>
      <c r="AU215" s="5">
        <v>8.6211199999999995</v>
      </c>
      <c r="AV215" s="5">
        <v>2.0155500000000002</v>
      </c>
      <c r="AW215" s="5">
        <v>9.9144699999999997</v>
      </c>
      <c r="AX215" s="5">
        <v>10.92632</v>
      </c>
      <c r="AY215" s="5">
        <v>5.5069699999999999</v>
      </c>
      <c r="AZ215" s="6">
        <v>2.0626099999999998</v>
      </c>
      <c r="BA215" s="5">
        <v>5.4743500000000003</v>
      </c>
      <c r="BB215" s="5">
        <v>4.5957999999999997</v>
      </c>
      <c r="BC215" s="6">
        <v>1.7714399999999999</v>
      </c>
      <c r="BD215" s="6">
        <v>1.26501</v>
      </c>
      <c r="BE215" s="5">
        <v>9.6298200000000005</v>
      </c>
      <c r="BF215" s="5">
        <v>7.8495699999999999</v>
      </c>
      <c r="BG215" s="5">
        <v>10.857860000000001</v>
      </c>
      <c r="BH215" s="5">
        <v>10.67543</v>
      </c>
      <c r="BI215" s="5">
        <v>6.0051899999999998</v>
      </c>
      <c r="BJ215" s="5">
        <v>1.9167400000000001</v>
      </c>
      <c r="BK215" s="5">
        <v>8.6703899999999994</v>
      </c>
      <c r="BL215" s="5">
        <v>9.0347600000000003</v>
      </c>
      <c r="BM215" s="5">
        <v>4.0843400000000001</v>
      </c>
      <c r="BN215" s="6">
        <v>-0.80747000000000002</v>
      </c>
      <c r="BO215" s="5">
        <v>9.0010499999999993</v>
      </c>
      <c r="BP215" s="5">
        <v>9.5345999999999993</v>
      </c>
      <c r="BQ215" s="5">
        <v>9.9643800000000002</v>
      </c>
      <c r="BR215" s="5">
        <v>7.1283899999999996</v>
      </c>
      <c r="BS215" s="5">
        <v>1.94309</v>
      </c>
      <c r="BT215" s="5">
        <v>10.263999999999999</v>
      </c>
      <c r="BU215" s="5">
        <v>8.9135500000000008</v>
      </c>
      <c r="BV215" s="5">
        <v>7.45092</v>
      </c>
      <c r="BW215" s="5">
        <v>6.0555399999999997</v>
      </c>
      <c r="BX215" s="5">
        <v>6.6723299999999997</v>
      </c>
      <c r="BY215" s="5">
        <v>6.87554</v>
      </c>
      <c r="BZ215" s="5">
        <v>9.8253900000000005</v>
      </c>
      <c r="CA215" s="5">
        <v>9.1978899999999992</v>
      </c>
      <c r="CB215" s="6">
        <v>0.74917</v>
      </c>
      <c r="CC215" s="5">
        <v>9.0327199999999994</v>
      </c>
      <c r="CD215" s="5">
        <v>8.2463899999999999</v>
      </c>
      <c r="CE215" s="5">
        <v>13.10758</v>
      </c>
      <c r="CF215" s="5">
        <v>4.8377100000000004</v>
      </c>
      <c r="CG215" s="5">
        <v>11.496689999999999</v>
      </c>
      <c r="CH215" s="5">
        <v>5.8783500000000002</v>
      </c>
      <c r="CI215" s="5">
        <v>4.92333</v>
      </c>
      <c r="CJ215" s="5">
        <v>6.4569599999999996</v>
      </c>
      <c r="CK215" s="5">
        <v>11.442360000000001</v>
      </c>
      <c r="CL215" s="5">
        <v>6.1377100000000002</v>
      </c>
      <c r="CM215" s="5">
        <v>7.1447099999999999</v>
      </c>
      <c r="CN215" s="5">
        <v>10.194839999999999</v>
      </c>
      <c r="CO215" s="5">
        <v>3.2843300000000002</v>
      </c>
      <c r="CP215" s="5">
        <v>3.6513300000000002</v>
      </c>
      <c r="CQ215" s="5">
        <v>2.7695799999999999</v>
      </c>
      <c r="CR215" s="5">
        <v>9.4160299999999992</v>
      </c>
      <c r="CS215" s="5">
        <v>6.4688400000000001</v>
      </c>
      <c r="CT215" s="5">
        <v>4.85677</v>
      </c>
      <c r="CU215" s="5">
        <v>10.01904</v>
      </c>
      <c r="CV215" s="5">
        <v>5.9304600000000001</v>
      </c>
      <c r="CW215" s="5">
        <v>2.7623799999999998</v>
      </c>
      <c r="CX215" s="5">
        <v>2.0814499999999998</v>
      </c>
      <c r="CY215" s="5">
        <v>9.7129600000000007</v>
      </c>
      <c r="CZ215" s="5">
        <v>6.2270500000000002</v>
      </c>
      <c r="DA215" s="5">
        <v>6.5429899999999996</v>
      </c>
      <c r="DB215" s="5">
        <v>5.3574900000000003</v>
      </c>
      <c r="DC215" s="5">
        <v>6.0501899999999997</v>
      </c>
      <c r="DD215" s="5">
        <v>7.4478</v>
      </c>
      <c r="DE215" s="5">
        <v>2.2877100000000001</v>
      </c>
      <c r="DF215" s="5">
        <v>10.102069999999999</v>
      </c>
      <c r="DG215" s="6">
        <v>1.81457</v>
      </c>
      <c r="DH215" s="5">
        <v>6.0479599999999998</v>
      </c>
      <c r="DI215" s="5">
        <v>3.8702800000000002</v>
      </c>
      <c r="DJ215" s="6">
        <v>1.2848599999999999</v>
      </c>
      <c r="DK215" s="5">
        <v>8.6913900000000002</v>
      </c>
      <c r="DL215" s="5">
        <v>5.1513400000000003</v>
      </c>
      <c r="DM215" s="5">
        <v>6.8724299999999996</v>
      </c>
      <c r="DN215" s="5">
        <v>5.3416499999999996</v>
      </c>
      <c r="DO215" s="5">
        <v>3.3053400000000002</v>
      </c>
      <c r="DP215" s="5">
        <v>6.2432400000000001</v>
      </c>
      <c r="DQ215" s="5">
        <v>10.117929999999999</v>
      </c>
      <c r="DR215" s="1" t="s">
        <v>986</v>
      </c>
      <c r="DS215" s="1" t="s">
        <v>332</v>
      </c>
      <c r="DT215" s="5">
        <v>-0.21271944046020508</v>
      </c>
      <c r="DU215" s="5">
        <v>-0.15338516235351562</v>
      </c>
    </row>
    <row r="216" spans="2:125" x14ac:dyDescent="0.2">
      <c r="B216" s="3" t="s">
        <v>1015</v>
      </c>
      <c r="C216" s="3" t="s">
        <v>984</v>
      </c>
      <c r="D216" s="4">
        <v>45248</v>
      </c>
      <c r="E216" s="4">
        <v>45259</v>
      </c>
      <c r="F216" s="1">
        <f t="shared" si="13"/>
        <v>11</v>
      </c>
      <c r="G216" s="1" t="s">
        <v>388</v>
      </c>
      <c r="H216" s="1" t="s">
        <v>320</v>
      </c>
      <c r="I216" s="1">
        <v>0</v>
      </c>
      <c r="J216" s="1">
        <v>0</v>
      </c>
      <c r="K216" s="1">
        <v>0</v>
      </c>
      <c r="L216" s="1">
        <v>1.8</v>
      </c>
      <c r="M216" s="1">
        <f>L216*0.2</f>
        <v>0.36000000000000004</v>
      </c>
      <c r="N216" s="3" t="s">
        <v>1016</v>
      </c>
      <c r="O216" s="1">
        <f>L216*0.6</f>
        <v>1.08</v>
      </c>
      <c r="P216" s="3" t="s">
        <v>421</v>
      </c>
      <c r="Q216" s="3" t="s">
        <v>1017</v>
      </c>
      <c r="R216" s="3" t="s">
        <v>482</v>
      </c>
      <c r="S216" s="3" t="s">
        <v>324</v>
      </c>
      <c r="T216" s="3" t="s">
        <v>324</v>
      </c>
      <c r="U216" s="3" t="s">
        <v>324</v>
      </c>
      <c r="V216" s="3" t="s">
        <v>325</v>
      </c>
      <c r="W216" s="3" t="s">
        <v>531</v>
      </c>
      <c r="X216" s="3" t="s">
        <v>985</v>
      </c>
      <c r="Y216" s="3">
        <f t="shared" si="12"/>
        <v>53.61999999999999</v>
      </c>
      <c r="Z216" s="3" t="s">
        <v>328</v>
      </c>
      <c r="AA216" s="3" t="s">
        <v>525</v>
      </c>
      <c r="AB216" s="3"/>
      <c r="AC216" s="3" t="s">
        <v>330</v>
      </c>
      <c r="AD216" s="5">
        <v>7.0976999999999997</v>
      </c>
      <c r="AE216" s="5">
        <v>7.09924</v>
      </c>
      <c r="AF216" s="5">
        <v>7.6017799999999998</v>
      </c>
      <c r="AG216" s="5">
        <v>1.5301499999999999</v>
      </c>
      <c r="AH216" s="5">
        <v>3.7513399999999999</v>
      </c>
      <c r="AI216" s="6">
        <v>-1.52217</v>
      </c>
      <c r="AJ216" s="5">
        <v>5.2777099999999999</v>
      </c>
      <c r="AK216" s="5">
        <v>7.0003000000000002</v>
      </c>
      <c r="AL216" s="5">
        <v>6.9961099999999998</v>
      </c>
      <c r="AM216" s="5">
        <v>4.5371899999999998</v>
      </c>
      <c r="AN216" s="5">
        <v>9.3508999999999993</v>
      </c>
      <c r="AO216" s="5">
        <v>6.5040300000000002</v>
      </c>
      <c r="AP216" s="6">
        <v>0.94221999999999995</v>
      </c>
      <c r="AQ216" s="5">
        <v>11.38368</v>
      </c>
      <c r="AR216" s="5">
        <v>5.0321499999999997</v>
      </c>
      <c r="AS216" s="5">
        <v>9.3694900000000008</v>
      </c>
      <c r="AT216" s="5">
        <v>10.73892</v>
      </c>
      <c r="AU216" s="5">
        <v>8.4431100000000008</v>
      </c>
      <c r="AV216" s="5">
        <v>1.0270600000000001</v>
      </c>
      <c r="AW216" s="5">
        <v>9.7437900000000006</v>
      </c>
      <c r="AX216" s="5">
        <v>10.415419999999999</v>
      </c>
      <c r="AY216" s="5">
        <v>5.1697199999999999</v>
      </c>
      <c r="AZ216" s="6">
        <v>1.48678</v>
      </c>
      <c r="BA216" s="5">
        <v>5.2133799999999999</v>
      </c>
      <c r="BB216" s="5">
        <v>4.0271100000000004</v>
      </c>
      <c r="BC216" s="6">
        <v>1.4930300000000001</v>
      </c>
      <c r="BD216" s="6">
        <v>0.51702999999999999</v>
      </c>
      <c r="BE216" s="5">
        <v>9.4304000000000006</v>
      </c>
      <c r="BF216" s="5">
        <v>7.6593299999999997</v>
      </c>
      <c r="BG216" s="5">
        <v>10.505660000000001</v>
      </c>
      <c r="BH216" s="5">
        <v>10.21316</v>
      </c>
      <c r="BI216" s="5">
        <v>4.5532500000000002</v>
      </c>
      <c r="BJ216" s="6">
        <v>1.6543099999999999</v>
      </c>
      <c r="BK216" s="5">
        <v>8.3698099999999993</v>
      </c>
      <c r="BL216" s="5">
        <v>8.4256399999999996</v>
      </c>
      <c r="BM216" s="5">
        <v>3.3081</v>
      </c>
      <c r="BN216" s="6">
        <v>-0.94162999999999997</v>
      </c>
      <c r="BO216" s="5">
        <v>8.7997300000000003</v>
      </c>
      <c r="BP216" s="5">
        <v>8.6790900000000004</v>
      </c>
      <c r="BQ216" s="5">
        <v>9.2996200000000009</v>
      </c>
      <c r="BR216" s="5">
        <v>6.3432500000000003</v>
      </c>
      <c r="BS216" s="6">
        <v>1.08795</v>
      </c>
      <c r="BT216" s="5">
        <v>10.15436</v>
      </c>
      <c r="BU216" s="5">
        <v>8.5627800000000001</v>
      </c>
      <c r="BV216" s="5">
        <v>7.1958500000000001</v>
      </c>
      <c r="BW216" s="5">
        <v>5.9509499999999997</v>
      </c>
      <c r="BX216" s="5">
        <v>6.5638800000000002</v>
      </c>
      <c r="BY216" s="5">
        <v>6.4968000000000004</v>
      </c>
      <c r="BZ216" s="5">
        <v>9.1445900000000009</v>
      </c>
      <c r="CA216" s="5">
        <v>8.0991999999999997</v>
      </c>
      <c r="CB216" s="6">
        <v>0.38779000000000002</v>
      </c>
      <c r="CC216" s="5">
        <v>8.6062600000000007</v>
      </c>
      <c r="CD216" s="5">
        <v>7.2698799999999997</v>
      </c>
      <c r="CE216" s="5">
        <v>12.861000000000001</v>
      </c>
      <c r="CF216" s="5">
        <v>4.2351799999999997</v>
      </c>
      <c r="CG216" s="5">
        <v>10.77854</v>
      </c>
      <c r="CH216" s="5">
        <v>5.0354900000000002</v>
      </c>
      <c r="CI216" s="5">
        <v>5.2624899999999997</v>
      </c>
      <c r="CJ216" s="5">
        <v>5.8780000000000001</v>
      </c>
      <c r="CK216" s="5">
        <v>11.22663</v>
      </c>
      <c r="CL216" s="5">
        <v>5.49343</v>
      </c>
      <c r="CM216" s="5">
        <v>6.8360599999999998</v>
      </c>
      <c r="CN216" s="5">
        <v>9.5985800000000001</v>
      </c>
      <c r="CO216" s="5">
        <v>2.8385099999999999</v>
      </c>
      <c r="CP216" s="5">
        <v>2.9515600000000002</v>
      </c>
      <c r="CQ216" s="5">
        <v>2.5653299999999999</v>
      </c>
      <c r="CR216" s="5">
        <v>9.2277699999999996</v>
      </c>
      <c r="CS216" s="5">
        <v>6.1616999999999997</v>
      </c>
      <c r="CT216" s="5">
        <v>4.37765</v>
      </c>
      <c r="CU216" s="5">
        <v>8.9208499999999997</v>
      </c>
      <c r="CV216" s="5">
        <v>5.7786400000000002</v>
      </c>
      <c r="CW216" s="6">
        <v>2.0207700000000002</v>
      </c>
      <c r="CX216" s="5">
        <v>2.0958399999999999</v>
      </c>
      <c r="CY216" s="5">
        <v>9.45397</v>
      </c>
      <c r="CZ216" s="5">
        <v>5.8079499999999999</v>
      </c>
      <c r="DA216" s="5">
        <v>5.0045400000000004</v>
      </c>
      <c r="DB216" s="5">
        <v>5.1493799999999998</v>
      </c>
      <c r="DC216" s="5">
        <v>6.2355499999999999</v>
      </c>
      <c r="DD216" s="5">
        <v>6.7694999999999999</v>
      </c>
      <c r="DE216" s="5">
        <v>1.82131</v>
      </c>
      <c r="DF216" s="5">
        <v>9.7424700000000009</v>
      </c>
      <c r="DG216" s="6">
        <v>1.4565600000000001</v>
      </c>
      <c r="DH216" s="5">
        <v>5.6299799999999998</v>
      </c>
      <c r="DI216" s="5">
        <v>3.2148400000000001</v>
      </c>
      <c r="DJ216" s="6">
        <v>0.75199000000000005</v>
      </c>
      <c r="DK216" s="5">
        <v>10.00934</v>
      </c>
      <c r="DL216" s="5">
        <v>4.7058799999999996</v>
      </c>
      <c r="DM216" s="5">
        <v>6.2481400000000002</v>
      </c>
      <c r="DN216" s="5">
        <v>3.6692300000000002</v>
      </c>
      <c r="DO216" s="5">
        <v>3.11226</v>
      </c>
      <c r="DP216" s="5">
        <v>6.0636799999999997</v>
      </c>
      <c r="DQ216" s="5">
        <v>9.7969000000000008</v>
      </c>
      <c r="DR216" s="1" t="s">
        <v>986</v>
      </c>
      <c r="DS216" s="1" t="s">
        <v>332</v>
      </c>
      <c r="DT216" s="5">
        <v>-2.3629665374755859E-2</v>
      </c>
      <c r="DU216" s="5">
        <v>4.4565200805664062E-2</v>
      </c>
    </row>
    <row r="217" spans="2:125" x14ac:dyDescent="0.2">
      <c r="B217" s="3" t="s">
        <v>1018</v>
      </c>
      <c r="C217" s="3" t="s">
        <v>984</v>
      </c>
      <c r="D217" s="4">
        <v>45248</v>
      </c>
      <c r="E217" s="4">
        <v>45260</v>
      </c>
      <c r="F217" s="1">
        <f t="shared" si="13"/>
        <v>12</v>
      </c>
      <c r="G217" s="1" t="s">
        <v>388</v>
      </c>
      <c r="H217" s="1" t="s">
        <v>320</v>
      </c>
      <c r="I217" s="1">
        <v>0</v>
      </c>
      <c r="J217" s="1">
        <v>0</v>
      </c>
      <c r="K217" s="1">
        <v>0</v>
      </c>
      <c r="L217" s="1">
        <v>1.7</v>
      </c>
      <c r="M217" s="1">
        <f>L217*0.27</f>
        <v>0.45900000000000002</v>
      </c>
      <c r="N217" s="3" t="s">
        <v>1019</v>
      </c>
      <c r="O217" s="1">
        <f>L217*0.38</f>
        <v>0.64600000000000002</v>
      </c>
      <c r="P217" s="3" t="s">
        <v>366</v>
      </c>
      <c r="Q217" s="3" t="s">
        <v>1020</v>
      </c>
      <c r="R217" s="3" t="s">
        <v>346</v>
      </c>
      <c r="S217" s="3" t="s">
        <v>324</v>
      </c>
      <c r="T217" s="3" t="s">
        <v>324</v>
      </c>
      <c r="U217" s="3" t="s">
        <v>324</v>
      </c>
      <c r="V217" s="3" t="s">
        <v>325</v>
      </c>
      <c r="W217" s="3" t="s">
        <v>531</v>
      </c>
      <c r="X217" s="3" t="s">
        <v>985</v>
      </c>
      <c r="Y217" s="3">
        <f t="shared" si="12"/>
        <v>53.61999999999999</v>
      </c>
      <c r="Z217" s="3" t="s">
        <v>328</v>
      </c>
      <c r="AA217" s="3" t="s">
        <v>525</v>
      </c>
      <c r="AB217" s="3"/>
      <c r="AC217" s="3" t="s">
        <v>330</v>
      </c>
      <c r="AD217" s="5">
        <v>6.8426600000000004</v>
      </c>
      <c r="AE217" s="5">
        <v>6.46007</v>
      </c>
      <c r="AF217" s="5">
        <v>7.3378800000000002</v>
      </c>
      <c r="AG217" s="6">
        <v>1.12761</v>
      </c>
      <c r="AH217" s="5">
        <v>3.8418899999999998</v>
      </c>
      <c r="AI217" s="6">
        <v>-2.1343899999999998</v>
      </c>
      <c r="AJ217" s="5">
        <v>4.9870400000000004</v>
      </c>
      <c r="AK217" s="5">
        <v>7.1592000000000002</v>
      </c>
      <c r="AL217" s="5">
        <v>7.0717600000000003</v>
      </c>
      <c r="AM217" s="5">
        <v>4.5592199999999998</v>
      </c>
      <c r="AN217" s="5">
        <v>9.1383100000000006</v>
      </c>
      <c r="AO217" s="5">
        <v>6.5579099999999997</v>
      </c>
      <c r="AP217" s="6">
        <v>0.94652000000000003</v>
      </c>
      <c r="AQ217" s="5">
        <v>11.119590000000001</v>
      </c>
      <c r="AR217" s="5">
        <v>4.4361100000000002</v>
      </c>
      <c r="AS217" s="5">
        <v>9.3565400000000007</v>
      </c>
      <c r="AT217" s="5">
        <v>10.487</v>
      </c>
      <c r="AU217" s="5">
        <v>8.2508300000000006</v>
      </c>
      <c r="AV217" s="5">
        <v>1.3753899999999999</v>
      </c>
      <c r="AW217" s="5">
        <v>9.4163899999999998</v>
      </c>
      <c r="AX217" s="5">
        <v>9.9673099999999994</v>
      </c>
      <c r="AY217" s="5">
        <v>5.2169999999999996</v>
      </c>
      <c r="AZ217" s="6">
        <v>1.48427</v>
      </c>
      <c r="BA217" s="5">
        <v>5.1454500000000003</v>
      </c>
      <c r="BB217" s="5">
        <v>3.7257799999999999</v>
      </c>
      <c r="BC217" s="6">
        <v>1.63537</v>
      </c>
      <c r="BD217" s="6">
        <v>0.61146999999999996</v>
      </c>
      <c r="BE217" s="5">
        <v>9.2279800000000005</v>
      </c>
      <c r="BF217" s="5">
        <v>7.4859799999999996</v>
      </c>
      <c r="BG217" s="5">
        <v>10.35323</v>
      </c>
      <c r="BH217" s="5">
        <v>9.9841099999999994</v>
      </c>
      <c r="BI217" s="5">
        <v>3.97872</v>
      </c>
      <c r="BJ217" s="6">
        <v>1.32057</v>
      </c>
      <c r="BK217" s="5">
        <v>8.2385400000000004</v>
      </c>
      <c r="BL217" s="5">
        <v>8.3079099999999997</v>
      </c>
      <c r="BM217" s="5">
        <v>3.3780800000000002</v>
      </c>
      <c r="BN217" s="6">
        <v>-1.1989399999999999</v>
      </c>
      <c r="BO217" s="5">
        <v>8.5592400000000008</v>
      </c>
      <c r="BP217" s="5">
        <v>8.7959999999999994</v>
      </c>
      <c r="BQ217" s="5">
        <v>8.9963599999999992</v>
      </c>
      <c r="BR217" s="5">
        <v>6.0486199999999997</v>
      </c>
      <c r="BS217" s="6">
        <v>0.62280999999999997</v>
      </c>
      <c r="BT217" s="5">
        <v>10.303879999999999</v>
      </c>
      <c r="BU217" s="5">
        <v>8.5431100000000004</v>
      </c>
      <c r="BV217" s="5">
        <v>7.2780300000000002</v>
      </c>
      <c r="BW217" s="5">
        <v>6.0273099999999999</v>
      </c>
      <c r="BX217" s="5">
        <v>6.2944500000000003</v>
      </c>
      <c r="BY217" s="5">
        <v>6.3109500000000001</v>
      </c>
      <c r="BZ217" s="5">
        <v>8.5827100000000005</v>
      </c>
      <c r="CA217" s="5">
        <v>8.2730399999999999</v>
      </c>
      <c r="CB217" s="6">
        <v>0.31825999999999999</v>
      </c>
      <c r="CC217" s="5">
        <v>8.4113000000000007</v>
      </c>
      <c r="CD217" s="5">
        <v>6.4832999999999998</v>
      </c>
      <c r="CE217" s="5">
        <v>12.686590000000001</v>
      </c>
      <c r="CF217" s="5">
        <v>4.0067399999999997</v>
      </c>
      <c r="CG217" s="5">
        <v>10.69997</v>
      </c>
      <c r="CH217" s="5">
        <v>4.5061200000000001</v>
      </c>
      <c r="CI217" s="5">
        <v>5.2908400000000002</v>
      </c>
      <c r="CJ217" s="5">
        <v>6.0400200000000002</v>
      </c>
      <c r="CK217" s="5">
        <v>10.51371</v>
      </c>
      <c r="CL217" s="5">
        <v>5.0708500000000001</v>
      </c>
      <c r="CM217" s="5">
        <v>6.7211699999999999</v>
      </c>
      <c r="CN217" s="5">
        <v>9.3532700000000002</v>
      </c>
      <c r="CO217" s="5">
        <v>3.4435099999999998</v>
      </c>
      <c r="CP217" s="5">
        <v>2.7354400000000001</v>
      </c>
      <c r="CQ217" s="5">
        <v>2.21916</v>
      </c>
      <c r="CR217" s="5">
        <v>8.9795300000000005</v>
      </c>
      <c r="CS217" s="5">
        <v>5.8669599999999997</v>
      </c>
      <c r="CT217" s="5">
        <v>3.98048</v>
      </c>
      <c r="CU217" s="5">
        <v>8.8526399999999992</v>
      </c>
      <c r="CV217" s="5">
        <v>5.29216</v>
      </c>
      <c r="CW217" s="6">
        <v>1.6162300000000001</v>
      </c>
      <c r="CX217" s="6">
        <v>1.36456</v>
      </c>
      <c r="CY217" s="5">
        <v>9.5223999999999993</v>
      </c>
      <c r="CZ217" s="5">
        <v>5.5457999999999998</v>
      </c>
      <c r="DA217" s="5">
        <v>5.0461499999999999</v>
      </c>
      <c r="DB217" s="5">
        <v>4.9373100000000001</v>
      </c>
      <c r="DC217" s="5">
        <v>5.54826</v>
      </c>
      <c r="DD217" s="5">
        <v>6.3964699999999999</v>
      </c>
      <c r="DE217" s="5">
        <v>1.6393800000000001</v>
      </c>
      <c r="DF217" s="5">
        <v>9.6252499999999994</v>
      </c>
      <c r="DG217" s="6">
        <v>0.90886999999999996</v>
      </c>
      <c r="DH217" s="5">
        <v>5.3905000000000003</v>
      </c>
      <c r="DI217" s="5">
        <v>2.8327300000000002</v>
      </c>
      <c r="DJ217" s="6">
        <v>0.75356999999999996</v>
      </c>
      <c r="DK217" s="5">
        <v>8.8618000000000006</v>
      </c>
      <c r="DL217" s="5">
        <v>4.5033300000000001</v>
      </c>
      <c r="DM217" s="5">
        <v>5.57667</v>
      </c>
      <c r="DN217" s="5">
        <v>3.00101</v>
      </c>
      <c r="DO217" s="5">
        <v>3.1751200000000002</v>
      </c>
      <c r="DP217" s="5">
        <v>6.3256899999999998</v>
      </c>
      <c r="DQ217" s="5">
        <v>9.6003900000000009</v>
      </c>
      <c r="DR217" s="1" t="s">
        <v>986</v>
      </c>
      <c r="DS217" s="1" t="s">
        <v>332</v>
      </c>
      <c r="DT217" s="5">
        <v>-1.7290592193603516E-2</v>
      </c>
      <c r="DU217" s="5">
        <v>-0.12068557739257812</v>
      </c>
    </row>
    <row r="218" spans="2:125" s="12" customFormat="1" x14ac:dyDescent="0.2">
      <c r="B218" s="11" t="s">
        <v>1021</v>
      </c>
      <c r="C218" s="11" t="s">
        <v>984</v>
      </c>
      <c r="D218" s="13">
        <v>45248</v>
      </c>
      <c r="E218" s="13">
        <v>45261</v>
      </c>
      <c r="F218" s="12">
        <f t="shared" si="13"/>
        <v>13</v>
      </c>
      <c r="G218" s="12" t="s">
        <v>388</v>
      </c>
      <c r="H218" s="12" t="s">
        <v>320</v>
      </c>
      <c r="I218" s="12">
        <v>0</v>
      </c>
      <c r="J218" s="12">
        <v>0</v>
      </c>
      <c r="K218" s="12">
        <v>0</v>
      </c>
      <c r="L218" s="12">
        <v>3.4</v>
      </c>
      <c r="M218" s="12">
        <f>L218*0.18</f>
        <v>0.61199999999999999</v>
      </c>
      <c r="N218" s="11" t="s">
        <v>370</v>
      </c>
      <c r="O218" s="12">
        <f>L218*0.14</f>
        <v>0.47600000000000003</v>
      </c>
      <c r="P218" s="11" t="s">
        <v>400</v>
      </c>
      <c r="Q218" s="11" t="s">
        <v>1022</v>
      </c>
      <c r="R218" s="11" t="s">
        <v>531</v>
      </c>
      <c r="S218" s="11" t="s">
        <v>324</v>
      </c>
      <c r="T218" s="3" t="s">
        <v>324</v>
      </c>
      <c r="U218" s="3" t="s">
        <v>324</v>
      </c>
      <c r="V218" s="3" t="s">
        <v>325</v>
      </c>
      <c r="W218" s="3" t="s">
        <v>531</v>
      </c>
      <c r="X218" s="3" t="s">
        <v>985</v>
      </c>
      <c r="Y218" s="3">
        <f t="shared" si="12"/>
        <v>53.61999999999999</v>
      </c>
      <c r="Z218" s="3" t="s">
        <v>328</v>
      </c>
      <c r="AA218" s="3" t="s">
        <v>525</v>
      </c>
      <c r="AB218" s="11"/>
      <c r="AC218" s="11" t="s">
        <v>330</v>
      </c>
      <c r="AD218" s="14">
        <v>5.5779300000000003</v>
      </c>
      <c r="AE218" s="14">
        <v>6.4454399999999996</v>
      </c>
      <c r="AF218" s="14">
        <v>7.4305599999999998</v>
      </c>
      <c r="AG218" s="14">
        <v>1.1715800000000001</v>
      </c>
      <c r="AH218" s="14">
        <v>3.8514900000000001</v>
      </c>
      <c r="AI218" s="14">
        <v>2.1032199999999999</v>
      </c>
      <c r="AJ218" s="14">
        <v>5.2709299999999999</v>
      </c>
      <c r="AK218" s="14">
        <v>7.2329400000000001</v>
      </c>
      <c r="AL218" s="14">
        <v>7.1891999999999996</v>
      </c>
      <c r="AM218" s="14">
        <v>4.94679</v>
      </c>
      <c r="AN218" s="14">
        <v>9.4787199999999991</v>
      </c>
      <c r="AO218" s="14">
        <v>7.0757099999999999</v>
      </c>
      <c r="AP218" s="14">
        <v>1.2422800000000001</v>
      </c>
      <c r="AQ218" s="14">
        <v>11.38607</v>
      </c>
      <c r="AR218" s="14">
        <v>4.4478099999999996</v>
      </c>
      <c r="AS218" s="14">
        <v>9.45139</v>
      </c>
      <c r="AT218" s="14">
        <v>10.323130000000001</v>
      </c>
      <c r="AU218" s="14">
        <v>8.3017900000000004</v>
      </c>
      <c r="AV218" s="14">
        <v>1.4852300000000001</v>
      </c>
      <c r="AW218" s="14">
        <v>9.37331</v>
      </c>
      <c r="AX218" s="14">
        <v>9.7630599999999994</v>
      </c>
      <c r="AY218" s="14">
        <v>5.2474299999999996</v>
      </c>
      <c r="AZ218" s="14">
        <v>1.4618100000000001</v>
      </c>
      <c r="BA218" s="14">
        <v>5.5041500000000001</v>
      </c>
      <c r="BB218" s="14">
        <v>3.8047399999999998</v>
      </c>
      <c r="BC218" s="14">
        <v>1.8981699999999999</v>
      </c>
      <c r="BD218" s="14">
        <v>1.00051</v>
      </c>
      <c r="BE218" s="14">
        <v>9.2788900000000005</v>
      </c>
      <c r="BF218" s="14">
        <v>7.4724700000000004</v>
      </c>
      <c r="BG218" s="14">
        <v>10.506869999999999</v>
      </c>
      <c r="BH218" s="14">
        <v>10.225390000000001</v>
      </c>
      <c r="BI218" s="14">
        <v>4.5310600000000001</v>
      </c>
      <c r="BJ218" s="14">
        <v>1.43496</v>
      </c>
      <c r="BK218" s="14">
        <v>8.2908299999999997</v>
      </c>
      <c r="BL218" s="14">
        <v>7.90848</v>
      </c>
      <c r="BM218" s="14">
        <v>3.7442899999999999</v>
      </c>
      <c r="BN218" s="14">
        <v>-0.93928</v>
      </c>
      <c r="BO218" s="14">
        <v>8.8030399999999993</v>
      </c>
      <c r="BP218" s="14">
        <v>8.8277300000000007</v>
      </c>
      <c r="BQ218" s="14">
        <v>9.0449300000000008</v>
      </c>
      <c r="BR218" s="14">
        <v>6.2357699999999996</v>
      </c>
      <c r="BS218" s="14">
        <v>0.48885000000000001</v>
      </c>
      <c r="BT218" s="14">
        <v>10.37035</v>
      </c>
      <c r="BU218" s="14">
        <v>8.6796699999999998</v>
      </c>
      <c r="BV218" s="14">
        <v>7.6908899999999996</v>
      </c>
      <c r="BW218" s="14">
        <v>6.5202900000000001</v>
      </c>
      <c r="BX218" s="14">
        <v>6.7170100000000001</v>
      </c>
      <c r="BY218" s="14">
        <v>6.4762899999999997</v>
      </c>
      <c r="BZ218" s="14">
        <v>8.4040700000000008</v>
      </c>
      <c r="CA218" s="14">
        <v>8.2982700000000005</v>
      </c>
      <c r="CB218" s="14">
        <v>-0.20397000000000001</v>
      </c>
      <c r="CC218" s="14">
        <v>8.9603800000000007</v>
      </c>
      <c r="CD218" s="14">
        <v>6.5274200000000002</v>
      </c>
      <c r="CE218" s="14">
        <v>12.71184</v>
      </c>
      <c r="CF218" s="14">
        <v>4.1446899999999998</v>
      </c>
      <c r="CG218" s="14">
        <v>10.73616</v>
      </c>
      <c r="CH218" s="14">
        <v>4.4599700000000002</v>
      </c>
      <c r="CI218" s="14">
        <v>5.7914500000000002</v>
      </c>
      <c r="CJ218" s="14">
        <v>6.0164900000000001</v>
      </c>
      <c r="CK218" s="14">
        <v>11.18172</v>
      </c>
      <c r="CL218" s="14">
        <v>5.2032800000000003</v>
      </c>
      <c r="CM218" s="14">
        <v>7.2083399999999997</v>
      </c>
      <c r="CN218" s="14">
        <v>9.3942200000000007</v>
      </c>
      <c r="CO218" s="14">
        <v>4.6121299999999996</v>
      </c>
      <c r="CP218" s="14">
        <v>3.0166599999999999</v>
      </c>
      <c r="CQ218" s="14">
        <v>2.45444</v>
      </c>
      <c r="CR218" s="14">
        <v>9.2285400000000006</v>
      </c>
      <c r="CS218" s="14">
        <v>6.2013100000000003</v>
      </c>
      <c r="CT218" s="14">
        <v>4.2133700000000003</v>
      </c>
      <c r="CU218" s="14">
        <v>8.7350600000000007</v>
      </c>
      <c r="CV218" s="14">
        <v>5.55532</v>
      </c>
      <c r="CW218" s="14">
        <v>1.38724</v>
      </c>
      <c r="CX218" s="14">
        <v>1.81179</v>
      </c>
      <c r="CY218" s="14">
        <v>9.4891199999999998</v>
      </c>
      <c r="CZ218" s="14">
        <v>5.6855500000000001</v>
      </c>
      <c r="DA218" s="14">
        <v>5.8155900000000003</v>
      </c>
      <c r="DB218" s="14">
        <v>5.1406299999999998</v>
      </c>
      <c r="DC218" s="14">
        <v>5.7534700000000001</v>
      </c>
      <c r="DD218" s="14">
        <v>6.5221200000000001</v>
      </c>
      <c r="DE218" s="14">
        <v>1.84023</v>
      </c>
      <c r="DF218" s="14">
        <v>9.8017400000000006</v>
      </c>
      <c r="DG218" s="14">
        <v>1.9542900000000001</v>
      </c>
      <c r="DH218" s="14">
        <v>5.4340599999999997</v>
      </c>
      <c r="DI218" s="14">
        <v>3.0047000000000001</v>
      </c>
      <c r="DJ218" s="14">
        <v>0.98746</v>
      </c>
      <c r="DK218" s="14">
        <v>6.4103899999999996</v>
      </c>
      <c r="DL218" s="14">
        <v>4.9782700000000002</v>
      </c>
      <c r="DM218" s="14">
        <v>5.7768899999999999</v>
      </c>
      <c r="DN218" s="14">
        <v>3.83365</v>
      </c>
      <c r="DO218" s="14">
        <v>3.3560099999999999</v>
      </c>
      <c r="DP218" s="14">
        <v>6.8233600000000001</v>
      </c>
      <c r="DQ218" s="14">
        <v>9.7598099999999999</v>
      </c>
      <c r="DR218" s="12" t="s">
        <v>986</v>
      </c>
      <c r="DS218" s="12" t="s">
        <v>332</v>
      </c>
      <c r="DT218" s="14">
        <v>7.7890872955322266E-2</v>
      </c>
      <c r="DU218" s="14">
        <v>-1.35345458984375E-2</v>
      </c>
    </row>
    <row r="219" spans="2:125" x14ac:dyDescent="0.2">
      <c r="B219" s="3" t="s">
        <v>1023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N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5">
        <v>5.4788100000000002</v>
      </c>
      <c r="AE219" s="5">
        <v>4.9398299999999997</v>
      </c>
      <c r="AF219" s="5">
        <v>7.9928600000000003</v>
      </c>
      <c r="AG219" s="5">
        <v>2.4313699999999998</v>
      </c>
      <c r="AH219" s="5">
        <v>6.8760300000000001</v>
      </c>
      <c r="AI219" s="6">
        <v>-1.4926999999999999</v>
      </c>
      <c r="AJ219" s="5">
        <v>6.6298300000000001</v>
      </c>
      <c r="AK219" s="5">
        <v>11.16287</v>
      </c>
      <c r="AL219" s="5">
        <v>9.2330199999999998</v>
      </c>
      <c r="AM219" s="5">
        <v>3.45472</v>
      </c>
      <c r="AN219" s="5">
        <v>7.6075100000000004</v>
      </c>
      <c r="AO219" s="6">
        <v>1.3171299999999999</v>
      </c>
      <c r="AP219" s="6">
        <v>-0.80301</v>
      </c>
      <c r="AQ219" s="5">
        <v>10.56465</v>
      </c>
      <c r="AR219" s="5">
        <v>3.1406000000000001</v>
      </c>
      <c r="AS219" s="5">
        <v>11.809100000000001</v>
      </c>
      <c r="AT219" s="5">
        <v>13.07166</v>
      </c>
      <c r="AU219" s="5">
        <v>8.3508300000000002</v>
      </c>
      <c r="AV219" s="5">
        <v>1.03149</v>
      </c>
      <c r="AW219" s="5">
        <v>6.1943200000000003</v>
      </c>
      <c r="AX219" s="5">
        <v>9.4309999999999992</v>
      </c>
      <c r="AY219" s="5">
        <v>5.1225300000000002</v>
      </c>
      <c r="AZ219" s="5">
        <v>2.61476</v>
      </c>
      <c r="BA219" s="5">
        <v>4.9719800000000003</v>
      </c>
      <c r="BB219" s="5">
        <v>3.2769499999999998</v>
      </c>
      <c r="BC219" s="6">
        <v>1.11921</v>
      </c>
      <c r="BD219" s="6">
        <v>0.40645999999999999</v>
      </c>
      <c r="BE219" s="5">
        <v>7.6208</v>
      </c>
      <c r="BF219" s="5">
        <v>7.5749500000000003</v>
      </c>
      <c r="BG219" s="5">
        <v>10.240270000000001</v>
      </c>
      <c r="BH219" s="5">
        <v>8.3081700000000005</v>
      </c>
      <c r="BI219" s="5">
        <v>6.4181999999999997</v>
      </c>
      <c r="BJ219" s="6">
        <v>1.1990499999999999</v>
      </c>
      <c r="BK219" s="5">
        <v>9.1093499999999992</v>
      </c>
      <c r="BL219" s="5">
        <v>10.106249999999999</v>
      </c>
      <c r="BM219" s="5">
        <v>5.4244500000000002</v>
      </c>
      <c r="BN219" s="6">
        <v>-1.38144</v>
      </c>
      <c r="BO219" s="5">
        <v>9.1317199999999996</v>
      </c>
      <c r="BP219" s="5">
        <v>10.467980000000001</v>
      </c>
      <c r="BQ219" s="5">
        <v>6.6436900000000003</v>
      </c>
      <c r="BR219" s="5">
        <v>7.0640200000000002</v>
      </c>
      <c r="BS219" s="6">
        <v>-0.34205999999999998</v>
      </c>
      <c r="BT219" s="5">
        <v>9.8339700000000008</v>
      </c>
      <c r="BU219" s="5">
        <v>9.1889500000000002</v>
      </c>
      <c r="BV219" s="5">
        <v>6.6180700000000003</v>
      </c>
      <c r="BW219" s="5">
        <v>4.03376</v>
      </c>
      <c r="BX219" s="5">
        <v>6.0609000000000002</v>
      </c>
      <c r="BY219" s="5">
        <v>5.3556600000000003</v>
      </c>
      <c r="BZ219" s="5">
        <v>7.8793499999999996</v>
      </c>
      <c r="CA219" s="5">
        <v>13.44009</v>
      </c>
      <c r="CB219" s="6">
        <v>1.1317999999999999</v>
      </c>
      <c r="CC219" s="5">
        <v>7.3354600000000003</v>
      </c>
      <c r="CD219" s="5">
        <v>6.2117100000000001</v>
      </c>
      <c r="CE219" s="5">
        <v>11.94068</v>
      </c>
      <c r="CF219" s="5">
        <v>2.53993</v>
      </c>
      <c r="CG219" s="5">
        <v>9.5973600000000001</v>
      </c>
      <c r="CH219" s="5">
        <v>3.1758299999999999</v>
      </c>
      <c r="CI219" s="5">
        <v>3.52101</v>
      </c>
      <c r="CJ219" s="5">
        <v>4.3518699999999999</v>
      </c>
      <c r="CK219" s="5">
        <v>10.54217</v>
      </c>
      <c r="CL219" s="5">
        <v>5.1370899999999997</v>
      </c>
      <c r="CM219" s="5">
        <v>5.87751</v>
      </c>
      <c r="CN219" s="5">
        <v>11.74174</v>
      </c>
      <c r="CO219" s="5">
        <v>3.4960499999999999</v>
      </c>
      <c r="CP219" s="5">
        <v>3.3202099999999999</v>
      </c>
      <c r="CQ219" s="5">
        <v>2.4773800000000001</v>
      </c>
      <c r="CR219" s="5">
        <v>8.4947499999999998</v>
      </c>
      <c r="CS219" s="5">
        <v>5.2508699999999999</v>
      </c>
      <c r="CT219" s="5">
        <v>3.4623900000000001</v>
      </c>
      <c r="CU219" s="5">
        <v>11.755319999999999</v>
      </c>
      <c r="CV219" s="5">
        <v>4.8887799999999997</v>
      </c>
      <c r="CW219" s="6">
        <v>0.23999000000000001</v>
      </c>
      <c r="CX219" s="6">
        <v>1.0089399999999999</v>
      </c>
      <c r="CY219" s="5">
        <v>9.0577500000000004</v>
      </c>
      <c r="CZ219" s="5">
        <v>5.3667499999999997</v>
      </c>
      <c r="DA219" s="5">
        <v>7.4389799999999999</v>
      </c>
      <c r="DB219" s="5">
        <v>4.9303699999999999</v>
      </c>
      <c r="DC219" s="5">
        <v>4.9932100000000004</v>
      </c>
      <c r="DD219" s="5">
        <v>6.7349899999999998</v>
      </c>
      <c r="DE219" s="5">
        <v>1.0539000000000001</v>
      </c>
      <c r="DF219" s="5">
        <v>9.2946100000000005</v>
      </c>
      <c r="DG219" s="6">
        <v>1.2500899999999999</v>
      </c>
      <c r="DH219" s="5">
        <v>3.7863000000000002</v>
      </c>
      <c r="DI219" s="6">
        <v>1.2697400000000001</v>
      </c>
      <c r="DJ219" s="6">
        <v>4.7149999999999997E-2</v>
      </c>
      <c r="DK219" s="5">
        <v>8.5508400000000009</v>
      </c>
      <c r="DL219" s="5">
        <v>3.6558000000000002</v>
      </c>
      <c r="DM219" s="5">
        <v>6.2243300000000001</v>
      </c>
      <c r="DN219" s="5">
        <v>4.7524699999999998</v>
      </c>
      <c r="DO219" s="5">
        <v>2.1590600000000002</v>
      </c>
      <c r="DP219" s="5">
        <v>6.1487100000000003</v>
      </c>
      <c r="DQ219" s="5">
        <v>9.3762299999999996</v>
      </c>
      <c r="DR219" s="1" t="s">
        <v>852</v>
      </c>
      <c r="DS219" s="1" t="s">
        <v>332</v>
      </c>
      <c r="DT219" s="5">
        <v>5.2349090576171875E-2</v>
      </c>
      <c r="DU219" s="5">
        <v>1.5789985656738281E-2</v>
      </c>
    </row>
    <row r="220" spans="2:125" x14ac:dyDescent="0.2">
      <c r="B220" s="3" t="s">
        <v>1024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N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5">
        <v>5.3930600000000002</v>
      </c>
      <c r="AE220" s="5">
        <v>4.8393600000000001</v>
      </c>
      <c r="AF220" s="5">
        <v>7.9436200000000001</v>
      </c>
      <c r="AG220" s="5">
        <v>2.5148700000000002</v>
      </c>
      <c r="AH220" s="5">
        <v>6.86686</v>
      </c>
      <c r="AI220" s="6">
        <v>-1.64517</v>
      </c>
      <c r="AJ220" s="5">
        <v>6.5027900000000001</v>
      </c>
      <c r="AK220" s="5">
        <v>11.17103</v>
      </c>
      <c r="AL220" s="5">
        <v>9.2463099999999994</v>
      </c>
      <c r="AM220" s="5">
        <v>3.40638</v>
      </c>
      <c r="AN220" s="5">
        <v>7.5423099999999996</v>
      </c>
      <c r="AO220" s="6">
        <v>1.1645099999999999</v>
      </c>
      <c r="AP220" s="6">
        <v>-0.87768000000000002</v>
      </c>
      <c r="AQ220" s="5">
        <v>10.556369999999999</v>
      </c>
      <c r="AR220" s="5">
        <v>3.04779</v>
      </c>
      <c r="AS220" s="5">
        <v>11.763210000000001</v>
      </c>
      <c r="AT220" s="5">
        <v>13.13456</v>
      </c>
      <c r="AU220" s="5">
        <v>8.4308499999999995</v>
      </c>
      <c r="AV220" s="5">
        <v>0.98163999999999996</v>
      </c>
      <c r="AW220" s="5">
        <v>6.0653199999999998</v>
      </c>
      <c r="AX220" s="5">
        <v>9.4083299999999994</v>
      </c>
      <c r="AY220" s="5">
        <v>5.1794700000000002</v>
      </c>
      <c r="AZ220" s="5">
        <v>2.4917699999999998</v>
      </c>
      <c r="BA220" s="5">
        <v>5.0353500000000002</v>
      </c>
      <c r="BB220" s="5">
        <v>3.3409200000000001</v>
      </c>
      <c r="BC220" s="6">
        <v>1.1233200000000001</v>
      </c>
      <c r="BD220" s="6">
        <v>0.34000999999999998</v>
      </c>
      <c r="BE220" s="5">
        <v>7.5717400000000001</v>
      </c>
      <c r="BF220" s="5">
        <v>7.5262399999999996</v>
      </c>
      <c r="BG220" s="5">
        <v>10.27596</v>
      </c>
      <c r="BH220" s="5">
        <v>8.3958100000000009</v>
      </c>
      <c r="BI220" s="5">
        <v>6.5043899999999999</v>
      </c>
      <c r="BJ220" s="6">
        <v>0.99000999999999995</v>
      </c>
      <c r="BK220" s="5">
        <v>9.0786700000000007</v>
      </c>
      <c r="BL220" s="5">
        <v>10.19806</v>
      </c>
      <c r="BM220" s="5">
        <v>5.4562900000000001</v>
      </c>
      <c r="BN220" s="6">
        <v>-1.4357200000000001</v>
      </c>
      <c r="BO220" s="5">
        <v>9.1708999999999996</v>
      </c>
      <c r="BP220" s="5">
        <v>10.52431</v>
      </c>
      <c r="BQ220" s="5">
        <v>6.77041</v>
      </c>
      <c r="BR220" s="5">
        <v>7.1375900000000003</v>
      </c>
      <c r="BS220" s="6">
        <v>-0.24045</v>
      </c>
      <c r="BT220" s="5">
        <v>9.8265100000000007</v>
      </c>
      <c r="BU220" s="5">
        <v>9.1630099999999999</v>
      </c>
      <c r="BV220" s="5">
        <v>6.59443</v>
      </c>
      <c r="BW220" s="5">
        <v>4.1278800000000002</v>
      </c>
      <c r="BX220" s="5">
        <v>6.13375</v>
      </c>
      <c r="BY220" s="5">
        <v>5.3007</v>
      </c>
      <c r="BZ220" s="5">
        <v>7.8952400000000003</v>
      </c>
      <c r="CA220" s="5">
        <v>13.4939</v>
      </c>
      <c r="CB220" s="6">
        <v>0.95770999999999995</v>
      </c>
      <c r="CC220" s="5">
        <v>7.2593800000000002</v>
      </c>
      <c r="CD220" s="5">
        <v>6.1819499999999996</v>
      </c>
      <c r="CE220" s="5">
        <v>11.904540000000001</v>
      </c>
      <c r="CF220" s="5">
        <v>2.5186199999999999</v>
      </c>
      <c r="CG220" s="5">
        <v>9.6756799999999998</v>
      </c>
      <c r="CH220" s="5">
        <v>3.1752899999999999</v>
      </c>
      <c r="CI220" s="5">
        <v>3.4890500000000002</v>
      </c>
      <c r="CJ220" s="5">
        <v>4.3738700000000001</v>
      </c>
      <c r="CK220" s="5">
        <v>10.62627</v>
      </c>
      <c r="CL220" s="5">
        <v>5.2170699999999997</v>
      </c>
      <c r="CM220" s="5">
        <v>5.8570799999999998</v>
      </c>
      <c r="CN220" s="5">
        <v>11.78373</v>
      </c>
      <c r="CO220" s="5">
        <v>3.4490500000000002</v>
      </c>
      <c r="CP220" s="5">
        <v>3.3811200000000001</v>
      </c>
      <c r="CQ220" s="5">
        <v>2.4868899999999998</v>
      </c>
      <c r="CR220" s="5">
        <v>8.5982000000000003</v>
      </c>
      <c r="CS220" s="5">
        <v>5.3231900000000003</v>
      </c>
      <c r="CT220" s="5">
        <v>3.5369799999999998</v>
      </c>
      <c r="CU220" s="5">
        <v>11.714410000000001</v>
      </c>
      <c r="CV220" s="5">
        <v>4.7805099999999996</v>
      </c>
      <c r="CW220" s="6">
        <v>-0.25916</v>
      </c>
      <c r="CX220" s="6">
        <v>0.85907999999999995</v>
      </c>
      <c r="CY220" s="5">
        <v>9.0220900000000004</v>
      </c>
      <c r="CZ220" s="5">
        <v>5.2487199999999996</v>
      </c>
      <c r="DA220" s="5">
        <v>7.4570699999999999</v>
      </c>
      <c r="DB220" s="5">
        <v>4.9666699999999997</v>
      </c>
      <c r="DC220" s="5">
        <v>5.0269500000000003</v>
      </c>
      <c r="DD220" s="5">
        <v>6.7143699999999997</v>
      </c>
      <c r="DE220" s="5">
        <v>1.09436</v>
      </c>
      <c r="DF220" s="5">
        <v>9.3393200000000007</v>
      </c>
      <c r="DG220" s="6">
        <v>1.0854600000000001</v>
      </c>
      <c r="DH220" s="5">
        <v>3.7539400000000001</v>
      </c>
      <c r="DI220" s="6">
        <v>1.1693</v>
      </c>
      <c r="DJ220" s="6">
        <v>-6.7909999999999998E-2</v>
      </c>
      <c r="DK220" s="5">
        <v>8.5055099999999992</v>
      </c>
      <c r="DL220" s="5">
        <v>3.5834800000000002</v>
      </c>
      <c r="DM220" s="5">
        <v>6.2568599999999996</v>
      </c>
      <c r="DN220" s="5">
        <v>4.8482599999999998</v>
      </c>
      <c r="DO220" s="5">
        <v>2.1687099999999999</v>
      </c>
      <c r="DP220" s="5">
        <v>6.1314500000000001</v>
      </c>
      <c r="DQ220" s="5">
        <v>9.3888599999999993</v>
      </c>
      <c r="DR220" s="1" t="s">
        <v>852</v>
      </c>
      <c r="DS220" s="1" t="s">
        <v>332</v>
      </c>
      <c r="DT220" s="5">
        <v>8.8489532470703125E-2</v>
      </c>
      <c r="DU220" s="5">
        <v>2.6030540466308594E-2</v>
      </c>
    </row>
    <row r="221" spans="2:125" x14ac:dyDescent="0.2">
      <c r="B221" s="3" t="s">
        <v>1025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N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5">
        <v>5.9595500000000001</v>
      </c>
      <c r="AE221" s="5">
        <v>5.4667500000000002</v>
      </c>
      <c r="AF221" s="5">
        <v>7.3724100000000004</v>
      </c>
      <c r="AG221" s="5">
        <v>2.82355</v>
      </c>
      <c r="AH221" s="5">
        <v>7.2107900000000003</v>
      </c>
      <c r="AI221" s="6">
        <v>-0.76673999999999998</v>
      </c>
      <c r="AJ221" s="5">
        <v>5.9554900000000002</v>
      </c>
      <c r="AK221" s="5">
        <v>10.435840000000001</v>
      </c>
      <c r="AL221" s="5">
        <v>9.3804200000000009</v>
      </c>
      <c r="AM221" s="5">
        <v>3.6299600000000001</v>
      </c>
      <c r="AN221" s="5">
        <v>8.4064499999999995</v>
      </c>
      <c r="AO221" s="5">
        <v>2.0644399999999998</v>
      </c>
      <c r="AP221" s="6">
        <v>0.61407999999999996</v>
      </c>
      <c r="AQ221" s="5">
        <v>11.76849</v>
      </c>
      <c r="AR221" s="5">
        <v>4.5254700000000003</v>
      </c>
      <c r="AS221" s="5">
        <v>11.603669999999999</v>
      </c>
      <c r="AT221" s="5">
        <v>13.51488</v>
      </c>
      <c r="AU221" s="5">
        <v>8.4805499999999991</v>
      </c>
      <c r="AV221" s="6">
        <v>0.24876999999999999</v>
      </c>
      <c r="AW221" s="5">
        <v>6.9154900000000001</v>
      </c>
      <c r="AX221" s="5">
        <v>9.84971</v>
      </c>
      <c r="AY221" s="5">
        <v>4.63896</v>
      </c>
      <c r="AZ221" s="6">
        <v>1.2525599999999999</v>
      </c>
      <c r="BA221" s="5">
        <v>4.9508799999999997</v>
      </c>
      <c r="BB221" s="5">
        <v>3.6216300000000001</v>
      </c>
      <c r="BC221" s="6">
        <v>0.77192000000000005</v>
      </c>
      <c r="BD221" s="6">
        <v>0.14940999999999999</v>
      </c>
      <c r="BE221" s="5">
        <v>8.3263300000000005</v>
      </c>
      <c r="BF221" s="5">
        <v>7.4631800000000004</v>
      </c>
      <c r="BG221" s="5">
        <v>11.043150000000001</v>
      </c>
      <c r="BH221" s="5">
        <v>8.7529800000000009</v>
      </c>
      <c r="BI221" s="5">
        <v>7.2256400000000003</v>
      </c>
      <c r="BJ221" s="6">
        <v>0.61987000000000003</v>
      </c>
      <c r="BK221" s="5">
        <v>9.2939299999999996</v>
      </c>
      <c r="BL221" s="5">
        <v>9.7802500000000006</v>
      </c>
      <c r="BM221" s="5">
        <v>5.4263300000000001</v>
      </c>
      <c r="BN221" s="6">
        <v>-0.98643999999999998</v>
      </c>
      <c r="BO221" s="5">
        <v>9.2453400000000006</v>
      </c>
      <c r="BP221" s="5">
        <v>10.835649999999999</v>
      </c>
      <c r="BQ221" s="5">
        <v>7.6405599999999998</v>
      </c>
      <c r="BR221" s="5">
        <v>7.3692599999999997</v>
      </c>
      <c r="BS221" s="6">
        <v>0.21093000000000001</v>
      </c>
      <c r="BT221" s="5">
        <v>10.64109</v>
      </c>
      <c r="BU221" s="5">
        <v>9.2812199999999994</v>
      </c>
      <c r="BV221" s="5">
        <v>7.1895899999999999</v>
      </c>
      <c r="BW221" s="5">
        <v>4.91859</v>
      </c>
      <c r="BX221" s="5">
        <v>6.2561600000000004</v>
      </c>
      <c r="BY221" s="5">
        <v>5.9568700000000003</v>
      </c>
      <c r="BZ221" s="5">
        <v>9.0205400000000004</v>
      </c>
      <c r="CA221" s="5">
        <v>12.07258</v>
      </c>
      <c r="CB221" s="6">
        <v>0.32496999999999998</v>
      </c>
      <c r="CC221" s="5">
        <v>7.5717999999999996</v>
      </c>
      <c r="CD221" s="5">
        <v>6.6700999999999997</v>
      </c>
      <c r="CE221" s="5">
        <v>12.18628</v>
      </c>
      <c r="CF221" s="5">
        <v>4.10562</v>
      </c>
      <c r="CG221" s="5">
        <v>9.3342500000000008</v>
      </c>
      <c r="CH221" s="5">
        <v>3.5486800000000001</v>
      </c>
      <c r="CI221" s="5">
        <v>3.1451199999999999</v>
      </c>
      <c r="CJ221" s="5">
        <v>4.9746800000000002</v>
      </c>
      <c r="CK221" s="5">
        <v>10.42146</v>
      </c>
      <c r="CL221" s="5">
        <v>5.3901599999999998</v>
      </c>
      <c r="CM221" s="5">
        <v>6.0070300000000003</v>
      </c>
      <c r="CN221" s="5">
        <v>12.09113</v>
      </c>
      <c r="CO221" s="5">
        <v>2.8572799999999998</v>
      </c>
      <c r="CP221" s="5">
        <v>2.9140700000000002</v>
      </c>
      <c r="CQ221" s="5">
        <v>2.2221299999999999</v>
      </c>
      <c r="CR221" s="5">
        <v>9.0009599999999992</v>
      </c>
      <c r="CS221" s="5">
        <v>5.2669499999999996</v>
      </c>
      <c r="CT221" s="5">
        <v>4.8042299999999996</v>
      </c>
      <c r="CU221" s="5">
        <v>11.706899999999999</v>
      </c>
      <c r="CV221" s="5">
        <v>5.8996899999999997</v>
      </c>
      <c r="CW221" s="6">
        <v>1.1448199999999999</v>
      </c>
      <c r="CX221" s="6">
        <v>1.23885</v>
      </c>
      <c r="CY221" s="5">
        <v>8.2307699999999997</v>
      </c>
      <c r="CZ221" s="5">
        <v>4.8245399999999998</v>
      </c>
      <c r="DA221" s="5">
        <v>7.4066900000000002</v>
      </c>
      <c r="DB221" s="5">
        <v>5.6688799999999997</v>
      </c>
      <c r="DC221" s="5">
        <v>7.0587200000000001</v>
      </c>
      <c r="DD221" s="5">
        <v>7.8465699999999998</v>
      </c>
      <c r="DE221" s="5">
        <v>1.6071500000000001</v>
      </c>
      <c r="DF221" s="5">
        <v>9.7788799999999991</v>
      </c>
      <c r="DG221" s="6">
        <v>0.63558999999999999</v>
      </c>
      <c r="DH221" s="5">
        <v>3.4493499999999999</v>
      </c>
      <c r="DI221" s="6">
        <v>2.0992500000000001</v>
      </c>
      <c r="DJ221" s="6">
        <v>1.74787</v>
      </c>
      <c r="DK221" s="5">
        <v>7.5202600000000004</v>
      </c>
      <c r="DL221" s="5">
        <v>3.3411499999999998</v>
      </c>
      <c r="DM221" s="5">
        <v>5.4742499999999996</v>
      </c>
      <c r="DN221" s="5">
        <v>5.2464399999999998</v>
      </c>
      <c r="DO221" s="5">
        <v>2.8067700000000002</v>
      </c>
      <c r="DP221" s="5">
        <v>6.1630700000000003</v>
      </c>
      <c r="DQ221" s="5">
        <v>9.3668099999999992</v>
      </c>
      <c r="DR221" s="1" t="s">
        <v>397</v>
      </c>
      <c r="DS221" s="1" t="s">
        <v>332</v>
      </c>
      <c r="DT221" s="5">
        <v>-7.6560020446777344E-2</v>
      </c>
      <c r="DU221" s="5">
        <v>0.19666576385498047</v>
      </c>
    </row>
    <row r="222" spans="2:125" x14ac:dyDescent="0.2">
      <c r="B222" s="3" t="s">
        <v>1026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N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5">
        <v>5.9130599999999998</v>
      </c>
      <c r="AE222" s="5">
        <v>5.5798300000000003</v>
      </c>
      <c r="AF222" s="5">
        <v>7.6375599999999997</v>
      </c>
      <c r="AG222" s="5">
        <v>2.8756200000000001</v>
      </c>
      <c r="AH222" s="5">
        <v>7.04908</v>
      </c>
      <c r="AI222" s="6">
        <v>-1.3311200000000001</v>
      </c>
      <c r="AJ222" s="5">
        <v>5.9871699999999999</v>
      </c>
      <c r="AK222" s="5">
        <v>10.30434</v>
      </c>
      <c r="AL222" s="5">
        <v>9.2996800000000004</v>
      </c>
      <c r="AM222" s="5">
        <v>4.1005000000000003</v>
      </c>
      <c r="AN222" s="5">
        <v>8.3623899999999995</v>
      </c>
      <c r="AO222" s="5">
        <v>2.2651300000000001</v>
      </c>
      <c r="AP222" s="6">
        <v>0.86309999999999998</v>
      </c>
      <c r="AQ222" s="5">
        <v>11.68385</v>
      </c>
      <c r="AR222" s="5">
        <v>4.5560799999999997</v>
      </c>
      <c r="AS222" s="5">
        <v>11.639519999999999</v>
      </c>
      <c r="AT222" s="5">
        <v>13.58587</v>
      </c>
      <c r="AU222" s="5">
        <v>8.4864499999999996</v>
      </c>
      <c r="AV222" s="6">
        <v>0.21356</v>
      </c>
      <c r="AW222" s="5">
        <v>6.9938500000000001</v>
      </c>
      <c r="AX222" s="5">
        <v>9.6228499999999997</v>
      </c>
      <c r="AY222" s="5">
        <v>4.5425199999999997</v>
      </c>
      <c r="AZ222" s="6">
        <v>1.7612699999999999</v>
      </c>
      <c r="BA222" s="5">
        <v>5.0442200000000001</v>
      </c>
      <c r="BB222" s="5">
        <v>3.7774999999999999</v>
      </c>
      <c r="BC222" s="6">
        <v>0.97075999999999996</v>
      </c>
      <c r="BD222" s="6">
        <v>0.86636000000000002</v>
      </c>
      <c r="BE222" s="5">
        <v>8.3022500000000008</v>
      </c>
      <c r="BF222" s="5">
        <v>7.6146900000000004</v>
      </c>
      <c r="BG222" s="5">
        <v>11.018459999999999</v>
      </c>
      <c r="BH222" s="5">
        <v>8.8039000000000005</v>
      </c>
      <c r="BI222" s="5">
        <v>7.6636499999999996</v>
      </c>
      <c r="BJ222" s="6">
        <v>0.90500000000000003</v>
      </c>
      <c r="BK222" s="5">
        <v>9.1335499999999996</v>
      </c>
      <c r="BL222" s="5">
        <v>9.8097200000000004</v>
      </c>
      <c r="BM222" s="5">
        <v>5.3621100000000004</v>
      </c>
      <c r="BN222" s="6">
        <v>-1.20543</v>
      </c>
      <c r="BO222" s="5">
        <v>9.2657000000000007</v>
      </c>
      <c r="BP222" s="5">
        <v>10.97574</v>
      </c>
      <c r="BQ222" s="5">
        <v>7.8067000000000002</v>
      </c>
      <c r="BR222" s="5">
        <v>7.4396699999999996</v>
      </c>
      <c r="BS222" s="6">
        <v>0.77005000000000001</v>
      </c>
      <c r="BT222" s="5">
        <v>10.62298</v>
      </c>
      <c r="BU222" s="5">
        <v>9.4623100000000004</v>
      </c>
      <c r="BV222" s="5">
        <v>7.2068300000000001</v>
      </c>
      <c r="BW222" s="5">
        <v>5.2792500000000002</v>
      </c>
      <c r="BX222" s="5">
        <v>6.4561099999999998</v>
      </c>
      <c r="BY222" s="5">
        <v>6.2463800000000003</v>
      </c>
      <c r="BZ222" s="5">
        <v>9.3021399999999996</v>
      </c>
      <c r="CA222" s="5">
        <v>12.059699999999999</v>
      </c>
      <c r="CB222" s="6">
        <v>-9.2420000000000002E-2</v>
      </c>
      <c r="CC222" s="5">
        <v>7.6658900000000001</v>
      </c>
      <c r="CD222" s="5">
        <v>6.8070199999999996</v>
      </c>
      <c r="CE222" s="5">
        <v>12.28619</v>
      </c>
      <c r="CF222" s="5">
        <v>4.2738899999999997</v>
      </c>
      <c r="CG222" s="5">
        <v>9.4405800000000006</v>
      </c>
      <c r="CH222" s="5">
        <v>3.4809000000000001</v>
      </c>
      <c r="CI222" s="5">
        <v>3.2288000000000001</v>
      </c>
      <c r="CJ222" s="5">
        <v>5.2504600000000003</v>
      </c>
      <c r="CK222" s="5">
        <v>10.31955</v>
      </c>
      <c r="CL222" s="5">
        <v>5.62425</v>
      </c>
      <c r="CM222" s="5">
        <v>5.9438700000000004</v>
      </c>
      <c r="CN222" s="5">
        <v>12.108219999999999</v>
      </c>
      <c r="CO222" s="5">
        <v>2.7595000000000001</v>
      </c>
      <c r="CP222" s="5">
        <v>2.9584899999999998</v>
      </c>
      <c r="CQ222" s="5">
        <v>2.3146399999999998</v>
      </c>
      <c r="CR222" s="5">
        <v>8.9559899999999999</v>
      </c>
      <c r="CS222" s="5">
        <v>5.2386499999999998</v>
      </c>
      <c r="CT222" s="5">
        <v>4.8975499999999998</v>
      </c>
      <c r="CU222" s="5">
        <v>11.75281</v>
      </c>
      <c r="CV222" s="5">
        <v>5.8828300000000002</v>
      </c>
      <c r="CW222" s="6">
        <v>-0.16858000000000001</v>
      </c>
      <c r="CX222" s="6">
        <v>1.6372199999999999</v>
      </c>
      <c r="CY222" s="5">
        <v>8.2959999999999994</v>
      </c>
      <c r="CZ222" s="5">
        <v>4.8356500000000002</v>
      </c>
      <c r="DA222" s="5">
        <v>7.4040299999999997</v>
      </c>
      <c r="DB222" s="5">
        <v>5.7061200000000003</v>
      </c>
      <c r="DC222" s="5">
        <v>7.0221200000000001</v>
      </c>
      <c r="DD222" s="5">
        <v>7.9787400000000002</v>
      </c>
      <c r="DE222" s="5">
        <v>1.7540100000000001</v>
      </c>
      <c r="DF222" s="5">
        <v>9.7753399999999999</v>
      </c>
      <c r="DG222" s="6">
        <v>0.96130000000000004</v>
      </c>
      <c r="DH222" s="5">
        <v>3.48943</v>
      </c>
      <c r="DI222" s="6">
        <v>1.8314999999999999</v>
      </c>
      <c r="DJ222" s="6">
        <v>1.62409</v>
      </c>
      <c r="DK222" s="5">
        <v>7.5880400000000003</v>
      </c>
      <c r="DL222" s="5">
        <v>3.6601599999999999</v>
      </c>
      <c r="DM222" s="5">
        <v>5.4112999999999998</v>
      </c>
      <c r="DN222" s="5">
        <v>5.5111100000000004</v>
      </c>
      <c r="DO222" s="5">
        <v>2.63489</v>
      </c>
      <c r="DP222" s="5">
        <v>6.1093700000000002</v>
      </c>
      <c r="DQ222" s="5">
        <v>9.5297999999999998</v>
      </c>
      <c r="DR222" s="1" t="s">
        <v>397</v>
      </c>
      <c r="DS222" s="1" t="s">
        <v>332</v>
      </c>
      <c r="DT222" s="5">
        <v>0.19749069213867188</v>
      </c>
      <c r="DU222" s="5">
        <v>0.23305511474609375</v>
      </c>
    </row>
    <row r="223" spans="2:125" x14ac:dyDescent="0.2">
      <c r="B223" s="3" t="s">
        <v>1027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N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5">
        <v>4.7323700000000004</v>
      </c>
      <c r="AE223" s="5">
        <v>5.38544</v>
      </c>
      <c r="AF223" s="5">
        <v>7.1119500000000002</v>
      </c>
      <c r="AG223" s="5">
        <v>2.3075100000000002</v>
      </c>
      <c r="AH223" s="5">
        <v>5.66153</v>
      </c>
      <c r="AI223" s="6">
        <v>-0.17929999999999999</v>
      </c>
      <c r="AJ223" s="5">
        <v>5.7184600000000003</v>
      </c>
      <c r="AK223" s="5">
        <v>10.079980000000001</v>
      </c>
      <c r="AL223" s="5">
        <v>9.1044599999999996</v>
      </c>
      <c r="AM223" s="5">
        <v>3.2460599999999999</v>
      </c>
      <c r="AN223" s="5">
        <v>8.0151699999999995</v>
      </c>
      <c r="AO223" s="6">
        <v>0.81298999999999999</v>
      </c>
      <c r="AP223" s="6">
        <v>0.35613</v>
      </c>
      <c r="AQ223" s="5">
        <v>11.501440000000001</v>
      </c>
      <c r="AR223" s="5">
        <v>4.4561099999999998</v>
      </c>
      <c r="AS223" s="5">
        <v>10.904059999999999</v>
      </c>
      <c r="AT223" s="5">
        <v>13.031750000000001</v>
      </c>
      <c r="AU223" s="5">
        <v>8.5460999999999991</v>
      </c>
      <c r="AV223" s="6">
        <v>-8.1519999999999995E-2</v>
      </c>
      <c r="AW223" s="5">
        <v>6.8465800000000003</v>
      </c>
      <c r="AX223" s="5">
        <v>9.125</v>
      </c>
      <c r="AY223" s="5">
        <v>3.3921199999999998</v>
      </c>
      <c r="AZ223" s="6">
        <v>0.75112999999999996</v>
      </c>
      <c r="BA223" s="5">
        <v>4.51525</v>
      </c>
      <c r="BB223" s="5">
        <v>3.5931600000000001</v>
      </c>
      <c r="BC223" s="6">
        <v>0.56496999999999997</v>
      </c>
      <c r="BD223" s="6">
        <v>0.12490999999999999</v>
      </c>
      <c r="BE223" s="5">
        <v>7.9701700000000004</v>
      </c>
      <c r="BF223" s="5">
        <v>7.5691300000000004</v>
      </c>
      <c r="BG223" s="5">
        <v>10.031319999999999</v>
      </c>
      <c r="BH223" s="5">
        <v>8.9206199999999995</v>
      </c>
      <c r="BI223" s="5">
        <v>7.7874499999999998</v>
      </c>
      <c r="BJ223" s="6">
        <v>1.54688</v>
      </c>
      <c r="BK223" s="5">
        <v>7.9964399999999998</v>
      </c>
      <c r="BL223" s="5">
        <v>9.0285100000000007</v>
      </c>
      <c r="BM223" s="5">
        <v>4.7285500000000003</v>
      </c>
      <c r="BN223" s="6">
        <v>-1.35137</v>
      </c>
      <c r="BO223" s="5">
        <v>9.0248799999999996</v>
      </c>
      <c r="BP223" s="5">
        <v>10.80348</v>
      </c>
      <c r="BQ223" s="5">
        <v>7.3645699999999996</v>
      </c>
      <c r="BR223" s="5">
        <v>7.6390599999999997</v>
      </c>
      <c r="BS223" s="6">
        <v>-0.26496999999999998</v>
      </c>
      <c r="BT223" s="5">
        <v>10.001300000000001</v>
      </c>
      <c r="BU223" s="5">
        <v>8.8436599999999999</v>
      </c>
      <c r="BV223" s="5">
        <v>7.2973800000000004</v>
      </c>
      <c r="BW223" s="5">
        <v>4.6667199999999998</v>
      </c>
      <c r="BX223" s="5">
        <v>6.0611800000000002</v>
      </c>
      <c r="BY223" s="5">
        <v>5.7723300000000002</v>
      </c>
      <c r="BZ223" s="5">
        <v>8.0598899999999993</v>
      </c>
      <c r="CA223" s="5">
        <v>11.63172</v>
      </c>
      <c r="CB223" s="6">
        <v>0.31598999999999999</v>
      </c>
      <c r="CC223" s="5">
        <v>6.8603500000000004</v>
      </c>
      <c r="CD223" s="5">
        <v>6.4357699999999998</v>
      </c>
      <c r="CE223" s="5">
        <v>12.4307</v>
      </c>
      <c r="CF223" s="5">
        <v>3.2533300000000001</v>
      </c>
      <c r="CG223" s="5">
        <v>9.5554699999999997</v>
      </c>
      <c r="CH223" s="5">
        <v>3.2744599999999999</v>
      </c>
      <c r="CI223" s="5">
        <v>3.8924099999999999</v>
      </c>
      <c r="CJ223" s="5">
        <v>4.5002399999999998</v>
      </c>
      <c r="CK223" s="5">
        <v>10.361000000000001</v>
      </c>
      <c r="CL223" s="5">
        <v>5.2155100000000001</v>
      </c>
      <c r="CM223" s="5">
        <v>5.3278299999999996</v>
      </c>
      <c r="CN223" s="5">
        <v>11.729979999999999</v>
      </c>
      <c r="CO223" s="5">
        <v>3.2537099999999999</v>
      </c>
      <c r="CP223" s="5">
        <v>3.7681399999999998</v>
      </c>
      <c r="CQ223" s="5">
        <v>2.0162499999999999</v>
      </c>
      <c r="CR223" s="5">
        <v>8.7357600000000009</v>
      </c>
      <c r="CS223" s="5">
        <v>5.3178200000000002</v>
      </c>
      <c r="CT223" s="5">
        <v>7.5402300000000002</v>
      </c>
      <c r="CU223" s="5">
        <v>11.042059999999999</v>
      </c>
      <c r="CV223" s="5">
        <v>5.1733799999999999</v>
      </c>
      <c r="CW223" s="6">
        <v>-0.31234000000000001</v>
      </c>
      <c r="CX223" s="6">
        <v>1.3253600000000001</v>
      </c>
      <c r="CY223" s="5">
        <v>8.7988199999999992</v>
      </c>
      <c r="CZ223" s="5">
        <v>3.99878</v>
      </c>
      <c r="DA223" s="5">
        <v>6.52257</v>
      </c>
      <c r="DB223" s="5">
        <v>5.5240200000000002</v>
      </c>
      <c r="DC223" s="5">
        <v>6.2701900000000004</v>
      </c>
      <c r="DD223" s="5">
        <v>7.57463</v>
      </c>
      <c r="DE223" s="5">
        <v>1.35693</v>
      </c>
      <c r="DF223" s="5">
        <v>9.2785399999999996</v>
      </c>
      <c r="DG223" s="6">
        <v>0.99087000000000003</v>
      </c>
      <c r="DH223" s="5">
        <v>3.8105199999999999</v>
      </c>
      <c r="DI223" s="6">
        <v>1.7562500000000001</v>
      </c>
      <c r="DJ223" s="6">
        <v>-4.7030000000000002E-2</v>
      </c>
      <c r="DK223" s="5">
        <v>7.14757</v>
      </c>
      <c r="DL223" s="5">
        <v>3.3636499999999998</v>
      </c>
      <c r="DM223" s="5">
        <v>5.6337400000000004</v>
      </c>
      <c r="DN223" s="5">
        <v>5.2112999999999996</v>
      </c>
      <c r="DO223" s="5">
        <v>2.3589799999999999</v>
      </c>
      <c r="DP223" s="5">
        <v>5.9390799999999997</v>
      </c>
      <c r="DQ223" s="5">
        <v>9.1496600000000008</v>
      </c>
      <c r="DR223" s="1" t="s">
        <v>710</v>
      </c>
      <c r="DS223" s="1" t="s">
        <v>332</v>
      </c>
      <c r="DT223" s="5">
        <v>-8.9545726776123047E-2</v>
      </c>
      <c r="DU223" s="5">
        <v>0.11480522155761719</v>
      </c>
    </row>
    <row r="224" spans="2:125" x14ac:dyDescent="0.2">
      <c r="B224" s="3" t="s">
        <v>1028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N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5">
        <v>4.6098600000000003</v>
      </c>
      <c r="AE224" s="5">
        <v>5.3439800000000002</v>
      </c>
      <c r="AF224" s="5">
        <v>7.0878800000000002</v>
      </c>
      <c r="AG224" s="5">
        <v>2.0287199999999999</v>
      </c>
      <c r="AH224" s="5">
        <v>5.58256</v>
      </c>
      <c r="AI224" s="6">
        <v>-1.72115</v>
      </c>
      <c r="AJ224" s="5">
        <v>5.6048900000000001</v>
      </c>
      <c r="AK224" s="5">
        <v>10.004339999999999</v>
      </c>
      <c r="AL224" s="5">
        <v>9.0166799999999991</v>
      </c>
      <c r="AM224" s="5">
        <v>3.2212700000000001</v>
      </c>
      <c r="AN224" s="5">
        <v>7.9269299999999996</v>
      </c>
      <c r="AO224" s="6">
        <v>0.72587000000000002</v>
      </c>
      <c r="AP224" s="6">
        <v>0.16138</v>
      </c>
      <c r="AQ224" s="5">
        <v>11.41066</v>
      </c>
      <c r="AR224" s="5">
        <v>4.2824999999999998</v>
      </c>
      <c r="AS224" s="5">
        <v>10.84455</v>
      </c>
      <c r="AT224" s="5">
        <v>12.903510000000001</v>
      </c>
      <c r="AU224" s="5">
        <v>8.4717900000000004</v>
      </c>
      <c r="AV224" s="6">
        <v>-8.1729999999999997E-2</v>
      </c>
      <c r="AW224" s="5">
        <v>6.6871</v>
      </c>
      <c r="AX224" s="5">
        <v>9.0523000000000007</v>
      </c>
      <c r="AY224" s="5">
        <v>3.2013400000000001</v>
      </c>
      <c r="AZ224" s="6">
        <v>0.69994999999999996</v>
      </c>
      <c r="BA224" s="5">
        <v>4.50495</v>
      </c>
      <c r="BB224" s="5">
        <v>3.4535100000000001</v>
      </c>
      <c r="BC224" s="6">
        <v>0.84508000000000005</v>
      </c>
      <c r="BD224" s="6">
        <v>0.23882</v>
      </c>
      <c r="BE224" s="5">
        <v>7.8647299999999998</v>
      </c>
      <c r="BF224" s="5">
        <v>7.6761499999999998</v>
      </c>
      <c r="BG224" s="5">
        <v>10.042070000000001</v>
      </c>
      <c r="BH224" s="5">
        <v>8.8266899999999993</v>
      </c>
      <c r="BI224" s="5">
        <v>7.7592800000000004</v>
      </c>
      <c r="BJ224" s="6">
        <v>1.65591</v>
      </c>
      <c r="BK224" s="5">
        <v>8.0251400000000004</v>
      </c>
      <c r="BL224" s="5">
        <v>8.9947099999999995</v>
      </c>
      <c r="BM224" s="5">
        <v>4.7120199999999999</v>
      </c>
      <c r="BN224" s="6">
        <v>-1.07297</v>
      </c>
      <c r="BO224" s="5">
        <v>8.9925899999999999</v>
      </c>
      <c r="BP224" s="5">
        <v>10.823230000000001</v>
      </c>
      <c r="BQ224" s="5">
        <v>7.23996</v>
      </c>
      <c r="BR224" s="5">
        <v>7.6180599999999998</v>
      </c>
      <c r="BS224" s="6">
        <v>-0.42995</v>
      </c>
      <c r="BT224" s="5">
        <v>9.9751799999999999</v>
      </c>
      <c r="BU224" s="5">
        <v>8.8893400000000007</v>
      </c>
      <c r="BV224" s="5">
        <v>7.2077</v>
      </c>
      <c r="BW224" s="5">
        <v>4.50082</v>
      </c>
      <c r="BX224" s="5">
        <v>6.0325899999999999</v>
      </c>
      <c r="BY224" s="5">
        <v>5.75265</v>
      </c>
      <c r="BZ224" s="5">
        <v>7.98698</v>
      </c>
      <c r="CA224" s="5">
        <v>11.6126</v>
      </c>
      <c r="CB224" s="6">
        <v>0.15009</v>
      </c>
      <c r="CC224" s="5">
        <v>6.8335800000000004</v>
      </c>
      <c r="CD224" s="5">
        <v>6.4877900000000004</v>
      </c>
      <c r="CE224" s="5">
        <v>12.415480000000001</v>
      </c>
      <c r="CF224" s="5">
        <v>3.2810299999999999</v>
      </c>
      <c r="CG224" s="5">
        <v>9.5225899999999992</v>
      </c>
      <c r="CH224" s="5">
        <v>3.3041200000000002</v>
      </c>
      <c r="CI224" s="5">
        <v>3.9756300000000002</v>
      </c>
      <c r="CJ224" s="5">
        <v>4.5039499999999997</v>
      </c>
      <c r="CK224" s="5">
        <v>10.451700000000001</v>
      </c>
      <c r="CL224" s="5">
        <v>5.2307100000000002</v>
      </c>
      <c r="CM224" s="5">
        <v>5.2765500000000003</v>
      </c>
      <c r="CN224" s="5">
        <v>11.75207</v>
      </c>
      <c r="CO224" s="5">
        <v>2.9662799999999998</v>
      </c>
      <c r="CP224" s="5">
        <v>3.4737900000000002</v>
      </c>
      <c r="CQ224" s="5">
        <v>1.9177500000000001</v>
      </c>
      <c r="CR224" s="5">
        <v>8.6838599999999992</v>
      </c>
      <c r="CS224" s="5">
        <v>5.2274099999999999</v>
      </c>
      <c r="CT224" s="5">
        <v>7.4004700000000003</v>
      </c>
      <c r="CU224" s="5">
        <v>11.01637</v>
      </c>
      <c r="CV224" s="5">
        <v>5.0341199999999997</v>
      </c>
      <c r="CW224" s="6">
        <v>-0.65227999999999997</v>
      </c>
      <c r="CX224" s="6">
        <v>0.99270999999999998</v>
      </c>
      <c r="CY224" s="5">
        <v>8.7755899999999993</v>
      </c>
      <c r="CZ224" s="5">
        <v>3.9635500000000001</v>
      </c>
      <c r="DA224" s="5">
        <v>6.4818600000000002</v>
      </c>
      <c r="DB224" s="5">
        <v>5.49057</v>
      </c>
      <c r="DC224" s="5">
        <v>6.2184999999999997</v>
      </c>
      <c r="DD224" s="5">
        <v>7.6603000000000003</v>
      </c>
      <c r="DE224" s="5">
        <v>1.38331</v>
      </c>
      <c r="DF224" s="5">
        <v>9.24024</v>
      </c>
      <c r="DG224" s="6">
        <v>0.59789000000000003</v>
      </c>
      <c r="DH224" s="5">
        <v>3.5945200000000002</v>
      </c>
      <c r="DI224" s="6">
        <v>1.65747</v>
      </c>
      <c r="DJ224" s="6">
        <v>0.55120000000000002</v>
      </c>
      <c r="DK224" s="5">
        <v>7.0914299999999999</v>
      </c>
      <c r="DL224" s="5">
        <v>3.1534800000000001</v>
      </c>
      <c r="DM224" s="5">
        <v>5.5339400000000003</v>
      </c>
      <c r="DN224" s="5">
        <v>5.2219499999999996</v>
      </c>
      <c r="DO224" s="5">
        <v>2.3547799999999999</v>
      </c>
      <c r="DP224" s="5">
        <v>5.9347099999999999</v>
      </c>
      <c r="DQ224" s="5">
        <v>9.0960300000000007</v>
      </c>
      <c r="DR224" s="1" t="s">
        <v>710</v>
      </c>
      <c r="DS224" s="1" t="s">
        <v>332</v>
      </c>
      <c r="DT224" s="5">
        <v>4.3864727020263672E-2</v>
      </c>
      <c r="DU224" s="5">
        <v>0.14660453796386719</v>
      </c>
    </row>
    <row r="225" spans="2:125" x14ac:dyDescent="0.2">
      <c r="B225" s="3" t="s">
        <v>1029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N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5">
        <v>5.87791</v>
      </c>
      <c r="AE225" s="5">
        <v>5.2556500000000002</v>
      </c>
      <c r="AF225" s="5">
        <v>7.2698</v>
      </c>
      <c r="AG225" s="5">
        <v>2.9252500000000001</v>
      </c>
      <c r="AH225" s="5">
        <v>5.2096600000000004</v>
      </c>
      <c r="AI225" s="6">
        <v>-0.29901</v>
      </c>
      <c r="AJ225" s="5">
        <v>5.7172200000000002</v>
      </c>
      <c r="AK225" s="5">
        <v>9.7666199999999996</v>
      </c>
      <c r="AL225" s="5">
        <v>9.0669000000000004</v>
      </c>
      <c r="AM225" s="5">
        <v>3.6147999999999998</v>
      </c>
      <c r="AN225" s="5">
        <v>8.67455</v>
      </c>
      <c r="AO225" s="5">
        <v>3.16886</v>
      </c>
      <c r="AP225" s="6">
        <v>0.30304999999999999</v>
      </c>
      <c r="AQ225" s="5">
        <v>11.50258</v>
      </c>
      <c r="AR225" s="5">
        <v>4.7005699999999999</v>
      </c>
      <c r="AS225" s="5">
        <v>11.15762</v>
      </c>
      <c r="AT225" s="5">
        <v>13.486940000000001</v>
      </c>
      <c r="AU225" s="5">
        <v>8.5159800000000008</v>
      </c>
      <c r="AV225" s="6">
        <v>-0.39895000000000003</v>
      </c>
      <c r="AW225" s="5">
        <v>6.3729899999999997</v>
      </c>
      <c r="AX225" s="5">
        <v>9.1275200000000005</v>
      </c>
      <c r="AY225" s="5">
        <v>4.27189</v>
      </c>
      <c r="AZ225" s="6">
        <v>1.0680000000000001</v>
      </c>
      <c r="BA225" s="5">
        <v>4.80382</v>
      </c>
      <c r="BB225" s="5">
        <v>3.5336400000000001</v>
      </c>
      <c r="BC225" s="6">
        <v>0.80234000000000005</v>
      </c>
      <c r="BD225" s="6">
        <v>0.60924</v>
      </c>
      <c r="BE225" s="5">
        <v>8.1895799999999994</v>
      </c>
      <c r="BF225" s="5">
        <v>7.4779400000000003</v>
      </c>
      <c r="BG225" s="5">
        <v>10.0914</v>
      </c>
      <c r="BH225" s="5">
        <v>8.95139</v>
      </c>
      <c r="BI225" s="5">
        <v>8.1334499999999998</v>
      </c>
      <c r="BJ225" s="6">
        <v>1.40541</v>
      </c>
      <c r="BK225" s="5">
        <v>8.3310300000000002</v>
      </c>
      <c r="BL225" s="5">
        <v>9.2991200000000003</v>
      </c>
      <c r="BM225" s="5">
        <v>4.9234299999999998</v>
      </c>
      <c r="BN225" s="6">
        <v>-1.0487</v>
      </c>
      <c r="BO225" s="5">
        <v>8.8555600000000005</v>
      </c>
      <c r="BP225" s="5">
        <v>10.452640000000001</v>
      </c>
      <c r="BQ225" s="5">
        <v>7.3571200000000001</v>
      </c>
      <c r="BR225" s="5">
        <v>7.8388499999999999</v>
      </c>
      <c r="BS225" s="6">
        <v>0.14893999999999999</v>
      </c>
      <c r="BT225" s="5">
        <v>10.7072</v>
      </c>
      <c r="BU225" s="5">
        <v>9.0434699999999992</v>
      </c>
      <c r="BV225" s="5">
        <v>7.1296499999999998</v>
      </c>
      <c r="BW225" s="5">
        <v>4.5765099999999999</v>
      </c>
      <c r="BX225" s="5">
        <v>6.2341300000000004</v>
      </c>
      <c r="BY225" s="5">
        <v>5.3221499999999997</v>
      </c>
      <c r="BZ225" s="5">
        <v>9.1322299999999998</v>
      </c>
      <c r="CA225" s="5">
        <v>11.920439999999999</v>
      </c>
      <c r="CB225" s="6">
        <v>-0.21762000000000001</v>
      </c>
      <c r="CC225" s="5">
        <v>7.3122299999999996</v>
      </c>
      <c r="CD225" s="5">
        <v>7.0126299999999997</v>
      </c>
      <c r="CE225" s="5">
        <v>12.52825</v>
      </c>
      <c r="CF225" s="5">
        <v>3.5851600000000001</v>
      </c>
      <c r="CG225" s="5">
        <v>9.1365999999999996</v>
      </c>
      <c r="CH225" s="5">
        <v>3.56508</v>
      </c>
      <c r="CI225" s="5">
        <v>4.2863600000000002</v>
      </c>
      <c r="CJ225" s="5">
        <v>5.0618299999999996</v>
      </c>
      <c r="CK225" s="5">
        <v>10.47944</v>
      </c>
      <c r="CL225" s="5">
        <v>5.2735700000000003</v>
      </c>
      <c r="CM225" s="5">
        <v>5.5646199999999997</v>
      </c>
      <c r="CN225" s="5">
        <v>12.3847</v>
      </c>
      <c r="CO225" s="5">
        <v>2.7964500000000001</v>
      </c>
      <c r="CP225" s="5">
        <v>3.2019000000000002</v>
      </c>
      <c r="CQ225" s="5">
        <v>2.18032</v>
      </c>
      <c r="CR225" s="5">
        <v>8.8692200000000003</v>
      </c>
      <c r="CS225" s="5">
        <v>5.3998799999999996</v>
      </c>
      <c r="CT225" s="5">
        <v>4.7301900000000003</v>
      </c>
      <c r="CU225" s="5">
        <v>10.82647</v>
      </c>
      <c r="CV225" s="5">
        <v>5.5785200000000001</v>
      </c>
      <c r="CW225" s="6">
        <v>-0.54571000000000003</v>
      </c>
      <c r="CX225" s="6">
        <v>1.3069900000000001</v>
      </c>
      <c r="CY225" s="5">
        <v>8.1505600000000005</v>
      </c>
      <c r="CZ225" s="5">
        <v>4.9035500000000001</v>
      </c>
      <c r="DA225" s="5">
        <v>6.73536</v>
      </c>
      <c r="DB225" s="5">
        <v>5.8119800000000001</v>
      </c>
      <c r="DC225" s="5">
        <v>6.5421300000000002</v>
      </c>
      <c r="DD225" s="5">
        <v>7.7962999999999996</v>
      </c>
      <c r="DE225" s="5">
        <v>1.74038</v>
      </c>
      <c r="DF225" s="5">
        <v>9.68093</v>
      </c>
      <c r="DG225" s="6">
        <v>1.43299</v>
      </c>
      <c r="DH225" s="5">
        <v>3.9779399999999998</v>
      </c>
      <c r="DI225" s="5">
        <v>2.6192000000000002</v>
      </c>
      <c r="DJ225" s="6">
        <v>1.02494</v>
      </c>
      <c r="DK225" s="5">
        <v>8.2414299999999994</v>
      </c>
      <c r="DL225" s="5">
        <v>3.0799599999999998</v>
      </c>
      <c r="DM225" s="5">
        <v>6.0421800000000001</v>
      </c>
      <c r="DN225" s="5">
        <v>5.5570399999999998</v>
      </c>
      <c r="DO225" s="5">
        <v>2.8006700000000002</v>
      </c>
      <c r="DP225" s="5">
        <v>5.8277700000000001</v>
      </c>
      <c r="DQ225" s="5">
        <v>9.3979900000000001</v>
      </c>
      <c r="DR225" s="1" t="s">
        <v>331</v>
      </c>
      <c r="DS225" s="1" t="s">
        <v>332</v>
      </c>
      <c r="DT225" s="5">
        <v>-2.4755001068115234E-2</v>
      </c>
      <c r="DU225" s="5">
        <v>0.27931404113769531</v>
      </c>
    </row>
    <row r="226" spans="2:125" x14ac:dyDescent="0.2">
      <c r="B226" s="3" t="s">
        <v>1030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N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5">
        <v>5.8112399999999997</v>
      </c>
      <c r="AE226" s="5">
        <v>5.3541800000000004</v>
      </c>
      <c r="AF226" s="5">
        <v>7.3612799999999998</v>
      </c>
      <c r="AG226" s="5">
        <v>2.93384</v>
      </c>
      <c r="AH226" s="5">
        <v>5.1770199999999997</v>
      </c>
      <c r="AI226" s="6">
        <v>-1.3215699999999999</v>
      </c>
      <c r="AJ226" s="5">
        <v>5.6875200000000001</v>
      </c>
      <c r="AK226" s="5">
        <v>9.7001399999999993</v>
      </c>
      <c r="AL226" s="5">
        <v>8.9713600000000007</v>
      </c>
      <c r="AM226" s="5">
        <v>3.5120200000000001</v>
      </c>
      <c r="AN226" s="5">
        <v>8.5631400000000006</v>
      </c>
      <c r="AO226" s="5">
        <v>2.83758</v>
      </c>
      <c r="AP226" s="6">
        <v>0.29596</v>
      </c>
      <c r="AQ226" s="5">
        <v>11.42653</v>
      </c>
      <c r="AR226" s="5">
        <v>4.8376400000000004</v>
      </c>
      <c r="AS226" s="5">
        <v>11.11374</v>
      </c>
      <c r="AT226" s="5">
        <v>13.38133</v>
      </c>
      <c r="AU226" s="5">
        <v>8.4836200000000002</v>
      </c>
      <c r="AV226" s="6">
        <v>-0.34910999999999998</v>
      </c>
      <c r="AW226" s="5">
        <v>6.3846299999999996</v>
      </c>
      <c r="AX226" s="5">
        <v>9.1501599999999996</v>
      </c>
      <c r="AY226" s="5">
        <v>4.3681000000000001</v>
      </c>
      <c r="AZ226" s="6">
        <v>1.1706700000000001</v>
      </c>
      <c r="BA226" s="5">
        <v>4.8765599999999996</v>
      </c>
      <c r="BB226" s="5">
        <v>3.51925</v>
      </c>
      <c r="BC226" s="6">
        <v>0.80823</v>
      </c>
      <c r="BD226" s="6">
        <v>-0.28221000000000002</v>
      </c>
      <c r="BE226" s="5">
        <v>8.1392600000000002</v>
      </c>
      <c r="BF226" s="5">
        <v>7.6224800000000004</v>
      </c>
      <c r="BG226" s="5">
        <v>10.12566</v>
      </c>
      <c r="BH226" s="5">
        <v>8.9341500000000007</v>
      </c>
      <c r="BI226" s="5">
        <v>8.1376399999999993</v>
      </c>
      <c r="BJ226" s="6">
        <v>1.1890499999999999</v>
      </c>
      <c r="BK226" s="5">
        <v>8.4974399999999992</v>
      </c>
      <c r="BL226" s="5">
        <v>9.2943599999999993</v>
      </c>
      <c r="BM226" s="5">
        <v>4.95756</v>
      </c>
      <c r="BN226" s="6">
        <v>-1.33887</v>
      </c>
      <c r="BO226" s="5">
        <v>8.8703199999999995</v>
      </c>
      <c r="BP226" s="5">
        <v>10.491529999999999</v>
      </c>
      <c r="BQ226" s="5">
        <v>7.3548299999999998</v>
      </c>
      <c r="BR226" s="5">
        <v>7.8772099999999998</v>
      </c>
      <c r="BS226" s="6">
        <v>3.669E-2</v>
      </c>
      <c r="BT226" s="5">
        <v>10.66615</v>
      </c>
      <c r="BU226" s="5">
        <v>9.0709</v>
      </c>
      <c r="BV226" s="5">
        <v>7.2377700000000003</v>
      </c>
      <c r="BW226" s="5">
        <v>4.5296500000000002</v>
      </c>
      <c r="BX226" s="5">
        <v>6.2836100000000004</v>
      </c>
      <c r="BY226" s="5">
        <v>5.3896300000000004</v>
      </c>
      <c r="BZ226" s="5">
        <v>9.1021000000000001</v>
      </c>
      <c r="CA226" s="5">
        <v>11.8812</v>
      </c>
      <c r="CB226" s="6">
        <v>-0.28914000000000001</v>
      </c>
      <c r="CC226" s="5">
        <v>7.32233</v>
      </c>
      <c r="CD226" s="5">
        <v>7.0708399999999996</v>
      </c>
      <c r="CE226" s="5">
        <v>12.532870000000001</v>
      </c>
      <c r="CF226" s="5">
        <v>3.6480800000000002</v>
      </c>
      <c r="CG226" s="5">
        <v>9.1915099999999992</v>
      </c>
      <c r="CH226" s="5">
        <v>3.5375299999999998</v>
      </c>
      <c r="CI226" s="5">
        <v>4.1281800000000004</v>
      </c>
      <c r="CJ226" s="5">
        <v>5.1200200000000002</v>
      </c>
      <c r="CK226" s="5">
        <v>10.43829</v>
      </c>
      <c r="CL226" s="5">
        <v>5.5180400000000001</v>
      </c>
      <c r="CM226" s="5">
        <v>5.5631500000000003</v>
      </c>
      <c r="CN226" s="5">
        <v>12.386480000000001</v>
      </c>
      <c r="CO226" s="5">
        <v>2.5964200000000002</v>
      </c>
      <c r="CP226" s="5">
        <v>2.9554499999999999</v>
      </c>
      <c r="CQ226" s="5">
        <v>2.1923699999999999</v>
      </c>
      <c r="CR226" s="5">
        <v>8.7999500000000008</v>
      </c>
      <c r="CS226" s="5">
        <v>5.5002700000000004</v>
      </c>
      <c r="CT226" s="5">
        <v>4.5819700000000001</v>
      </c>
      <c r="CU226" s="5">
        <v>10.69253</v>
      </c>
      <c r="CV226" s="5">
        <v>5.5169100000000002</v>
      </c>
      <c r="CW226" s="6">
        <v>-1.1475599999999999</v>
      </c>
      <c r="CX226" s="6">
        <v>1.3728400000000001</v>
      </c>
      <c r="CY226" s="5">
        <v>8.1564200000000007</v>
      </c>
      <c r="CZ226" s="5">
        <v>4.8029000000000002</v>
      </c>
      <c r="DA226" s="5">
        <v>6.66716</v>
      </c>
      <c r="DB226" s="5">
        <v>5.7025699999999997</v>
      </c>
      <c r="DC226" s="5">
        <v>6.4299299999999997</v>
      </c>
      <c r="DD226" s="5">
        <v>7.8109999999999999</v>
      </c>
      <c r="DE226" s="5">
        <v>1.73272</v>
      </c>
      <c r="DF226" s="5">
        <v>9.54528</v>
      </c>
      <c r="DG226" s="6">
        <v>0.77403999999999995</v>
      </c>
      <c r="DH226" s="5">
        <v>3.9007999999999998</v>
      </c>
      <c r="DI226" s="6">
        <v>2.3085499999999999</v>
      </c>
      <c r="DJ226" s="6">
        <v>6.6059999999999994E-2</v>
      </c>
      <c r="DK226" s="5">
        <v>8.2008100000000006</v>
      </c>
      <c r="DL226" s="5">
        <v>3.1757599999999999</v>
      </c>
      <c r="DM226" s="5">
        <v>5.93879</v>
      </c>
      <c r="DN226" s="5">
        <v>5.4393700000000003</v>
      </c>
      <c r="DO226" s="5">
        <v>2.7919900000000002</v>
      </c>
      <c r="DP226" s="5">
        <v>5.7094100000000001</v>
      </c>
      <c r="DQ226" s="5">
        <v>9.3563399999999994</v>
      </c>
      <c r="DR226" s="1" t="s">
        <v>331</v>
      </c>
      <c r="DS226" s="1" t="s">
        <v>332</v>
      </c>
      <c r="DT226" s="5">
        <v>0.1542057991027832</v>
      </c>
      <c r="DU226" s="5">
        <v>0.28639507293701172</v>
      </c>
    </row>
    <row r="227" spans="2:125" x14ac:dyDescent="0.2">
      <c r="B227" s="3" t="s">
        <v>1031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N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5">
        <v>5.9150200000000002</v>
      </c>
      <c r="AE227" s="5">
        <v>4.87392</v>
      </c>
      <c r="AF227" s="5">
        <v>7.4272600000000004</v>
      </c>
      <c r="AG227" s="5">
        <v>2.5990099999999998</v>
      </c>
      <c r="AH227" s="5">
        <v>6.1040999999999999</v>
      </c>
      <c r="AI227" s="6">
        <v>-1.5202899999999999</v>
      </c>
      <c r="AJ227" s="5">
        <v>5.8375399999999997</v>
      </c>
      <c r="AK227" s="5">
        <v>9.5944800000000008</v>
      </c>
      <c r="AL227" s="5">
        <v>8.4781399999999998</v>
      </c>
      <c r="AM227" s="5">
        <v>3.3300200000000002</v>
      </c>
      <c r="AN227" s="5">
        <v>8.17422</v>
      </c>
      <c r="AO227" s="6">
        <v>1.30647</v>
      </c>
      <c r="AP227" s="6">
        <v>0.60238999999999998</v>
      </c>
      <c r="AQ227" s="5">
        <v>11.39663</v>
      </c>
      <c r="AR227" s="5">
        <v>4.1066099999999999</v>
      </c>
      <c r="AS227" s="5">
        <v>11.29931</v>
      </c>
      <c r="AT227" s="5">
        <v>13.23044</v>
      </c>
      <c r="AU227" s="5">
        <v>8.5493600000000001</v>
      </c>
      <c r="AV227" s="6">
        <v>-0.59618000000000004</v>
      </c>
      <c r="AW227" s="5">
        <v>6.4719100000000003</v>
      </c>
      <c r="AX227" s="5">
        <v>9.4384700000000006</v>
      </c>
      <c r="AY227" s="5">
        <v>4.5594200000000003</v>
      </c>
      <c r="AZ227" s="6">
        <v>1.43466</v>
      </c>
      <c r="BA227" s="5">
        <v>4.7538099999999996</v>
      </c>
      <c r="BB227" s="5">
        <v>3.9281199999999998</v>
      </c>
      <c r="BC227" s="6">
        <v>1.26068</v>
      </c>
      <c r="BD227" s="6">
        <v>0.74268000000000001</v>
      </c>
      <c r="BE227" s="5">
        <v>8.0523299999999995</v>
      </c>
      <c r="BF227" s="5">
        <v>7.4132199999999999</v>
      </c>
      <c r="BG227" s="5">
        <v>10.78773</v>
      </c>
      <c r="BH227" s="5">
        <v>8.9251699999999996</v>
      </c>
      <c r="BI227" s="5">
        <v>7.4560000000000004</v>
      </c>
      <c r="BJ227" s="6">
        <v>1.35399</v>
      </c>
      <c r="BK227" s="5">
        <v>8.8842300000000005</v>
      </c>
      <c r="BL227" s="5">
        <v>9.0357699999999994</v>
      </c>
      <c r="BM227" s="5">
        <v>5.4481000000000002</v>
      </c>
      <c r="BN227" s="6">
        <v>-1.16398</v>
      </c>
      <c r="BO227" s="5">
        <v>9.3463799999999999</v>
      </c>
      <c r="BP227" s="5">
        <v>10.548249999999999</v>
      </c>
      <c r="BQ227" s="5">
        <v>6.7917399999999999</v>
      </c>
      <c r="BR227" s="5">
        <v>7.0486300000000002</v>
      </c>
      <c r="BS227" s="6">
        <v>0.45852999999999999</v>
      </c>
      <c r="BT227" s="5">
        <v>10.16897</v>
      </c>
      <c r="BU227" s="5">
        <v>9.2596399999999992</v>
      </c>
      <c r="BV227" s="5">
        <v>7.2259700000000002</v>
      </c>
      <c r="BW227" s="5">
        <v>5.0655200000000002</v>
      </c>
      <c r="BX227" s="5">
        <v>6.1047200000000004</v>
      </c>
      <c r="BY227" s="5">
        <v>5.8504300000000002</v>
      </c>
      <c r="BZ227" s="5">
        <v>8.6554900000000004</v>
      </c>
      <c r="CA227" s="5">
        <v>12.344329999999999</v>
      </c>
      <c r="CB227" s="6">
        <v>-0.28813</v>
      </c>
      <c r="CC227" s="5">
        <v>7.5517300000000001</v>
      </c>
      <c r="CD227" s="5">
        <v>6.8549300000000004</v>
      </c>
      <c r="CE227" s="5">
        <v>12.100910000000001</v>
      </c>
      <c r="CF227" s="5">
        <v>3.8550300000000002</v>
      </c>
      <c r="CG227" s="5">
        <v>8.0547799999999992</v>
      </c>
      <c r="CH227" s="5">
        <v>3.3985099999999999</v>
      </c>
      <c r="CI227" s="5">
        <v>2.4716499999999999</v>
      </c>
      <c r="CJ227" s="5">
        <v>5.2955699999999997</v>
      </c>
      <c r="CK227" s="5">
        <v>10.220789999999999</v>
      </c>
      <c r="CL227" s="5">
        <v>5.5933099999999998</v>
      </c>
      <c r="CM227" s="5">
        <v>5.5564099999999996</v>
      </c>
      <c r="CN227" s="5">
        <v>11.667820000000001</v>
      </c>
      <c r="CO227" s="5">
        <v>3.2427199999999998</v>
      </c>
      <c r="CP227" s="5">
        <v>3.5096699999999998</v>
      </c>
      <c r="CQ227" s="5">
        <v>1.7744500000000001</v>
      </c>
      <c r="CR227" s="5">
        <v>8.8785900000000009</v>
      </c>
      <c r="CS227" s="5">
        <v>6.1961500000000003</v>
      </c>
      <c r="CT227" s="5">
        <v>3.9791099999999999</v>
      </c>
      <c r="CU227" s="5">
        <v>11.23845</v>
      </c>
      <c r="CV227" s="5">
        <v>5.5808799999999996</v>
      </c>
      <c r="CW227" s="6">
        <v>-0.30286000000000002</v>
      </c>
      <c r="CX227" s="6">
        <v>1.41062</v>
      </c>
      <c r="CY227" s="5">
        <v>8.5564099999999996</v>
      </c>
      <c r="CZ227" s="5">
        <v>5.5765399999999996</v>
      </c>
      <c r="DA227" s="5">
        <v>6.9138500000000001</v>
      </c>
      <c r="DB227" s="5">
        <v>6.0940300000000001</v>
      </c>
      <c r="DC227" s="5">
        <v>6.43492</v>
      </c>
      <c r="DD227" s="5">
        <v>7.1445400000000001</v>
      </c>
      <c r="DE227" s="5">
        <v>2.0413100000000002</v>
      </c>
      <c r="DF227" s="5">
        <v>9.29495</v>
      </c>
      <c r="DG227" s="6">
        <v>0.51288</v>
      </c>
      <c r="DH227" s="5">
        <v>3.74675</v>
      </c>
      <c r="DI227" s="6">
        <v>2.3816099999999998</v>
      </c>
      <c r="DJ227" s="6">
        <v>1.08819</v>
      </c>
      <c r="DK227" s="5">
        <v>8.0515799999999995</v>
      </c>
      <c r="DL227" s="5">
        <v>3.5101900000000001</v>
      </c>
      <c r="DM227" s="5">
        <v>5.5101399999999998</v>
      </c>
      <c r="DN227" s="5">
        <v>5.0368300000000001</v>
      </c>
      <c r="DO227" s="5">
        <v>3.0370300000000001</v>
      </c>
      <c r="DP227" s="5">
        <v>6.3800600000000003</v>
      </c>
      <c r="DQ227" s="5">
        <v>9.1647099999999995</v>
      </c>
      <c r="DR227" s="1" t="s">
        <v>754</v>
      </c>
      <c r="DS227" s="1" t="s">
        <v>332</v>
      </c>
      <c r="DT227" s="5">
        <v>6.1659812927246094E-2</v>
      </c>
      <c r="DU227" s="5">
        <v>0.22034406661987305</v>
      </c>
    </row>
    <row r="228" spans="2:125" x14ac:dyDescent="0.2">
      <c r="B228" s="3" t="s">
        <v>1032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N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5">
        <v>5.86557</v>
      </c>
      <c r="AE228" s="5">
        <v>5.0088900000000001</v>
      </c>
      <c r="AF228" s="5">
        <v>7.4807699999999997</v>
      </c>
      <c r="AG228" s="5">
        <v>2.6613199999999999</v>
      </c>
      <c r="AH228" s="5">
        <v>6.0682799999999997</v>
      </c>
      <c r="AI228" s="6">
        <v>-2.0270199999999998</v>
      </c>
      <c r="AJ228" s="5">
        <v>5.7478800000000003</v>
      </c>
      <c r="AK228" s="5">
        <v>9.4147099999999995</v>
      </c>
      <c r="AL228" s="5">
        <v>8.4042300000000001</v>
      </c>
      <c r="AM228" s="5">
        <v>3.1940200000000001</v>
      </c>
      <c r="AN228" s="5">
        <v>8.0946099999999994</v>
      </c>
      <c r="AO228" s="6">
        <v>1.0745400000000001</v>
      </c>
      <c r="AP228" s="6">
        <v>0.91513</v>
      </c>
      <c r="AQ228" s="5">
        <v>11.34984</v>
      </c>
      <c r="AR228" s="5">
        <v>4.1429799999999997</v>
      </c>
      <c r="AS228" s="5">
        <v>11.23489</v>
      </c>
      <c r="AT228" s="5">
        <v>13.33905</v>
      </c>
      <c r="AU228" s="5">
        <v>8.5302900000000008</v>
      </c>
      <c r="AV228" s="6">
        <v>-0.49275999999999998</v>
      </c>
      <c r="AW228" s="5">
        <v>6.49125</v>
      </c>
      <c r="AX228" s="5">
        <v>9.4329900000000002</v>
      </c>
      <c r="AY228" s="5">
        <v>4.5198700000000001</v>
      </c>
      <c r="AZ228" s="6">
        <v>1.7724899999999999</v>
      </c>
      <c r="BA228" s="5">
        <v>4.8084100000000003</v>
      </c>
      <c r="BB228" s="5">
        <v>3.8477700000000001</v>
      </c>
      <c r="BC228" s="6">
        <v>0.81467999999999996</v>
      </c>
      <c r="BD228" s="6">
        <v>1.0062</v>
      </c>
      <c r="BE228" s="5">
        <v>7.99986</v>
      </c>
      <c r="BF228" s="5">
        <v>7.5391199999999996</v>
      </c>
      <c r="BG228" s="5">
        <v>10.85425</v>
      </c>
      <c r="BH228" s="5">
        <v>8.9284300000000005</v>
      </c>
      <c r="BI228" s="5">
        <v>7.4834899999999998</v>
      </c>
      <c r="BJ228" s="6">
        <v>1.5190399999999999</v>
      </c>
      <c r="BK228" s="5">
        <v>8.8278199999999991</v>
      </c>
      <c r="BL228" s="5">
        <v>8.9896399999999996</v>
      </c>
      <c r="BM228" s="5">
        <v>5.34945</v>
      </c>
      <c r="BN228" s="6">
        <v>-1.3966400000000001</v>
      </c>
      <c r="BO228" s="5">
        <v>9.3316199999999991</v>
      </c>
      <c r="BP228" s="5">
        <v>10.52074</v>
      </c>
      <c r="BQ228" s="5">
        <v>6.5258700000000003</v>
      </c>
      <c r="BR228" s="5">
        <v>7.0479900000000004</v>
      </c>
      <c r="BS228" s="6">
        <v>-7.4840000000000004E-2</v>
      </c>
      <c r="BT228" s="5">
        <v>10.242290000000001</v>
      </c>
      <c r="BU228" s="5">
        <v>9.3172300000000003</v>
      </c>
      <c r="BV228" s="5">
        <v>7.2123400000000002</v>
      </c>
      <c r="BW228" s="5">
        <v>4.8786300000000002</v>
      </c>
      <c r="BX228" s="5">
        <v>6.16099</v>
      </c>
      <c r="BY228" s="5">
        <v>5.9313500000000001</v>
      </c>
      <c r="BZ228" s="5">
        <v>8.6897300000000008</v>
      </c>
      <c r="CA228" s="5">
        <v>12.367179999999999</v>
      </c>
      <c r="CB228" s="6">
        <v>0.19159999999999999</v>
      </c>
      <c r="CC228" s="5">
        <v>7.6011800000000003</v>
      </c>
      <c r="CD228" s="5">
        <v>6.7002499999999996</v>
      </c>
      <c r="CE228" s="5">
        <v>12.16939</v>
      </c>
      <c r="CF228" s="5">
        <v>3.8283100000000001</v>
      </c>
      <c r="CG228" s="5">
        <v>7.9931299999999998</v>
      </c>
      <c r="CH228" s="5">
        <v>3.3923199999999998</v>
      </c>
      <c r="CI228" s="5">
        <v>2.40523</v>
      </c>
      <c r="CJ228" s="5">
        <v>5.29765</v>
      </c>
      <c r="CK228" s="5">
        <v>10.342980000000001</v>
      </c>
      <c r="CL228" s="5">
        <v>5.7003300000000001</v>
      </c>
      <c r="CM228" s="5">
        <v>5.5726899999999997</v>
      </c>
      <c r="CN228" s="5">
        <v>11.59877</v>
      </c>
      <c r="CO228" s="5">
        <v>3.2483900000000001</v>
      </c>
      <c r="CP228" s="5">
        <v>3.4631099999999999</v>
      </c>
      <c r="CQ228" s="5">
        <v>1.8020700000000001</v>
      </c>
      <c r="CR228" s="5">
        <v>8.9075799999999994</v>
      </c>
      <c r="CS228" s="5">
        <v>6.1629399999999999</v>
      </c>
      <c r="CT228" s="5">
        <v>3.9586100000000002</v>
      </c>
      <c r="CU228" s="5">
        <v>11.1881</v>
      </c>
      <c r="CV228" s="5">
        <v>5.5442200000000001</v>
      </c>
      <c r="CW228" s="6">
        <v>-0.42614999999999997</v>
      </c>
      <c r="CX228" s="6">
        <v>1.3499399999999999</v>
      </c>
      <c r="CY228" s="5">
        <v>8.4780099999999994</v>
      </c>
      <c r="CZ228" s="5">
        <v>5.6475400000000002</v>
      </c>
      <c r="DA228" s="5">
        <v>6.78918</v>
      </c>
      <c r="DB228" s="5">
        <v>5.9060300000000003</v>
      </c>
      <c r="DC228" s="5">
        <v>6.3130699999999997</v>
      </c>
      <c r="DD228" s="5">
        <v>7.2050099999999997</v>
      </c>
      <c r="DE228" s="5">
        <v>1.9301600000000001</v>
      </c>
      <c r="DF228" s="5">
        <v>9.2597299999999994</v>
      </c>
      <c r="DG228" s="6">
        <v>0.74114999999999998</v>
      </c>
      <c r="DH228" s="5">
        <v>3.9542099999999998</v>
      </c>
      <c r="DI228" s="6">
        <v>2.10154</v>
      </c>
      <c r="DJ228" s="6">
        <v>1.7531300000000001</v>
      </c>
      <c r="DK228" s="5">
        <v>8.1901399999999995</v>
      </c>
      <c r="DL228" s="5">
        <v>3.02969</v>
      </c>
      <c r="DM228" s="5">
        <v>5.4009900000000002</v>
      </c>
      <c r="DN228" s="5">
        <v>4.9200100000000004</v>
      </c>
      <c r="DO228" s="5">
        <v>2.9901399999999998</v>
      </c>
      <c r="DP228" s="5">
        <v>6.3486399999999996</v>
      </c>
      <c r="DQ228" s="5">
        <v>9.2175200000000004</v>
      </c>
      <c r="DR228" s="1" t="s">
        <v>754</v>
      </c>
      <c r="DS228" s="1" t="s">
        <v>332</v>
      </c>
      <c r="DT228" s="5">
        <v>9.1304779052734375E-3</v>
      </c>
      <c r="DU228" s="5">
        <v>0.18410444259643555</v>
      </c>
    </row>
    <row r="229" spans="2:125" x14ac:dyDescent="0.2">
      <c r="B229" s="3" t="s">
        <v>1033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N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7">
        <v>5.6055000000000001</v>
      </c>
      <c r="AE229" s="7">
        <v>6.2699699999999998</v>
      </c>
      <c r="AF229" s="7">
        <v>7.57003</v>
      </c>
      <c r="AG229" s="7">
        <v>1.8791800000000001</v>
      </c>
      <c r="AH229" s="7">
        <v>5.8398000000000003</v>
      </c>
      <c r="AI229" s="8">
        <v>-1.15263</v>
      </c>
      <c r="AJ229" s="7">
        <v>6.3552999999999997</v>
      </c>
      <c r="AK229" s="7">
        <v>9.7129799999999999</v>
      </c>
      <c r="AL229" s="7">
        <v>8.9371600000000004</v>
      </c>
      <c r="AM229" s="7">
        <v>3.2556699999999998</v>
      </c>
      <c r="AN229" s="7">
        <v>8.4575300000000002</v>
      </c>
      <c r="AO229" s="7">
        <v>3.1674899999999999</v>
      </c>
      <c r="AP229" s="8">
        <v>1.1567000000000001</v>
      </c>
      <c r="AQ229" s="7">
        <v>11.73488</v>
      </c>
      <c r="AR229" s="7">
        <v>6.1700299999999997</v>
      </c>
      <c r="AS229" s="7">
        <v>9.57179</v>
      </c>
      <c r="AT229" s="7">
        <v>13.42146</v>
      </c>
      <c r="AU229" s="7">
        <v>8.2864400000000007</v>
      </c>
      <c r="AV229" s="8">
        <v>-0.69479999999999997</v>
      </c>
      <c r="AW229" s="7">
        <v>6.8634700000000004</v>
      </c>
      <c r="AX229" s="7">
        <v>9.96861</v>
      </c>
      <c r="AY229" s="7">
        <v>4.7525500000000003</v>
      </c>
      <c r="AZ229" s="7">
        <v>2.13117</v>
      </c>
      <c r="BA229" s="7">
        <v>4.6547200000000002</v>
      </c>
      <c r="BB229" s="7">
        <v>3.44747</v>
      </c>
      <c r="BC229" s="8">
        <v>0.97916000000000003</v>
      </c>
      <c r="BD229" s="8">
        <v>0.19869999999999999</v>
      </c>
      <c r="BE229" s="7">
        <v>8.1194100000000002</v>
      </c>
      <c r="BF229" s="7">
        <v>7.5638100000000001</v>
      </c>
      <c r="BG229" s="7">
        <v>10.34497</v>
      </c>
      <c r="BH229" s="7">
        <v>9.6253499999999992</v>
      </c>
      <c r="BI229" s="7">
        <v>7.5035600000000002</v>
      </c>
      <c r="BJ229" s="8">
        <v>1.7104699999999999</v>
      </c>
      <c r="BK229" s="7">
        <v>8.8024100000000001</v>
      </c>
      <c r="BL229" s="7">
        <v>9.0292300000000001</v>
      </c>
      <c r="BM229" s="7">
        <v>5.8902400000000004</v>
      </c>
      <c r="BN229" s="8">
        <v>-1.3129999999999999</v>
      </c>
      <c r="BO229" s="7">
        <v>9.3924800000000008</v>
      </c>
      <c r="BP229" s="7">
        <v>10.37435</v>
      </c>
      <c r="BQ229" s="7">
        <v>8.3909900000000004</v>
      </c>
      <c r="BR229" s="7">
        <v>8.2827699999999993</v>
      </c>
      <c r="BS229" s="8">
        <v>-0.14507999999999999</v>
      </c>
      <c r="BT229" s="7">
        <v>11.498900000000001</v>
      </c>
      <c r="BU229" s="7">
        <v>9.1462699999999995</v>
      </c>
      <c r="BV229" s="7">
        <v>6.9300199999999998</v>
      </c>
      <c r="BW229" s="7">
        <v>4.4730100000000004</v>
      </c>
      <c r="BX229" s="7">
        <v>6.2314999999999996</v>
      </c>
      <c r="BY229" s="7">
        <v>6.2911700000000002</v>
      </c>
      <c r="BZ229" s="7">
        <v>10.515180000000001</v>
      </c>
      <c r="CA229" s="7">
        <v>10.12036</v>
      </c>
      <c r="CB229" s="8">
        <v>0.62424000000000002</v>
      </c>
      <c r="CC229" s="7">
        <v>5.3862800000000002</v>
      </c>
      <c r="CD229" s="7">
        <v>6.9718499999999999</v>
      </c>
      <c r="CE229" s="7">
        <v>13.487819999999999</v>
      </c>
      <c r="CF229" s="7">
        <v>2.9146899999999998</v>
      </c>
      <c r="CG229" s="7">
        <v>9.1201100000000004</v>
      </c>
      <c r="CH229" s="7">
        <v>2.66709</v>
      </c>
      <c r="CI229" s="7">
        <v>3.3181799999999999</v>
      </c>
      <c r="CJ229" s="7">
        <v>5.3240999999999996</v>
      </c>
      <c r="CK229" s="7">
        <v>10.965479999999999</v>
      </c>
      <c r="CL229" s="7">
        <v>6.2392700000000003</v>
      </c>
      <c r="CM229" s="7">
        <v>5.8625499999999997</v>
      </c>
      <c r="CN229" s="7">
        <v>11.22124</v>
      </c>
      <c r="CO229" s="7">
        <v>3.1839200000000001</v>
      </c>
      <c r="CP229" s="7">
        <v>3.7890899999999998</v>
      </c>
      <c r="CQ229" s="7">
        <v>1.4153800000000001</v>
      </c>
      <c r="CR229" s="7">
        <v>8.9860799999999994</v>
      </c>
      <c r="CS229" s="7">
        <v>6.0843600000000002</v>
      </c>
      <c r="CT229" s="7">
        <v>3.6061399999999999</v>
      </c>
      <c r="CU229" s="7">
        <v>12.49587</v>
      </c>
      <c r="CV229" s="7">
        <v>5.1846500000000004</v>
      </c>
      <c r="CW229" s="8">
        <v>-0.90232000000000001</v>
      </c>
      <c r="CX229" s="8">
        <v>1.3121799999999999</v>
      </c>
      <c r="CY229" s="7">
        <v>7.6962299999999999</v>
      </c>
      <c r="CZ229" s="7">
        <v>5.0221499999999999</v>
      </c>
      <c r="DA229" s="7">
        <v>8.2853499999999993</v>
      </c>
      <c r="DB229" s="7">
        <v>6.0407599999999997</v>
      </c>
      <c r="DC229" s="7">
        <v>5.0649300000000004</v>
      </c>
      <c r="DD229" s="7">
        <v>7.1335899999999999</v>
      </c>
      <c r="DE229" s="7">
        <v>2.5138199999999999</v>
      </c>
      <c r="DF229" s="7">
        <v>9.5186899999999994</v>
      </c>
      <c r="DG229" s="8">
        <v>0.72548999999999997</v>
      </c>
      <c r="DH229" s="7">
        <v>4.1288400000000003</v>
      </c>
      <c r="DI229" s="8">
        <v>1.8935999999999999</v>
      </c>
      <c r="DJ229" s="8">
        <v>0.61819999999999997</v>
      </c>
      <c r="DK229" s="7">
        <v>7.2922399999999996</v>
      </c>
      <c r="DL229" s="7">
        <v>3.7006700000000001</v>
      </c>
      <c r="DM229" s="7">
        <v>6.6397300000000001</v>
      </c>
      <c r="DN229" s="7">
        <v>6.3709699999999998</v>
      </c>
      <c r="DO229" s="7">
        <v>3.2330299999999998</v>
      </c>
      <c r="DP229" s="7">
        <v>6.6855099999999998</v>
      </c>
      <c r="DQ229" s="7">
        <v>9.2131900000000009</v>
      </c>
      <c r="DR229" s="1" t="s">
        <v>475</v>
      </c>
      <c r="DS229" s="1" t="s">
        <v>557</v>
      </c>
      <c r="DT229" s="5">
        <v>-0.14726066589355469</v>
      </c>
      <c r="DU229" s="5">
        <v>0.39870929718017578</v>
      </c>
    </row>
    <row r="230" spans="2:125" x14ac:dyDescent="0.2">
      <c r="B230" s="3" t="s">
        <v>1034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N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5">
        <v>5.45953</v>
      </c>
      <c r="AE230" s="5">
        <v>6.1378399999999997</v>
      </c>
      <c r="AF230" s="5">
        <v>7.5371300000000003</v>
      </c>
      <c r="AG230" s="5">
        <v>1.87273</v>
      </c>
      <c r="AH230" s="5">
        <v>5.53254</v>
      </c>
      <c r="AI230" s="6">
        <v>-1.52216</v>
      </c>
      <c r="AJ230" s="5">
        <v>6.1285699999999999</v>
      </c>
      <c r="AK230" s="5">
        <v>9.4961500000000001</v>
      </c>
      <c r="AL230" s="5">
        <v>8.7910699999999995</v>
      </c>
      <c r="AM230" s="5">
        <v>2.95899</v>
      </c>
      <c r="AN230" s="5">
        <v>8.2146000000000008</v>
      </c>
      <c r="AO230" s="5">
        <v>2.9171800000000001</v>
      </c>
      <c r="AP230" s="6">
        <v>0.74272000000000005</v>
      </c>
      <c r="AQ230" s="5">
        <v>11.514720000000001</v>
      </c>
      <c r="AR230" s="5">
        <v>5.8807799999999997</v>
      </c>
      <c r="AS230" s="5">
        <v>9.3737399999999997</v>
      </c>
      <c r="AT230" s="5">
        <v>13.23024</v>
      </c>
      <c r="AU230" s="5">
        <v>8.0898800000000008</v>
      </c>
      <c r="AV230" s="6">
        <v>-0.96572999999999998</v>
      </c>
      <c r="AW230" s="5">
        <v>6.7306100000000004</v>
      </c>
      <c r="AX230" s="5">
        <v>9.75427</v>
      </c>
      <c r="AY230" s="5">
        <v>4.5708900000000003</v>
      </c>
      <c r="AZ230" s="5">
        <v>2.1213700000000002</v>
      </c>
      <c r="BA230" s="5">
        <v>4.6134399999999998</v>
      </c>
      <c r="BB230" s="5">
        <v>3.1903100000000002</v>
      </c>
      <c r="BC230" s="6">
        <v>0.76119000000000003</v>
      </c>
      <c r="BD230" s="6">
        <v>0.12753999999999999</v>
      </c>
      <c r="BE230" s="5">
        <v>8.0378100000000003</v>
      </c>
      <c r="BF230" s="5">
        <v>7.5534600000000003</v>
      </c>
      <c r="BG230" s="5">
        <v>10.178229999999999</v>
      </c>
      <c r="BH230" s="5">
        <v>9.4582300000000004</v>
      </c>
      <c r="BI230" s="5">
        <v>7.3812600000000002</v>
      </c>
      <c r="BJ230" s="6">
        <v>1.4383600000000001</v>
      </c>
      <c r="BK230" s="5">
        <v>8.5628299999999999</v>
      </c>
      <c r="BL230" s="5">
        <v>8.8929200000000002</v>
      </c>
      <c r="BM230" s="5">
        <v>5.63612</v>
      </c>
      <c r="BN230" s="6">
        <v>-1.11565</v>
      </c>
      <c r="BO230" s="5">
        <v>9.1491399999999992</v>
      </c>
      <c r="BP230" s="5">
        <v>10.39364</v>
      </c>
      <c r="BQ230" s="5">
        <v>8.0788399999999996</v>
      </c>
      <c r="BR230" s="5">
        <v>8.0896000000000008</v>
      </c>
      <c r="BS230" s="6">
        <v>2.9669999999999998E-2</v>
      </c>
      <c r="BT230" s="5">
        <v>11.32422</v>
      </c>
      <c r="BU230" s="5">
        <v>9.0014599999999998</v>
      </c>
      <c r="BV230" s="5">
        <v>6.74444</v>
      </c>
      <c r="BW230" s="5">
        <v>4.5217799999999997</v>
      </c>
      <c r="BX230" s="5">
        <v>6.1596599999999997</v>
      </c>
      <c r="BY230" s="5">
        <v>6.0612000000000004</v>
      </c>
      <c r="BZ230" s="5">
        <v>10.37677</v>
      </c>
      <c r="CA230" s="5">
        <v>9.9579400000000007</v>
      </c>
      <c r="CB230" s="6">
        <v>0.55701000000000001</v>
      </c>
      <c r="CC230" s="5">
        <v>5.3006399999999996</v>
      </c>
      <c r="CD230" s="5">
        <v>6.9054500000000001</v>
      </c>
      <c r="CE230" s="5">
        <v>13.28214</v>
      </c>
      <c r="CF230" s="5">
        <v>2.8781400000000001</v>
      </c>
      <c r="CG230" s="5">
        <v>8.9221599999999999</v>
      </c>
      <c r="CH230" s="5">
        <v>2.3530899999999999</v>
      </c>
      <c r="CI230" s="5">
        <v>2.9433699999999998</v>
      </c>
      <c r="CJ230" s="5">
        <v>4.9724399999999997</v>
      </c>
      <c r="CK230" s="5">
        <v>10.701650000000001</v>
      </c>
      <c r="CL230" s="5">
        <v>5.9145099999999999</v>
      </c>
      <c r="CM230" s="5">
        <v>5.6543700000000001</v>
      </c>
      <c r="CN230" s="5">
        <v>11.19134</v>
      </c>
      <c r="CO230" s="5">
        <v>3.0859000000000001</v>
      </c>
      <c r="CP230" s="5">
        <v>3.6511200000000001</v>
      </c>
      <c r="CQ230" s="5">
        <v>1.2522899999999999</v>
      </c>
      <c r="CR230" s="5">
        <v>8.8961299999999994</v>
      </c>
      <c r="CS230" s="5">
        <v>5.9031900000000004</v>
      </c>
      <c r="CT230" s="5">
        <v>3.4753500000000002</v>
      </c>
      <c r="CU230" s="5">
        <v>12.278449999999999</v>
      </c>
      <c r="CV230" s="5">
        <v>5.0311899999999996</v>
      </c>
      <c r="CW230" s="6">
        <v>-1.51318</v>
      </c>
      <c r="CX230" s="6">
        <v>1.44902</v>
      </c>
      <c r="CY230" s="5">
        <v>7.5464799999999999</v>
      </c>
      <c r="CZ230" s="5">
        <v>4.9145799999999999</v>
      </c>
      <c r="DA230" s="5">
        <v>8.0272299999999994</v>
      </c>
      <c r="DB230" s="5">
        <v>5.8922600000000003</v>
      </c>
      <c r="DC230" s="5">
        <v>4.9163500000000004</v>
      </c>
      <c r="DD230" s="5">
        <v>6.8918400000000002</v>
      </c>
      <c r="DE230" s="5">
        <v>2.2942200000000001</v>
      </c>
      <c r="DF230" s="5">
        <v>9.2770100000000006</v>
      </c>
      <c r="DG230" s="6">
        <v>0.47689999999999999</v>
      </c>
      <c r="DH230" s="5">
        <v>4.0987600000000004</v>
      </c>
      <c r="DI230" s="6">
        <v>1.8194300000000001</v>
      </c>
      <c r="DJ230" s="6">
        <v>1.0070699999999999</v>
      </c>
      <c r="DK230" s="5">
        <v>7.1431699999999996</v>
      </c>
      <c r="DL230" s="5">
        <v>3.5108000000000001</v>
      </c>
      <c r="DM230" s="5">
        <v>6.42103</v>
      </c>
      <c r="DN230" s="5">
        <v>6.2202999999999999</v>
      </c>
      <c r="DO230" s="5">
        <v>2.9854599999999998</v>
      </c>
      <c r="DP230" s="5">
        <v>6.6153899999999997</v>
      </c>
      <c r="DQ230" s="5">
        <v>9.1805099999999999</v>
      </c>
      <c r="DR230" s="1" t="s">
        <v>475</v>
      </c>
      <c r="DS230" s="1" t="s">
        <v>332</v>
      </c>
      <c r="DT230" s="5">
        <v>-5.3110122680664062E-2</v>
      </c>
      <c r="DU230" s="5">
        <v>0.2526397705078125</v>
      </c>
    </row>
    <row r="231" spans="2:125" x14ac:dyDescent="0.2">
      <c r="B231" s="3" t="s">
        <v>1035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N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5">
        <v>6.5132500000000002</v>
      </c>
      <c r="AE231" s="5">
        <v>4.6021900000000002</v>
      </c>
      <c r="AF231" s="5">
        <v>7.5539199999999997</v>
      </c>
      <c r="AG231" s="5">
        <v>3.0691099999999998</v>
      </c>
      <c r="AH231" s="5">
        <v>6.0155099999999999</v>
      </c>
      <c r="AI231" s="6">
        <v>0.12559999999999999</v>
      </c>
      <c r="AJ231" s="5">
        <v>6.0069100000000004</v>
      </c>
      <c r="AK231" s="5">
        <v>9.8136799999999997</v>
      </c>
      <c r="AL231" s="5">
        <v>9.6479700000000008</v>
      </c>
      <c r="AM231" s="5">
        <v>3.9071600000000002</v>
      </c>
      <c r="AN231" s="5">
        <v>8.9425600000000003</v>
      </c>
      <c r="AO231" s="6">
        <v>1.82409</v>
      </c>
      <c r="AP231" s="6">
        <v>0.73819999999999997</v>
      </c>
      <c r="AQ231" s="5">
        <v>11.996</v>
      </c>
      <c r="AR231" s="5">
        <v>2.6246399999999999</v>
      </c>
      <c r="AS231" s="5">
        <v>11.999409999999999</v>
      </c>
      <c r="AT231" s="5">
        <v>12.96073</v>
      </c>
      <c r="AU231" s="5">
        <v>8.3447999999999993</v>
      </c>
      <c r="AV231" s="6">
        <v>-0.27094000000000001</v>
      </c>
      <c r="AW231" s="5">
        <v>6.3621299999999996</v>
      </c>
      <c r="AX231" s="5">
        <v>8.2765500000000003</v>
      </c>
      <c r="AY231" s="5">
        <v>5.2227899999999998</v>
      </c>
      <c r="AZ231" s="6">
        <v>1.15252</v>
      </c>
      <c r="BA231" s="5">
        <v>5.1413799999999998</v>
      </c>
      <c r="BB231" s="5">
        <v>4.1268599999999998</v>
      </c>
      <c r="BC231" s="6">
        <v>1.8564799999999999</v>
      </c>
      <c r="BD231" s="6">
        <v>0.31258999999999998</v>
      </c>
      <c r="BE231" s="5">
        <v>8.3429699999999993</v>
      </c>
      <c r="BF231" s="5">
        <v>7.29833</v>
      </c>
      <c r="BG231" s="5">
        <v>11.38584</v>
      </c>
      <c r="BH231" s="5">
        <v>9.0189900000000005</v>
      </c>
      <c r="BI231" s="5">
        <v>6.9968500000000002</v>
      </c>
      <c r="BJ231" s="6">
        <v>1.3703000000000001</v>
      </c>
      <c r="BK231" s="5">
        <v>9.1595399999999998</v>
      </c>
      <c r="BL231" s="5">
        <v>9.9573499999999999</v>
      </c>
      <c r="BM231" s="5">
        <v>5.4919200000000004</v>
      </c>
      <c r="BN231" s="6">
        <v>-1.41717</v>
      </c>
      <c r="BO231" s="5">
        <v>9.0732800000000005</v>
      </c>
      <c r="BP231" s="5">
        <v>10.63692</v>
      </c>
      <c r="BQ231" s="5">
        <v>7.8894900000000003</v>
      </c>
      <c r="BR231" s="5">
        <v>5.6939399999999996</v>
      </c>
      <c r="BS231" s="6">
        <v>-0.48415999999999998</v>
      </c>
      <c r="BT231" s="5">
        <v>10.128450000000001</v>
      </c>
      <c r="BU231" s="5">
        <v>10.828950000000001</v>
      </c>
      <c r="BV231" s="5">
        <v>7.1800300000000004</v>
      </c>
      <c r="BW231" s="5">
        <v>4.60928</v>
      </c>
      <c r="BX231" s="5">
        <v>6.2809299999999997</v>
      </c>
      <c r="BY231" s="5">
        <v>6.2501199999999999</v>
      </c>
      <c r="BZ231" s="5">
        <v>7.77461</v>
      </c>
      <c r="CA231" s="5">
        <v>11.92365</v>
      </c>
      <c r="CB231" s="6">
        <v>9.9900000000000003E-2</v>
      </c>
      <c r="CC231" s="5">
        <v>7.9946999999999999</v>
      </c>
      <c r="CD231" s="5">
        <v>5.4097499999999998</v>
      </c>
      <c r="CE231" s="5">
        <v>12.47302</v>
      </c>
      <c r="CF231" s="5">
        <v>3.90069</v>
      </c>
      <c r="CG231" s="5">
        <v>10.505470000000001</v>
      </c>
      <c r="CH231" s="5">
        <v>4.1532099999999996</v>
      </c>
      <c r="CI231" s="5">
        <v>2.7561100000000001</v>
      </c>
      <c r="CJ231" s="5">
        <v>5.7138600000000004</v>
      </c>
      <c r="CK231" s="5">
        <v>10.561629999999999</v>
      </c>
      <c r="CL231" s="5">
        <v>5.7964599999999997</v>
      </c>
      <c r="CM231" s="5">
        <v>5.9335800000000001</v>
      </c>
      <c r="CN231" s="5">
        <v>12.70529</v>
      </c>
      <c r="CO231" s="5">
        <v>4.1977399999999996</v>
      </c>
      <c r="CP231" s="5">
        <v>2.5738300000000001</v>
      </c>
      <c r="CQ231" s="5">
        <v>2.6237599999999999</v>
      </c>
      <c r="CR231" s="5">
        <v>8.9007100000000001</v>
      </c>
      <c r="CS231" s="5">
        <v>5.3777200000000001</v>
      </c>
      <c r="CT231" s="5">
        <v>4.5731599999999997</v>
      </c>
      <c r="CU231" s="5">
        <v>10.845890000000001</v>
      </c>
      <c r="CV231" s="5">
        <v>6.1046899999999997</v>
      </c>
      <c r="CW231" s="6">
        <v>0.72101999999999999</v>
      </c>
      <c r="CX231" s="5">
        <v>1.7958700000000001</v>
      </c>
      <c r="CY231" s="5">
        <v>8.93994</v>
      </c>
      <c r="CZ231" s="5">
        <v>5.7921800000000001</v>
      </c>
      <c r="DA231" s="5">
        <v>6.6367200000000004</v>
      </c>
      <c r="DB231" s="5">
        <v>5.5640099999999997</v>
      </c>
      <c r="DC231" s="5">
        <v>5.9831500000000002</v>
      </c>
      <c r="DD231" s="5">
        <v>7.9108299999999998</v>
      </c>
      <c r="DE231" s="5">
        <v>1.35504</v>
      </c>
      <c r="DF231" s="5">
        <v>9.8093599999999999</v>
      </c>
      <c r="DG231" s="6">
        <v>0.53830999999999996</v>
      </c>
      <c r="DH231" s="5">
        <v>3.8085499999999999</v>
      </c>
      <c r="DI231" s="6">
        <v>1.6625000000000001</v>
      </c>
      <c r="DJ231" s="6">
        <v>0.82830999999999999</v>
      </c>
      <c r="DK231" s="5">
        <v>7.8104500000000003</v>
      </c>
      <c r="DL231" s="5">
        <v>3.5823100000000001</v>
      </c>
      <c r="DM231" s="5">
        <v>5.7490600000000001</v>
      </c>
      <c r="DN231" s="5">
        <v>4.7318300000000004</v>
      </c>
      <c r="DO231" s="5">
        <v>2.72553</v>
      </c>
      <c r="DP231" s="5">
        <v>5.5744499999999997</v>
      </c>
      <c r="DQ231" s="5">
        <v>9.4738799999999994</v>
      </c>
      <c r="DR231" s="1" t="s">
        <v>986</v>
      </c>
      <c r="DS231" s="1" t="s">
        <v>332</v>
      </c>
      <c r="DT231" s="5">
        <v>-5.2670001983642578E-2</v>
      </c>
      <c r="DU231" s="5">
        <v>0.11536502838134766</v>
      </c>
    </row>
    <row r="232" spans="2:125" x14ac:dyDescent="0.2">
      <c r="B232" s="3" t="s">
        <v>1035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N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5">
        <v>6.5057900000000002</v>
      </c>
      <c r="AE232" s="5">
        <v>4.5320900000000002</v>
      </c>
      <c r="AF232" s="5">
        <v>7.6028000000000002</v>
      </c>
      <c r="AG232" s="5">
        <v>2.78755</v>
      </c>
      <c r="AH232" s="5">
        <v>5.9798900000000001</v>
      </c>
      <c r="AI232" s="6">
        <v>-1.81057</v>
      </c>
      <c r="AJ232" s="5">
        <v>5.9055900000000001</v>
      </c>
      <c r="AK232" s="5">
        <v>9.7195599999999995</v>
      </c>
      <c r="AL232" s="5">
        <v>9.5568799999999996</v>
      </c>
      <c r="AM232" s="5">
        <v>4.0027200000000001</v>
      </c>
      <c r="AN232" s="5">
        <v>8.8387600000000006</v>
      </c>
      <c r="AO232" s="6">
        <v>1.54881</v>
      </c>
      <c r="AP232" s="6">
        <v>0.55486999999999997</v>
      </c>
      <c r="AQ232" s="5">
        <v>11.994820000000001</v>
      </c>
      <c r="AR232" s="5">
        <v>2.7837399999999999</v>
      </c>
      <c r="AS232" s="5">
        <v>11.90523</v>
      </c>
      <c r="AT232" s="5">
        <v>12.750999999999999</v>
      </c>
      <c r="AU232" s="5">
        <v>8.3050499999999996</v>
      </c>
      <c r="AV232" s="6">
        <v>-0.88658999999999999</v>
      </c>
      <c r="AW232" s="5">
        <v>6.2579599999999997</v>
      </c>
      <c r="AX232" s="5">
        <v>8.1981300000000008</v>
      </c>
      <c r="AY232" s="5">
        <v>5.1757400000000002</v>
      </c>
      <c r="AZ232" s="6">
        <v>1.4161300000000001</v>
      </c>
      <c r="BA232" s="5">
        <v>5.2767200000000001</v>
      </c>
      <c r="BB232" s="5">
        <v>4.14255</v>
      </c>
      <c r="BC232" s="6">
        <v>1.30823</v>
      </c>
      <c r="BD232" s="6">
        <v>0.92168000000000005</v>
      </c>
      <c r="BE232" s="5">
        <v>8.2661200000000008</v>
      </c>
      <c r="BF232" s="5">
        <v>7.3159999999999998</v>
      </c>
      <c r="BG232" s="5">
        <v>11.312659999999999</v>
      </c>
      <c r="BH232" s="5">
        <v>9.0169300000000003</v>
      </c>
      <c r="BI232" s="5">
        <v>6.7678000000000003</v>
      </c>
      <c r="BJ232" s="6">
        <v>1.04274</v>
      </c>
      <c r="BK232" s="5">
        <v>9.2875499999999995</v>
      </c>
      <c r="BL232" s="5">
        <v>9.6949799999999993</v>
      </c>
      <c r="BM232" s="5">
        <v>5.4102399999999999</v>
      </c>
      <c r="BN232" s="6">
        <v>-1.5138499999999999</v>
      </c>
      <c r="BO232" s="5">
        <v>9.00427</v>
      </c>
      <c r="BP232" s="5">
        <v>10.5421</v>
      </c>
      <c r="BQ232" s="5">
        <v>7.90909</v>
      </c>
      <c r="BR232" s="5">
        <v>5.5818199999999996</v>
      </c>
      <c r="BS232" s="6">
        <v>-0.46024999999999999</v>
      </c>
      <c r="BT232" s="5">
        <v>9.9903600000000008</v>
      </c>
      <c r="BU232" s="5">
        <v>10.921849999999999</v>
      </c>
      <c r="BV232" s="5">
        <v>7.13591</v>
      </c>
      <c r="BW232" s="5">
        <v>4.6770899999999997</v>
      </c>
      <c r="BX232" s="5">
        <v>6.2326499999999996</v>
      </c>
      <c r="BY232" s="5">
        <v>6.0891000000000002</v>
      </c>
      <c r="BZ232" s="5">
        <v>7.7457599999999998</v>
      </c>
      <c r="CA232" s="5">
        <v>11.86007</v>
      </c>
      <c r="CB232" s="6">
        <v>0.67044000000000004</v>
      </c>
      <c r="CC232" s="5">
        <v>7.9308300000000003</v>
      </c>
      <c r="CD232" s="5">
        <v>5.4901</v>
      </c>
      <c r="CE232" s="5">
        <v>12.31841</v>
      </c>
      <c r="CF232" s="5">
        <v>3.8499599999999998</v>
      </c>
      <c r="CG232" s="5">
        <v>10.472239999999999</v>
      </c>
      <c r="CH232" s="5">
        <v>4.0512100000000002</v>
      </c>
      <c r="CI232" s="5">
        <v>2.5746600000000002</v>
      </c>
      <c r="CJ232" s="5">
        <v>5.4616699999999998</v>
      </c>
      <c r="CK232" s="5">
        <v>10.701169999999999</v>
      </c>
      <c r="CL232" s="5">
        <v>5.74702</v>
      </c>
      <c r="CM232" s="5">
        <v>5.8781400000000001</v>
      </c>
      <c r="CN232" s="5">
        <v>12.6145</v>
      </c>
      <c r="CO232" s="5">
        <v>3.9452400000000001</v>
      </c>
      <c r="CP232" s="5">
        <v>2.3925100000000001</v>
      </c>
      <c r="CQ232" s="5">
        <v>2.4436200000000001</v>
      </c>
      <c r="CR232" s="5">
        <v>8.7707499999999996</v>
      </c>
      <c r="CS232" s="5">
        <v>5.30837</v>
      </c>
      <c r="CT232" s="5">
        <v>4.4561799999999998</v>
      </c>
      <c r="CU232" s="5">
        <v>10.74616</v>
      </c>
      <c r="CV232" s="5">
        <v>6.0511799999999996</v>
      </c>
      <c r="CW232" s="6">
        <v>0.25284000000000001</v>
      </c>
      <c r="CX232" s="6">
        <v>1.6652800000000001</v>
      </c>
      <c r="CY232" s="5">
        <v>8.7482100000000003</v>
      </c>
      <c r="CZ232" s="5">
        <v>5.7469799999999998</v>
      </c>
      <c r="DA232" s="5">
        <v>6.6163400000000001</v>
      </c>
      <c r="DB232" s="5">
        <v>5.4287900000000002</v>
      </c>
      <c r="DC232" s="5">
        <v>5.8613799999999996</v>
      </c>
      <c r="DD232" s="5">
        <v>7.9063800000000004</v>
      </c>
      <c r="DE232" s="5">
        <v>1.39161</v>
      </c>
      <c r="DF232" s="5">
        <v>9.7117799999999992</v>
      </c>
      <c r="DG232" s="6">
        <v>0.89476</v>
      </c>
      <c r="DH232" s="5">
        <v>3.7097600000000002</v>
      </c>
      <c r="DI232" s="6">
        <v>1.7171700000000001</v>
      </c>
      <c r="DJ232" s="6">
        <v>0.75222</v>
      </c>
      <c r="DK232" s="5">
        <v>7.7760699999999998</v>
      </c>
      <c r="DL232" s="5">
        <v>3.67563</v>
      </c>
      <c r="DM232" s="5">
        <v>5.6030800000000003</v>
      </c>
      <c r="DN232" s="5">
        <v>4.36104</v>
      </c>
      <c r="DO232" s="5">
        <v>2.3891100000000001</v>
      </c>
      <c r="DP232" s="5">
        <v>5.5644600000000004</v>
      </c>
      <c r="DQ232" s="5">
        <v>9.3916599999999999</v>
      </c>
      <c r="DR232" s="1" t="s">
        <v>986</v>
      </c>
      <c r="DS232" s="1" t="s">
        <v>332</v>
      </c>
      <c r="DT232" s="5">
        <v>-0.16293001174926758</v>
      </c>
      <c r="DU232" s="5">
        <v>6.5374374389648438E-2</v>
      </c>
    </row>
  </sheetData>
  <autoFilter ref="B8:DU232" xr:uid="{8D28A7F4-B81D-2047-A6EE-0D8B7458E42E}"/>
  <sortState xmlns:xlrd2="http://schemas.microsoft.com/office/spreadsheetml/2017/richdata2" ref="B9:DU218">
    <sortCondition ref="B9:B218"/>
  </sortState>
  <phoneticPr fontId="3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A08C4-8905-C04A-B998-B0974E0F9114}">
  <dimension ref="A1:EA15"/>
  <sheetViews>
    <sheetView workbookViewId="0"/>
  </sheetViews>
  <sheetFormatPr baseColWidth="10" defaultColWidth="11" defaultRowHeight="16" x14ac:dyDescent="0.2"/>
  <cols>
    <col min="2" max="2" width="24.6640625" customWidth="1"/>
  </cols>
  <sheetData>
    <row r="1" spans="1:131" s="1" customFormat="1" x14ac:dyDescent="0.2">
      <c r="A1" s="1" t="s">
        <v>289</v>
      </c>
      <c r="B1" s="1" t="s">
        <v>290</v>
      </c>
      <c r="C1" s="1" t="s">
        <v>291</v>
      </c>
      <c r="D1" s="1" t="s">
        <v>1036</v>
      </c>
      <c r="E1" s="1" t="s">
        <v>1037</v>
      </c>
      <c r="F1" s="1" t="s">
        <v>1038</v>
      </c>
      <c r="G1" s="1" t="s">
        <v>1039</v>
      </c>
      <c r="H1" s="1" t="s">
        <v>1040</v>
      </c>
      <c r="I1" s="1" t="s">
        <v>1041</v>
      </c>
      <c r="J1" s="2" t="s">
        <v>292</v>
      </c>
      <c r="K1" s="2" t="s">
        <v>293</v>
      </c>
      <c r="L1" s="2" t="s">
        <v>294</v>
      </c>
      <c r="M1" s="2" t="s">
        <v>295</v>
      </c>
      <c r="N1" s="2" t="s">
        <v>296</v>
      </c>
      <c r="O1" s="2" t="s">
        <v>297</v>
      </c>
      <c r="P1" s="2" t="s">
        <v>298</v>
      </c>
      <c r="Q1" s="2" t="s">
        <v>299</v>
      </c>
      <c r="R1" s="2" t="s">
        <v>300</v>
      </c>
      <c r="S1" s="2" t="s">
        <v>301</v>
      </c>
      <c r="T1" s="2" t="s">
        <v>302</v>
      </c>
      <c r="U1" s="2" t="s">
        <v>303</v>
      </c>
      <c r="V1" s="2" t="s">
        <v>304</v>
      </c>
      <c r="W1" s="2" t="s">
        <v>305</v>
      </c>
      <c r="X1" s="2" t="s">
        <v>306</v>
      </c>
      <c r="Y1" s="2" t="s">
        <v>307</v>
      </c>
      <c r="Z1" s="2" t="s">
        <v>308</v>
      </c>
      <c r="AA1" s="2" t="s">
        <v>309</v>
      </c>
      <c r="AB1" s="2" t="s">
        <v>310</v>
      </c>
      <c r="AC1" s="2" t="s">
        <v>311</v>
      </c>
      <c r="AD1" s="2" t="s">
        <v>312</v>
      </c>
      <c r="AE1" s="2" t="s">
        <v>313</v>
      </c>
      <c r="AF1" s="2" t="s">
        <v>314</v>
      </c>
      <c r="AG1" s="2" t="s">
        <v>315</v>
      </c>
      <c r="AH1" s="2" t="s">
        <v>316</v>
      </c>
      <c r="AI1" s="2" t="s">
        <v>317</v>
      </c>
      <c r="AJ1" s="3" t="s">
        <v>6</v>
      </c>
      <c r="AK1" s="3" t="s">
        <v>7</v>
      </c>
      <c r="AL1" s="3" t="s">
        <v>8</v>
      </c>
      <c r="AM1" s="3" t="s">
        <v>9</v>
      </c>
      <c r="AN1" s="3" t="s">
        <v>10</v>
      </c>
      <c r="AO1" s="3" t="s">
        <v>11</v>
      </c>
      <c r="AP1" s="3" t="s">
        <v>12</v>
      </c>
      <c r="AQ1" s="3" t="s">
        <v>13</v>
      </c>
      <c r="AR1" s="3" t="s">
        <v>14</v>
      </c>
      <c r="AS1" s="3" t="s">
        <v>15</v>
      </c>
      <c r="AT1" s="3" t="s">
        <v>16</v>
      </c>
      <c r="AU1" s="3" t="s">
        <v>17</v>
      </c>
      <c r="AV1" s="3" t="s">
        <v>18</v>
      </c>
      <c r="AW1" s="3" t="s">
        <v>19</v>
      </c>
      <c r="AX1" s="3" t="s">
        <v>20</v>
      </c>
      <c r="AY1" s="3" t="s">
        <v>21</v>
      </c>
      <c r="AZ1" s="3" t="s">
        <v>22</v>
      </c>
      <c r="BA1" s="3" t="s">
        <v>23</v>
      </c>
      <c r="BB1" s="3" t="s">
        <v>24</v>
      </c>
      <c r="BC1" s="3" t="s">
        <v>25</v>
      </c>
      <c r="BD1" s="3" t="s">
        <v>26</v>
      </c>
      <c r="BE1" s="3" t="s">
        <v>27</v>
      </c>
      <c r="BF1" s="3" t="s">
        <v>28</v>
      </c>
      <c r="BG1" s="3" t="s">
        <v>29</v>
      </c>
      <c r="BH1" s="3" t="s">
        <v>30</v>
      </c>
      <c r="BI1" s="3" t="s">
        <v>31</v>
      </c>
      <c r="BJ1" s="3" t="s">
        <v>32</v>
      </c>
      <c r="BK1" s="3" t="s">
        <v>33</v>
      </c>
      <c r="BL1" s="3" t="s">
        <v>34</v>
      </c>
      <c r="BM1" s="3" t="s">
        <v>35</v>
      </c>
      <c r="BN1" s="3" t="s">
        <v>36</v>
      </c>
      <c r="BO1" s="3" t="s">
        <v>37</v>
      </c>
      <c r="BP1" s="3" t="s">
        <v>38</v>
      </c>
      <c r="BQ1" s="3" t="s">
        <v>39</v>
      </c>
      <c r="BR1" s="3" t="s">
        <v>40</v>
      </c>
      <c r="BS1" s="3" t="s">
        <v>41</v>
      </c>
      <c r="BT1" s="3" t="s">
        <v>42</v>
      </c>
      <c r="BU1" s="3" t="s">
        <v>43</v>
      </c>
      <c r="BV1" s="3" t="s">
        <v>44</v>
      </c>
      <c r="BW1" s="3" t="s">
        <v>45</v>
      </c>
      <c r="BX1" s="3" t="s">
        <v>46</v>
      </c>
      <c r="BY1" s="3" t="s">
        <v>47</v>
      </c>
      <c r="BZ1" s="3" t="s">
        <v>48</v>
      </c>
      <c r="CA1" s="3" t="s">
        <v>49</v>
      </c>
      <c r="CB1" s="3" t="s">
        <v>50</v>
      </c>
      <c r="CC1" s="3" t="s">
        <v>51</v>
      </c>
      <c r="CD1" s="3" t="s">
        <v>52</v>
      </c>
      <c r="CE1" s="3" t="s">
        <v>53</v>
      </c>
      <c r="CF1" s="3" t="s">
        <v>54</v>
      </c>
      <c r="CG1" s="3" t="s">
        <v>55</v>
      </c>
      <c r="CH1" s="3" t="s">
        <v>56</v>
      </c>
      <c r="CI1" s="3" t="s">
        <v>57</v>
      </c>
      <c r="CJ1" s="3" t="s">
        <v>58</v>
      </c>
      <c r="CK1" s="3" t="s">
        <v>59</v>
      </c>
      <c r="CL1" s="3" t="s">
        <v>60</v>
      </c>
      <c r="CM1" s="3" t="s">
        <v>61</v>
      </c>
      <c r="CN1" s="3" t="s">
        <v>62</v>
      </c>
      <c r="CO1" s="3" t="s">
        <v>63</v>
      </c>
      <c r="CP1" s="3" t="s">
        <v>64</v>
      </c>
      <c r="CQ1" s="3" t="s">
        <v>65</v>
      </c>
      <c r="CR1" s="3" t="s">
        <v>66</v>
      </c>
      <c r="CS1" s="3" t="s">
        <v>67</v>
      </c>
      <c r="CT1" s="3" t="s">
        <v>68</v>
      </c>
      <c r="CU1" s="3" t="s">
        <v>69</v>
      </c>
      <c r="CV1" s="3" t="s">
        <v>70</v>
      </c>
      <c r="CW1" s="3" t="s">
        <v>71</v>
      </c>
      <c r="CX1" s="3" t="s">
        <v>72</v>
      </c>
      <c r="CY1" s="3" t="s">
        <v>73</v>
      </c>
      <c r="CZ1" s="3" t="s">
        <v>74</v>
      </c>
      <c r="DA1" s="3" t="s">
        <v>75</v>
      </c>
      <c r="DB1" s="3" t="s">
        <v>76</v>
      </c>
      <c r="DC1" s="3" t="s">
        <v>77</v>
      </c>
      <c r="DD1" s="3" t="s">
        <v>78</v>
      </c>
      <c r="DE1" s="3" t="s">
        <v>79</v>
      </c>
      <c r="DF1" s="3" t="s">
        <v>80</v>
      </c>
      <c r="DG1" s="3" t="s">
        <v>81</v>
      </c>
      <c r="DH1" s="3" t="s">
        <v>82</v>
      </c>
      <c r="DI1" s="3" t="s">
        <v>83</v>
      </c>
      <c r="DJ1" s="3" t="s">
        <v>84</v>
      </c>
      <c r="DK1" s="3" t="s">
        <v>85</v>
      </c>
      <c r="DL1" s="3" t="s">
        <v>86</v>
      </c>
      <c r="DM1" s="3" t="s">
        <v>87</v>
      </c>
      <c r="DN1" s="3" t="s">
        <v>88</v>
      </c>
      <c r="DO1" s="3" t="s">
        <v>89</v>
      </c>
      <c r="DP1" s="3" t="s">
        <v>90</v>
      </c>
      <c r="DQ1" s="3" t="s">
        <v>91</v>
      </c>
      <c r="DR1" s="3" t="s">
        <v>92</v>
      </c>
      <c r="DS1" s="3" t="s">
        <v>93</v>
      </c>
      <c r="DT1" s="3" t="s">
        <v>94</v>
      </c>
      <c r="DU1" s="3" t="s">
        <v>95</v>
      </c>
      <c r="DV1" s="3" t="s">
        <v>96</v>
      </c>
      <c r="DW1" s="3" t="s">
        <v>97</v>
      </c>
      <c r="DX1" s="3" t="s">
        <v>98</v>
      </c>
      <c r="DY1" s="3" t="s">
        <v>99</v>
      </c>
      <c r="DZ1" s="3" t="s">
        <v>100</v>
      </c>
      <c r="EA1" s="3" t="s">
        <v>100</v>
      </c>
    </row>
    <row r="2" spans="1:131" s="1" customFormat="1" x14ac:dyDescent="0.2">
      <c r="B2" s="3" t="s">
        <v>1023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T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5">
        <v>5.4788100000000002</v>
      </c>
      <c r="AK2" s="5">
        <v>4.9398299999999997</v>
      </c>
      <c r="AL2" s="5">
        <v>7.9928600000000003</v>
      </c>
      <c r="AM2" s="5">
        <v>2.4313699999999998</v>
      </c>
      <c r="AN2" s="5">
        <v>6.8760300000000001</v>
      </c>
      <c r="AO2" s="6">
        <v>-1.4926999999999999</v>
      </c>
      <c r="AP2" s="5">
        <v>6.6298300000000001</v>
      </c>
      <c r="AQ2" s="5">
        <v>11.16287</v>
      </c>
      <c r="AR2" s="5">
        <v>9.2330199999999998</v>
      </c>
      <c r="AS2" s="5">
        <v>3.45472</v>
      </c>
      <c r="AT2" s="5">
        <v>7.6075100000000004</v>
      </c>
      <c r="AU2" s="6">
        <v>1.3171299999999999</v>
      </c>
      <c r="AV2" s="6">
        <v>-0.80301</v>
      </c>
      <c r="AW2" s="5">
        <v>10.56465</v>
      </c>
      <c r="AX2" s="5">
        <v>3.1406000000000001</v>
      </c>
      <c r="AY2" s="5">
        <v>11.809100000000001</v>
      </c>
      <c r="AZ2" s="5">
        <v>13.07166</v>
      </c>
      <c r="BA2" s="5">
        <v>8.3508300000000002</v>
      </c>
      <c r="BB2" s="5">
        <v>1.03149</v>
      </c>
      <c r="BC2" s="5">
        <v>6.1943200000000003</v>
      </c>
      <c r="BD2" s="5">
        <v>9.4309999999999992</v>
      </c>
      <c r="BE2" s="5">
        <v>5.1225300000000002</v>
      </c>
      <c r="BF2" s="5">
        <v>2.61476</v>
      </c>
      <c r="BG2" s="5">
        <v>4.9719800000000003</v>
      </c>
      <c r="BH2" s="5">
        <v>3.2769499999999998</v>
      </c>
      <c r="BI2" s="6">
        <v>1.11921</v>
      </c>
      <c r="BJ2" s="6">
        <v>0.40645999999999999</v>
      </c>
      <c r="BK2" s="5">
        <v>7.6208</v>
      </c>
      <c r="BL2" s="5">
        <v>7.5749500000000003</v>
      </c>
      <c r="BM2" s="5">
        <v>10.240270000000001</v>
      </c>
      <c r="BN2" s="5">
        <v>8.3081700000000005</v>
      </c>
      <c r="BO2" s="5">
        <v>6.4181999999999997</v>
      </c>
      <c r="BP2" s="6">
        <v>1.1990499999999999</v>
      </c>
      <c r="BQ2" s="5">
        <v>9.1093499999999992</v>
      </c>
      <c r="BR2" s="5">
        <v>10.106249999999999</v>
      </c>
      <c r="BS2" s="5">
        <v>5.4244500000000002</v>
      </c>
      <c r="BT2" s="6">
        <v>-1.38144</v>
      </c>
      <c r="BU2" s="5">
        <v>9.1317199999999996</v>
      </c>
      <c r="BV2" s="5">
        <v>10.467980000000001</v>
      </c>
      <c r="BW2" s="5">
        <v>6.6436900000000003</v>
      </c>
      <c r="BX2" s="5">
        <v>7.0640200000000002</v>
      </c>
      <c r="BY2" s="6">
        <v>-0.34205999999999998</v>
      </c>
      <c r="BZ2" s="5">
        <v>9.8339700000000008</v>
      </c>
      <c r="CA2" s="5">
        <v>9.1889500000000002</v>
      </c>
      <c r="CB2" s="5">
        <v>6.6180700000000003</v>
      </c>
      <c r="CC2" s="5">
        <v>4.03376</v>
      </c>
      <c r="CD2" s="5">
        <v>6.0609000000000002</v>
      </c>
      <c r="CE2" s="5">
        <v>5.3556600000000003</v>
      </c>
      <c r="CF2" s="5">
        <v>7.8793499999999996</v>
      </c>
      <c r="CG2" s="5">
        <v>13.44009</v>
      </c>
      <c r="CH2" s="6">
        <v>1.1317999999999999</v>
      </c>
      <c r="CI2" s="5">
        <v>7.3354600000000003</v>
      </c>
      <c r="CJ2" s="5">
        <v>6.2117100000000001</v>
      </c>
      <c r="CK2" s="5">
        <v>11.94068</v>
      </c>
      <c r="CL2" s="5">
        <v>2.53993</v>
      </c>
      <c r="CM2" s="5">
        <v>9.5973600000000001</v>
      </c>
      <c r="CN2" s="5">
        <v>3.1758299999999999</v>
      </c>
      <c r="CO2" s="5">
        <v>3.52101</v>
      </c>
      <c r="CP2" s="5">
        <v>4.3518699999999999</v>
      </c>
      <c r="CQ2" s="5">
        <v>10.54217</v>
      </c>
      <c r="CR2" s="5">
        <v>5.1370899999999997</v>
      </c>
      <c r="CS2" s="5">
        <v>5.87751</v>
      </c>
      <c r="CT2" s="5">
        <v>11.74174</v>
      </c>
      <c r="CU2" s="5">
        <v>3.4960499999999999</v>
      </c>
      <c r="CV2" s="5">
        <v>3.3202099999999999</v>
      </c>
      <c r="CW2" s="5">
        <v>2.4773800000000001</v>
      </c>
      <c r="CX2" s="5">
        <v>8.4947499999999998</v>
      </c>
      <c r="CY2" s="5">
        <v>5.2508699999999999</v>
      </c>
      <c r="CZ2" s="5">
        <v>3.4623900000000001</v>
      </c>
      <c r="DA2" s="5">
        <v>11.755319999999999</v>
      </c>
      <c r="DB2" s="5">
        <v>4.8887799999999997</v>
      </c>
      <c r="DC2" s="6">
        <v>0.23999000000000001</v>
      </c>
      <c r="DD2" s="6">
        <v>1.0089399999999999</v>
      </c>
      <c r="DE2" s="5">
        <v>9.0577500000000004</v>
      </c>
      <c r="DF2" s="5">
        <v>5.3667499999999997</v>
      </c>
      <c r="DG2" s="5">
        <v>7.4389799999999999</v>
      </c>
      <c r="DH2" s="5">
        <v>4.9303699999999999</v>
      </c>
      <c r="DI2" s="5">
        <v>4.9932100000000004</v>
      </c>
      <c r="DJ2" s="5">
        <v>6.7349899999999998</v>
      </c>
      <c r="DK2" s="5">
        <v>1.0539000000000001</v>
      </c>
      <c r="DL2" s="5">
        <v>9.2946100000000005</v>
      </c>
      <c r="DM2" s="6">
        <v>1.2500899999999999</v>
      </c>
      <c r="DN2" s="5">
        <v>3.7863000000000002</v>
      </c>
      <c r="DO2" s="6">
        <v>1.2697400000000001</v>
      </c>
      <c r="DP2" s="6">
        <v>4.7149999999999997E-2</v>
      </c>
      <c r="DQ2" s="5">
        <v>8.5508400000000009</v>
      </c>
      <c r="DR2" s="5">
        <v>3.6558000000000002</v>
      </c>
      <c r="DS2" s="5">
        <v>6.2243300000000001</v>
      </c>
      <c r="DT2" s="5">
        <v>4.7524699999999998</v>
      </c>
      <c r="DU2" s="5">
        <v>2.1590600000000002</v>
      </c>
      <c r="DV2" s="5">
        <v>6.1487100000000003</v>
      </c>
      <c r="DW2" s="5">
        <v>9.3762299999999996</v>
      </c>
      <c r="DX2" s="1" t="s">
        <v>852</v>
      </c>
      <c r="DY2" s="1" t="s">
        <v>332</v>
      </c>
      <c r="DZ2" s="5">
        <v>5.2349090576171875E-2</v>
      </c>
      <c r="EA2" s="5">
        <v>1.5789985656738281E-2</v>
      </c>
    </row>
    <row r="3" spans="1:131" s="1" customFormat="1" x14ac:dyDescent="0.2">
      <c r="B3" s="3" t="s">
        <v>1024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T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5">
        <v>5.3930600000000002</v>
      </c>
      <c r="AK3" s="5">
        <v>4.8393600000000001</v>
      </c>
      <c r="AL3" s="5">
        <v>7.9436200000000001</v>
      </c>
      <c r="AM3" s="5">
        <v>2.5148700000000002</v>
      </c>
      <c r="AN3" s="5">
        <v>6.86686</v>
      </c>
      <c r="AO3" s="6">
        <v>-1.64517</v>
      </c>
      <c r="AP3" s="5">
        <v>6.5027900000000001</v>
      </c>
      <c r="AQ3" s="5">
        <v>11.17103</v>
      </c>
      <c r="AR3" s="5">
        <v>9.2463099999999994</v>
      </c>
      <c r="AS3" s="5">
        <v>3.40638</v>
      </c>
      <c r="AT3" s="5">
        <v>7.5423099999999996</v>
      </c>
      <c r="AU3" s="6">
        <v>1.1645099999999999</v>
      </c>
      <c r="AV3" s="6">
        <v>-0.87768000000000002</v>
      </c>
      <c r="AW3" s="5">
        <v>10.556369999999999</v>
      </c>
      <c r="AX3" s="5">
        <v>3.04779</v>
      </c>
      <c r="AY3" s="5">
        <v>11.763210000000001</v>
      </c>
      <c r="AZ3" s="5">
        <v>13.13456</v>
      </c>
      <c r="BA3" s="5">
        <v>8.4308499999999995</v>
      </c>
      <c r="BB3" s="5">
        <v>0.98163999999999996</v>
      </c>
      <c r="BC3" s="5">
        <v>6.0653199999999998</v>
      </c>
      <c r="BD3" s="5">
        <v>9.4083299999999994</v>
      </c>
      <c r="BE3" s="5">
        <v>5.1794700000000002</v>
      </c>
      <c r="BF3" s="5">
        <v>2.4917699999999998</v>
      </c>
      <c r="BG3" s="5">
        <v>5.0353500000000002</v>
      </c>
      <c r="BH3" s="5">
        <v>3.3409200000000001</v>
      </c>
      <c r="BI3" s="6">
        <v>1.1233200000000001</v>
      </c>
      <c r="BJ3" s="6">
        <v>0.34000999999999998</v>
      </c>
      <c r="BK3" s="5">
        <v>7.5717400000000001</v>
      </c>
      <c r="BL3" s="5">
        <v>7.5262399999999996</v>
      </c>
      <c r="BM3" s="5">
        <v>10.27596</v>
      </c>
      <c r="BN3" s="5">
        <v>8.3958100000000009</v>
      </c>
      <c r="BO3" s="5">
        <v>6.5043899999999999</v>
      </c>
      <c r="BP3" s="6">
        <v>0.99000999999999995</v>
      </c>
      <c r="BQ3" s="5">
        <v>9.0786700000000007</v>
      </c>
      <c r="BR3" s="5">
        <v>10.19806</v>
      </c>
      <c r="BS3" s="5">
        <v>5.4562900000000001</v>
      </c>
      <c r="BT3" s="6">
        <v>-1.4357200000000001</v>
      </c>
      <c r="BU3" s="5">
        <v>9.1708999999999996</v>
      </c>
      <c r="BV3" s="5">
        <v>10.52431</v>
      </c>
      <c r="BW3" s="5">
        <v>6.77041</v>
      </c>
      <c r="BX3" s="5">
        <v>7.1375900000000003</v>
      </c>
      <c r="BY3" s="6">
        <v>-0.24045</v>
      </c>
      <c r="BZ3" s="5">
        <v>9.8265100000000007</v>
      </c>
      <c r="CA3" s="5">
        <v>9.1630099999999999</v>
      </c>
      <c r="CB3" s="5">
        <v>6.59443</v>
      </c>
      <c r="CC3" s="5">
        <v>4.1278800000000002</v>
      </c>
      <c r="CD3" s="5">
        <v>6.13375</v>
      </c>
      <c r="CE3" s="5">
        <v>5.3007</v>
      </c>
      <c r="CF3" s="5">
        <v>7.8952400000000003</v>
      </c>
      <c r="CG3" s="5">
        <v>13.4939</v>
      </c>
      <c r="CH3" s="6">
        <v>0.95770999999999995</v>
      </c>
      <c r="CI3" s="5">
        <v>7.2593800000000002</v>
      </c>
      <c r="CJ3" s="5">
        <v>6.1819499999999996</v>
      </c>
      <c r="CK3" s="5">
        <v>11.904540000000001</v>
      </c>
      <c r="CL3" s="5">
        <v>2.5186199999999999</v>
      </c>
      <c r="CM3" s="5">
        <v>9.6756799999999998</v>
      </c>
      <c r="CN3" s="5">
        <v>3.1752899999999999</v>
      </c>
      <c r="CO3" s="5">
        <v>3.4890500000000002</v>
      </c>
      <c r="CP3" s="5">
        <v>4.3738700000000001</v>
      </c>
      <c r="CQ3" s="5">
        <v>10.62627</v>
      </c>
      <c r="CR3" s="5">
        <v>5.2170699999999997</v>
      </c>
      <c r="CS3" s="5">
        <v>5.8570799999999998</v>
      </c>
      <c r="CT3" s="5">
        <v>11.78373</v>
      </c>
      <c r="CU3" s="5">
        <v>3.4490500000000002</v>
      </c>
      <c r="CV3" s="5">
        <v>3.3811200000000001</v>
      </c>
      <c r="CW3" s="5">
        <v>2.4868899999999998</v>
      </c>
      <c r="CX3" s="5">
        <v>8.5982000000000003</v>
      </c>
      <c r="CY3" s="5">
        <v>5.3231900000000003</v>
      </c>
      <c r="CZ3" s="5">
        <v>3.5369799999999998</v>
      </c>
      <c r="DA3" s="5">
        <v>11.714410000000001</v>
      </c>
      <c r="DB3" s="5">
        <v>4.7805099999999996</v>
      </c>
      <c r="DC3" s="6">
        <v>-0.25916</v>
      </c>
      <c r="DD3" s="6">
        <v>0.85907999999999995</v>
      </c>
      <c r="DE3" s="5">
        <v>9.0220900000000004</v>
      </c>
      <c r="DF3" s="5">
        <v>5.2487199999999996</v>
      </c>
      <c r="DG3" s="5">
        <v>7.4570699999999999</v>
      </c>
      <c r="DH3" s="5">
        <v>4.9666699999999997</v>
      </c>
      <c r="DI3" s="5">
        <v>5.0269500000000003</v>
      </c>
      <c r="DJ3" s="5">
        <v>6.7143699999999997</v>
      </c>
      <c r="DK3" s="5">
        <v>1.09436</v>
      </c>
      <c r="DL3" s="5">
        <v>9.3393200000000007</v>
      </c>
      <c r="DM3" s="6">
        <v>1.0854600000000001</v>
      </c>
      <c r="DN3" s="5">
        <v>3.7539400000000001</v>
      </c>
      <c r="DO3" s="6">
        <v>1.1693</v>
      </c>
      <c r="DP3" s="6">
        <v>-6.7909999999999998E-2</v>
      </c>
      <c r="DQ3" s="5">
        <v>8.5055099999999992</v>
      </c>
      <c r="DR3" s="5">
        <v>3.5834800000000002</v>
      </c>
      <c r="DS3" s="5">
        <v>6.2568599999999996</v>
      </c>
      <c r="DT3" s="5">
        <v>4.8482599999999998</v>
      </c>
      <c r="DU3" s="5">
        <v>2.1687099999999999</v>
      </c>
      <c r="DV3" s="5">
        <v>6.1314500000000001</v>
      </c>
      <c r="DW3" s="5">
        <v>9.3888599999999993</v>
      </c>
      <c r="DX3" s="1" t="s">
        <v>852</v>
      </c>
      <c r="DY3" s="1" t="s">
        <v>332</v>
      </c>
      <c r="DZ3" s="5">
        <v>8.8489532470703125E-2</v>
      </c>
      <c r="EA3" s="5">
        <v>2.6030540466308594E-2</v>
      </c>
    </row>
    <row r="4" spans="1:131" s="1" customFormat="1" x14ac:dyDescent="0.2">
      <c r="B4" s="3" t="s">
        <v>1025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T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5">
        <v>5.9595500000000001</v>
      </c>
      <c r="AK4" s="5">
        <v>5.4667500000000002</v>
      </c>
      <c r="AL4" s="5">
        <v>7.3724100000000004</v>
      </c>
      <c r="AM4" s="5">
        <v>2.82355</v>
      </c>
      <c r="AN4" s="5">
        <v>7.2107900000000003</v>
      </c>
      <c r="AO4" s="6">
        <v>-0.76673999999999998</v>
      </c>
      <c r="AP4" s="5">
        <v>5.9554900000000002</v>
      </c>
      <c r="AQ4" s="5">
        <v>10.435840000000001</v>
      </c>
      <c r="AR4" s="5">
        <v>9.3804200000000009</v>
      </c>
      <c r="AS4" s="5">
        <v>3.6299600000000001</v>
      </c>
      <c r="AT4" s="5">
        <v>8.4064499999999995</v>
      </c>
      <c r="AU4" s="5">
        <v>2.0644399999999998</v>
      </c>
      <c r="AV4" s="6">
        <v>0.61407999999999996</v>
      </c>
      <c r="AW4" s="5">
        <v>11.76849</v>
      </c>
      <c r="AX4" s="5">
        <v>4.5254700000000003</v>
      </c>
      <c r="AY4" s="5">
        <v>11.603669999999999</v>
      </c>
      <c r="AZ4" s="5">
        <v>13.51488</v>
      </c>
      <c r="BA4" s="5">
        <v>8.4805499999999991</v>
      </c>
      <c r="BB4" s="6">
        <v>0.24876999999999999</v>
      </c>
      <c r="BC4" s="5">
        <v>6.9154900000000001</v>
      </c>
      <c r="BD4" s="5">
        <v>9.84971</v>
      </c>
      <c r="BE4" s="5">
        <v>4.63896</v>
      </c>
      <c r="BF4" s="6">
        <v>1.2525599999999999</v>
      </c>
      <c r="BG4" s="5">
        <v>4.9508799999999997</v>
      </c>
      <c r="BH4" s="5">
        <v>3.6216300000000001</v>
      </c>
      <c r="BI4" s="6">
        <v>0.77192000000000005</v>
      </c>
      <c r="BJ4" s="6">
        <v>0.14940999999999999</v>
      </c>
      <c r="BK4" s="5">
        <v>8.3263300000000005</v>
      </c>
      <c r="BL4" s="5">
        <v>7.4631800000000004</v>
      </c>
      <c r="BM4" s="5">
        <v>11.043150000000001</v>
      </c>
      <c r="BN4" s="5">
        <v>8.7529800000000009</v>
      </c>
      <c r="BO4" s="5">
        <v>7.2256400000000003</v>
      </c>
      <c r="BP4" s="6">
        <v>0.61987000000000003</v>
      </c>
      <c r="BQ4" s="5">
        <v>9.2939299999999996</v>
      </c>
      <c r="BR4" s="5">
        <v>9.7802500000000006</v>
      </c>
      <c r="BS4" s="5">
        <v>5.4263300000000001</v>
      </c>
      <c r="BT4" s="6">
        <v>-0.98643999999999998</v>
      </c>
      <c r="BU4" s="5">
        <v>9.2453400000000006</v>
      </c>
      <c r="BV4" s="5">
        <v>10.835649999999999</v>
      </c>
      <c r="BW4" s="5">
        <v>7.6405599999999998</v>
      </c>
      <c r="BX4" s="5">
        <v>7.3692599999999997</v>
      </c>
      <c r="BY4" s="6">
        <v>0.21093000000000001</v>
      </c>
      <c r="BZ4" s="5">
        <v>10.64109</v>
      </c>
      <c r="CA4" s="5">
        <v>9.2812199999999994</v>
      </c>
      <c r="CB4" s="5">
        <v>7.1895899999999999</v>
      </c>
      <c r="CC4" s="5">
        <v>4.91859</v>
      </c>
      <c r="CD4" s="5">
        <v>6.2561600000000004</v>
      </c>
      <c r="CE4" s="5">
        <v>5.9568700000000003</v>
      </c>
      <c r="CF4" s="5">
        <v>9.0205400000000004</v>
      </c>
      <c r="CG4" s="5">
        <v>12.07258</v>
      </c>
      <c r="CH4" s="6">
        <v>0.32496999999999998</v>
      </c>
      <c r="CI4" s="5">
        <v>7.5717999999999996</v>
      </c>
      <c r="CJ4" s="5">
        <v>6.6700999999999997</v>
      </c>
      <c r="CK4" s="5">
        <v>12.18628</v>
      </c>
      <c r="CL4" s="5">
        <v>4.10562</v>
      </c>
      <c r="CM4" s="5">
        <v>9.3342500000000008</v>
      </c>
      <c r="CN4" s="5">
        <v>3.5486800000000001</v>
      </c>
      <c r="CO4" s="5">
        <v>3.1451199999999999</v>
      </c>
      <c r="CP4" s="5">
        <v>4.9746800000000002</v>
      </c>
      <c r="CQ4" s="5">
        <v>10.42146</v>
      </c>
      <c r="CR4" s="5">
        <v>5.3901599999999998</v>
      </c>
      <c r="CS4" s="5">
        <v>6.0070300000000003</v>
      </c>
      <c r="CT4" s="5">
        <v>12.09113</v>
      </c>
      <c r="CU4" s="5">
        <v>2.8572799999999998</v>
      </c>
      <c r="CV4" s="5">
        <v>2.9140700000000002</v>
      </c>
      <c r="CW4" s="5">
        <v>2.2221299999999999</v>
      </c>
      <c r="CX4" s="5">
        <v>9.0009599999999992</v>
      </c>
      <c r="CY4" s="5">
        <v>5.2669499999999996</v>
      </c>
      <c r="CZ4" s="5">
        <v>4.8042299999999996</v>
      </c>
      <c r="DA4" s="5">
        <v>11.706899999999999</v>
      </c>
      <c r="DB4" s="5">
        <v>5.8996899999999997</v>
      </c>
      <c r="DC4" s="6">
        <v>1.1448199999999999</v>
      </c>
      <c r="DD4" s="6">
        <v>1.23885</v>
      </c>
      <c r="DE4" s="5">
        <v>8.2307699999999997</v>
      </c>
      <c r="DF4" s="5">
        <v>4.8245399999999998</v>
      </c>
      <c r="DG4" s="5">
        <v>7.4066900000000002</v>
      </c>
      <c r="DH4" s="5">
        <v>5.6688799999999997</v>
      </c>
      <c r="DI4" s="5">
        <v>7.0587200000000001</v>
      </c>
      <c r="DJ4" s="5">
        <v>7.8465699999999998</v>
      </c>
      <c r="DK4" s="5">
        <v>1.6071500000000001</v>
      </c>
      <c r="DL4" s="5">
        <v>9.7788799999999991</v>
      </c>
      <c r="DM4" s="6">
        <v>0.63558999999999999</v>
      </c>
      <c r="DN4" s="5">
        <v>3.4493499999999999</v>
      </c>
      <c r="DO4" s="6">
        <v>2.0992500000000001</v>
      </c>
      <c r="DP4" s="6">
        <v>1.74787</v>
      </c>
      <c r="DQ4" s="5">
        <v>7.5202600000000004</v>
      </c>
      <c r="DR4" s="5">
        <v>3.3411499999999998</v>
      </c>
      <c r="DS4" s="5">
        <v>5.4742499999999996</v>
      </c>
      <c r="DT4" s="5">
        <v>5.2464399999999998</v>
      </c>
      <c r="DU4" s="5">
        <v>2.8067700000000002</v>
      </c>
      <c r="DV4" s="5">
        <v>6.1630700000000003</v>
      </c>
      <c r="DW4" s="5">
        <v>9.3668099999999992</v>
      </c>
      <c r="DX4" s="1" t="s">
        <v>397</v>
      </c>
      <c r="DY4" s="1" t="s">
        <v>332</v>
      </c>
      <c r="DZ4" s="5">
        <v>-7.6560020446777344E-2</v>
      </c>
      <c r="EA4" s="5">
        <v>0.19666576385498047</v>
      </c>
    </row>
    <row r="5" spans="1:131" s="1" customFormat="1" x14ac:dyDescent="0.2">
      <c r="B5" s="3" t="s">
        <v>1026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T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5">
        <v>5.9130599999999998</v>
      </c>
      <c r="AK5" s="5">
        <v>5.5798300000000003</v>
      </c>
      <c r="AL5" s="5">
        <v>7.6375599999999997</v>
      </c>
      <c r="AM5" s="5">
        <v>2.8756200000000001</v>
      </c>
      <c r="AN5" s="5">
        <v>7.04908</v>
      </c>
      <c r="AO5" s="6">
        <v>-1.3311200000000001</v>
      </c>
      <c r="AP5" s="5">
        <v>5.9871699999999999</v>
      </c>
      <c r="AQ5" s="5">
        <v>10.30434</v>
      </c>
      <c r="AR5" s="5">
        <v>9.2996800000000004</v>
      </c>
      <c r="AS5" s="5">
        <v>4.1005000000000003</v>
      </c>
      <c r="AT5" s="5">
        <v>8.3623899999999995</v>
      </c>
      <c r="AU5" s="5">
        <v>2.2651300000000001</v>
      </c>
      <c r="AV5" s="6">
        <v>0.86309999999999998</v>
      </c>
      <c r="AW5" s="5">
        <v>11.68385</v>
      </c>
      <c r="AX5" s="5">
        <v>4.5560799999999997</v>
      </c>
      <c r="AY5" s="5">
        <v>11.639519999999999</v>
      </c>
      <c r="AZ5" s="5">
        <v>13.58587</v>
      </c>
      <c r="BA5" s="5">
        <v>8.4864499999999996</v>
      </c>
      <c r="BB5" s="6">
        <v>0.21356</v>
      </c>
      <c r="BC5" s="5">
        <v>6.9938500000000001</v>
      </c>
      <c r="BD5" s="5">
        <v>9.6228499999999997</v>
      </c>
      <c r="BE5" s="5">
        <v>4.5425199999999997</v>
      </c>
      <c r="BF5" s="6">
        <v>1.7612699999999999</v>
      </c>
      <c r="BG5" s="5">
        <v>5.0442200000000001</v>
      </c>
      <c r="BH5" s="5">
        <v>3.7774999999999999</v>
      </c>
      <c r="BI5" s="6">
        <v>0.97075999999999996</v>
      </c>
      <c r="BJ5" s="6">
        <v>0.86636000000000002</v>
      </c>
      <c r="BK5" s="5">
        <v>8.3022500000000008</v>
      </c>
      <c r="BL5" s="5">
        <v>7.6146900000000004</v>
      </c>
      <c r="BM5" s="5">
        <v>11.018459999999999</v>
      </c>
      <c r="BN5" s="5">
        <v>8.8039000000000005</v>
      </c>
      <c r="BO5" s="5">
        <v>7.6636499999999996</v>
      </c>
      <c r="BP5" s="6">
        <v>0.90500000000000003</v>
      </c>
      <c r="BQ5" s="5">
        <v>9.1335499999999996</v>
      </c>
      <c r="BR5" s="5">
        <v>9.8097200000000004</v>
      </c>
      <c r="BS5" s="5">
        <v>5.3621100000000004</v>
      </c>
      <c r="BT5" s="6">
        <v>-1.20543</v>
      </c>
      <c r="BU5" s="5">
        <v>9.2657000000000007</v>
      </c>
      <c r="BV5" s="5">
        <v>10.97574</v>
      </c>
      <c r="BW5" s="5">
        <v>7.8067000000000002</v>
      </c>
      <c r="BX5" s="5">
        <v>7.4396699999999996</v>
      </c>
      <c r="BY5" s="6">
        <v>0.77005000000000001</v>
      </c>
      <c r="BZ5" s="5">
        <v>10.62298</v>
      </c>
      <c r="CA5" s="5">
        <v>9.4623100000000004</v>
      </c>
      <c r="CB5" s="5">
        <v>7.2068300000000001</v>
      </c>
      <c r="CC5" s="5">
        <v>5.2792500000000002</v>
      </c>
      <c r="CD5" s="5">
        <v>6.4561099999999998</v>
      </c>
      <c r="CE5" s="5">
        <v>6.2463800000000003</v>
      </c>
      <c r="CF5" s="5">
        <v>9.3021399999999996</v>
      </c>
      <c r="CG5" s="5">
        <v>12.059699999999999</v>
      </c>
      <c r="CH5" s="6">
        <v>-9.2420000000000002E-2</v>
      </c>
      <c r="CI5" s="5">
        <v>7.6658900000000001</v>
      </c>
      <c r="CJ5" s="5">
        <v>6.8070199999999996</v>
      </c>
      <c r="CK5" s="5">
        <v>12.28619</v>
      </c>
      <c r="CL5" s="5">
        <v>4.2738899999999997</v>
      </c>
      <c r="CM5" s="5">
        <v>9.4405800000000006</v>
      </c>
      <c r="CN5" s="5">
        <v>3.4809000000000001</v>
      </c>
      <c r="CO5" s="5">
        <v>3.2288000000000001</v>
      </c>
      <c r="CP5" s="5">
        <v>5.2504600000000003</v>
      </c>
      <c r="CQ5" s="5">
        <v>10.31955</v>
      </c>
      <c r="CR5" s="5">
        <v>5.62425</v>
      </c>
      <c r="CS5" s="5">
        <v>5.9438700000000004</v>
      </c>
      <c r="CT5" s="5">
        <v>12.108219999999999</v>
      </c>
      <c r="CU5" s="5">
        <v>2.7595000000000001</v>
      </c>
      <c r="CV5" s="5">
        <v>2.9584899999999998</v>
      </c>
      <c r="CW5" s="5">
        <v>2.3146399999999998</v>
      </c>
      <c r="CX5" s="5">
        <v>8.9559899999999999</v>
      </c>
      <c r="CY5" s="5">
        <v>5.2386499999999998</v>
      </c>
      <c r="CZ5" s="5">
        <v>4.8975499999999998</v>
      </c>
      <c r="DA5" s="5">
        <v>11.75281</v>
      </c>
      <c r="DB5" s="5">
        <v>5.8828300000000002</v>
      </c>
      <c r="DC5" s="6">
        <v>-0.16858000000000001</v>
      </c>
      <c r="DD5" s="6">
        <v>1.6372199999999999</v>
      </c>
      <c r="DE5" s="5">
        <v>8.2959999999999994</v>
      </c>
      <c r="DF5" s="5">
        <v>4.8356500000000002</v>
      </c>
      <c r="DG5" s="5">
        <v>7.4040299999999997</v>
      </c>
      <c r="DH5" s="5">
        <v>5.7061200000000003</v>
      </c>
      <c r="DI5" s="5">
        <v>7.0221200000000001</v>
      </c>
      <c r="DJ5" s="5">
        <v>7.9787400000000002</v>
      </c>
      <c r="DK5" s="5">
        <v>1.7540100000000001</v>
      </c>
      <c r="DL5" s="5">
        <v>9.7753399999999999</v>
      </c>
      <c r="DM5" s="6">
        <v>0.96130000000000004</v>
      </c>
      <c r="DN5" s="5">
        <v>3.48943</v>
      </c>
      <c r="DO5" s="6">
        <v>1.8314999999999999</v>
      </c>
      <c r="DP5" s="6">
        <v>1.62409</v>
      </c>
      <c r="DQ5" s="5">
        <v>7.5880400000000003</v>
      </c>
      <c r="DR5" s="5">
        <v>3.6601599999999999</v>
      </c>
      <c r="DS5" s="5">
        <v>5.4112999999999998</v>
      </c>
      <c r="DT5" s="5">
        <v>5.5111100000000004</v>
      </c>
      <c r="DU5" s="5">
        <v>2.63489</v>
      </c>
      <c r="DV5" s="5">
        <v>6.1093700000000002</v>
      </c>
      <c r="DW5" s="5">
        <v>9.5297999999999998</v>
      </c>
      <c r="DX5" s="1" t="s">
        <v>397</v>
      </c>
      <c r="DY5" s="1" t="s">
        <v>332</v>
      </c>
      <c r="DZ5" s="5">
        <v>0.19749069213867188</v>
      </c>
      <c r="EA5" s="5">
        <v>0.23305511474609375</v>
      </c>
    </row>
    <row r="6" spans="1:131" s="1" customFormat="1" x14ac:dyDescent="0.2">
      <c r="B6" s="3" t="s">
        <v>1027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5">
        <v>4.7323700000000004</v>
      </c>
      <c r="AK6" s="5">
        <v>5.38544</v>
      </c>
      <c r="AL6" s="5">
        <v>7.1119500000000002</v>
      </c>
      <c r="AM6" s="5">
        <v>2.3075100000000002</v>
      </c>
      <c r="AN6" s="5">
        <v>5.66153</v>
      </c>
      <c r="AO6" s="6">
        <v>-0.17929999999999999</v>
      </c>
      <c r="AP6" s="5">
        <v>5.7184600000000003</v>
      </c>
      <c r="AQ6" s="5">
        <v>10.079980000000001</v>
      </c>
      <c r="AR6" s="5">
        <v>9.1044599999999996</v>
      </c>
      <c r="AS6" s="5">
        <v>3.2460599999999999</v>
      </c>
      <c r="AT6" s="5">
        <v>8.0151699999999995</v>
      </c>
      <c r="AU6" s="6">
        <v>0.81298999999999999</v>
      </c>
      <c r="AV6" s="6">
        <v>0.35613</v>
      </c>
      <c r="AW6" s="5">
        <v>11.501440000000001</v>
      </c>
      <c r="AX6" s="5">
        <v>4.4561099999999998</v>
      </c>
      <c r="AY6" s="5">
        <v>10.904059999999999</v>
      </c>
      <c r="AZ6" s="5">
        <v>13.031750000000001</v>
      </c>
      <c r="BA6" s="5">
        <v>8.5460999999999991</v>
      </c>
      <c r="BB6" s="6">
        <v>-8.1519999999999995E-2</v>
      </c>
      <c r="BC6" s="5">
        <v>6.8465800000000003</v>
      </c>
      <c r="BD6" s="5">
        <v>9.125</v>
      </c>
      <c r="BE6" s="5">
        <v>3.3921199999999998</v>
      </c>
      <c r="BF6" s="6">
        <v>0.75112999999999996</v>
      </c>
      <c r="BG6" s="5">
        <v>4.51525</v>
      </c>
      <c r="BH6" s="5">
        <v>3.5931600000000001</v>
      </c>
      <c r="BI6" s="6">
        <v>0.56496999999999997</v>
      </c>
      <c r="BJ6" s="6">
        <v>0.12490999999999999</v>
      </c>
      <c r="BK6" s="5">
        <v>7.9701700000000004</v>
      </c>
      <c r="BL6" s="5">
        <v>7.5691300000000004</v>
      </c>
      <c r="BM6" s="5">
        <v>10.031319999999999</v>
      </c>
      <c r="BN6" s="5">
        <v>8.9206199999999995</v>
      </c>
      <c r="BO6" s="5">
        <v>7.7874499999999998</v>
      </c>
      <c r="BP6" s="6">
        <v>1.54688</v>
      </c>
      <c r="BQ6" s="5">
        <v>7.9964399999999998</v>
      </c>
      <c r="BR6" s="5">
        <v>9.0285100000000007</v>
      </c>
      <c r="BS6" s="5">
        <v>4.7285500000000003</v>
      </c>
      <c r="BT6" s="6">
        <v>-1.35137</v>
      </c>
      <c r="BU6" s="5">
        <v>9.0248799999999996</v>
      </c>
      <c r="BV6" s="5">
        <v>10.80348</v>
      </c>
      <c r="BW6" s="5">
        <v>7.3645699999999996</v>
      </c>
      <c r="BX6" s="5">
        <v>7.6390599999999997</v>
      </c>
      <c r="BY6" s="6">
        <v>-0.26496999999999998</v>
      </c>
      <c r="BZ6" s="5">
        <v>10.001300000000001</v>
      </c>
      <c r="CA6" s="5">
        <v>8.8436599999999999</v>
      </c>
      <c r="CB6" s="5">
        <v>7.2973800000000004</v>
      </c>
      <c r="CC6" s="5">
        <v>4.6667199999999998</v>
      </c>
      <c r="CD6" s="5">
        <v>6.0611800000000002</v>
      </c>
      <c r="CE6" s="5">
        <v>5.7723300000000002</v>
      </c>
      <c r="CF6" s="5">
        <v>8.0598899999999993</v>
      </c>
      <c r="CG6" s="5">
        <v>11.63172</v>
      </c>
      <c r="CH6" s="6">
        <v>0.31598999999999999</v>
      </c>
      <c r="CI6" s="5">
        <v>6.8603500000000004</v>
      </c>
      <c r="CJ6" s="5">
        <v>6.4357699999999998</v>
      </c>
      <c r="CK6" s="5">
        <v>12.4307</v>
      </c>
      <c r="CL6" s="5">
        <v>3.2533300000000001</v>
      </c>
      <c r="CM6" s="5">
        <v>9.5554699999999997</v>
      </c>
      <c r="CN6" s="5">
        <v>3.2744599999999999</v>
      </c>
      <c r="CO6" s="5">
        <v>3.8924099999999999</v>
      </c>
      <c r="CP6" s="5">
        <v>4.5002399999999998</v>
      </c>
      <c r="CQ6" s="5">
        <v>10.361000000000001</v>
      </c>
      <c r="CR6" s="5">
        <v>5.2155100000000001</v>
      </c>
      <c r="CS6" s="5">
        <v>5.3278299999999996</v>
      </c>
      <c r="CT6" s="5">
        <v>11.729979999999999</v>
      </c>
      <c r="CU6" s="5">
        <v>3.2537099999999999</v>
      </c>
      <c r="CV6" s="5">
        <v>3.7681399999999998</v>
      </c>
      <c r="CW6" s="5">
        <v>2.0162499999999999</v>
      </c>
      <c r="CX6" s="5">
        <v>8.7357600000000009</v>
      </c>
      <c r="CY6" s="5">
        <v>5.3178200000000002</v>
      </c>
      <c r="CZ6" s="5">
        <v>7.5402300000000002</v>
      </c>
      <c r="DA6" s="5">
        <v>11.042059999999999</v>
      </c>
      <c r="DB6" s="5">
        <v>5.1733799999999999</v>
      </c>
      <c r="DC6" s="6">
        <v>-0.31234000000000001</v>
      </c>
      <c r="DD6" s="6">
        <v>1.3253600000000001</v>
      </c>
      <c r="DE6" s="5">
        <v>8.7988199999999992</v>
      </c>
      <c r="DF6" s="5">
        <v>3.99878</v>
      </c>
      <c r="DG6" s="5">
        <v>6.52257</v>
      </c>
      <c r="DH6" s="5">
        <v>5.5240200000000002</v>
      </c>
      <c r="DI6" s="5">
        <v>6.2701900000000004</v>
      </c>
      <c r="DJ6" s="5">
        <v>7.57463</v>
      </c>
      <c r="DK6" s="5">
        <v>1.35693</v>
      </c>
      <c r="DL6" s="5">
        <v>9.2785399999999996</v>
      </c>
      <c r="DM6" s="6">
        <v>0.99087000000000003</v>
      </c>
      <c r="DN6" s="5">
        <v>3.8105199999999999</v>
      </c>
      <c r="DO6" s="6">
        <v>1.7562500000000001</v>
      </c>
      <c r="DP6" s="6">
        <v>-4.7030000000000002E-2</v>
      </c>
      <c r="DQ6" s="5">
        <v>7.14757</v>
      </c>
      <c r="DR6" s="5">
        <v>3.3636499999999998</v>
      </c>
      <c r="DS6" s="5">
        <v>5.6337400000000004</v>
      </c>
      <c r="DT6" s="5">
        <v>5.2112999999999996</v>
      </c>
      <c r="DU6" s="5">
        <v>2.3589799999999999</v>
      </c>
      <c r="DV6" s="5">
        <v>5.9390799999999997</v>
      </c>
      <c r="DW6" s="5">
        <v>9.1496600000000008</v>
      </c>
      <c r="DX6" s="1" t="s">
        <v>710</v>
      </c>
      <c r="DY6" s="1" t="s">
        <v>332</v>
      </c>
      <c r="DZ6" s="5">
        <v>-8.9545726776123047E-2</v>
      </c>
      <c r="EA6" s="5">
        <v>0.11480522155761719</v>
      </c>
    </row>
    <row r="7" spans="1:131" s="1" customFormat="1" x14ac:dyDescent="0.2">
      <c r="B7" s="3" t="s">
        <v>1028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T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5">
        <v>4.6098600000000003</v>
      </c>
      <c r="AK7" s="5">
        <v>5.3439800000000002</v>
      </c>
      <c r="AL7" s="5">
        <v>7.0878800000000002</v>
      </c>
      <c r="AM7" s="5">
        <v>2.0287199999999999</v>
      </c>
      <c r="AN7" s="5">
        <v>5.58256</v>
      </c>
      <c r="AO7" s="6">
        <v>-1.72115</v>
      </c>
      <c r="AP7" s="5">
        <v>5.6048900000000001</v>
      </c>
      <c r="AQ7" s="5">
        <v>10.004339999999999</v>
      </c>
      <c r="AR7" s="5">
        <v>9.0166799999999991</v>
      </c>
      <c r="AS7" s="5">
        <v>3.2212700000000001</v>
      </c>
      <c r="AT7" s="5">
        <v>7.9269299999999996</v>
      </c>
      <c r="AU7" s="6">
        <v>0.72587000000000002</v>
      </c>
      <c r="AV7" s="6">
        <v>0.16138</v>
      </c>
      <c r="AW7" s="5">
        <v>11.41066</v>
      </c>
      <c r="AX7" s="5">
        <v>4.2824999999999998</v>
      </c>
      <c r="AY7" s="5">
        <v>10.84455</v>
      </c>
      <c r="AZ7" s="5">
        <v>12.903510000000001</v>
      </c>
      <c r="BA7" s="5">
        <v>8.4717900000000004</v>
      </c>
      <c r="BB7" s="6">
        <v>-8.1729999999999997E-2</v>
      </c>
      <c r="BC7" s="5">
        <v>6.6871</v>
      </c>
      <c r="BD7" s="5">
        <v>9.0523000000000007</v>
      </c>
      <c r="BE7" s="5">
        <v>3.2013400000000001</v>
      </c>
      <c r="BF7" s="6">
        <v>0.69994999999999996</v>
      </c>
      <c r="BG7" s="5">
        <v>4.50495</v>
      </c>
      <c r="BH7" s="5">
        <v>3.4535100000000001</v>
      </c>
      <c r="BI7" s="6">
        <v>0.84508000000000005</v>
      </c>
      <c r="BJ7" s="6">
        <v>0.23882</v>
      </c>
      <c r="BK7" s="5">
        <v>7.8647299999999998</v>
      </c>
      <c r="BL7" s="5">
        <v>7.6761499999999998</v>
      </c>
      <c r="BM7" s="5">
        <v>10.042070000000001</v>
      </c>
      <c r="BN7" s="5">
        <v>8.8266899999999993</v>
      </c>
      <c r="BO7" s="5">
        <v>7.7592800000000004</v>
      </c>
      <c r="BP7" s="6">
        <v>1.65591</v>
      </c>
      <c r="BQ7" s="5">
        <v>8.0251400000000004</v>
      </c>
      <c r="BR7" s="5">
        <v>8.9947099999999995</v>
      </c>
      <c r="BS7" s="5">
        <v>4.7120199999999999</v>
      </c>
      <c r="BT7" s="6">
        <v>-1.07297</v>
      </c>
      <c r="BU7" s="5">
        <v>8.9925899999999999</v>
      </c>
      <c r="BV7" s="5">
        <v>10.823230000000001</v>
      </c>
      <c r="BW7" s="5">
        <v>7.23996</v>
      </c>
      <c r="BX7" s="5">
        <v>7.6180599999999998</v>
      </c>
      <c r="BY7" s="6">
        <v>-0.42995</v>
      </c>
      <c r="BZ7" s="5">
        <v>9.9751799999999999</v>
      </c>
      <c r="CA7" s="5">
        <v>8.8893400000000007</v>
      </c>
      <c r="CB7" s="5">
        <v>7.2077</v>
      </c>
      <c r="CC7" s="5">
        <v>4.50082</v>
      </c>
      <c r="CD7" s="5">
        <v>6.0325899999999999</v>
      </c>
      <c r="CE7" s="5">
        <v>5.75265</v>
      </c>
      <c r="CF7" s="5">
        <v>7.98698</v>
      </c>
      <c r="CG7" s="5">
        <v>11.6126</v>
      </c>
      <c r="CH7" s="6">
        <v>0.15009</v>
      </c>
      <c r="CI7" s="5">
        <v>6.8335800000000004</v>
      </c>
      <c r="CJ7" s="5">
        <v>6.4877900000000004</v>
      </c>
      <c r="CK7" s="5">
        <v>12.415480000000001</v>
      </c>
      <c r="CL7" s="5">
        <v>3.2810299999999999</v>
      </c>
      <c r="CM7" s="5">
        <v>9.5225899999999992</v>
      </c>
      <c r="CN7" s="5">
        <v>3.3041200000000002</v>
      </c>
      <c r="CO7" s="5">
        <v>3.9756300000000002</v>
      </c>
      <c r="CP7" s="5">
        <v>4.5039499999999997</v>
      </c>
      <c r="CQ7" s="5">
        <v>10.451700000000001</v>
      </c>
      <c r="CR7" s="5">
        <v>5.2307100000000002</v>
      </c>
      <c r="CS7" s="5">
        <v>5.2765500000000003</v>
      </c>
      <c r="CT7" s="5">
        <v>11.75207</v>
      </c>
      <c r="CU7" s="5">
        <v>2.9662799999999998</v>
      </c>
      <c r="CV7" s="5">
        <v>3.4737900000000002</v>
      </c>
      <c r="CW7" s="5">
        <v>1.9177500000000001</v>
      </c>
      <c r="CX7" s="5">
        <v>8.6838599999999992</v>
      </c>
      <c r="CY7" s="5">
        <v>5.2274099999999999</v>
      </c>
      <c r="CZ7" s="5">
        <v>7.4004700000000003</v>
      </c>
      <c r="DA7" s="5">
        <v>11.01637</v>
      </c>
      <c r="DB7" s="5">
        <v>5.0341199999999997</v>
      </c>
      <c r="DC7" s="6">
        <v>-0.65227999999999997</v>
      </c>
      <c r="DD7" s="6">
        <v>0.99270999999999998</v>
      </c>
      <c r="DE7" s="5">
        <v>8.7755899999999993</v>
      </c>
      <c r="DF7" s="5">
        <v>3.9635500000000001</v>
      </c>
      <c r="DG7" s="5">
        <v>6.4818600000000002</v>
      </c>
      <c r="DH7" s="5">
        <v>5.49057</v>
      </c>
      <c r="DI7" s="5">
        <v>6.2184999999999997</v>
      </c>
      <c r="DJ7" s="5">
        <v>7.6603000000000003</v>
      </c>
      <c r="DK7" s="5">
        <v>1.38331</v>
      </c>
      <c r="DL7" s="5">
        <v>9.24024</v>
      </c>
      <c r="DM7" s="6">
        <v>0.59789000000000003</v>
      </c>
      <c r="DN7" s="5">
        <v>3.5945200000000002</v>
      </c>
      <c r="DO7" s="6">
        <v>1.65747</v>
      </c>
      <c r="DP7" s="6">
        <v>0.55120000000000002</v>
      </c>
      <c r="DQ7" s="5">
        <v>7.0914299999999999</v>
      </c>
      <c r="DR7" s="5">
        <v>3.1534800000000001</v>
      </c>
      <c r="DS7" s="5">
        <v>5.5339400000000003</v>
      </c>
      <c r="DT7" s="5">
        <v>5.2219499999999996</v>
      </c>
      <c r="DU7" s="5">
        <v>2.3547799999999999</v>
      </c>
      <c r="DV7" s="5">
        <v>5.9347099999999999</v>
      </c>
      <c r="DW7" s="5">
        <v>9.0960300000000007</v>
      </c>
      <c r="DX7" s="1" t="s">
        <v>710</v>
      </c>
      <c r="DY7" s="1" t="s">
        <v>332</v>
      </c>
      <c r="DZ7" s="5">
        <v>4.3864727020263672E-2</v>
      </c>
      <c r="EA7" s="5">
        <v>0.14660453796386719</v>
      </c>
    </row>
    <row r="8" spans="1:131" s="1" customFormat="1" x14ac:dyDescent="0.2">
      <c r="B8" s="3" t="s">
        <v>1029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T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5">
        <v>5.87791</v>
      </c>
      <c r="AK8" s="5">
        <v>5.2556500000000002</v>
      </c>
      <c r="AL8" s="5">
        <v>7.2698</v>
      </c>
      <c r="AM8" s="5">
        <v>2.9252500000000001</v>
      </c>
      <c r="AN8" s="5">
        <v>5.2096600000000004</v>
      </c>
      <c r="AO8" s="6">
        <v>-0.29901</v>
      </c>
      <c r="AP8" s="5">
        <v>5.7172200000000002</v>
      </c>
      <c r="AQ8" s="5">
        <v>9.7666199999999996</v>
      </c>
      <c r="AR8" s="5">
        <v>9.0669000000000004</v>
      </c>
      <c r="AS8" s="5">
        <v>3.6147999999999998</v>
      </c>
      <c r="AT8" s="5">
        <v>8.67455</v>
      </c>
      <c r="AU8" s="5">
        <v>3.16886</v>
      </c>
      <c r="AV8" s="6">
        <v>0.30304999999999999</v>
      </c>
      <c r="AW8" s="5">
        <v>11.50258</v>
      </c>
      <c r="AX8" s="5">
        <v>4.7005699999999999</v>
      </c>
      <c r="AY8" s="5">
        <v>11.15762</v>
      </c>
      <c r="AZ8" s="5">
        <v>13.486940000000001</v>
      </c>
      <c r="BA8" s="5">
        <v>8.5159800000000008</v>
      </c>
      <c r="BB8" s="6">
        <v>-0.39895000000000003</v>
      </c>
      <c r="BC8" s="5">
        <v>6.3729899999999997</v>
      </c>
      <c r="BD8" s="5">
        <v>9.1275200000000005</v>
      </c>
      <c r="BE8" s="5">
        <v>4.27189</v>
      </c>
      <c r="BF8" s="6">
        <v>1.0680000000000001</v>
      </c>
      <c r="BG8" s="5">
        <v>4.80382</v>
      </c>
      <c r="BH8" s="5">
        <v>3.5336400000000001</v>
      </c>
      <c r="BI8" s="6">
        <v>0.80234000000000005</v>
      </c>
      <c r="BJ8" s="6">
        <v>0.60924</v>
      </c>
      <c r="BK8" s="5">
        <v>8.1895799999999994</v>
      </c>
      <c r="BL8" s="5">
        <v>7.4779400000000003</v>
      </c>
      <c r="BM8" s="5">
        <v>10.0914</v>
      </c>
      <c r="BN8" s="5">
        <v>8.95139</v>
      </c>
      <c r="BO8" s="5">
        <v>8.1334499999999998</v>
      </c>
      <c r="BP8" s="6">
        <v>1.40541</v>
      </c>
      <c r="BQ8" s="5">
        <v>8.3310300000000002</v>
      </c>
      <c r="BR8" s="5">
        <v>9.2991200000000003</v>
      </c>
      <c r="BS8" s="5">
        <v>4.9234299999999998</v>
      </c>
      <c r="BT8" s="6">
        <v>-1.0487</v>
      </c>
      <c r="BU8" s="5">
        <v>8.8555600000000005</v>
      </c>
      <c r="BV8" s="5">
        <v>10.452640000000001</v>
      </c>
      <c r="BW8" s="5">
        <v>7.3571200000000001</v>
      </c>
      <c r="BX8" s="5">
        <v>7.8388499999999999</v>
      </c>
      <c r="BY8" s="6">
        <v>0.14893999999999999</v>
      </c>
      <c r="BZ8" s="5">
        <v>10.7072</v>
      </c>
      <c r="CA8" s="5">
        <v>9.0434699999999992</v>
      </c>
      <c r="CB8" s="5">
        <v>7.1296499999999998</v>
      </c>
      <c r="CC8" s="5">
        <v>4.5765099999999999</v>
      </c>
      <c r="CD8" s="5">
        <v>6.2341300000000004</v>
      </c>
      <c r="CE8" s="5">
        <v>5.3221499999999997</v>
      </c>
      <c r="CF8" s="5">
        <v>9.1322299999999998</v>
      </c>
      <c r="CG8" s="5">
        <v>11.920439999999999</v>
      </c>
      <c r="CH8" s="6">
        <v>-0.21762000000000001</v>
      </c>
      <c r="CI8" s="5">
        <v>7.3122299999999996</v>
      </c>
      <c r="CJ8" s="5">
        <v>7.0126299999999997</v>
      </c>
      <c r="CK8" s="5">
        <v>12.52825</v>
      </c>
      <c r="CL8" s="5">
        <v>3.5851600000000001</v>
      </c>
      <c r="CM8" s="5">
        <v>9.1365999999999996</v>
      </c>
      <c r="CN8" s="5">
        <v>3.56508</v>
      </c>
      <c r="CO8" s="5">
        <v>4.2863600000000002</v>
      </c>
      <c r="CP8" s="5">
        <v>5.0618299999999996</v>
      </c>
      <c r="CQ8" s="5">
        <v>10.47944</v>
      </c>
      <c r="CR8" s="5">
        <v>5.2735700000000003</v>
      </c>
      <c r="CS8" s="5">
        <v>5.5646199999999997</v>
      </c>
      <c r="CT8" s="5">
        <v>12.3847</v>
      </c>
      <c r="CU8" s="5">
        <v>2.7964500000000001</v>
      </c>
      <c r="CV8" s="5">
        <v>3.2019000000000002</v>
      </c>
      <c r="CW8" s="5">
        <v>2.18032</v>
      </c>
      <c r="CX8" s="5">
        <v>8.8692200000000003</v>
      </c>
      <c r="CY8" s="5">
        <v>5.3998799999999996</v>
      </c>
      <c r="CZ8" s="5">
        <v>4.7301900000000003</v>
      </c>
      <c r="DA8" s="5">
        <v>10.82647</v>
      </c>
      <c r="DB8" s="5">
        <v>5.5785200000000001</v>
      </c>
      <c r="DC8" s="6">
        <v>-0.54571000000000003</v>
      </c>
      <c r="DD8" s="6">
        <v>1.3069900000000001</v>
      </c>
      <c r="DE8" s="5">
        <v>8.1505600000000005</v>
      </c>
      <c r="DF8" s="5">
        <v>4.9035500000000001</v>
      </c>
      <c r="DG8" s="5">
        <v>6.73536</v>
      </c>
      <c r="DH8" s="5">
        <v>5.8119800000000001</v>
      </c>
      <c r="DI8" s="5">
        <v>6.5421300000000002</v>
      </c>
      <c r="DJ8" s="5">
        <v>7.7962999999999996</v>
      </c>
      <c r="DK8" s="5">
        <v>1.74038</v>
      </c>
      <c r="DL8" s="5">
        <v>9.68093</v>
      </c>
      <c r="DM8" s="6">
        <v>1.43299</v>
      </c>
      <c r="DN8" s="5">
        <v>3.9779399999999998</v>
      </c>
      <c r="DO8" s="5">
        <v>2.6192000000000002</v>
      </c>
      <c r="DP8" s="6">
        <v>1.02494</v>
      </c>
      <c r="DQ8" s="5">
        <v>8.2414299999999994</v>
      </c>
      <c r="DR8" s="5">
        <v>3.0799599999999998</v>
      </c>
      <c r="DS8" s="5">
        <v>6.0421800000000001</v>
      </c>
      <c r="DT8" s="5">
        <v>5.5570399999999998</v>
      </c>
      <c r="DU8" s="5">
        <v>2.8006700000000002</v>
      </c>
      <c r="DV8" s="5">
        <v>5.8277700000000001</v>
      </c>
      <c r="DW8" s="5">
        <v>9.3979900000000001</v>
      </c>
      <c r="DX8" s="1" t="s">
        <v>331</v>
      </c>
      <c r="DY8" s="1" t="s">
        <v>332</v>
      </c>
      <c r="DZ8" s="5">
        <v>-2.4755001068115234E-2</v>
      </c>
      <c r="EA8" s="5">
        <v>0.27931404113769531</v>
      </c>
    </row>
    <row r="9" spans="1:131" s="1" customFormat="1" x14ac:dyDescent="0.2">
      <c r="B9" s="3" t="s">
        <v>1030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T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5">
        <v>5.8112399999999997</v>
      </c>
      <c r="AK9" s="5">
        <v>5.3541800000000004</v>
      </c>
      <c r="AL9" s="5">
        <v>7.3612799999999998</v>
      </c>
      <c r="AM9" s="5">
        <v>2.93384</v>
      </c>
      <c r="AN9" s="5">
        <v>5.1770199999999997</v>
      </c>
      <c r="AO9" s="6">
        <v>-1.3215699999999999</v>
      </c>
      <c r="AP9" s="5">
        <v>5.6875200000000001</v>
      </c>
      <c r="AQ9" s="5">
        <v>9.7001399999999993</v>
      </c>
      <c r="AR9" s="5">
        <v>8.9713600000000007</v>
      </c>
      <c r="AS9" s="5">
        <v>3.5120200000000001</v>
      </c>
      <c r="AT9" s="5">
        <v>8.5631400000000006</v>
      </c>
      <c r="AU9" s="5">
        <v>2.83758</v>
      </c>
      <c r="AV9" s="6">
        <v>0.29596</v>
      </c>
      <c r="AW9" s="5">
        <v>11.42653</v>
      </c>
      <c r="AX9" s="5">
        <v>4.8376400000000004</v>
      </c>
      <c r="AY9" s="5">
        <v>11.11374</v>
      </c>
      <c r="AZ9" s="5">
        <v>13.38133</v>
      </c>
      <c r="BA9" s="5">
        <v>8.4836200000000002</v>
      </c>
      <c r="BB9" s="6">
        <v>-0.34910999999999998</v>
      </c>
      <c r="BC9" s="5">
        <v>6.3846299999999996</v>
      </c>
      <c r="BD9" s="5">
        <v>9.1501599999999996</v>
      </c>
      <c r="BE9" s="5">
        <v>4.3681000000000001</v>
      </c>
      <c r="BF9" s="6">
        <v>1.1706700000000001</v>
      </c>
      <c r="BG9" s="5">
        <v>4.8765599999999996</v>
      </c>
      <c r="BH9" s="5">
        <v>3.51925</v>
      </c>
      <c r="BI9" s="6">
        <v>0.80823</v>
      </c>
      <c r="BJ9" s="6">
        <v>-0.28221000000000002</v>
      </c>
      <c r="BK9" s="5">
        <v>8.1392600000000002</v>
      </c>
      <c r="BL9" s="5">
        <v>7.6224800000000004</v>
      </c>
      <c r="BM9" s="5">
        <v>10.12566</v>
      </c>
      <c r="BN9" s="5">
        <v>8.9341500000000007</v>
      </c>
      <c r="BO9" s="5">
        <v>8.1376399999999993</v>
      </c>
      <c r="BP9" s="6">
        <v>1.1890499999999999</v>
      </c>
      <c r="BQ9" s="5">
        <v>8.4974399999999992</v>
      </c>
      <c r="BR9" s="5">
        <v>9.2943599999999993</v>
      </c>
      <c r="BS9" s="5">
        <v>4.95756</v>
      </c>
      <c r="BT9" s="6">
        <v>-1.33887</v>
      </c>
      <c r="BU9" s="5">
        <v>8.8703199999999995</v>
      </c>
      <c r="BV9" s="5">
        <v>10.491529999999999</v>
      </c>
      <c r="BW9" s="5">
        <v>7.3548299999999998</v>
      </c>
      <c r="BX9" s="5">
        <v>7.8772099999999998</v>
      </c>
      <c r="BY9" s="6">
        <v>3.669E-2</v>
      </c>
      <c r="BZ9" s="5">
        <v>10.66615</v>
      </c>
      <c r="CA9" s="5">
        <v>9.0709</v>
      </c>
      <c r="CB9" s="5">
        <v>7.2377700000000003</v>
      </c>
      <c r="CC9" s="5">
        <v>4.5296500000000002</v>
      </c>
      <c r="CD9" s="5">
        <v>6.2836100000000004</v>
      </c>
      <c r="CE9" s="5">
        <v>5.3896300000000004</v>
      </c>
      <c r="CF9" s="5">
        <v>9.1021000000000001</v>
      </c>
      <c r="CG9" s="5">
        <v>11.8812</v>
      </c>
      <c r="CH9" s="6">
        <v>-0.28914000000000001</v>
      </c>
      <c r="CI9" s="5">
        <v>7.32233</v>
      </c>
      <c r="CJ9" s="5">
        <v>7.0708399999999996</v>
      </c>
      <c r="CK9" s="5">
        <v>12.532870000000001</v>
      </c>
      <c r="CL9" s="5">
        <v>3.6480800000000002</v>
      </c>
      <c r="CM9" s="5">
        <v>9.1915099999999992</v>
      </c>
      <c r="CN9" s="5">
        <v>3.5375299999999998</v>
      </c>
      <c r="CO9" s="5">
        <v>4.1281800000000004</v>
      </c>
      <c r="CP9" s="5">
        <v>5.1200200000000002</v>
      </c>
      <c r="CQ9" s="5">
        <v>10.43829</v>
      </c>
      <c r="CR9" s="5">
        <v>5.5180400000000001</v>
      </c>
      <c r="CS9" s="5">
        <v>5.5631500000000003</v>
      </c>
      <c r="CT9" s="5">
        <v>12.386480000000001</v>
      </c>
      <c r="CU9" s="5">
        <v>2.5964200000000002</v>
      </c>
      <c r="CV9" s="5">
        <v>2.9554499999999999</v>
      </c>
      <c r="CW9" s="5">
        <v>2.1923699999999999</v>
      </c>
      <c r="CX9" s="5">
        <v>8.7999500000000008</v>
      </c>
      <c r="CY9" s="5">
        <v>5.5002700000000004</v>
      </c>
      <c r="CZ9" s="5">
        <v>4.5819700000000001</v>
      </c>
      <c r="DA9" s="5">
        <v>10.69253</v>
      </c>
      <c r="DB9" s="5">
        <v>5.5169100000000002</v>
      </c>
      <c r="DC9" s="6">
        <v>-1.1475599999999999</v>
      </c>
      <c r="DD9" s="6">
        <v>1.3728400000000001</v>
      </c>
      <c r="DE9" s="5">
        <v>8.1564200000000007</v>
      </c>
      <c r="DF9" s="5">
        <v>4.8029000000000002</v>
      </c>
      <c r="DG9" s="5">
        <v>6.66716</v>
      </c>
      <c r="DH9" s="5">
        <v>5.7025699999999997</v>
      </c>
      <c r="DI9" s="5">
        <v>6.4299299999999997</v>
      </c>
      <c r="DJ9" s="5">
        <v>7.8109999999999999</v>
      </c>
      <c r="DK9" s="5">
        <v>1.73272</v>
      </c>
      <c r="DL9" s="5">
        <v>9.54528</v>
      </c>
      <c r="DM9" s="6">
        <v>0.77403999999999995</v>
      </c>
      <c r="DN9" s="5">
        <v>3.9007999999999998</v>
      </c>
      <c r="DO9" s="6">
        <v>2.3085499999999999</v>
      </c>
      <c r="DP9" s="6">
        <v>6.6059999999999994E-2</v>
      </c>
      <c r="DQ9" s="5">
        <v>8.2008100000000006</v>
      </c>
      <c r="DR9" s="5">
        <v>3.1757599999999999</v>
      </c>
      <c r="DS9" s="5">
        <v>5.93879</v>
      </c>
      <c r="DT9" s="5">
        <v>5.4393700000000003</v>
      </c>
      <c r="DU9" s="5">
        <v>2.7919900000000002</v>
      </c>
      <c r="DV9" s="5">
        <v>5.7094100000000001</v>
      </c>
      <c r="DW9" s="5">
        <v>9.3563399999999994</v>
      </c>
      <c r="DX9" s="1" t="s">
        <v>331</v>
      </c>
      <c r="DY9" s="1" t="s">
        <v>332</v>
      </c>
      <c r="DZ9" s="5">
        <v>0.1542057991027832</v>
      </c>
      <c r="EA9" s="5">
        <v>0.28639507293701172</v>
      </c>
    </row>
    <row r="10" spans="1:131" s="1" customFormat="1" x14ac:dyDescent="0.2">
      <c r="B10" s="3" t="s">
        <v>1031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T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5">
        <v>5.9150200000000002</v>
      </c>
      <c r="AK10" s="5">
        <v>4.87392</v>
      </c>
      <c r="AL10" s="5">
        <v>7.4272600000000004</v>
      </c>
      <c r="AM10" s="5">
        <v>2.5990099999999998</v>
      </c>
      <c r="AN10" s="5">
        <v>6.1040999999999999</v>
      </c>
      <c r="AO10" s="6">
        <v>-1.5202899999999999</v>
      </c>
      <c r="AP10" s="5">
        <v>5.8375399999999997</v>
      </c>
      <c r="AQ10" s="5">
        <v>9.5944800000000008</v>
      </c>
      <c r="AR10" s="5">
        <v>8.4781399999999998</v>
      </c>
      <c r="AS10" s="5">
        <v>3.3300200000000002</v>
      </c>
      <c r="AT10" s="5">
        <v>8.17422</v>
      </c>
      <c r="AU10" s="6">
        <v>1.30647</v>
      </c>
      <c r="AV10" s="6">
        <v>0.60238999999999998</v>
      </c>
      <c r="AW10" s="5">
        <v>11.39663</v>
      </c>
      <c r="AX10" s="5">
        <v>4.1066099999999999</v>
      </c>
      <c r="AY10" s="5">
        <v>11.29931</v>
      </c>
      <c r="AZ10" s="5">
        <v>13.23044</v>
      </c>
      <c r="BA10" s="5">
        <v>8.5493600000000001</v>
      </c>
      <c r="BB10" s="6">
        <v>-0.59618000000000004</v>
      </c>
      <c r="BC10" s="5">
        <v>6.4719100000000003</v>
      </c>
      <c r="BD10" s="5">
        <v>9.4384700000000006</v>
      </c>
      <c r="BE10" s="5">
        <v>4.5594200000000003</v>
      </c>
      <c r="BF10" s="6">
        <v>1.43466</v>
      </c>
      <c r="BG10" s="5">
        <v>4.7538099999999996</v>
      </c>
      <c r="BH10" s="5">
        <v>3.9281199999999998</v>
      </c>
      <c r="BI10" s="6">
        <v>1.26068</v>
      </c>
      <c r="BJ10" s="6">
        <v>0.74268000000000001</v>
      </c>
      <c r="BK10" s="5">
        <v>8.0523299999999995</v>
      </c>
      <c r="BL10" s="5">
        <v>7.4132199999999999</v>
      </c>
      <c r="BM10" s="5">
        <v>10.78773</v>
      </c>
      <c r="BN10" s="5">
        <v>8.9251699999999996</v>
      </c>
      <c r="BO10" s="5">
        <v>7.4560000000000004</v>
      </c>
      <c r="BP10" s="6">
        <v>1.35399</v>
      </c>
      <c r="BQ10" s="5">
        <v>8.8842300000000005</v>
      </c>
      <c r="BR10" s="5">
        <v>9.0357699999999994</v>
      </c>
      <c r="BS10" s="5">
        <v>5.4481000000000002</v>
      </c>
      <c r="BT10" s="6">
        <v>-1.16398</v>
      </c>
      <c r="BU10" s="5">
        <v>9.3463799999999999</v>
      </c>
      <c r="BV10" s="5">
        <v>10.548249999999999</v>
      </c>
      <c r="BW10" s="5">
        <v>6.7917399999999999</v>
      </c>
      <c r="BX10" s="5">
        <v>7.0486300000000002</v>
      </c>
      <c r="BY10" s="6">
        <v>0.45852999999999999</v>
      </c>
      <c r="BZ10" s="5">
        <v>10.16897</v>
      </c>
      <c r="CA10" s="5">
        <v>9.2596399999999992</v>
      </c>
      <c r="CB10" s="5">
        <v>7.2259700000000002</v>
      </c>
      <c r="CC10" s="5">
        <v>5.0655200000000002</v>
      </c>
      <c r="CD10" s="5">
        <v>6.1047200000000004</v>
      </c>
      <c r="CE10" s="5">
        <v>5.8504300000000002</v>
      </c>
      <c r="CF10" s="5">
        <v>8.6554900000000004</v>
      </c>
      <c r="CG10" s="5">
        <v>12.344329999999999</v>
      </c>
      <c r="CH10" s="6">
        <v>-0.28813</v>
      </c>
      <c r="CI10" s="5">
        <v>7.5517300000000001</v>
      </c>
      <c r="CJ10" s="5">
        <v>6.8549300000000004</v>
      </c>
      <c r="CK10" s="5">
        <v>12.100910000000001</v>
      </c>
      <c r="CL10" s="5">
        <v>3.8550300000000002</v>
      </c>
      <c r="CM10" s="5">
        <v>8.0547799999999992</v>
      </c>
      <c r="CN10" s="5">
        <v>3.3985099999999999</v>
      </c>
      <c r="CO10" s="5">
        <v>2.4716499999999999</v>
      </c>
      <c r="CP10" s="5">
        <v>5.2955699999999997</v>
      </c>
      <c r="CQ10" s="5">
        <v>10.220789999999999</v>
      </c>
      <c r="CR10" s="5">
        <v>5.5933099999999998</v>
      </c>
      <c r="CS10" s="5">
        <v>5.5564099999999996</v>
      </c>
      <c r="CT10" s="5">
        <v>11.667820000000001</v>
      </c>
      <c r="CU10" s="5">
        <v>3.2427199999999998</v>
      </c>
      <c r="CV10" s="5">
        <v>3.5096699999999998</v>
      </c>
      <c r="CW10" s="5">
        <v>1.7744500000000001</v>
      </c>
      <c r="CX10" s="5">
        <v>8.8785900000000009</v>
      </c>
      <c r="CY10" s="5">
        <v>6.1961500000000003</v>
      </c>
      <c r="CZ10" s="5">
        <v>3.9791099999999999</v>
      </c>
      <c r="DA10" s="5">
        <v>11.23845</v>
      </c>
      <c r="DB10" s="5">
        <v>5.5808799999999996</v>
      </c>
      <c r="DC10" s="6">
        <v>-0.30286000000000002</v>
      </c>
      <c r="DD10" s="6">
        <v>1.41062</v>
      </c>
      <c r="DE10" s="5">
        <v>8.5564099999999996</v>
      </c>
      <c r="DF10" s="5">
        <v>5.5765399999999996</v>
      </c>
      <c r="DG10" s="5">
        <v>6.9138500000000001</v>
      </c>
      <c r="DH10" s="5">
        <v>6.0940300000000001</v>
      </c>
      <c r="DI10" s="5">
        <v>6.43492</v>
      </c>
      <c r="DJ10" s="5">
        <v>7.1445400000000001</v>
      </c>
      <c r="DK10" s="5">
        <v>2.0413100000000002</v>
      </c>
      <c r="DL10" s="5">
        <v>9.29495</v>
      </c>
      <c r="DM10" s="6">
        <v>0.51288</v>
      </c>
      <c r="DN10" s="5">
        <v>3.74675</v>
      </c>
      <c r="DO10" s="6">
        <v>2.3816099999999998</v>
      </c>
      <c r="DP10" s="6">
        <v>1.08819</v>
      </c>
      <c r="DQ10" s="5">
        <v>8.0515799999999995</v>
      </c>
      <c r="DR10" s="5">
        <v>3.5101900000000001</v>
      </c>
      <c r="DS10" s="5">
        <v>5.5101399999999998</v>
      </c>
      <c r="DT10" s="5">
        <v>5.0368300000000001</v>
      </c>
      <c r="DU10" s="5">
        <v>3.0370300000000001</v>
      </c>
      <c r="DV10" s="5">
        <v>6.3800600000000003</v>
      </c>
      <c r="DW10" s="5">
        <v>9.1647099999999995</v>
      </c>
      <c r="DX10" s="1" t="s">
        <v>754</v>
      </c>
      <c r="DY10" s="1" t="s">
        <v>332</v>
      </c>
      <c r="DZ10" s="5">
        <v>6.1659812927246094E-2</v>
      </c>
      <c r="EA10" s="5">
        <v>0.22034406661987305</v>
      </c>
    </row>
    <row r="11" spans="1:131" s="1" customFormat="1" x14ac:dyDescent="0.2">
      <c r="B11" s="3" t="s">
        <v>1032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T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5">
        <v>5.86557</v>
      </c>
      <c r="AK11" s="5">
        <v>5.0088900000000001</v>
      </c>
      <c r="AL11" s="5">
        <v>7.4807699999999997</v>
      </c>
      <c r="AM11" s="5">
        <v>2.6613199999999999</v>
      </c>
      <c r="AN11" s="5">
        <v>6.0682799999999997</v>
      </c>
      <c r="AO11" s="6">
        <v>-2.0270199999999998</v>
      </c>
      <c r="AP11" s="5">
        <v>5.7478800000000003</v>
      </c>
      <c r="AQ11" s="5">
        <v>9.4147099999999995</v>
      </c>
      <c r="AR11" s="5">
        <v>8.4042300000000001</v>
      </c>
      <c r="AS11" s="5">
        <v>3.1940200000000001</v>
      </c>
      <c r="AT11" s="5">
        <v>8.0946099999999994</v>
      </c>
      <c r="AU11" s="6">
        <v>1.0745400000000001</v>
      </c>
      <c r="AV11" s="6">
        <v>0.91513</v>
      </c>
      <c r="AW11" s="5">
        <v>11.34984</v>
      </c>
      <c r="AX11" s="5">
        <v>4.1429799999999997</v>
      </c>
      <c r="AY11" s="5">
        <v>11.23489</v>
      </c>
      <c r="AZ11" s="5">
        <v>13.33905</v>
      </c>
      <c r="BA11" s="5">
        <v>8.5302900000000008</v>
      </c>
      <c r="BB11" s="6">
        <v>-0.49275999999999998</v>
      </c>
      <c r="BC11" s="5">
        <v>6.49125</v>
      </c>
      <c r="BD11" s="5">
        <v>9.4329900000000002</v>
      </c>
      <c r="BE11" s="5">
        <v>4.5198700000000001</v>
      </c>
      <c r="BF11" s="6">
        <v>1.7724899999999999</v>
      </c>
      <c r="BG11" s="5">
        <v>4.8084100000000003</v>
      </c>
      <c r="BH11" s="5">
        <v>3.8477700000000001</v>
      </c>
      <c r="BI11" s="6">
        <v>0.81467999999999996</v>
      </c>
      <c r="BJ11" s="6">
        <v>1.0062</v>
      </c>
      <c r="BK11" s="5">
        <v>7.99986</v>
      </c>
      <c r="BL11" s="5">
        <v>7.5391199999999996</v>
      </c>
      <c r="BM11" s="5">
        <v>10.85425</v>
      </c>
      <c r="BN11" s="5">
        <v>8.9284300000000005</v>
      </c>
      <c r="BO11" s="5">
        <v>7.4834899999999998</v>
      </c>
      <c r="BP11" s="6">
        <v>1.5190399999999999</v>
      </c>
      <c r="BQ11" s="5">
        <v>8.8278199999999991</v>
      </c>
      <c r="BR11" s="5">
        <v>8.9896399999999996</v>
      </c>
      <c r="BS11" s="5">
        <v>5.34945</v>
      </c>
      <c r="BT11" s="6">
        <v>-1.3966400000000001</v>
      </c>
      <c r="BU11" s="5">
        <v>9.3316199999999991</v>
      </c>
      <c r="BV11" s="5">
        <v>10.52074</v>
      </c>
      <c r="BW11" s="5">
        <v>6.5258700000000003</v>
      </c>
      <c r="BX11" s="5">
        <v>7.0479900000000004</v>
      </c>
      <c r="BY11" s="6">
        <v>-7.4840000000000004E-2</v>
      </c>
      <c r="BZ11" s="5">
        <v>10.242290000000001</v>
      </c>
      <c r="CA11" s="5">
        <v>9.3172300000000003</v>
      </c>
      <c r="CB11" s="5">
        <v>7.2123400000000002</v>
      </c>
      <c r="CC11" s="5">
        <v>4.8786300000000002</v>
      </c>
      <c r="CD11" s="5">
        <v>6.16099</v>
      </c>
      <c r="CE11" s="5">
        <v>5.9313500000000001</v>
      </c>
      <c r="CF11" s="5">
        <v>8.6897300000000008</v>
      </c>
      <c r="CG11" s="5">
        <v>12.367179999999999</v>
      </c>
      <c r="CH11" s="6">
        <v>0.19159999999999999</v>
      </c>
      <c r="CI11" s="5">
        <v>7.6011800000000003</v>
      </c>
      <c r="CJ11" s="5">
        <v>6.7002499999999996</v>
      </c>
      <c r="CK11" s="5">
        <v>12.16939</v>
      </c>
      <c r="CL11" s="5">
        <v>3.8283100000000001</v>
      </c>
      <c r="CM11" s="5">
        <v>7.9931299999999998</v>
      </c>
      <c r="CN11" s="5">
        <v>3.3923199999999998</v>
      </c>
      <c r="CO11" s="5">
        <v>2.40523</v>
      </c>
      <c r="CP11" s="5">
        <v>5.29765</v>
      </c>
      <c r="CQ11" s="5">
        <v>10.342980000000001</v>
      </c>
      <c r="CR11" s="5">
        <v>5.7003300000000001</v>
      </c>
      <c r="CS11" s="5">
        <v>5.5726899999999997</v>
      </c>
      <c r="CT11" s="5">
        <v>11.59877</v>
      </c>
      <c r="CU11" s="5">
        <v>3.2483900000000001</v>
      </c>
      <c r="CV11" s="5">
        <v>3.4631099999999999</v>
      </c>
      <c r="CW11" s="5">
        <v>1.8020700000000001</v>
      </c>
      <c r="CX11" s="5">
        <v>8.9075799999999994</v>
      </c>
      <c r="CY11" s="5">
        <v>6.1629399999999999</v>
      </c>
      <c r="CZ11" s="5">
        <v>3.9586100000000002</v>
      </c>
      <c r="DA11" s="5">
        <v>11.1881</v>
      </c>
      <c r="DB11" s="5">
        <v>5.5442200000000001</v>
      </c>
      <c r="DC11" s="6">
        <v>-0.42614999999999997</v>
      </c>
      <c r="DD11" s="6">
        <v>1.3499399999999999</v>
      </c>
      <c r="DE11" s="5">
        <v>8.4780099999999994</v>
      </c>
      <c r="DF11" s="5">
        <v>5.6475400000000002</v>
      </c>
      <c r="DG11" s="5">
        <v>6.78918</v>
      </c>
      <c r="DH11" s="5">
        <v>5.9060300000000003</v>
      </c>
      <c r="DI11" s="5">
        <v>6.3130699999999997</v>
      </c>
      <c r="DJ11" s="5">
        <v>7.2050099999999997</v>
      </c>
      <c r="DK11" s="5">
        <v>1.9301600000000001</v>
      </c>
      <c r="DL11" s="5">
        <v>9.2597299999999994</v>
      </c>
      <c r="DM11" s="6">
        <v>0.74114999999999998</v>
      </c>
      <c r="DN11" s="5">
        <v>3.9542099999999998</v>
      </c>
      <c r="DO11" s="6">
        <v>2.10154</v>
      </c>
      <c r="DP11" s="6">
        <v>1.7531300000000001</v>
      </c>
      <c r="DQ11" s="5">
        <v>8.1901399999999995</v>
      </c>
      <c r="DR11" s="5">
        <v>3.02969</v>
      </c>
      <c r="DS11" s="5">
        <v>5.4009900000000002</v>
      </c>
      <c r="DT11" s="5">
        <v>4.9200100000000004</v>
      </c>
      <c r="DU11" s="5">
        <v>2.9901399999999998</v>
      </c>
      <c r="DV11" s="5">
        <v>6.3486399999999996</v>
      </c>
      <c r="DW11" s="5">
        <v>9.2175200000000004</v>
      </c>
      <c r="DX11" s="1" t="s">
        <v>754</v>
      </c>
      <c r="DY11" s="1" t="s">
        <v>332</v>
      </c>
      <c r="DZ11" s="5">
        <v>9.1304779052734375E-3</v>
      </c>
      <c r="EA11" s="5">
        <v>0.18410444259643555</v>
      </c>
    </row>
    <row r="12" spans="1:131" s="1" customFormat="1" x14ac:dyDescent="0.2">
      <c r="B12" s="3" t="s">
        <v>1033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T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7">
        <v>5.6055000000000001</v>
      </c>
      <c r="AK12" s="7">
        <v>6.2699699999999998</v>
      </c>
      <c r="AL12" s="7">
        <v>7.57003</v>
      </c>
      <c r="AM12" s="7">
        <v>1.8791800000000001</v>
      </c>
      <c r="AN12" s="7">
        <v>5.8398000000000003</v>
      </c>
      <c r="AO12" s="8">
        <v>-1.15263</v>
      </c>
      <c r="AP12" s="7">
        <v>6.3552999999999997</v>
      </c>
      <c r="AQ12" s="7">
        <v>9.7129799999999999</v>
      </c>
      <c r="AR12" s="7">
        <v>8.9371600000000004</v>
      </c>
      <c r="AS12" s="7">
        <v>3.2556699999999998</v>
      </c>
      <c r="AT12" s="7">
        <v>8.4575300000000002</v>
      </c>
      <c r="AU12" s="7">
        <v>3.1674899999999999</v>
      </c>
      <c r="AV12" s="8">
        <v>1.1567000000000001</v>
      </c>
      <c r="AW12" s="7">
        <v>11.73488</v>
      </c>
      <c r="AX12" s="7">
        <v>6.1700299999999997</v>
      </c>
      <c r="AY12" s="7">
        <v>9.57179</v>
      </c>
      <c r="AZ12" s="7">
        <v>13.42146</v>
      </c>
      <c r="BA12" s="7">
        <v>8.2864400000000007</v>
      </c>
      <c r="BB12" s="8">
        <v>-0.69479999999999997</v>
      </c>
      <c r="BC12" s="7">
        <v>6.8634700000000004</v>
      </c>
      <c r="BD12" s="7">
        <v>9.96861</v>
      </c>
      <c r="BE12" s="7">
        <v>4.7525500000000003</v>
      </c>
      <c r="BF12" s="7">
        <v>2.13117</v>
      </c>
      <c r="BG12" s="7">
        <v>4.6547200000000002</v>
      </c>
      <c r="BH12" s="7">
        <v>3.44747</v>
      </c>
      <c r="BI12" s="8">
        <v>0.97916000000000003</v>
      </c>
      <c r="BJ12" s="8">
        <v>0.19869999999999999</v>
      </c>
      <c r="BK12" s="7">
        <v>8.1194100000000002</v>
      </c>
      <c r="BL12" s="7">
        <v>7.5638100000000001</v>
      </c>
      <c r="BM12" s="7">
        <v>10.34497</v>
      </c>
      <c r="BN12" s="7">
        <v>9.6253499999999992</v>
      </c>
      <c r="BO12" s="7">
        <v>7.5035600000000002</v>
      </c>
      <c r="BP12" s="8">
        <v>1.7104699999999999</v>
      </c>
      <c r="BQ12" s="7">
        <v>8.8024100000000001</v>
      </c>
      <c r="BR12" s="7">
        <v>9.0292300000000001</v>
      </c>
      <c r="BS12" s="7">
        <v>5.8902400000000004</v>
      </c>
      <c r="BT12" s="8">
        <v>-1.3129999999999999</v>
      </c>
      <c r="BU12" s="7">
        <v>9.3924800000000008</v>
      </c>
      <c r="BV12" s="7">
        <v>10.37435</v>
      </c>
      <c r="BW12" s="7">
        <v>8.3909900000000004</v>
      </c>
      <c r="BX12" s="7">
        <v>8.2827699999999993</v>
      </c>
      <c r="BY12" s="8">
        <v>-0.14507999999999999</v>
      </c>
      <c r="BZ12" s="7">
        <v>11.498900000000001</v>
      </c>
      <c r="CA12" s="7">
        <v>9.1462699999999995</v>
      </c>
      <c r="CB12" s="7">
        <v>6.9300199999999998</v>
      </c>
      <c r="CC12" s="7">
        <v>4.4730100000000004</v>
      </c>
      <c r="CD12" s="7">
        <v>6.2314999999999996</v>
      </c>
      <c r="CE12" s="7">
        <v>6.2911700000000002</v>
      </c>
      <c r="CF12" s="7">
        <v>10.515180000000001</v>
      </c>
      <c r="CG12" s="7">
        <v>10.12036</v>
      </c>
      <c r="CH12" s="8">
        <v>0.62424000000000002</v>
      </c>
      <c r="CI12" s="7">
        <v>5.3862800000000002</v>
      </c>
      <c r="CJ12" s="7">
        <v>6.9718499999999999</v>
      </c>
      <c r="CK12" s="7">
        <v>13.487819999999999</v>
      </c>
      <c r="CL12" s="7">
        <v>2.9146899999999998</v>
      </c>
      <c r="CM12" s="7">
        <v>9.1201100000000004</v>
      </c>
      <c r="CN12" s="7">
        <v>2.66709</v>
      </c>
      <c r="CO12" s="7">
        <v>3.3181799999999999</v>
      </c>
      <c r="CP12" s="7">
        <v>5.3240999999999996</v>
      </c>
      <c r="CQ12" s="7">
        <v>10.965479999999999</v>
      </c>
      <c r="CR12" s="7">
        <v>6.2392700000000003</v>
      </c>
      <c r="CS12" s="7">
        <v>5.8625499999999997</v>
      </c>
      <c r="CT12" s="7">
        <v>11.22124</v>
      </c>
      <c r="CU12" s="7">
        <v>3.1839200000000001</v>
      </c>
      <c r="CV12" s="7">
        <v>3.7890899999999998</v>
      </c>
      <c r="CW12" s="7">
        <v>1.4153800000000001</v>
      </c>
      <c r="CX12" s="7">
        <v>8.9860799999999994</v>
      </c>
      <c r="CY12" s="7">
        <v>6.0843600000000002</v>
      </c>
      <c r="CZ12" s="7">
        <v>3.6061399999999999</v>
      </c>
      <c r="DA12" s="7">
        <v>12.49587</v>
      </c>
      <c r="DB12" s="7">
        <v>5.1846500000000004</v>
      </c>
      <c r="DC12" s="8">
        <v>-0.90232000000000001</v>
      </c>
      <c r="DD12" s="8">
        <v>1.3121799999999999</v>
      </c>
      <c r="DE12" s="7">
        <v>7.6962299999999999</v>
      </c>
      <c r="DF12" s="7">
        <v>5.0221499999999999</v>
      </c>
      <c r="DG12" s="7">
        <v>8.2853499999999993</v>
      </c>
      <c r="DH12" s="7">
        <v>6.0407599999999997</v>
      </c>
      <c r="DI12" s="7">
        <v>5.0649300000000004</v>
      </c>
      <c r="DJ12" s="7">
        <v>7.1335899999999999</v>
      </c>
      <c r="DK12" s="7">
        <v>2.5138199999999999</v>
      </c>
      <c r="DL12" s="7">
        <v>9.5186899999999994</v>
      </c>
      <c r="DM12" s="8">
        <v>0.72548999999999997</v>
      </c>
      <c r="DN12" s="7">
        <v>4.1288400000000003</v>
      </c>
      <c r="DO12" s="8">
        <v>1.8935999999999999</v>
      </c>
      <c r="DP12" s="8">
        <v>0.61819999999999997</v>
      </c>
      <c r="DQ12" s="7">
        <v>7.2922399999999996</v>
      </c>
      <c r="DR12" s="7">
        <v>3.7006700000000001</v>
      </c>
      <c r="DS12" s="7">
        <v>6.6397300000000001</v>
      </c>
      <c r="DT12" s="7">
        <v>6.3709699999999998</v>
      </c>
      <c r="DU12" s="7">
        <v>3.2330299999999998</v>
      </c>
      <c r="DV12" s="7">
        <v>6.6855099999999998</v>
      </c>
      <c r="DW12" s="7">
        <v>9.2131900000000009</v>
      </c>
      <c r="DX12" s="1" t="s">
        <v>475</v>
      </c>
      <c r="DY12" s="1" t="s">
        <v>557</v>
      </c>
      <c r="DZ12" s="5">
        <v>-0.14726066589355469</v>
      </c>
      <c r="EA12" s="5">
        <v>0.39870929718017578</v>
      </c>
    </row>
    <row r="13" spans="1:131" s="1" customFormat="1" x14ac:dyDescent="0.2">
      <c r="B13" s="3" t="s">
        <v>1034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T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5">
        <v>5.45953</v>
      </c>
      <c r="AK13" s="5">
        <v>6.1378399999999997</v>
      </c>
      <c r="AL13" s="5">
        <v>7.5371300000000003</v>
      </c>
      <c r="AM13" s="5">
        <v>1.87273</v>
      </c>
      <c r="AN13" s="5">
        <v>5.53254</v>
      </c>
      <c r="AO13" s="6">
        <v>-1.52216</v>
      </c>
      <c r="AP13" s="5">
        <v>6.1285699999999999</v>
      </c>
      <c r="AQ13" s="5">
        <v>9.4961500000000001</v>
      </c>
      <c r="AR13" s="5">
        <v>8.7910699999999995</v>
      </c>
      <c r="AS13" s="5">
        <v>2.95899</v>
      </c>
      <c r="AT13" s="5">
        <v>8.2146000000000008</v>
      </c>
      <c r="AU13" s="5">
        <v>2.9171800000000001</v>
      </c>
      <c r="AV13" s="6">
        <v>0.74272000000000005</v>
      </c>
      <c r="AW13" s="5">
        <v>11.514720000000001</v>
      </c>
      <c r="AX13" s="5">
        <v>5.8807799999999997</v>
      </c>
      <c r="AY13" s="5">
        <v>9.3737399999999997</v>
      </c>
      <c r="AZ13" s="5">
        <v>13.23024</v>
      </c>
      <c r="BA13" s="5">
        <v>8.0898800000000008</v>
      </c>
      <c r="BB13" s="6">
        <v>-0.96572999999999998</v>
      </c>
      <c r="BC13" s="5">
        <v>6.7306100000000004</v>
      </c>
      <c r="BD13" s="5">
        <v>9.75427</v>
      </c>
      <c r="BE13" s="5">
        <v>4.5708900000000003</v>
      </c>
      <c r="BF13" s="5">
        <v>2.1213700000000002</v>
      </c>
      <c r="BG13" s="5">
        <v>4.6134399999999998</v>
      </c>
      <c r="BH13" s="5">
        <v>3.1903100000000002</v>
      </c>
      <c r="BI13" s="6">
        <v>0.76119000000000003</v>
      </c>
      <c r="BJ13" s="6">
        <v>0.12753999999999999</v>
      </c>
      <c r="BK13" s="5">
        <v>8.0378100000000003</v>
      </c>
      <c r="BL13" s="5">
        <v>7.5534600000000003</v>
      </c>
      <c r="BM13" s="5">
        <v>10.178229999999999</v>
      </c>
      <c r="BN13" s="5">
        <v>9.4582300000000004</v>
      </c>
      <c r="BO13" s="5">
        <v>7.3812600000000002</v>
      </c>
      <c r="BP13" s="6">
        <v>1.4383600000000001</v>
      </c>
      <c r="BQ13" s="5">
        <v>8.5628299999999999</v>
      </c>
      <c r="BR13" s="5">
        <v>8.8929200000000002</v>
      </c>
      <c r="BS13" s="5">
        <v>5.63612</v>
      </c>
      <c r="BT13" s="6">
        <v>-1.11565</v>
      </c>
      <c r="BU13" s="5">
        <v>9.1491399999999992</v>
      </c>
      <c r="BV13" s="5">
        <v>10.39364</v>
      </c>
      <c r="BW13" s="5">
        <v>8.0788399999999996</v>
      </c>
      <c r="BX13" s="5">
        <v>8.0896000000000008</v>
      </c>
      <c r="BY13" s="6">
        <v>2.9669999999999998E-2</v>
      </c>
      <c r="BZ13" s="5">
        <v>11.32422</v>
      </c>
      <c r="CA13" s="5">
        <v>9.0014599999999998</v>
      </c>
      <c r="CB13" s="5">
        <v>6.74444</v>
      </c>
      <c r="CC13" s="5">
        <v>4.5217799999999997</v>
      </c>
      <c r="CD13" s="5">
        <v>6.1596599999999997</v>
      </c>
      <c r="CE13" s="5">
        <v>6.0612000000000004</v>
      </c>
      <c r="CF13" s="5">
        <v>10.37677</v>
      </c>
      <c r="CG13" s="5">
        <v>9.9579400000000007</v>
      </c>
      <c r="CH13" s="6">
        <v>0.55701000000000001</v>
      </c>
      <c r="CI13" s="5">
        <v>5.3006399999999996</v>
      </c>
      <c r="CJ13" s="5">
        <v>6.9054500000000001</v>
      </c>
      <c r="CK13" s="5">
        <v>13.28214</v>
      </c>
      <c r="CL13" s="5">
        <v>2.8781400000000001</v>
      </c>
      <c r="CM13" s="5">
        <v>8.9221599999999999</v>
      </c>
      <c r="CN13" s="5">
        <v>2.3530899999999999</v>
      </c>
      <c r="CO13" s="5">
        <v>2.9433699999999998</v>
      </c>
      <c r="CP13" s="5">
        <v>4.9724399999999997</v>
      </c>
      <c r="CQ13" s="5">
        <v>10.701650000000001</v>
      </c>
      <c r="CR13" s="5">
        <v>5.9145099999999999</v>
      </c>
      <c r="CS13" s="5">
        <v>5.6543700000000001</v>
      </c>
      <c r="CT13" s="5">
        <v>11.19134</v>
      </c>
      <c r="CU13" s="5">
        <v>3.0859000000000001</v>
      </c>
      <c r="CV13" s="5">
        <v>3.6511200000000001</v>
      </c>
      <c r="CW13" s="5">
        <v>1.2522899999999999</v>
      </c>
      <c r="CX13" s="5">
        <v>8.8961299999999994</v>
      </c>
      <c r="CY13" s="5">
        <v>5.9031900000000004</v>
      </c>
      <c r="CZ13" s="5">
        <v>3.4753500000000002</v>
      </c>
      <c r="DA13" s="5">
        <v>12.278449999999999</v>
      </c>
      <c r="DB13" s="5">
        <v>5.0311899999999996</v>
      </c>
      <c r="DC13" s="6">
        <v>-1.51318</v>
      </c>
      <c r="DD13" s="6">
        <v>1.44902</v>
      </c>
      <c r="DE13" s="5">
        <v>7.5464799999999999</v>
      </c>
      <c r="DF13" s="5">
        <v>4.9145799999999999</v>
      </c>
      <c r="DG13" s="5">
        <v>8.0272299999999994</v>
      </c>
      <c r="DH13" s="5">
        <v>5.8922600000000003</v>
      </c>
      <c r="DI13" s="5">
        <v>4.9163500000000004</v>
      </c>
      <c r="DJ13" s="5">
        <v>6.8918400000000002</v>
      </c>
      <c r="DK13" s="5">
        <v>2.2942200000000001</v>
      </c>
      <c r="DL13" s="5">
        <v>9.2770100000000006</v>
      </c>
      <c r="DM13" s="6">
        <v>0.47689999999999999</v>
      </c>
      <c r="DN13" s="5">
        <v>4.0987600000000004</v>
      </c>
      <c r="DO13" s="6">
        <v>1.8194300000000001</v>
      </c>
      <c r="DP13" s="6">
        <v>1.0070699999999999</v>
      </c>
      <c r="DQ13" s="5">
        <v>7.1431699999999996</v>
      </c>
      <c r="DR13" s="5">
        <v>3.5108000000000001</v>
      </c>
      <c r="DS13" s="5">
        <v>6.42103</v>
      </c>
      <c r="DT13" s="5">
        <v>6.2202999999999999</v>
      </c>
      <c r="DU13" s="5">
        <v>2.9854599999999998</v>
      </c>
      <c r="DV13" s="5">
        <v>6.6153899999999997</v>
      </c>
      <c r="DW13" s="5">
        <v>9.1805099999999999</v>
      </c>
      <c r="DX13" s="1" t="s">
        <v>475</v>
      </c>
      <c r="DY13" s="1" t="s">
        <v>332</v>
      </c>
      <c r="DZ13" s="5">
        <v>-5.3110122680664062E-2</v>
      </c>
      <c r="EA13" s="5">
        <v>0.2526397705078125</v>
      </c>
    </row>
    <row r="14" spans="1:131" s="1" customFormat="1" x14ac:dyDescent="0.2">
      <c r="B14" s="3" t="s">
        <v>1035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T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5">
        <v>6.5132500000000002</v>
      </c>
      <c r="AK14" s="5">
        <v>4.6021900000000002</v>
      </c>
      <c r="AL14" s="5">
        <v>7.5539199999999997</v>
      </c>
      <c r="AM14" s="5">
        <v>3.0691099999999998</v>
      </c>
      <c r="AN14" s="5">
        <v>6.0155099999999999</v>
      </c>
      <c r="AO14" s="6">
        <v>0.12559999999999999</v>
      </c>
      <c r="AP14" s="5">
        <v>6.0069100000000004</v>
      </c>
      <c r="AQ14" s="5">
        <v>9.8136799999999997</v>
      </c>
      <c r="AR14" s="5">
        <v>9.6479700000000008</v>
      </c>
      <c r="AS14" s="5">
        <v>3.9071600000000002</v>
      </c>
      <c r="AT14" s="5">
        <v>8.9425600000000003</v>
      </c>
      <c r="AU14" s="6">
        <v>1.82409</v>
      </c>
      <c r="AV14" s="6">
        <v>0.73819999999999997</v>
      </c>
      <c r="AW14" s="5">
        <v>11.996</v>
      </c>
      <c r="AX14" s="5">
        <v>2.6246399999999999</v>
      </c>
      <c r="AY14" s="5">
        <v>11.999409999999999</v>
      </c>
      <c r="AZ14" s="5">
        <v>12.96073</v>
      </c>
      <c r="BA14" s="5">
        <v>8.3447999999999993</v>
      </c>
      <c r="BB14" s="6">
        <v>-0.27094000000000001</v>
      </c>
      <c r="BC14" s="5">
        <v>6.3621299999999996</v>
      </c>
      <c r="BD14" s="5">
        <v>8.2765500000000003</v>
      </c>
      <c r="BE14" s="5">
        <v>5.2227899999999998</v>
      </c>
      <c r="BF14" s="6">
        <v>1.15252</v>
      </c>
      <c r="BG14" s="5">
        <v>5.1413799999999998</v>
      </c>
      <c r="BH14" s="5">
        <v>4.1268599999999998</v>
      </c>
      <c r="BI14" s="6">
        <v>1.8564799999999999</v>
      </c>
      <c r="BJ14" s="6">
        <v>0.31258999999999998</v>
      </c>
      <c r="BK14" s="5">
        <v>8.3429699999999993</v>
      </c>
      <c r="BL14" s="5">
        <v>7.29833</v>
      </c>
      <c r="BM14" s="5">
        <v>11.38584</v>
      </c>
      <c r="BN14" s="5">
        <v>9.0189900000000005</v>
      </c>
      <c r="BO14" s="5">
        <v>6.9968500000000002</v>
      </c>
      <c r="BP14" s="6">
        <v>1.3703000000000001</v>
      </c>
      <c r="BQ14" s="5">
        <v>9.1595399999999998</v>
      </c>
      <c r="BR14" s="5">
        <v>9.9573499999999999</v>
      </c>
      <c r="BS14" s="5">
        <v>5.4919200000000004</v>
      </c>
      <c r="BT14" s="6">
        <v>-1.41717</v>
      </c>
      <c r="BU14" s="5">
        <v>9.0732800000000005</v>
      </c>
      <c r="BV14" s="5">
        <v>10.63692</v>
      </c>
      <c r="BW14" s="5">
        <v>7.8894900000000003</v>
      </c>
      <c r="BX14" s="5">
        <v>5.6939399999999996</v>
      </c>
      <c r="BY14" s="6">
        <v>-0.48415999999999998</v>
      </c>
      <c r="BZ14" s="5">
        <v>10.128450000000001</v>
      </c>
      <c r="CA14" s="5">
        <v>10.828950000000001</v>
      </c>
      <c r="CB14" s="5">
        <v>7.1800300000000004</v>
      </c>
      <c r="CC14" s="5">
        <v>4.60928</v>
      </c>
      <c r="CD14" s="5">
        <v>6.2809299999999997</v>
      </c>
      <c r="CE14" s="5">
        <v>6.2501199999999999</v>
      </c>
      <c r="CF14" s="5">
        <v>7.77461</v>
      </c>
      <c r="CG14" s="5">
        <v>11.92365</v>
      </c>
      <c r="CH14" s="6">
        <v>9.9900000000000003E-2</v>
      </c>
      <c r="CI14" s="5">
        <v>7.9946999999999999</v>
      </c>
      <c r="CJ14" s="5">
        <v>5.4097499999999998</v>
      </c>
      <c r="CK14" s="5">
        <v>12.47302</v>
      </c>
      <c r="CL14" s="5">
        <v>3.90069</v>
      </c>
      <c r="CM14" s="5">
        <v>10.505470000000001</v>
      </c>
      <c r="CN14" s="5">
        <v>4.1532099999999996</v>
      </c>
      <c r="CO14" s="5">
        <v>2.7561100000000001</v>
      </c>
      <c r="CP14" s="5">
        <v>5.7138600000000004</v>
      </c>
      <c r="CQ14" s="5">
        <v>10.561629999999999</v>
      </c>
      <c r="CR14" s="5">
        <v>5.7964599999999997</v>
      </c>
      <c r="CS14" s="5">
        <v>5.9335800000000001</v>
      </c>
      <c r="CT14" s="5">
        <v>12.70529</v>
      </c>
      <c r="CU14" s="5">
        <v>4.1977399999999996</v>
      </c>
      <c r="CV14" s="5">
        <v>2.5738300000000001</v>
      </c>
      <c r="CW14" s="5">
        <v>2.6237599999999999</v>
      </c>
      <c r="CX14" s="5">
        <v>8.9007100000000001</v>
      </c>
      <c r="CY14" s="5">
        <v>5.3777200000000001</v>
      </c>
      <c r="CZ14" s="5">
        <v>4.5731599999999997</v>
      </c>
      <c r="DA14" s="5">
        <v>10.845890000000001</v>
      </c>
      <c r="DB14" s="5">
        <v>6.1046899999999997</v>
      </c>
      <c r="DC14" s="6">
        <v>0.72101999999999999</v>
      </c>
      <c r="DD14" s="5">
        <v>1.7958700000000001</v>
      </c>
      <c r="DE14" s="5">
        <v>8.93994</v>
      </c>
      <c r="DF14" s="5">
        <v>5.7921800000000001</v>
      </c>
      <c r="DG14" s="5">
        <v>6.6367200000000004</v>
      </c>
      <c r="DH14" s="5">
        <v>5.5640099999999997</v>
      </c>
      <c r="DI14" s="5">
        <v>5.9831500000000002</v>
      </c>
      <c r="DJ14" s="5">
        <v>7.9108299999999998</v>
      </c>
      <c r="DK14" s="5">
        <v>1.35504</v>
      </c>
      <c r="DL14" s="5">
        <v>9.8093599999999999</v>
      </c>
      <c r="DM14" s="6">
        <v>0.53830999999999996</v>
      </c>
      <c r="DN14" s="5">
        <v>3.8085499999999999</v>
      </c>
      <c r="DO14" s="6">
        <v>1.6625000000000001</v>
      </c>
      <c r="DP14" s="6">
        <v>0.82830999999999999</v>
      </c>
      <c r="DQ14" s="5">
        <v>7.8104500000000003</v>
      </c>
      <c r="DR14" s="5">
        <v>3.5823100000000001</v>
      </c>
      <c r="DS14" s="5">
        <v>5.7490600000000001</v>
      </c>
      <c r="DT14" s="5">
        <v>4.7318300000000004</v>
      </c>
      <c r="DU14" s="5">
        <v>2.72553</v>
      </c>
      <c r="DV14" s="5">
        <v>5.5744499999999997</v>
      </c>
      <c r="DW14" s="5">
        <v>9.4738799999999994</v>
      </c>
      <c r="DX14" s="1" t="s">
        <v>986</v>
      </c>
      <c r="DY14" s="1" t="s">
        <v>332</v>
      </c>
      <c r="DZ14" s="5">
        <v>-5.2670001983642578E-2</v>
      </c>
      <c r="EA14" s="5">
        <v>0.11536502838134766</v>
      </c>
    </row>
    <row r="15" spans="1:131" s="1" customFormat="1" x14ac:dyDescent="0.2">
      <c r="B15" s="3" t="s">
        <v>1035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T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5">
        <v>6.5057900000000002</v>
      </c>
      <c r="AK15" s="5">
        <v>4.5320900000000002</v>
      </c>
      <c r="AL15" s="5">
        <v>7.6028000000000002</v>
      </c>
      <c r="AM15" s="5">
        <v>2.78755</v>
      </c>
      <c r="AN15" s="5">
        <v>5.9798900000000001</v>
      </c>
      <c r="AO15" s="6">
        <v>-1.81057</v>
      </c>
      <c r="AP15" s="5">
        <v>5.9055900000000001</v>
      </c>
      <c r="AQ15" s="5">
        <v>9.7195599999999995</v>
      </c>
      <c r="AR15" s="5">
        <v>9.5568799999999996</v>
      </c>
      <c r="AS15" s="5">
        <v>4.0027200000000001</v>
      </c>
      <c r="AT15" s="5">
        <v>8.8387600000000006</v>
      </c>
      <c r="AU15" s="6">
        <v>1.54881</v>
      </c>
      <c r="AV15" s="6">
        <v>0.55486999999999997</v>
      </c>
      <c r="AW15" s="5">
        <v>11.994820000000001</v>
      </c>
      <c r="AX15" s="5">
        <v>2.7837399999999999</v>
      </c>
      <c r="AY15" s="5">
        <v>11.90523</v>
      </c>
      <c r="AZ15" s="5">
        <v>12.750999999999999</v>
      </c>
      <c r="BA15" s="5">
        <v>8.3050499999999996</v>
      </c>
      <c r="BB15" s="6">
        <v>-0.88658999999999999</v>
      </c>
      <c r="BC15" s="5">
        <v>6.2579599999999997</v>
      </c>
      <c r="BD15" s="5">
        <v>8.1981300000000008</v>
      </c>
      <c r="BE15" s="5">
        <v>5.1757400000000002</v>
      </c>
      <c r="BF15" s="6">
        <v>1.4161300000000001</v>
      </c>
      <c r="BG15" s="5">
        <v>5.2767200000000001</v>
      </c>
      <c r="BH15" s="5">
        <v>4.14255</v>
      </c>
      <c r="BI15" s="6">
        <v>1.30823</v>
      </c>
      <c r="BJ15" s="6">
        <v>0.92168000000000005</v>
      </c>
      <c r="BK15" s="5">
        <v>8.2661200000000008</v>
      </c>
      <c r="BL15" s="5">
        <v>7.3159999999999998</v>
      </c>
      <c r="BM15" s="5">
        <v>11.312659999999999</v>
      </c>
      <c r="BN15" s="5">
        <v>9.0169300000000003</v>
      </c>
      <c r="BO15" s="5">
        <v>6.7678000000000003</v>
      </c>
      <c r="BP15" s="6">
        <v>1.04274</v>
      </c>
      <c r="BQ15" s="5">
        <v>9.2875499999999995</v>
      </c>
      <c r="BR15" s="5">
        <v>9.6949799999999993</v>
      </c>
      <c r="BS15" s="5">
        <v>5.4102399999999999</v>
      </c>
      <c r="BT15" s="6">
        <v>-1.5138499999999999</v>
      </c>
      <c r="BU15" s="5">
        <v>9.00427</v>
      </c>
      <c r="BV15" s="5">
        <v>10.5421</v>
      </c>
      <c r="BW15" s="5">
        <v>7.90909</v>
      </c>
      <c r="BX15" s="5">
        <v>5.5818199999999996</v>
      </c>
      <c r="BY15" s="6">
        <v>-0.46024999999999999</v>
      </c>
      <c r="BZ15" s="5">
        <v>9.9903600000000008</v>
      </c>
      <c r="CA15" s="5">
        <v>10.921849999999999</v>
      </c>
      <c r="CB15" s="5">
        <v>7.13591</v>
      </c>
      <c r="CC15" s="5">
        <v>4.6770899999999997</v>
      </c>
      <c r="CD15" s="5">
        <v>6.2326499999999996</v>
      </c>
      <c r="CE15" s="5">
        <v>6.0891000000000002</v>
      </c>
      <c r="CF15" s="5">
        <v>7.7457599999999998</v>
      </c>
      <c r="CG15" s="5">
        <v>11.86007</v>
      </c>
      <c r="CH15" s="6">
        <v>0.67044000000000004</v>
      </c>
      <c r="CI15" s="5">
        <v>7.9308300000000003</v>
      </c>
      <c r="CJ15" s="5">
        <v>5.4901</v>
      </c>
      <c r="CK15" s="5">
        <v>12.31841</v>
      </c>
      <c r="CL15" s="5">
        <v>3.8499599999999998</v>
      </c>
      <c r="CM15" s="5">
        <v>10.472239999999999</v>
      </c>
      <c r="CN15" s="5">
        <v>4.0512100000000002</v>
      </c>
      <c r="CO15" s="5">
        <v>2.5746600000000002</v>
      </c>
      <c r="CP15" s="5">
        <v>5.4616699999999998</v>
      </c>
      <c r="CQ15" s="5">
        <v>10.701169999999999</v>
      </c>
      <c r="CR15" s="5">
        <v>5.74702</v>
      </c>
      <c r="CS15" s="5">
        <v>5.8781400000000001</v>
      </c>
      <c r="CT15" s="5">
        <v>12.6145</v>
      </c>
      <c r="CU15" s="5">
        <v>3.9452400000000001</v>
      </c>
      <c r="CV15" s="5">
        <v>2.3925100000000001</v>
      </c>
      <c r="CW15" s="5">
        <v>2.4436200000000001</v>
      </c>
      <c r="CX15" s="5">
        <v>8.7707499999999996</v>
      </c>
      <c r="CY15" s="5">
        <v>5.30837</v>
      </c>
      <c r="CZ15" s="5">
        <v>4.4561799999999998</v>
      </c>
      <c r="DA15" s="5">
        <v>10.74616</v>
      </c>
      <c r="DB15" s="5">
        <v>6.0511799999999996</v>
      </c>
      <c r="DC15" s="6">
        <v>0.25284000000000001</v>
      </c>
      <c r="DD15" s="6">
        <v>1.6652800000000001</v>
      </c>
      <c r="DE15" s="5">
        <v>8.7482100000000003</v>
      </c>
      <c r="DF15" s="5">
        <v>5.7469799999999998</v>
      </c>
      <c r="DG15" s="5">
        <v>6.6163400000000001</v>
      </c>
      <c r="DH15" s="5">
        <v>5.4287900000000002</v>
      </c>
      <c r="DI15" s="5">
        <v>5.8613799999999996</v>
      </c>
      <c r="DJ15" s="5">
        <v>7.9063800000000004</v>
      </c>
      <c r="DK15" s="5">
        <v>1.39161</v>
      </c>
      <c r="DL15" s="5">
        <v>9.7117799999999992</v>
      </c>
      <c r="DM15" s="6">
        <v>0.89476</v>
      </c>
      <c r="DN15" s="5">
        <v>3.7097600000000002</v>
      </c>
      <c r="DO15" s="6">
        <v>1.7171700000000001</v>
      </c>
      <c r="DP15" s="6">
        <v>0.75222</v>
      </c>
      <c r="DQ15" s="5">
        <v>7.7760699999999998</v>
      </c>
      <c r="DR15" s="5">
        <v>3.67563</v>
      </c>
      <c r="DS15" s="5">
        <v>5.6030800000000003</v>
      </c>
      <c r="DT15" s="5">
        <v>4.36104</v>
      </c>
      <c r="DU15" s="5">
        <v>2.3891100000000001</v>
      </c>
      <c r="DV15" s="5">
        <v>5.5644600000000004</v>
      </c>
      <c r="DW15" s="5">
        <v>9.3916599999999999</v>
      </c>
      <c r="DX15" s="1" t="s">
        <v>986</v>
      </c>
      <c r="DY15" s="1" t="s">
        <v>332</v>
      </c>
      <c r="DZ15" s="5">
        <v>-0.16293001174926758</v>
      </c>
      <c r="EA15" s="5">
        <v>6.5374374389648438E-2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Nitzl, Angelika G.</dc:creator>
  <cp:keywords/>
  <dc:description/>
  <cp:lastModifiedBy>Tanyue Yao</cp:lastModifiedBy>
  <cp:revision/>
  <dcterms:created xsi:type="dcterms:W3CDTF">2024-01-30T17:22:26Z</dcterms:created>
  <dcterms:modified xsi:type="dcterms:W3CDTF">2024-10-31T01:51:47Z</dcterms:modified>
  <cp:category/>
  <cp:contentStatus/>
</cp:coreProperties>
</file>