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4b5f3e84eb6b325/Desktop/ali aghawani/Data Analysis/Multi-Skill Project/Financial Statement(SQL-Power Query - Power BI - Excel)/The Project to publish/"/>
    </mc:Choice>
  </mc:AlternateContent>
  <xr:revisionPtr revIDLastSave="3" documentId="13_ncr:1_{9B377FED-5927-4A26-83F4-918697C0A846}" xr6:coauthVersionLast="47" xr6:coauthVersionMax="47" xr10:uidLastSave="{2E8773AE-A773-4147-A890-A77FDCA7A8B1}"/>
  <bookViews>
    <workbookView xWindow="-110" yWindow="-110" windowWidth="19420" windowHeight="10420" xr2:uid="{044760E3-D7A2-4F0B-A820-4123A562C659}"/>
  </bookViews>
  <sheets>
    <sheet name="Financial Statements" sheetId="3" r:id="rId1"/>
    <sheet name="Settings" sheetId="4" r:id="rId2"/>
  </sheets>
  <definedNames>
    <definedName name="SelectedReportingYear">Settings!$C$2</definedName>
    <definedName name="Years" localSheetId="0">'Financial Statements'!$D$8:$F$8</definedName>
  </definedNames>
  <calcPr calcId="191029" iterate="1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GLTran_37bb1882-08bd-4fac-80d6-df99a85e0116" name="FactGLTran" connection="Query - FactGLTran"/>
          <x15:modelTable id="DimGLAccts_d1047496-4371-4a13-b48f-78963545c4fc" name="DimGLAccts" connection="Query - DimGLAccts"/>
          <x15:modelTable id="DimStores_0b5ae7bd-d59d-4b31-92a3-e411df92e55b" name="DimStores" connection="Query - DimStores"/>
          <x15:modelTable id="DimDate_61ae51d0-45fb-496b-addb-1bba8727a727" name="DimDate" connection="Query - DimDate"/>
          <x15:modelTable id="DimHeaders_deff58cb-1611-4fda-8385-ae6ad050ccb3" name="DimHeaders" connection="Query - DimHeaders"/>
          <x15:modelTable id="LastDataRefresh_6c496db5-7d68-4e59-8e41-7b2ec9866049" name="LastDataRefresh" connection="Query - LastDataRefresh"/>
          <x15:modelTable id="DimRegtion_75597d19-8ec2-411e-a6fb-29f2c099e1e9" name="DimRegtion" connection="Query - DimRegtion"/>
        </x15:modelTables>
        <x15:modelRelationships>
          <x15:modelRelationship fromTable="FactGLTran" fromColumn="GLTranDate" toTable="DimDate" toColumn="Date"/>
          <x15:modelRelationship fromTable="FactGLTran" fromColumn="StoreNum" toTable="DimStores" toColumn="StoreNum"/>
          <x15:modelRelationship fromTable="FactGLTran" fromColumn="GLAcctNum" toTable="DimGLAccts" toColumn="GLAcctNum"/>
          <x15:modelRelationship fromTable="DimGLAccts" fromColumn="Category" toTable="DimHeaders" toColumn="Category"/>
          <x15:modelRelationship fromTable="DimStores" fromColumn="RegionNum" toTable="DimRegtion" toColumn="RegionNum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8" i="3" l="1"/>
  <c r="D26" i="3"/>
  <c r="D23" i="3"/>
  <c r="D10" i="3"/>
  <c r="D35" i="3"/>
  <c r="E8" i="3"/>
  <c r="D32" i="3"/>
  <c r="F8" i="3"/>
  <c r="D15" i="3"/>
  <c r="F14" i="3"/>
  <c r="F22" i="3"/>
  <c r="D25" i="3"/>
  <c r="D121" i="3"/>
  <c r="F24" i="3"/>
  <c r="F35" i="3"/>
  <c r="C41" i="3"/>
  <c r="D24" i="3"/>
  <c r="D22" i="3"/>
  <c r="D14" i="3"/>
  <c r="E15" i="3"/>
  <c r="E14" i="3"/>
  <c r="E121" i="3"/>
  <c r="E10" i="3"/>
  <c r="E35" i="3"/>
  <c r="E25" i="3"/>
  <c r="E26" i="3"/>
  <c r="E24" i="3"/>
  <c r="E22" i="3"/>
  <c r="E32" i="3"/>
  <c r="E23" i="3"/>
  <c r="F15" i="3"/>
  <c r="F25" i="3"/>
  <c r="F10" i="3"/>
  <c r="F32" i="3"/>
  <c r="F121" i="3"/>
  <c r="F23" i="3"/>
  <c r="F26" i="3"/>
  <c r="C75" i="3"/>
  <c r="C67" i="3"/>
  <c r="C74" i="3"/>
  <c r="C66" i="3"/>
  <c r="C62" i="3"/>
  <c r="C60" i="3"/>
  <c r="C44" i="3"/>
  <c r="C51" i="3"/>
  <c r="C61" i="3"/>
  <c r="C50" i="3"/>
  <c r="C46" i="3"/>
  <c r="C45" i="3"/>
  <c r="C52" i="3" l="1"/>
  <c r="C135" i="3"/>
  <c r="C113" i="3"/>
  <c r="C47" i="3"/>
  <c r="C63" i="3"/>
  <c r="C68" i="3"/>
  <c r="C70" i="3" s="1"/>
  <c r="C78" i="3" s="1"/>
  <c r="C76" i="3"/>
  <c r="F86" i="3"/>
  <c r="F11" i="3"/>
  <c r="E27" i="3"/>
  <c r="E86" i="3"/>
  <c r="E11" i="3"/>
  <c r="E16" i="3"/>
  <c r="E18" i="3" s="1"/>
  <c r="D16" i="3"/>
  <c r="D18" i="3" s="1"/>
  <c r="D27" i="3"/>
  <c r="F27" i="3"/>
  <c r="F16" i="3"/>
  <c r="F18" i="3" s="1"/>
  <c r="F41" i="3"/>
  <c r="E41" i="3"/>
  <c r="D86" i="3"/>
  <c r="D41" i="3"/>
  <c r="F45" i="3"/>
  <c r="F44" i="3"/>
  <c r="F74" i="3"/>
  <c r="F67" i="3"/>
  <c r="F66" i="3"/>
  <c r="F75" i="3"/>
  <c r="F60" i="3"/>
  <c r="F62" i="3"/>
  <c r="F61" i="3"/>
  <c r="F51" i="3"/>
  <c r="F50" i="3"/>
  <c r="F46" i="3"/>
  <c r="F126" i="3"/>
  <c r="F104" i="3"/>
  <c r="F105" i="3"/>
  <c r="F102" i="3"/>
  <c r="F103" i="3"/>
  <c r="F130" i="3"/>
  <c r="F97" i="3"/>
  <c r="E51" i="3"/>
  <c r="E46" i="3"/>
  <c r="E45" i="3"/>
  <c r="E75" i="3"/>
  <c r="E50" i="3"/>
  <c r="E44" i="3"/>
  <c r="E74" i="3"/>
  <c r="E67" i="3"/>
  <c r="E60" i="3"/>
  <c r="E66" i="3"/>
  <c r="E62" i="3"/>
  <c r="E61" i="3"/>
  <c r="E104" i="3"/>
  <c r="E103" i="3"/>
  <c r="E105" i="3"/>
  <c r="E126" i="3"/>
  <c r="E130" i="3"/>
  <c r="E97" i="3"/>
  <c r="E102" i="3"/>
  <c r="D67" i="3"/>
  <c r="D74" i="3"/>
  <c r="D61" i="3"/>
  <c r="D60" i="3"/>
  <c r="D51" i="3"/>
  <c r="D75" i="3"/>
  <c r="D66" i="3"/>
  <c r="D45" i="3"/>
  <c r="D50" i="3"/>
  <c r="D44" i="3"/>
  <c r="D62" i="3"/>
  <c r="D46" i="3"/>
  <c r="D126" i="3"/>
  <c r="D130" i="3"/>
  <c r="D97" i="3"/>
  <c r="D102" i="3"/>
  <c r="D103" i="3"/>
  <c r="D104" i="3"/>
  <c r="D105" i="3"/>
  <c r="D107" i="3" l="1"/>
  <c r="D99" i="3"/>
  <c r="E89" i="3"/>
  <c r="D89" i="3"/>
  <c r="D92" i="3"/>
  <c r="D47" i="3"/>
  <c r="D135" i="3"/>
  <c r="D52" i="3"/>
  <c r="E90" i="3"/>
  <c r="D90" i="3"/>
  <c r="D68" i="3"/>
  <c r="D70" i="3" s="1"/>
  <c r="D78" i="3" s="1"/>
  <c r="D129" i="3" s="1"/>
  <c r="D131" i="3" s="1"/>
  <c r="D91" i="3"/>
  <c r="D63" i="3"/>
  <c r="D76" i="3"/>
  <c r="E107" i="3"/>
  <c r="E99" i="3"/>
  <c r="E92" i="3"/>
  <c r="E68" i="3"/>
  <c r="E70" i="3" s="1"/>
  <c r="E78" i="3" s="1"/>
  <c r="E129" i="3" s="1"/>
  <c r="E131" i="3" s="1"/>
  <c r="E91" i="3"/>
  <c r="E63" i="3"/>
  <c r="E76" i="3"/>
  <c r="E47" i="3"/>
  <c r="E135" i="3"/>
  <c r="E52" i="3"/>
  <c r="F90" i="3"/>
  <c r="F89" i="3"/>
  <c r="F99" i="3"/>
  <c r="F107" i="3"/>
  <c r="F52" i="3"/>
  <c r="F54" i="3" s="1"/>
  <c r="F125" i="3" s="1"/>
  <c r="F127" i="3" s="1"/>
  <c r="F92" i="3"/>
  <c r="F91" i="3"/>
  <c r="F63" i="3"/>
  <c r="F68" i="3"/>
  <c r="F76" i="3"/>
  <c r="F135" i="3"/>
  <c r="F47" i="3"/>
  <c r="D19" i="3"/>
  <c r="D29" i="3"/>
  <c r="C134" i="3"/>
  <c r="C136" i="3" s="1"/>
  <c r="D111" i="3"/>
  <c r="F19" i="3"/>
  <c r="F29" i="3"/>
  <c r="C54" i="3"/>
  <c r="E19" i="3"/>
  <c r="E29" i="3"/>
  <c r="F33" i="3" l="1"/>
  <c r="F36" i="3" s="1"/>
  <c r="F30" i="3"/>
  <c r="E54" i="3"/>
  <c r="E125" i="3" s="1"/>
  <c r="E127" i="3" s="1"/>
  <c r="D54" i="3"/>
  <c r="D125" i="3" s="1"/>
  <c r="D127" i="3" s="1"/>
  <c r="D30" i="3"/>
  <c r="D33" i="3"/>
  <c r="D36" i="3" s="1"/>
  <c r="E33" i="3"/>
  <c r="E36" i="3" s="1"/>
  <c r="E30" i="3"/>
  <c r="F70" i="3"/>
  <c r="F78" i="3" s="1"/>
  <c r="F129" i="3" s="1"/>
  <c r="F131" i="3" s="1"/>
  <c r="E120" i="3" l="1"/>
  <c r="E122" i="3" s="1"/>
  <c r="E85" i="3"/>
  <c r="E94" i="3" s="1"/>
  <c r="E109" i="3" s="1"/>
  <c r="E112" i="3" s="1"/>
  <c r="D120" i="3"/>
  <c r="D122" i="3" s="1"/>
  <c r="D85" i="3"/>
  <c r="D94" i="3" s="1"/>
  <c r="D109" i="3" s="1"/>
  <c r="D112" i="3" s="1"/>
  <c r="D113" i="3" s="1"/>
  <c r="F120" i="3"/>
  <c r="F122" i="3" s="1"/>
  <c r="F85" i="3"/>
  <c r="F94" i="3" s="1"/>
  <c r="F109" i="3" s="1"/>
  <c r="F112" i="3" s="1"/>
  <c r="D134" i="3" l="1"/>
  <c r="D136" i="3" s="1"/>
  <c r="E111" i="3"/>
  <c r="E113" i="3" s="1"/>
  <c r="E134" i="3" l="1"/>
  <c r="E136" i="3" s="1"/>
  <c r="F111" i="3"/>
  <c r="F113" i="3" s="1"/>
  <c r="F134" i="3" s="1"/>
  <c r="F136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AA2DDB7-55D5-4038-9FB8-1AFDB0E85600}" name="Query - DimDate" description="Connection to the 'DimDate' query in the workbook." type="100" refreshedVersion="7" minRefreshableVersion="5">
    <extLst>
      <ext xmlns:x15="http://schemas.microsoft.com/office/spreadsheetml/2010/11/main" uri="{DE250136-89BD-433C-8126-D09CA5730AF9}">
        <x15:connection id="b7636856-a9f5-4175-8a05-01850557ca7f">
          <x15:oledbPr connection="Provider=Microsoft.Mashup.OleDb.1;Data Source=$Workbook$;Location=DimDate;Extended Properties=&quot;&quot;">
            <x15:dbTables>
              <x15:dbTable name="DimDate"/>
            </x15:dbTables>
          </x15:oledbPr>
        </x15:connection>
      </ext>
    </extLst>
  </connection>
  <connection id="2" xr16:uid="{B067012A-2356-4056-B50E-FEBF724695AC}" name="Query - DimGLAccts" description="Connection to the 'DimGLAccts' query in the workbook." type="100" refreshedVersion="7" minRefreshableVersion="5">
    <extLst>
      <ext xmlns:x15="http://schemas.microsoft.com/office/spreadsheetml/2010/11/main" uri="{DE250136-89BD-433C-8126-D09CA5730AF9}">
        <x15:connection id="871b88c0-88a6-4fa6-9d73-40555a10ba58"/>
      </ext>
    </extLst>
  </connection>
  <connection id="3" xr16:uid="{4240FA18-1E96-4B5F-A6D0-9176CBB4ECBE}" name="Query - DimHeaders" description="Connection to the 'DimHeaders' query in the workbook." type="100" refreshedVersion="7" minRefreshableVersion="5">
    <extLst>
      <ext xmlns:x15="http://schemas.microsoft.com/office/spreadsheetml/2010/11/main" uri="{DE250136-89BD-433C-8126-D09CA5730AF9}">
        <x15:connection id="33d4655c-7a37-48dc-855a-4b9a6781ca0a">
          <x15:oledbPr connection="Provider=Microsoft.Mashup.OleDb.1;Data Source=$Workbook$;Location=DimHeaders;Extended Properties=&quot;&quot;">
            <x15:dbTables>
              <x15:dbTable name="DimHeaders"/>
            </x15:dbTables>
          </x15:oledbPr>
        </x15:connection>
      </ext>
    </extLst>
  </connection>
  <connection id="4" xr16:uid="{783F124E-7A09-436D-8782-A85A2D1598AA}" name="Query - DimRegtion" description="Connection to the 'DimRegtion' query in the workbook." type="100" refreshedVersion="7" minRefreshableVersion="5">
    <extLst>
      <ext xmlns:x15="http://schemas.microsoft.com/office/spreadsheetml/2010/11/main" uri="{DE250136-89BD-433C-8126-D09CA5730AF9}">
        <x15:connection id="08752384-4744-4719-8485-1436707efd61">
          <x15:oledbPr connection="Provider=Microsoft.Mashup.OleDb.1;Data Source=$Workbook$;Location=DimRegtion;Extended Properties=&quot;&quot;">
            <x15:dbTables>
              <x15:dbTable name="DimRegtion"/>
            </x15:dbTables>
          </x15:oledbPr>
        </x15:connection>
      </ext>
    </extLst>
  </connection>
  <connection id="5" xr16:uid="{7F874504-C0BE-461B-8A3F-40C56444524F}" name="Query - DimStores" description="Connection to the 'DimStores' query in the workbook." type="100" refreshedVersion="7" minRefreshableVersion="5">
    <extLst>
      <ext xmlns:x15="http://schemas.microsoft.com/office/spreadsheetml/2010/11/main" uri="{DE250136-89BD-433C-8126-D09CA5730AF9}">
        <x15:connection id="6041cedb-d4d9-4f1c-a2f8-c099d840376a">
          <x15:oledbPr connection="Provider=Microsoft.Mashup.OleDb.1;Data Source=$Workbook$;Location=DimStores;Extended Properties=&quot;&quot;">
            <x15:dbTables>
              <x15:dbTable name="DimStores"/>
            </x15:dbTables>
          </x15:oledbPr>
        </x15:connection>
      </ext>
    </extLst>
  </connection>
  <connection id="6" xr16:uid="{25F416FE-EDDD-4855-AEAB-A949CE7AEF3C}" name="Query - FactGLTran" description="Connection to the 'FactGLTran' query in the workbook." type="100" refreshedVersion="7" minRefreshableVersion="5">
    <extLst>
      <ext xmlns:x15="http://schemas.microsoft.com/office/spreadsheetml/2010/11/main" uri="{DE250136-89BD-433C-8126-D09CA5730AF9}">
        <x15:connection id="d328aaf1-c905-4c3d-806f-bc76ad6a07fd">
          <x15:oledbPr connection="Provider=Microsoft.Mashup.OleDb.1;Data Source=$Workbook$;Location=FactGLTran;Extended Properties=&quot;&quot;">
            <x15:dbTables>
              <x15:dbTable name="FactGLTran"/>
            </x15:dbTables>
          </x15:oledbPr>
        </x15:connection>
      </ext>
    </extLst>
  </connection>
  <connection id="7" xr16:uid="{467AFFF7-5DEE-4970-BFB7-72A80A76B2FC}" name="Query - LastDataRefresh" description="Connection to the 'LastDataRefresh' query in the workbook." type="100" refreshedVersion="7" minRefreshableVersion="5">
    <extLst>
      <ext xmlns:x15="http://schemas.microsoft.com/office/spreadsheetml/2010/11/main" uri="{DE250136-89BD-433C-8126-D09CA5730AF9}">
        <x15:connection id="3d0e033b-3868-4c6c-b894-dce7baeab14d">
          <x15:oledbPr connection="Provider=Microsoft.Mashup.OleDb.1;Data Source=$Workbook$;Location=LastDataRefresh;Extended Properties=&quot;&quot;">
            <x15:dbTables>
              <x15:dbTable name="LastDataRefresh"/>
            </x15:dbTables>
          </x15:oledbPr>
        </x15:connection>
      </ext>
    </extLst>
  </connection>
  <connection id="8" xr16:uid="{F25A2F53-C499-4366-B8C9-1017A2E935F4}" keepAlive="1" name="Query - Source_Headers" description="Connection to the 'Source_Headers' query in the workbook." type="5" refreshedVersion="0" background="1">
    <dbPr connection="Provider=Microsoft.Mashup.OleDb.1;Data Source=$Workbook$;Location=Source_Headers;Extended Properties=&quot;&quot;" command="SELECT * FROM [Source_Headers]"/>
  </connection>
  <connection id="9" xr16:uid="{74BE08BD-E38B-4014-AA43-32EDFD559E3E}" keepAlive="1" name="Query - Source_vwGLTrans" description="Connection to the 'Source_vwGLTrans' query in the workbook." type="5" refreshedVersion="0" background="1">
    <dbPr connection="Provider=Microsoft.Mashup.OleDb.1;Data Source=$Workbook$;Location=Source_vwGLTrans;Extended Properties=&quot;&quot;" command="SELECT * FROM [Source_vwGLTrans]"/>
  </connection>
  <connection id="10" xr16:uid="{48CBA3DC-7586-4A30-AA23-5034A30BAE2E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1" xr16:uid="{10CB27A2-0AF9-47BB-9777-8A51412F3B2A}" keepAlive="1" name="ThisWorkbookDataModel1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41">
    <s v="ThisWorkbookDataModel"/>
    <s v="[DimDate].[Year].&amp;[2019]"/>
    <s v="[DimDate].[Year].&amp;[2020]"/>
    <s v="[DimDate].[Year].&amp;[2021]"/>
    <s v="#,0"/>
    <s v="[Measures].[B/S Amount]"/>
    <s v="[Measures].[Retained Earnings]"/>
    <s v="[Measures].[CF Amount]"/>
    <s v="[DimHeaders].[Balance Sheet Section].&amp;[Total Assets]"/>
    <s v="[Measures].[I/S Amount]"/>
    <s v="[DimGLAccts].[GLAcctName].&amp;[Revenue]"/>
    <s v="[DimGLAccts].[GLAcctName].&amp;[COGS]"/>
    <s v="[DimGLAccts].[GLAcctName].&amp;[Direct Labour]"/>
    <s v="[DimGLAccts].[Statement].&amp;[Income Statement]"/>
    <s v="[DimGLAccts].[Subcategory].&amp;[Employee Expenses]"/>
    <s v="[DimGLAccts].[Subcategory].&amp;[Depreciation Expenses]"/>
    <s v="[DimGLAccts].[Subcategory].&amp;[Bank Charges Expenses]"/>
    <s v="[DimGLAccts].[Subcategory].&amp;[Office Supplies]"/>
    <s v="[DimGLAccts].[Subcategory].&amp;[Property Expenses]"/>
    <s v="[DimGLAccts].[Subcategory].&amp;[Interest Expenses]"/>
    <s v="[DimGLAccts].[Subcategory].&amp;[Income Tax Expenses]"/>
    <s v="[DimHeaders].[Category].&amp;[Operating Expenses]"/>
    <s v="[FactGLTran].[GLTranDescription].[All].[Opening Balance]"/>
    <s v="[DimHeaders].[Category].&amp;[Current Assets]"/>
    <s v="[DimGLAccts].[Subcategory].&amp;[Cash]"/>
    <s v="[DimGLAccts].[Subcategory].&amp;[Trade Receivables]"/>
    <s v="[DimGLAccts].[Subcategory].&amp;[Inventory]"/>
    <s v="[DimGLAccts].[Subcategory].&amp;[PPE]"/>
    <s v="[DimHeaders].[Category].&amp;[Non Current Assets]"/>
    <s v="[DimGLAccts].[Subcategory].&amp;[ROU Assets]"/>
    <s v="[DimGLAccts].[Subcategory].&amp;[Trade Payables]"/>
    <s v="[DimHeaders].[Category].&amp;[Current Liabilities]"/>
    <s v="[DimGLAccts].[Subcategory].&amp;[Taxes Payable]"/>
    <s v="[DimGLAccts].[Subcategory].&amp;[Amounts Owed to Employees]"/>
    <s v="[DimGLAccts].[Subcategory].&amp;[Finance Lease Liability]"/>
    <s v="[DimHeaders].[Category].&amp;[Non Current Liabilities]"/>
    <s v="[DimGLAccts].[Subcategory].&amp;[Long-term debt]"/>
    <s v="[DimHeaders].[Category].&amp;[Equity]"/>
    <s v="[DimGLAccts].[Subcategory].&amp;[Share Capital]"/>
    <s v="[DimGLAccts].[GLAcctNum].&amp;[1000]"/>
    <s v="[FactGLTran].[GLTranDescription].&amp;[Term Loan Injection]"/>
  </metadataStrings>
  <mdxMetadata count="91">
    <mdx n="0" f="m">
      <t c="1">
        <n x="1"/>
      </t>
    </mdx>
    <mdx n="0" f="m">
      <t c="1">
        <n x="2"/>
      </t>
    </mdx>
    <mdx n="0" f="m">
      <t c="1">
        <n x="3"/>
      </t>
    </mdx>
    <mdx n="0" f="v">
      <t c="3" si="4">
        <n x="5"/>
        <n x="8"/>
        <n x="1"/>
      </t>
    </mdx>
    <mdx n="0" f="v">
      <t c="3" si="4">
        <n x="5"/>
        <n x="8"/>
        <n x="2"/>
      </t>
    </mdx>
    <mdx n="0" f="v">
      <t c="3" si="4">
        <n x="5"/>
        <n x="8"/>
        <n x="3"/>
      </t>
    </mdx>
    <mdx n="0" f="v">
      <t c="3" si="4">
        <n x="9"/>
        <n x="10"/>
        <n x="1"/>
      </t>
    </mdx>
    <mdx n="0" f="v">
      <t c="3" si="4">
        <n x="9"/>
        <n x="10"/>
        <n x="3"/>
      </t>
    </mdx>
    <mdx n="0" f="v">
      <t c="3" si="4">
        <n x="9"/>
        <n x="10"/>
        <n x="2"/>
      </t>
    </mdx>
    <mdx n="0" f="v">
      <t c="3" si="4">
        <n x="9"/>
        <n x="11"/>
        <n x="3"/>
      </t>
    </mdx>
    <mdx n="0" f="v">
      <t c="3" si="4">
        <n x="9"/>
        <n x="11"/>
        <n x="2"/>
      </t>
    </mdx>
    <mdx n="0" f="v">
      <t c="3" si="4">
        <n x="9"/>
        <n x="11"/>
        <n x="1"/>
      </t>
    </mdx>
    <mdx n="0" f="v">
      <t c="3" si="4">
        <n x="9"/>
        <n x="12"/>
        <n x="3"/>
      </t>
    </mdx>
    <mdx n="0" f="v">
      <t c="3" si="4">
        <n x="9"/>
        <n x="12"/>
        <n x="2"/>
      </t>
    </mdx>
    <mdx n="0" f="v">
      <t c="3" si="4">
        <n x="9"/>
        <n x="12"/>
        <n x="1"/>
      </t>
    </mdx>
    <mdx n="0" f="v">
      <t c="3" si="4">
        <n x="9"/>
        <n x="13"/>
        <n x="1"/>
      </t>
    </mdx>
    <mdx n="0" f="v">
      <t c="3" si="4">
        <n x="9"/>
        <n x="13"/>
        <n x="2"/>
      </t>
    </mdx>
    <mdx n="0" f="v">
      <t c="3" si="4">
        <n x="9"/>
        <n x="13"/>
        <n x="3"/>
      </t>
    </mdx>
    <mdx n="0" f="v">
      <t c="3" si="4">
        <n x="9"/>
        <n x="19"/>
        <n x="1"/>
      </t>
    </mdx>
    <mdx n="0" f="v">
      <t c="3" si="4">
        <n x="9"/>
        <n x="19"/>
        <n x="2"/>
      </t>
    </mdx>
    <mdx n="0" f="v">
      <t c="3" si="4">
        <n x="9"/>
        <n x="19"/>
        <n x="3"/>
      </t>
    </mdx>
    <mdx n="0" f="v">
      <t c="3" si="4">
        <n x="9"/>
        <n x="20"/>
        <n x="1"/>
      </t>
    </mdx>
    <mdx n="0" f="v">
      <t c="3" si="4">
        <n x="9"/>
        <n x="20"/>
        <n x="2"/>
      </t>
    </mdx>
    <mdx n="0" f="v">
      <t c="3" si="4">
        <n x="9"/>
        <n x="20"/>
        <n x="3"/>
      </t>
    </mdx>
    <mdx n="0" f="v">
      <t c="4" si="4">
        <n x="9"/>
        <n x="14"/>
        <n x="21"/>
        <n x="1"/>
      </t>
    </mdx>
    <mdx n="0" f="v">
      <t c="4" si="4">
        <n x="9"/>
        <n x="15"/>
        <n x="21"/>
        <n x="3"/>
      </t>
    </mdx>
    <mdx n="0" f="v">
      <t c="4" si="4">
        <n x="9"/>
        <n x="15"/>
        <n x="21"/>
        <n x="2"/>
      </t>
    </mdx>
    <mdx n="0" f="v">
      <t c="4" si="4">
        <n x="9"/>
        <n x="15"/>
        <n x="21"/>
        <n x="1"/>
      </t>
    </mdx>
    <mdx n="0" f="v">
      <t c="4" si="4">
        <n x="9"/>
        <n x="16"/>
        <n x="21"/>
        <n x="3"/>
      </t>
    </mdx>
    <mdx n="0" f="v">
      <t c="4" si="4">
        <n x="9"/>
        <n x="16"/>
        <n x="21"/>
        <n x="2"/>
      </t>
    </mdx>
    <mdx n="0" f="v">
      <t c="4" si="4">
        <n x="9"/>
        <n x="16"/>
        <n x="21"/>
        <n x="1"/>
      </t>
    </mdx>
    <mdx n="0" f="v">
      <t c="4" si="4">
        <n x="9"/>
        <n x="17"/>
        <n x="21"/>
        <n x="3"/>
      </t>
    </mdx>
    <mdx n="0" f="v">
      <t c="4" si="4">
        <n x="9"/>
        <n x="17"/>
        <n x="21"/>
        <n x="2"/>
      </t>
    </mdx>
    <mdx n="0" f="v">
      <t c="4" si="4">
        <n x="9"/>
        <n x="17"/>
        <n x="21"/>
        <n x="1"/>
      </t>
    </mdx>
    <mdx n="0" f="v">
      <t c="4" si="4">
        <n x="9"/>
        <n x="18"/>
        <n x="21"/>
        <n x="3"/>
      </t>
    </mdx>
    <mdx n="0" f="v">
      <t c="4" si="4">
        <n x="9"/>
        <n x="18"/>
        <n x="21"/>
        <n x="2"/>
      </t>
    </mdx>
    <mdx n="0" f="v">
      <t c="4" si="4">
        <n x="9"/>
        <n x="18"/>
        <n x="21"/>
        <n x="1"/>
      </t>
    </mdx>
    <mdx n="0" f="v">
      <t c="4" si="4">
        <n x="9"/>
        <n x="14"/>
        <n x="21"/>
        <n x="3"/>
      </t>
    </mdx>
    <mdx n="0" f="v">
      <t c="4" si="4">
        <n x="9"/>
        <n x="14"/>
        <n x="21"/>
        <n x="2"/>
      </t>
    </mdx>
    <mdx n="0" f="s">
      <ms ns="22" c="0"/>
    </mdx>
    <mdx n="0" f="v">
      <t c="4" si="4">
        <n x="5"/>
        <n x="23"/>
        <n x="24"/>
        <n x="22" s="1"/>
      </t>
    </mdx>
    <mdx n="0" f="v">
      <t c="4" si="4">
        <n x="5"/>
        <n x="23"/>
        <n x="25"/>
        <n x="22" s="1"/>
      </t>
    </mdx>
    <mdx n="0" f="v">
      <t c="4" si="4">
        <n x="5"/>
        <n x="23"/>
        <n x="26"/>
        <n x="22" s="1"/>
      </t>
    </mdx>
    <mdx n="0" f="v">
      <t c="4" si="4">
        <n x="5"/>
        <n x="23"/>
        <n x="25"/>
        <n x="1"/>
      </t>
    </mdx>
    <mdx n="0" f="v">
      <t c="4" si="4">
        <n x="5"/>
        <n x="23"/>
        <n x="24"/>
        <n x="1"/>
      </t>
    </mdx>
    <mdx n="0" f="v">
      <t c="4" si="4">
        <n x="5"/>
        <n x="23"/>
        <n x="26"/>
        <n x="1"/>
      </t>
    </mdx>
    <mdx n="0" f="v">
      <t c="4" si="4">
        <n x="5"/>
        <n x="23"/>
        <n x="26"/>
        <n x="2"/>
      </t>
    </mdx>
    <mdx n="0" f="v">
      <t c="4" si="4">
        <n x="5"/>
        <n x="23"/>
        <n x="24"/>
        <n x="2"/>
      </t>
    </mdx>
    <mdx n="0" f="v">
      <t c="4" si="4">
        <n x="5"/>
        <n x="23"/>
        <n x="25"/>
        <n x="2"/>
      </t>
    </mdx>
    <mdx n="0" f="v">
      <t c="4" si="4">
        <n x="5"/>
        <n x="23"/>
        <n x="26"/>
        <n x="3"/>
      </t>
    </mdx>
    <mdx n="0" f="v">
      <t c="4" si="4">
        <n x="5"/>
        <n x="23"/>
        <n x="24"/>
        <n x="3"/>
      </t>
    </mdx>
    <mdx n="0" f="v">
      <t c="4" si="4">
        <n x="5"/>
        <n x="23"/>
        <n x="25"/>
        <n x="3"/>
      </t>
    </mdx>
    <mdx n="0" f="v">
      <t c="4" si="4">
        <n x="5"/>
        <n x="28"/>
        <n x="27"/>
        <n x="22" s="1"/>
      </t>
    </mdx>
    <mdx n="0" f="v">
      <t c="4" si="4">
        <n x="5"/>
        <n x="28"/>
        <n x="27"/>
        <n x="3"/>
      </t>
    </mdx>
    <mdx n="0" f="v">
      <t c="4" si="4">
        <n x="5"/>
        <n x="28"/>
        <n x="27"/>
        <n x="2"/>
      </t>
    </mdx>
    <mdx n="0" f="v">
      <t c="4" si="4">
        <n x="5"/>
        <n x="28"/>
        <n x="27"/>
        <n x="1"/>
      </t>
    </mdx>
    <mdx n="0" f="v">
      <t c="4" si="4">
        <n x="5"/>
        <n x="28"/>
        <n x="29"/>
        <n x="3"/>
      </t>
    </mdx>
    <mdx n="0" f="v">
      <t c="4" si="4">
        <n x="5"/>
        <n x="28"/>
        <n x="29"/>
        <n x="2"/>
      </t>
    </mdx>
    <mdx n="0" f="v">
      <t c="4" si="4">
        <n x="5"/>
        <n x="28"/>
        <n x="29"/>
        <n x="1"/>
      </t>
    </mdx>
    <mdx n="0" f="v">
      <t c="4" si="4">
        <n x="5"/>
        <n x="28"/>
        <n x="29"/>
        <n x="22" s="1"/>
      </t>
    </mdx>
    <mdx n="0" f="v">
      <t c="4" si="4">
        <n x="5"/>
        <n x="31"/>
        <n x="30"/>
        <n x="22" s="1"/>
      </t>
    </mdx>
    <mdx n="0" f="v">
      <t c="4" si="4">
        <n x="5"/>
        <n x="31"/>
        <n x="30"/>
        <n x="3"/>
      </t>
    </mdx>
    <mdx n="0" f="v">
      <t c="4" si="4">
        <n x="5"/>
        <n x="31"/>
        <n x="30"/>
        <n x="2"/>
      </t>
    </mdx>
    <mdx n="0" f="v">
      <t c="4" si="4">
        <n x="5"/>
        <n x="31"/>
        <n x="30"/>
        <n x="1"/>
      </t>
    </mdx>
    <mdx n="0" f="v">
      <t c="4" si="4">
        <n x="5"/>
        <n x="31"/>
        <n x="32"/>
        <n x="3"/>
      </t>
    </mdx>
    <mdx n="0" f="v">
      <t c="4" si="4">
        <n x="5"/>
        <n x="31"/>
        <n x="32"/>
        <n x="2"/>
      </t>
    </mdx>
    <mdx n="0" f="v">
      <t c="4" si="4">
        <n x="5"/>
        <n x="31"/>
        <n x="32"/>
        <n x="1"/>
      </t>
    </mdx>
    <mdx n="0" f="v">
      <t c="4" si="4">
        <n x="5"/>
        <n x="31"/>
        <n x="32"/>
        <n x="22" s="1"/>
      </t>
    </mdx>
    <mdx n="0" f="v">
      <t c="4" si="4">
        <n x="5"/>
        <n x="31"/>
        <n x="33"/>
        <n x="3"/>
      </t>
    </mdx>
    <mdx n="0" f="v">
      <t c="4" si="4">
        <n x="5"/>
        <n x="31"/>
        <n x="33"/>
        <n x="2"/>
      </t>
    </mdx>
    <mdx n="0" f="v">
      <t c="4" si="4">
        <n x="5"/>
        <n x="31"/>
        <n x="33"/>
        <n x="1"/>
      </t>
    </mdx>
    <mdx n="0" f="v">
      <t c="4" si="4">
        <n x="5"/>
        <n x="31"/>
        <n x="33"/>
        <n x="22" s="1"/>
      </t>
    </mdx>
    <mdx n="0" f="v">
      <t c="4" si="4">
        <n x="5"/>
        <n x="35"/>
        <n x="34"/>
        <n x="22" s="1"/>
      </t>
    </mdx>
    <mdx n="0" f="v">
      <t c="4" si="4">
        <n x="5"/>
        <n x="35"/>
        <n x="34"/>
        <n x="1"/>
      </t>
    </mdx>
    <mdx n="0" f="v">
      <t c="4" si="4">
        <n x="5"/>
        <n x="35"/>
        <n x="34"/>
        <n x="2"/>
      </t>
    </mdx>
    <mdx n="0" f="v">
      <t c="4" si="4">
        <n x="5"/>
        <n x="35"/>
        <n x="34"/>
        <n x="3"/>
      </t>
    </mdx>
    <mdx n="0" f="v">
      <t c="4" si="4">
        <n x="5"/>
        <n x="35"/>
        <n x="36"/>
        <n x="3"/>
      </t>
    </mdx>
    <mdx n="0" f="v">
      <t c="4" si="4">
        <n x="5"/>
        <n x="35"/>
        <n x="36"/>
        <n x="2"/>
      </t>
    </mdx>
    <mdx n="0" f="v">
      <t c="4" si="4">
        <n x="5"/>
        <n x="35"/>
        <n x="36"/>
        <n x="1"/>
      </t>
    </mdx>
    <mdx n="0" f="v">
      <t c="4" si="4">
        <n x="5"/>
        <n x="35"/>
        <n x="36"/>
        <n x="22" s="1"/>
      </t>
    </mdx>
    <mdx n="0" f="v">
      <t c="4" si="4">
        <n x="5"/>
        <n x="37"/>
        <n x="38"/>
        <n x="3"/>
      </t>
    </mdx>
    <mdx n="0" f="v">
      <t c="4" si="4">
        <n x="5"/>
        <n x="37"/>
        <n x="38"/>
        <n x="2"/>
      </t>
    </mdx>
    <mdx n="0" f="v">
      <t c="4" si="4">
        <n x="5"/>
        <n x="37"/>
        <n x="38"/>
        <n x="22" s="1"/>
      </t>
    </mdx>
    <mdx n="0" f="v">
      <t c="4" si="4">
        <n x="5"/>
        <n x="37"/>
        <n x="38"/>
        <n x="1"/>
      </t>
    </mdx>
    <mdx n="0" f="v">
      <t c="2" si="4">
        <n x="6"/>
        <n x="22" s="1"/>
      </t>
    </mdx>
    <mdx n="0" f="v">
      <t c="2" si="4">
        <n x="6"/>
        <n x="3"/>
      </t>
    </mdx>
    <mdx n="0" f="v">
      <t c="2" si="4">
        <n x="6"/>
        <n x="1"/>
      </t>
    </mdx>
    <mdx n="0" f="v">
      <t c="2" si="4">
        <n x="6"/>
        <n x="2"/>
      </t>
    </mdx>
    <mdx n="0" f="v">
      <t c="4" si="4">
        <n x="7"/>
        <n x="39"/>
        <n x="40"/>
        <n x="1"/>
      </t>
    </mdx>
    <mdx n="0" f="v">
      <t c="4" si="4">
        <n x="7"/>
        <n x="39"/>
        <n x="40"/>
        <n x="2"/>
      </t>
    </mdx>
    <mdx n="0" f="v">
      <t c="4" si="4">
        <n x="7"/>
        <n x="39"/>
        <n x="40"/>
        <n x="3"/>
      </t>
    </mdx>
  </mdxMetadata>
  <valueMetadata count="9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</valueMetadata>
</metadata>
</file>

<file path=xl/sharedStrings.xml><?xml version="1.0" encoding="utf-8"?>
<sst xmlns="http://schemas.openxmlformats.org/spreadsheetml/2006/main" count="200" uniqueCount="124">
  <si>
    <t>All Amounts Denominated in US$000s Unless Otherwise Stated</t>
  </si>
  <si>
    <t>Income Statement</t>
  </si>
  <si>
    <t>Key</t>
  </si>
  <si>
    <t>BLACK on WHITE</t>
  </si>
  <si>
    <t>Formula</t>
  </si>
  <si>
    <t>Revenue</t>
  </si>
  <si>
    <t>BLUE on WHITE</t>
  </si>
  <si>
    <t>Hard coded</t>
  </si>
  <si>
    <t>Revenue Growth %</t>
  </si>
  <si>
    <t>Cost of Sales:</t>
  </si>
  <si>
    <t>COGS</t>
  </si>
  <si>
    <t>Direct Labour</t>
  </si>
  <si>
    <t>Total Cost of Sales</t>
  </si>
  <si>
    <t>Gross Profit $</t>
  </si>
  <si>
    <t>Gross Profit %</t>
  </si>
  <si>
    <t>Operating Expenses:</t>
  </si>
  <si>
    <t>Employee Expenses</t>
  </si>
  <si>
    <t>Property Expenses</t>
  </si>
  <si>
    <t>Office Supplies</t>
  </si>
  <si>
    <t>Bank Charges Expenses</t>
  </si>
  <si>
    <t>Depreciation Expenses</t>
  </si>
  <si>
    <t>Total Operating Expenses</t>
  </si>
  <si>
    <t>EBIT</t>
  </si>
  <si>
    <t>EBIT %</t>
  </si>
  <si>
    <t>Interest Expenses</t>
  </si>
  <si>
    <t>Earnings Before Tax</t>
  </si>
  <si>
    <t>Income Tax Expenses</t>
  </si>
  <si>
    <t>Net Income</t>
  </si>
  <si>
    <t>Balance Sheet</t>
  </si>
  <si>
    <t>Assets</t>
  </si>
  <si>
    <t>Current:</t>
  </si>
  <si>
    <t>Cash</t>
  </si>
  <si>
    <t>Trade Receivables</t>
  </si>
  <si>
    <t>Inventory</t>
  </si>
  <si>
    <t>Total Current Assets</t>
  </si>
  <si>
    <t>Non Current:</t>
  </si>
  <si>
    <t>PPE</t>
  </si>
  <si>
    <t>ROU Assets</t>
  </si>
  <si>
    <t>Total Non Current Assets</t>
  </si>
  <si>
    <t>Total Assets</t>
  </si>
  <si>
    <t>Liabilities and Shareholder Equity</t>
  </si>
  <si>
    <t>Liabilities</t>
  </si>
  <si>
    <t>Trade Payables</t>
  </si>
  <si>
    <t>Amounts Owed to Employees</t>
  </si>
  <si>
    <t>Taxes Payable</t>
  </si>
  <si>
    <t>Total Current Liabilities</t>
  </si>
  <si>
    <t>Finance Lease Liability</t>
  </si>
  <si>
    <t>Long-term debt</t>
  </si>
  <si>
    <t>Total Non Current Liabilities</t>
  </si>
  <si>
    <t>Total Liabilities</t>
  </si>
  <si>
    <t>Shareholder Equity</t>
  </si>
  <si>
    <t>Share Capital</t>
  </si>
  <si>
    <t>Retained Earnings</t>
  </si>
  <si>
    <t>Total Shareholder Equity</t>
  </si>
  <si>
    <t>Total Liabilities &amp; Shareholder Equity</t>
  </si>
  <si>
    <t>Cash Flow (Indirect Method using IS and BS)</t>
  </si>
  <si>
    <t>Cash Flow from Operating Activities</t>
  </si>
  <si>
    <t>Depreciation</t>
  </si>
  <si>
    <t>Changes in non cash working capital</t>
  </si>
  <si>
    <t>Change in inventory</t>
  </si>
  <si>
    <t>Accounts Receivable</t>
  </si>
  <si>
    <t>Accounts Payable</t>
  </si>
  <si>
    <t>Cash Flow from Investing Activities</t>
  </si>
  <si>
    <t>Purchase of PPE</t>
  </si>
  <si>
    <t>Proceeds from sales of PPE</t>
  </si>
  <si>
    <t>N/A</t>
  </si>
  <si>
    <t>Cash Flow from Financing Activities</t>
  </si>
  <si>
    <t>Principal Payment of Financing Leases</t>
  </si>
  <si>
    <t>Issuance of new debt</t>
  </si>
  <si>
    <t>Principal repayment of term loan</t>
  </si>
  <si>
    <t>Equity Issued (repurchased)</t>
  </si>
  <si>
    <t>Dividends Paid</t>
  </si>
  <si>
    <t>Total Cash Flow</t>
  </si>
  <si>
    <t>Opening cash balance</t>
  </si>
  <si>
    <t>Increase (Decrease)</t>
  </si>
  <si>
    <t>Closing cash balance</t>
  </si>
  <si>
    <t>Income Statement Net Income (above)</t>
  </si>
  <si>
    <t>Sum of IS Accounts</t>
  </si>
  <si>
    <t>Balance Sheet Assets (above)</t>
  </si>
  <si>
    <t>Sum of Asset Accounts</t>
  </si>
  <si>
    <t>BS Liabilities &amp; Shareholder Equity (above)</t>
  </si>
  <si>
    <t>BS of all non-asset accounts</t>
  </si>
  <si>
    <t>Cashflow</t>
  </si>
  <si>
    <t>Cash closing balance (cashflow)</t>
  </si>
  <si>
    <t>Cash account closing balance (balance sheet)</t>
  </si>
  <si>
    <t>Checks and Balances</t>
  </si>
  <si>
    <t>Selected Reporting Year</t>
  </si>
  <si>
    <t>Year</t>
  </si>
  <si>
    <t>Difference</t>
  </si>
  <si>
    <t>© CFI. All rights reserved.</t>
  </si>
  <si>
    <t>Financial Statements in Power BI - Analyze in Excel</t>
  </si>
  <si>
    <t xml:space="preserve">Financial Statements - GL Retail Inc. </t>
  </si>
  <si>
    <t>Cost of Sales</t>
  </si>
  <si>
    <t>Operating Expenses</t>
  </si>
  <si>
    <t>GLAccnt</t>
  </si>
  <si>
    <t>GLAccnt_Name</t>
  </si>
  <si>
    <t>Subcategory</t>
  </si>
  <si>
    <t>Category</t>
  </si>
  <si>
    <t>Indirect Labour</t>
  </si>
  <si>
    <t>Utilities</t>
  </si>
  <si>
    <t>Stationary</t>
  </si>
  <si>
    <t>Depreciation expense - ROU Asset</t>
  </si>
  <si>
    <t>Bank Charges</t>
  </si>
  <si>
    <t>Interest expense - Finance Leases</t>
  </si>
  <si>
    <t>Interest expense - Term Loan</t>
  </si>
  <si>
    <t>Income Tax Expense</t>
  </si>
  <si>
    <t>For Reference Only (do not refer to these cells in formulas)</t>
  </si>
  <si>
    <t>Checking Account</t>
  </si>
  <si>
    <t>Current Assets</t>
  </si>
  <si>
    <t>AR</t>
  </si>
  <si>
    <t>Property, Plant &amp; Equipment</t>
  </si>
  <si>
    <t>Non Current Assets</t>
  </si>
  <si>
    <t>Accumulated Depreciation Property, Plant &amp; Equipment</t>
  </si>
  <si>
    <t>Right-of-Use Assets</t>
  </si>
  <si>
    <t>Accumulated Depreciation - ROU Assets</t>
  </si>
  <si>
    <t>AP</t>
  </si>
  <si>
    <t>Current Liabilities</t>
  </si>
  <si>
    <t>Net Payroll</t>
  </si>
  <si>
    <t>Payroll Taxes</t>
  </si>
  <si>
    <t>GST Payable</t>
  </si>
  <si>
    <t>Income Tax Payable</t>
  </si>
  <si>
    <t>Non Current Liabilities</t>
  </si>
  <si>
    <t>Term Loan Payable</t>
  </si>
  <si>
    <t>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</si>
</sst>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_-;\-* #,##0.00_-;_-* &quot;-&quot;??_-;_-@_-"/>
    <numFmt numFmtId="165" formatCode="_-* #,##0_-;\-* #,##0_-;_-* &quot;-&quot;??_-;_-@_-"/>
    <numFmt numFmtId="166" formatCode="0.0%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0"/>
      <color theme="10"/>
      <name val="Arial"/>
      <family val="2"/>
    </font>
    <font>
      <b/>
      <sz val="14"/>
      <color theme="1"/>
      <name val="Arial"/>
      <family val="2"/>
    </font>
    <font>
      <sz val="14"/>
      <color theme="0"/>
      <name val="Arial"/>
      <family val="2"/>
    </font>
    <font>
      <sz val="14"/>
      <color theme="1"/>
      <name val="Arial"/>
      <family val="2"/>
    </font>
    <font>
      <b/>
      <sz val="14"/>
      <color rgb="FFFFFFFF"/>
      <name val="Arial"/>
      <family val="2"/>
    </font>
    <font>
      <sz val="14"/>
      <color rgb="FFFFFFFF"/>
      <name val="Arial"/>
      <family val="2"/>
    </font>
    <font>
      <sz val="12"/>
      <color theme="0"/>
      <name val="Arial"/>
      <family val="2"/>
    </font>
    <font>
      <i/>
      <sz val="12"/>
      <color theme="0"/>
      <name val="Arial"/>
      <family val="2"/>
    </font>
    <font>
      <i/>
      <sz val="14"/>
      <color theme="0"/>
      <name val="Arial"/>
      <family val="2"/>
    </font>
    <font>
      <b/>
      <sz val="14"/>
      <color theme="0"/>
      <name val="Arial"/>
      <family val="2"/>
    </font>
    <font>
      <b/>
      <sz val="12"/>
      <color rgb="FFFFFFFF"/>
      <name val="Arial"/>
      <family val="2"/>
    </font>
    <font>
      <b/>
      <sz val="16"/>
      <color rgb="FFFFFFFF"/>
      <name val="Arial"/>
      <family val="2"/>
    </font>
    <font>
      <b/>
      <sz val="12"/>
      <color theme="0"/>
      <name val="Arial"/>
      <family val="2"/>
    </font>
    <font>
      <sz val="14"/>
      <color theme="1" tint="0.14999847407452621"/>
      <name val="Arial"/>
      <family val="2"/>
    </font>
    <font>
      <b/>
      <sz val="14"/>
      <color theme="1" tint="0.14999847407452621"/>
      <name val="Arial"/>
      <family val="2"/>
    </font>
    <font>
      <sz val="14"/>
      <color rgb="FF0070C0"/>
      <name val="Arial"/>
      <family val="2"/>
    </font>
    <font>
      <i/>
      <sz val="14"/>
      <color theme="0" tint="-0.499984740745262"/>
      <name val="Arial"/>
      <family val="2"/>
    </font>
    <font>
      <sz val="14"/>
      <color theme="0" tint="-0.499984740745262"/>
      <name val="Arial"/>
      <family val="2"/>
    </font>
    <font>
      <sz val="14"/>
      <name val="Arial"/>
      <family val="2"/>
    </font>
    <font>
      <i/>
      <sz val="11"/>
      <color rgb="FF3271D2"/>
      <name val="Calibri"/>
      <family val="2"/>
      <scheme val="minor"/>
    </font>
    <font>
      <b/>
      <i/>
      <sz val="10"/>
      <color theme="0"/>
      <name val="Arial"/>
      <family val="2"/>
    </font>
    <font>
      <b/>
      <i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132E57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3271D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 style="thick">
        <color indexed="64"/>
      </top>
      <bottom/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2" fillId="0" borderId="0" applyNumberFormat="0" applyFill="0" applyBorder="0" applyAlignment="0" applyProtection="0"/>
  </cellStyleXfs>
  <cellXfs count="65">
    <xf numFmtId="0" fontId="0" fillId="0" borderId="0" xfId="0"/>
    <xf numFmtId="0" fontId="3" fillId="0" borderId="0" xfId="0" applyFont="1"/>
    <xf numFmtId="37" fontId="4" fillId="2" borderId="0" xfId="3" applyNumberFormat="1" applyFont="1" applyFill="1" applyAlignment="1">
      <alignment vertical="top"/>
    </xf>
    <xf numFmtId="37" fontId="4" fillId="2" borderId="0" xfId="3" applyNumberFormat="1" applyFont="1" applyFill="1" applyAlignment="1">
      <alignment horizontal="right" vertical="top"/>
    </xf>
    <xf numFmtId="0" fontId="5" fillId="0" borderId="0" xfId="3" applyFont="1"/>
    <xf numFmtId="0" fontId="6" fillId="2" borderId="0" xfId="3" applyFont="1" applyFill="1" applyAlignment="1">
      <alignment horizontal="left" vertical="center" readingOrder="1"/>
    </xf>
    <xf numFmtId="37" fontId="8" fillId="2" borderId="0" xfId="3" applyNumberFormat="1" applyFont="1" applyFill="1" applyAlignment="1">
      <alignment horizontal="right" vertical="top"/>
    </xf>
    <xf numFmtId="37" fontId="9" fillId="2" borderId="0" xfId="3" applyNumberFormat="1" applyFont="1" applyFill="1" applyAlignment="1">
      <alignment vertical="top"/>
    </xf>
    <xf numFmtId="37" fontId="10" fillId="2" borderId="0" xfId="3" applyNumberFormat="1" applyFont="1" applyFill="1" applyAlignment="1">
      <alignment vertical="top"/>
    </xf>
    <xf numFmtId="37" fontId="10" fillId="2" borderId="0" xfId="3" applyNumberFormat="1" applyFont="1" applyFill="1" applyAlignment="1">
      <alignment horizontal="right" vertical="top"/>
    </xf>
    <xf numFmtId="0" fontId="11" fillId="5" borderId="0" xfId="3" applyFont="1" applyFill="1"/>
    <xf numFmtId="0" fontId="11" fillId="5" borderId="0" xfId="3" applyFont="1" applyFill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right"/>
    </xf>
    <xf numFmtId="0" fontId="12" fillId="2" borderId="0" xfId="3" applyFont="1" applyFill="1" applyAlignment="1">
      <alignment horizontal="left" vertical="center" readingOrder="1"/>
    </xf>
    <xf numFmtId="0" fontId="13" fillId="2" borderId="0" xfId="3" applyFont="1" applyFill="1" applyAlignment="1">
      <alignment horizontal="left" vertical="center" readingOrder="1"/>
    </xf>
    <xf numFmtId="0" fontId="7" fillId="2" borderId="0" xfId="3" applyFont="1" applyFill="1" applyAlignment="1">
      <alignment horizontal="left" vertical="center" readingOrder="1"/>
    </xf>
    <xf numFmtId="0" fontId="4" fillId="5" borderId="0" xfId="3" applyFont="1" applyFill="1"/>
    <xf numFmtId="0" fontId="14" fillId="5" borderId="0" xfId="3" applyFont="1" applyFill="1" applyAlignment="1">
      <alignment horizontal="right"/>
    </xf>
    <xf numFmtId="0" fontId="15" fillId="0" borderId="0" xfId="0" applyFont="1" applyAlignment="1">
      <alignment horizontal="left"/>
    </xf>
    <xf numFmtId="165" fontId="16" fillId="0" borderId="0" xfId="1" applyNumberFormat="1" applyFont="1" applyAlignment="1">
      <alignment horizontal="right"/>
    </xf>
    <xf numFmtId="0" fontId="16" fillId="0" borderId="0" xfId="0" applyFont="1"/>
    <xf numFmtId="165" fontId="15" fillId="0" borderId="0" xfId="1" applyNumberFormat="1" applyFont="1"/>
    <xf numFmtId="0" fontId="17" fillId="0" borderId="0" xfId="0" applyFont="1" applyAlignment="1">
      <alignment horizontal="right"/>
    </xf>
    <xf numFmtId="0" fontId="18" fillId="0" borderId="0" xfId="0" applyFont="1" applyAlignment="1">
      <alignment horizontal="left"/>
    </xf>
    <xf numFmtId="165" fontId="18" fillId="0" borderId="0" xfId="1" applyNumberFormat="1" applyFont="1"/>
    <xf numFmtId="166" fontId="18" fillId="0" borderId="0" xfId="2" applyNumberFormat="1" applyFont="1"/>
    <xf numFmtId="165" fontId="5" fillId="0" borderId="0" xfId="1" applyNumberFormat="1" applyFont="1"/>
    <xf numFmtId="0" fontId="19" fillId="0" borderId="0" xfId="0" applyFont="1" applyAlignment="1">
      <alignment horizontal="left"/>
    </xf>
    <xf numFmtId="165" fontId="19" fillId="0" borderId="0" xfId="1" applyNumberFormat="1" applyFont="1"/>
    <xf numFmtId="0" fontId="20" fillId="0" borderId="0" xfId="0" applyFont="1" applyAlignment="1">
      <alignment horizontal="left"/>
    </xf>
    <xf numFmtId="165" fontId="15" fillId="0" borderId="1" xfId="0" applyNumberFormat="1" applyFont="1" applyBorder="1"/>
    <xf numFmtId="0" fontId="16" fillId="0" borderId="2" xfId="0" applyFont="1" applyBorder="1"/>
    <xf numFmtId="165" fontId="15" fillId="0" borderId="2" xfId="0" applyNumberFormat="1" applyFont="1" applyBorder="1"/>
    <xf numFmtId="0" fontId="18" fillId="0" borderId="0" xfId="0" applyFont="1"/>
    <xf numFmtId="0" fontId="16" fillId="0" borderId="0" xfId="0" applyFont="1" applyAlignment="1">
      <alignment horizontal="left"/>
    </xf>
    <xf numFmtId="165" fontId="5" fillId="0" borderId="0" xfId="0" applyNumberFormat="1" applyFont="1"/>
    <xf numFmtId="0" fontId="16" fillId="0" borderId="2" xfId="0" applyFont="1" applyBorder="1" applyAlignment="1">
      <alignment horizontal="left"/>
    </xf>
    <xf numFmtId="165" fontId="15" fillId="0" borderId="0" xfId="0" applyNumberFormat="1" applyFont="1"/>
    <xf numFmtId="165" fontId="16" fillId="0" borderId="2" xfId="0" applyNumberFormat="1" applyFont="1" applyBorder="1"/>
    <xf numFmtId="0" fontId="16" fillId="3" borderId="0" xfId="0" applyFont="1" applyFill="1"/>
    <xf numFmtId="165" fontId="15" fillId="3" borderId="0" xfId="0" applyNumberFormat="1" applyFont="1" applyFill="1" applyAlignment="1">
      <alignment horizontal="right"/>
    </xf>
    <xf numFmtId="165" fontId="15" fillId="0" borderId="1" xfId="1" applyNumberFormat="1" applyFont="1" applyBorder="1"/>
    <xf numFmtId="165" fontId="16" fillId="0" borderId="2" xfId="1" applyNumberFormat="1" applyFont="1" applyBorder="1"/>
    <xf numFmtId="0" fontId="3" fillId="3" borderId="0" xfId="0" applyFont="1" applyFill="1"/>
    <xf numFmtId="0" fontId="3" fillId="4" borderId="0" xfId="0" applyFont="1" applyFill="1"/>
    <xf numFmtId="0" fontId="5" fillId="4" borderId="0" xfId="0" applyFont="1" applyFill="1"/>
    <xf numFmtId="0" fontId="15" fillId="0" borderId="0" xfId="0" applyFont="1"/>
    <xf numFmtId="0" fontId="3" fillId="3" borderId="0" xfId="0" applyFont="1" applyFill="1" applyAlignment="1">
      <alignment horizontal="right"/>
    </xf>
    <xf numFmtId="0" fontId="5" fillId="3" borderId="0" xfId="0" applyFont="1" applyFill="1"/>
    <xf numFmtId="0" fontId="3" fillId="0" borderId="2" xfId="0" applyFont="1" applyBorder="1" applyAlignment="1">
      <alignment horizontal="right"/>
    </xf>
    <xf numFmtId="165" fontId="5" fillId="0" borderId="2" xfId="0" applyNumberFormat="1" applyFont="1" applyBorder="1"/>
    <xf numFmtId="0" fontId="3" fillId="0" borderId="0" xfId="0" applyFont="1" applyAlignment="1">
      <alignment horizontal="right"/>
    </xf>
    <xf numFmtId="165" fontId="19" fillId="0" borderId="0" xfId="1" applyNumberFormat="1" applyFont="1" applyAlignment="1">
      <alignment horizontal="right"/>
    </xf>
    <xf numFmtId="165" fontId="5" fillId="0" borderId="2" xfId="1" applyNumberFormat="1" applyFont="1" applyBorder="1"/>
    <xf numFmtId="0" fontId="15" fillId="0" borderId="0" xfId="0" applyFont="1" applyAlignment="1">
      <alignment horizontal="right"/>
    </xf>
    <xf numFmtId="165" fontId="5" fillId="4" borderId="0" xfId="0" applyNumberFormat="1" applyFont="1" applyFill="1" applyAlignment="1">
      <alignment horizontal="right"/>
    </xf>
    <xf numFmtId="0" fontId="21" fillId="0" borderId="0" xfId="0" applyFont="1" applyAlignment="1">
      <alignment horizontal="right"/>
    </xf>
    <xf numFmtId="0" fontId="4" fillId="5" borderId="0" xfId="0" applyFont="1" applyFill="1"/>
    <xf numFmtId="0" fontId="22" fillId="5" borderId="0" xfId="0" applyFont="1" applyFill="1" applyAlignment="1">
      <alignment horizontal="right"/>
    </xf>
    <xf numFmtId="0" fontId="23" fillId="5" borderId="0" xfId="0" applyFont="1" applyFill="1" applyAlignment="1">
      <alignment horizontal="right"/>
    </xf>
    <xf numFmtId="165" fontId="19" fillId="0" borderId="0" xfId="1" applyNumberFormat="1" applyFont="1" applyAlignment="1">
      <alignment vertical="center"/>
    </xf>
    <xf numFmtId="165" fontId="19" fillId="0" borderId="0" xfId="1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/>
    </xf>
    <xf numFmtId="0" fontId="16" fillId="3" borderId="0" xfId="0" applyFont="1" applyFill="1" applyAlignment="1">
      <alignment horizontal="right"/>
    </xf>
  </cellXfs>
  <cellStyles count="5">
    <cellStyle name="Comma" xfId="1" builtinId="3"/>
    <cellStyle name="Hyperlink 2 2" xfId="4" xr:uid="{20164229-32A1-4E73-B93A-85EF4415A6E4}"/>
    <cellStyle name="Normal" xfId="0" builtinId="0"/>
    <cellStyle name="Normal 2 2 2" xfId="3" xr:uid="{D1CB68B7-DC83-45DD-B5A5-3E5D5B0200B7}"/>
    <cellStyle name="Percent" xfId="2" builtinId="5"/>
  </cellStyles>
  <dxfs count="0"/>
  <tableStyles count="0" defaultTableStyle="TableStyleMedium2" defaultPivotStyle="PivotStyleLight16"/>
  <colors>
    <mruColors>
      <color rgb="FF3271D2"/>
      <color rgb="FFFA611C"/>
      <color rgb="FF132E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D8" s="3"/>
        <tr r="D26" s="3"/>
        <tr r="D23" s="3"/>
        <tr r="D10" s="3"/>
        <tr r="D35" s="3"/>
        <tr r="E8" s="3"/>
        <tr r="D32" s="3"/>
        <tr r="F8" s="3"/>
        <tr r="D15" s="3"/>
        <tr r="F14" s="3"/>
        <tr r="F22" s="3"/>
        <tr r="D25" s="3"/>
        <tr r="D121" s="3"/>
        <tr r="F24" s="3"/>
        <tr r="F35" s="3"/>
        <tr r="C41" s="3"/>
        <tr r="D24" s="3"/>
        <tr r="D22" s="3"/>
        <tr r="D14" s="3"/>
        <tr r="E15" s="3"/>
        <tr r="E14" s="3"/>
        <tr r="E121" s="3"/>
        <tr r="E10" s="3"/>
        <tr r="E35" s="3"/>
        <tr r="E25" s="3"/>
        <tr r="E26" s="3"/>
        <tr r="E24" s="3"/>
        <tr r="E22" s="3"/>
        <tr r="E32" s="3"/>
        <tr r="E23" s="3"/>
        <tr r="F15" s="3"/>
        <tr r="F25" s="3"/>
        <tr r="F10" s="3"/>
        <tr r="F32" s="3"/>
        <tr r="F121" s="3"/>
        <tr r="F23" s="3"/>
        <tr r="F26" s="3"/>
        <tr r="C75" s="3"/>
        <tr r="C67" s="3"/>
        <tr r="C74" s="3"/>
        <tr r="C66" s="3"/>
        <tr r="C62" s="3"/>
        <tr r="C60" s="3"/>
        <tr r="C44" s="3"/>
        <tr r="C51" s="3"/>
        <tr r="C61" s="3"/>
        <tr r="C50" s="3"/>
        <tr r="C46" s="3"/>
        <tr r="C45" s="3"/>
        <tr r="F45" s="3"/>
        <tr r="F44" s="3"/>
        <tr r="F74" s="3"/>
        <tr r="F67" s="3"/>
        <tr r="F66" s="3"/>
        <tr r="F75" s="3"/>
        <tr r="F60" s="3"/>
        <tr r="F62" s="3"/>
        <tr r="F61" s="3"/>
        <tr r="F51" s="3"/>
        <tr r="F50" s="3"/>
        <tr r="F46" s="3"/>
        <tr r="F126" s="3"/>
        <tr r="F104" s="3"/>
        <tr r="F105" s="3"/>
        <tr r="F102" s="3"/>
        <tr r="F103" s="3"/>
        <tr r="F130" s="3"/>
        <tr r="F130" s="3"/>
        <tr r="F130" s="3"/>
        <tr r="F97" s="3"/>
        <tr r="E51" s="3"/>
        <tr r="E46" s="3"/>
        <tr r="E45" s="3"/>
        <tr r="E75" s="3"/>
        <tr r="E50" s="3"/>
        <tr r="E44" s="3"/>
        <tr r="E74" s="3"/>
        <tr r="E67" s="3"/>
        <tr r="E60" s="3"/>
        <tr r="E66" s="3"/>
        <tr r="E62" s="3"/>
        <tr r="E61" s="3"/>
        <tr r="E104" s="3"/>
        <tr r="E103" s="3"/>
        <tr r="E105" s="3"/>
        <tr r="E126" s="3"/>
        <tr r="E130" s="3"/>
        <tr r="E130" s="3"/>
        <tr r="E130" s="3"/>
        <tr r="E97" s="3"/>
        <tr r="E102" s="3"/>
        <tr r="D67" s="3"/>
        <tr r="D74" s="3"/>
        <tr r="D61" s="3"/>
        <tr r="D60" s="3"/>
        <tr r="D51" s="3"/>
        <tr r="D75" s="3"/>
        <tr r="D66" s="3"/>
        <tr r="D45" s="3"/>
        <tr r="D50" s="3"/>
        <tr r="D44" s="3"/>
        <tr r="D62" s="3"/>
        <tr r="D46" s="3"/>
        <tr r="D126" s="3"/>
        <tr r="D130" s="3"/>
        <tr r="D130" s="3"/>
        <tr r="D130" s="3"/>
        <tr r="D97" s="3"/>
        <tr r="D102" s="3"/>
        <tr r="D103" s="3"/>
        <tr r="D104" s="3"/>
        <tr r="D105" s="3"/>
      </tp>
    </main>
  </volType>
</volType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9" Type="http://schemas.openxmlformats.org/officeDocument/2006/relationships/volatileDependencies" Target="volatileDependencies.xml"/><Relationship Id="rId21" Type="http://schemas.openxmlformats.org/officeDocument/2006/relationships/customXml" Target="../customXml/item11.xml"/><Relationship Id="rId34" Type="http://schemas.openxmlformats.org/officeDocument/2006/relationships/customXml" Target="../customXml/item24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33" Type="http://schemas.openxmlformats.org/officeDocument/2006/relationships/customXml" Target="../customXml/item23.xml"/><Relationship Id="rId38" Type="http://schemas.openxmlformats.org/officeDocument/2006/relationships/customXml" Target="../customXml/item2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37" Type="http://schemas.openxmlformats.org/officeDocument/2006/relationships/customXml" Target="../customXml/item27.xml"/><Relationship Id="rId5" Type="http://schemas.openxmlformats.org/officeDocument/2006/relationships/connections" Target="connections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36" Type="http://schemas.openxmlformats.org/officeDocument/2006/relationships/customXml" Target="../customXml/item26.xml"/><Relationship Id="rId10" Type="http://schemas.openxmlformats.org/officeDocument/2006/relationships/calcChain" Target="calcChain.xml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theme" Target="theme/theme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Relationship Id="rId35" Type="http://schemas.openxmlformats.org/officeDocument/2006/relationships/customXml" Target="../customXml/item25.xml"/><Relationship Id="rId8" Type="http://schemas.openxmlformats.org/officeDocument/2006/relationships/sheetMetadata" Target="metadata.xml"/><Relationship Id="rId3" Type="http://schemas.openxmlformats.org/officeDocument/2006/relationships/pivotCacheDefinition" Target="pivotCache/pivotCacheDefinition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CFI" refreshedDate="44347.671442939813" backgroundQuery="1" createdVersion="3" refreshedVersion="7" minRefreshableVersion="3" recordCount="0" tupleCache="1" supportSubquery="1" supportAdvancedDrill="1" xr:uid="{74F1AB6E-CBE7-4E1D-B69C-C4B4C30D9F85}">
  <cacheSource type="external" connectionId="10"/>
  <cacheFields count="10">
    <cacheField name="[DimDate].[Year].[Year]" caption="Year" numFmtId="0" hierarchy="1" level="1">
      <sharedItems count="3">
        <s v="[DimDate].[Year].&amp;[2021]" c="2021"/>
        <s v="[DimDate].[Year].&amp;[2019]" c="2019"/>
        <s v="[DimDate].[Year].&amp;[2020]" c="2020"/>
      </sharedItems>
    </cacheField>
    <cacheField name="[DimGLAccts].[GLAcctNum].[GLAcctNum]" caption="GLAcctNum" numFmtId="0" hierarchy="10" level="1">
      <sharedItems count="13">
        <s v="[DimGLAccts].[GLAcctNum].&amp;[7210]" c="7210"/>
        <s v="[DimGLAccts].[GLAcctNum].&amp;[5000]" c="5000"/>
        <s v="[DimGLAccts].[GLAcctNum].&amp;[7110]" c="7110"/>
        <s v="[DimGLAccts].[GLAcctNum].&amp;[8000]" c="8000"/>
        <s v="[DimGLAccts].[GLAcctNum].&amp;[6000]" c="6000"/>
        <s v="[DimGLAccts].[GLAcctNum].&amp;[7200]" c="7200"/>
        <s v="[DimGLAccts].[GLAcctNum].&amp;[7120]" c="7120"/>
        <s v="[DimGLAccts].[GLAcctNum].&amp;[6100]" c="6100"/>
        <s v="[DimGLAccts].[GLAcctNum].&amp;[7300]" c="7300"/>
        <s v="[DimGLAccts].[GLAcctNum].&amp;[7000]" c="7000"/>
        <s v="[DimGLAccts].[GLAcctNum].&amp;[7500]" c="7500"/>
        <s v="[DimGLAccts].[GLAcctNum].&amp;[7400]" c="7400"/>
        <s v="[DimGLAccts].[GLAcctNum].&amp;[1000]" c="1000"/>
      </sharedItems>
    </cacheField>
    <cacheField name="[Measures].[MeasuresLevel]" caption="MeasuresLevel" numFmtId="0" hierarchy="32">
      <sharedItems count="4">
        <s v="[Measures].[I/S Amount]" c="I/S Amount"/>
        <s v="[Measures].[B/S Amount]" c="B/S Amount"/>
        <s v="[Measures].[Retained Earnings]" c="Retained Earnings"/>
        <s v="[Measures].[CF Amount]" c="CF Amount"/>
      </sharedItems>
    </cacheField>
    <cacheField name="[DimGLAccts].[GLAcctName].[GLAcctName]" caption="GLAcctName" numFmtId="0" hierarchy="11" level="1">
      <sharedItems count="5">
        <s v="[DimGLAccts].[GLAcctName].&amp;[Revenue]" c="Revenue"/>
        <s v="[DimGLAccts].[GLAcctName].&amp;[COGS]" c="COGS"/>
        <s v="[DimGLAccts].[GLAcctName].&amp;[Direct Labour]" c="Direct Labour"/>
        <s v="[DimGLAccts].[GLAcctName].&amp;[Indirect Labour]" c="Indirect Labour"/>
        <s v="[DimGLAccts].[GLAcctName].&amp;[Property, Plant &amp; Equipment]" c="Property, Plant &amp; Equipment"/>
      </sharedItems>
    </cacheField>
    <cacheField name="[DimGLAccts].[Statement].[Statement]" caption="Statement" numFmtId="0" hierarchy="12" level="1">
      <sharedItems count="1">
        <s v="[DimGLAccts].[Statement].&amp;[Income Statement]" c="Income Statement"/>
      </sharedItems>
    </cacheField>
    <cacheField name="[DimGLAccts].[Subcategory].[Subcategory]" caption="Subcategory" numFmtId="0" hierarchy="13" level="1">
      <sharedItems count="19">
        <s v="[DimGLAccts].[Subcategory].&amp;[Employee Expenses]" c="Employee Expenses"/>
        <s v="[DimGLAccts].[Subcategory].&amp;[Depreciation Expenses]" c="Depreciation Expenses"/>
        <s v="[DimGLAccts].[Subcategory].&amp;[Bank Charges Expenses]" c="Bank Charges Expenses"/>
        <s v="[DimGLAccts].[Subcategory].&amp;[Office Supplies]" c="Office Supplies"/>
        <s v="[DimGLAccts].[Subcategory].&amp;[Property Expenses]" c="Property Expenses"/>
        <s v="[DimGLAccts].[Subcategory].&amp;[Interest Expenses]" c="Interest Expenses"/>
        <s v="[DimGLAccts].[Subcategory].&amp;[Income Tax Expenses]" c="Income Tax Expenses"/>
        <s v="[DimGLAccts].[Subcategory].&amp;[Cash]" c="Cash"/>
        <s v="[DimGLAccts].[Subcategory].&amp;[Trade Receivables]" c="Trade Receivables"/>
        <s v="[DimGLAccts].[Subcategory].&amp;[Inventory]" c="Inventory"/>
        <s v="[DimGLAccts].[Subcategory].&amp;[PPE]" c="PPE"/>
        <s v="[DimGLAccts].[Subcategory].&amp;[ROU Assets]" c="ROU Assets"/>
        <s v="[DimGLAccts].[Subcategory].&amp;[Trade Payables]" c="Trade Payables"/>
        <s v="[DimGLAccts].[Subcategory].&amp;[Taxes Payable]" c="Taxes Payable"/>
        <s v="[DimGLAccts].[Subcategory].&amp;[Amounts Owed to Employees]" c="Amounts Owed to Employees"/>
        <s v="[DimGLAccts].[Subcategory].&amp;[Finance Lease Liability]" c="Finance Lease Liability"/>
        <s v="[DimGLAccts].[Subcategory].&amp;[Long-term debt]" c="Long-term debt"/>
        <s v="[DimGLAccts].[Subcategory].&amp;" c=""/>
        <s v="[DimGLAccts].[Subcategory].&amp;[Share Capital]" c="Share Capital"/>
      </sharedItems>
    </cacheField>
    <cacheField name="[DimGLAccts].[Category].[Category]" caption="Category" numFmtId="0" hierarchy="33" level="1">
      <sharedItems count="4">
        <s v="[DimGLAccts].[Category].&amp;[Interest Expenses]" c="Interest Expenses"/>
        <s v="[DimGLAccts].[Category].&amp;[Income Tax Expenses]" c="Income Tax Expenses"/>
        <s v="[DimGLAccts].[Category].&amp;[Operating Expenses]" c="Operating Expenses"/>
        <s v="[DimGLAccts].[Category].&amp;[Current Assets]" c="Current Assets"/>
      </sharedItems>
    </cacheField>
    <cacheField name="[DimHeaders].[Category].[Category]" caption="Category" numFmtId="0" hierarchy="14" level="1">
      <sharedItems count="6">
        <s v="[DimHeaders].[Category].&amp;[Operating Expenses]" c="Operating Expenses"/>
        <s v="[DimHeaders].[Category].&amp;[Current Assets]" c="Current Assets"/>
        <s v="[DimHeaders].[Category].&amp;[Non Current Assets]" c="Non Current Assets"/>
        <s v="[DimHeaders].[Category].&amp;[Current Liabilities]" c="Current Liabilities"/>
        <s v="[DimHeaders].[Category].&amp;[Non Current Liabilities]" c="Non Current Liabilities"/>
        <s v="[DimHeaders].[Category].&amp;[Equity]" c="Equity"/>
      </sharedItems>
    </cacheField>
    <cacheField name="[FactGLTran].[GLTranDescription].[GLTranDescription]" caption="GLTranDescription" numFmtId="0" hierarchy="39" level="1">
      <sharedItems count="5">
        <s v="[FactGLTran].[GLTranDescription].&amp;[Opening Balance]" c="Opening Balance"/>
        <s v="[FactGLTran].[GLTranDescription].&amp;[Purchase PPE]" c="Purchase PPE"/>
        <s v="[FactGLTran].[GLTranDescription].&amp;[Long Term Lease Liability - Principal Payment]" c="Long Term Lease Liability - Principal Payment"/>
        <s v="[FactGLTran].[GLTranDescription].&amp;[Term Loan Injection]" c="Term Loan Injection"/>
        <s v="[FactGLTran].[GLTranDescription].&amp;[Term Loan - Principal Payment]" c="Term Loan - Principal Payment"/>
      </sharedItems>
    </cacheField>
    <cacheField name="[DimHeaders].[Balance Sheet Section].[Balance Sheet Section]" caption="Balance Sheet Section" numFmtId="0" hierarchy="18" level="1">
      <sharedItems count="3">
        <s v="[DimHeaders].[Balance Sheet Section].&amp;[Total Assets]" c="Total Assets"/>
        <s v="[DimHeaders].[Balance Sheet Section].&amp;[Total Liabilities]" c="Total Liabilities"/>
        <s v="[DimHeaders].[Balance Sheet Section].&amp;[Total Equity]" c="Total Equity"/>
      </sharedItems>
    </cacheField>
  </cacheFields>
  <cacheHierarchies count="71">
    <cacheHierarchy uniqueName="[DimDate].[Date]" caption="Date" attribute="1" time="1" defaultMemberUniqueName="[DimDate].[Date].[All]" allUniqueName="[DimDate].[Date].[All]" dimensionUniqueName="[DimDate]" displayFolder="" count="2" memberValueDatatype="7" unbalanced="0"/>
    <cacheHierarchy uniqueName="[DimDate].[Year]" caption="Year" attribute="1" defaultMemberUniqueName="[DimDate].[Year].[All]" allUniqueName="[DimDate].[Year].[All]" dimensionUniqueName="[DimDate]" displayFolder="" count="2" memberValueDatatype="20" unbalanced="0">
      <fieldsUsage count="2">
        <fieldUsage x="-1"/>
        <fieldUsage x="0"/>
      </fieldsUsage>
    </cacheHierarchy>
    <cacheHierarchy uniqueName="[DimDate].[Quarter]" caption="Quarter" attribute="1" defaultMemberUniqueName="[DimDate].[Quarter].[All]" allUniqueName="[DimDate].[Quarter].[All]" dimensionUniqueName="[DimDate]" displayFolder="" count="2" memberValueDatatype="20" unbalanced="0"/>
    <cacheHierarchy uniqueName="[DimDate].[QuarterID]" caption="QuarterID" attribute="1" defaultMemberUniqueName="[DimDate].[QuarterID].[All]" allUniqueName="[DimDate].[QuarterID].[All]" dimensionUniqueName="[DimDate]" displayFolder="" count="2" memberValueDatatype="130" unbalanced="0"/>
    <cacheHierarchy uniqueName="[DimDate].[MonthNum]" caption="MonthNum" attribute="1" defaultMemberUniqueName="[DimDate].[MonthNum].[All]" allUniqueName="[DimDate].[MonthNum].[All]" dimensionUniqueName="[DimDate]" displayFolder="" count="2" memberValueDatatype="20" unbalanced="0"/>
    <cacheHierarchy uniqueName="[DimDate].[MonthID]" caption="MonthID" attribute="1" defaultMemberUniqueName="[DimDate].[MonthID].[All]" allUniqueName="[DimDate].[MonthID].[All]" dimensionUniqueName="[DimDate]" displayFolder="" count="2" memberValueDatatype="130" unbalanced="0"/>
    <cacheHierarchy uniqueName="[DimDate].[MonthName]" caption="MonthName" attribute="1" defaultMemberUniqueName="[DimDate].[MonthName].[All]" allUniqueName="[DimDate].[MonthName].[All]" dimensionUniqueName="[DimDate]" displayFolder="" count="2" memberValueDatatype="130" unbalanced="0"/>
    <cacheHierarchy uniqueName="[DimDate].[DayOfMonth]" caption="DayOfMonth" attribute="1" defaultMemberUniqueName="[DimDate].[DayOfMonth].[All]" allUniqueName="[DimDate].[DayOfMonth].[All]" dimensionUniqueName="[DimDate]" displayFolder="" count="2" memberValueDatatype="20" unbalanced="0"/>
    <cacheHierarchy uniqueName="[DimDate].[DayofWeek]" caption="DayofWeek" attribute="1" defaultMemberUniqueName="[DimDate].[DayofWeek].[All]" allUniqueName="[DimDate].[DayofWeek].[All]" dimensionUniqueName="[DimDate]" displayFolder="" count="2" memberValueDatatype="20" unbalanced="0"/>
    <cacheHierarchy uniqueName="[DimDate].[DayName]" caption="DayName" attribute="1" defaultMemberUniqueName="[DimDate].[DayName].[All]" allUniqueName="[DimDate].[DayName].[All]" dimensionUniqueName="[DimDate]" displayFolder="" count="2" memberValueDatatype="130" unbalanced="0"/>
    <cacheHierarchy uniqueName="[DimGLAccts].[GLAcctNum]" caption="GLAcctNum" attribute="1" defaultMemberUniqueName="[DimGLAccts].[GLAcctNum].[All]" allUniqueName="[DimGLAccts].[GLAcctNum].[All]" dimensionUniqueName="[DimGLAccts]" displayFolder="" count="2" memberValueDatatype="20" unbalanced="0">
      <fieldsUsage count="2">
        <fieldUsage x="-1"/>
        <fieldUsage x="1"/>
      </fieldsUsage>
    </cacheHierarchy>
    <cacheHierarchy uniqueName="[DimGLAccts].[GLAcctName]" caption="GLAcctName" attribute="1" defaultMemberUniqueName="[DimGLAccts].[GLAcctName].[All]" allUniqueName="[DimGLAccts].[GLAcctName].[All]" dimensionUniqueName="[DimGLAccts]" displayFolder="" count="2" memberValueDatatype="130" unbalanced="0">
      <fieldsUsage count="2">
        <fieldUsage x="-1"/>
        <fieldUsage x="3"/>
      </fieldsUsage>
    </cacheHierarchy>
    <cacheHierarchy uniqueName="[DimGLAccts].[Statement]" caption="Statement" attribute="1" defaultMemberUniqueName="[DimGLAccts].[Statement].[All]" allUniqueName="[DimGLAccts].[Statement].[All]" dimensionUniqueName="[DimGLAccts]" displayFolder="" count="2" memberValueDatatype="130" unbalanced="0">
      <fieldsUsage count="2">
        <fieldUsage x="-1"/>
        <fieldUsage x="4"/>
      </fieldsUsage>
    </cacheHierarchy>
    <cacheHierarchy uniqueName="[DimGLAccts].[Subcategory]" caption="Subcategory" attribute="1" defaultMemberUniqueName="[DimGLAccts].[Subcategory].[All]" allUniqueName="[DimGLAccts].[Subcategory].[All]" dimensionUniqueName="[DimGLAccts]" displayFolder="" count="2" memberValueDatatype="130" unbalanced="0">
      <fieldsUsage count="2">
        <fieldUsage x="-1"/>
        <fieldUsage x="5"/>
      </fieldsUsage>
    </cacheHierarchy>
    <cacheHierarchy uniqueName="[DimHeaders].[Category]" caption="Category" attribute="1" defaultMemberUniqueName="[DimHeaders].[Category].[All]" allUniqueName="[DimHeaders].[Category].[All]" dimensionUniqueName="[DimHeaders]" displayFolder="" count="2" memberValueDatatype="130" unbalanced="0">
      <fieldsUsage count="2">
        <fieldUsage x="-1"/>
        <fieldUsage x="7"/>
      </fieldsUsage>
    </cacheHierarchy>
    <cacheHierarchy uniqueName="[DimHeaders].[Statement]" caption="Statement" attribute="1" defaultMemberUniqueName="[DimHeaders].[Statement].[All]" allUniqueName="[DimHeaders].[Statement].[All]" dimensionUniqueName="[DimHeaders]" displayFolder="" count="2" memberValueDatatype="130" unbalanced="0"/>
    <cacheHierarchy uniqueName="[DimHeaders].[MeasureType]" caption="MeasureType" attribute="1" defaultMemberUniqueName="[DimHeaders].[MeasureType].[All]" allUniqueName="[DimHeaders].[MeasureType].[All]" dimensionUniqueName="[DimHeaders]" displayFolder="" count="2" memberValueDatatype="20" unbalanced="0"/>
    <cacheHierarchy uniqueName="[DimHeaders].[MeasureName]" caption="MeasureName" attribute="1" defaultMemberUniqueName="[DimHeaders].[MeasureName].[All]" allUniqueName="[DimHeaders].[MeasureName].[All]" dimensionUniqueName="[DimHeaders]" displayFolder="" count="2" memberValueDatatype="130" unbalanced="0"/>
    <cacheHierarchy uniqueName="[DimHeaders].[Balance Sheet Section]" caption="Balance Sheet Section" attribute="1" defaultMemberUniqueName="[DimHeaders].[Balance Sheet Section].[All]" allUniqueName="[DimHeaders].[Balance Sheet Section].[All]" dimensionUniqueName="[DimHeaders]" displayFolder="" count="2" memberValueDatatype="130" unbalanced="0">
      <fieldsUsage count="2">
        <fieldUsage x="-1"/>
        <fieldUsage x="9"/>
      </fieldsUsage>
    </cacheHierarchy>
    <cacheHierarchy uniqueName="[DimHeaders].[Sort]" caption="Sort" attribute="1" defaultMemberUniqueName="[DimHeaders].[Sort].[All]" allUniqueName="[DimHeaders].[Sort].[All]" dimensionUniqueName="[DimHeaders]" displayFolder="" count="2" memberValueDatatype="20" unbalanced="0"/>
    <cacheHierarchy uniqueName="[DimRegtion].[RegionNum]" caption="RegionNum" attribute="1" defaultMemberUniqueName="[DimRegtion].[RegionNum].[All]" allUniqueName="[DimRegtion].[RegionNum].[All]" dimensionUniqueName="[DimRegtion]" displayFolder="" count="2" memberValueDatatype="130" unbalanced="0"/>
    <cacheHierarchy uniqueName="[DimRegtion].[RegionName]" caption="RegionName" attribute="1" defaultMemberUniqueName="[DimRegtion].[RegionName].[All]" allUniqueName="[DimRegtion].[RegionName].[All]" dimensionUniqueName="[DimRegtion]" displayFolder="" count="2" memberValueDatatype="130" unbalanced="0"/>
    <cacheHierarchy uniqueName="[DimRegtion].[SalesRegionName]" caption="SalesRegionName" attribute="1" defaultMemberUniqueName="[DimRegtion].[SalesRegionName].[All]" allUniqueName="[DimRegtion].[SalesRegionName].[All]" dimensionUniqueName="[DimRegtion]" displayFolder="" count="2" memberValueDatatype="130" unbalanced="0"/>
    <cacheHierarchy uniqueName="[DimStores].[StoreNum]" caption="StoreNum" attribute="1" defaultMemberUniqueName="[DimStores].[StoreNum].[All]" allUniqueName="[DimStores].[StoreNum].[All]" dimensionUniqueName="[DimStores]" displayFolder="" count="2" memberValueDatatype="130" unbalanced="0"/>
    <cacheHierarchy uniqueName="[DimStores].[StoreName]" caption="StoreName" attribute="1" defaultMemberUniqueName="[DimStores].[StoreName].[All]" allUniqueName="[DimStores].[StoreName].[All]" dimensionUniqueName="[DimStores]" displayFolder="" count="2" memberValueDatatype="130" unbalanced="0"/>
    <cacheHierarchy uniqueName="[DimStores].[ManagerID]" caption="ManagerID" attribute="1" defaultMemberUniqueName="[DimStores].[ManagerID].[All]" allUniqueName="[DimStores].[ManagerID].[All]" dimensionUniqueName="[DimStores]" displayFolder="" count="2" memberValueDatatype="20" unbalanced="0"/>
    <cacheHierarchy uniqueName="[DimStores].[PreviousManagerID]" caption="PreviousManagerID" attribute="1" defaultMemberUniqueName="[DimStores].[PreviousManagerID].[All]" allUniqueName="[DimStores].[PreviousManagerID].[All]" dimensionUniqueName="[DimStores]" displayFolder="" count="2" memberValueDatatype="20" unbalanced="0"/>
    <cacheHierarchy uniqueName="[DimStores].[ContactTel]" caption="ContactTel" attribute="1" defaultMemberUniqueName="[DimStores].[ContactTel].[All]" allUniqueName="[DimStores].[ContactTel].[All]" dimensionUniqueName="[DimStores]" displayFolder="" count="2" memberValueDatatype="130" unbalanced="0"/>
    <cacheHierarchy uniqueName="[DimStores].[AddressLine1]" caption="AddressLine1" attribute="1" defaultMemberUniqueName="[DimStores].[AddressLine1].[All]" allUniqueName="[DimStores].[AddressLine1].[All]" dimensionUniqueName="[DimStores]" displayFolder="" count="2" memberValueDatatype="130" unbalanced="0"/>
    <cacheHierarchy uniqueName="[DimStores].[AddressLine2]" caption="AddressLine2" attribute="1" defaultMemberUniqueName="[DimStores].[AddressLine2].[All]" allUniqueName="[DimStores].[AddressLine2].[All]" dimensionUniqueName="[DimStores]" displayFolder="" count="2" memberValueDatatype="130" unbalanced="0"/>
    <cacheHierarchy uniqueName="[DimStores].[ZipCode]" caption="ZipCode" attribute="1" defaultMemberUniqueName="[DimStores].[ZipCode].[All]" allUniqueName="[DimStores].[ZipCode].[All]" dimensionUniqueName="[DimStores]" displayFolder="" count="2" memberValueDatatype="130" unbalanced="0"/>
    <cacheHierarchy uniqueName="[LastDataRefresh].[LastDataRefresh]" caption="LastDataRefresh" attribute="1" time="1" defaultMemberUniqueName="[LastDataRefresh].[LastDataRefresh].[All]" allUniqueName="[LastDataRefresh].[LastDataRefresh].[All]" dimensionUniqueName="[LastDataRefresh]" displayFolder="" count="2" memberValueDatatype="7" unbalanced="0"/>
    <cacheHierarchy uniqueName="[Measures]" caption="Measures" attribute="1" keyAttribute="1" defaultMemberUniqueName="[Measures].[__No measures defined]" dimensionUniqueName="[Measures]" displayFolder="" measures="1" count="1" memberValueDatatype="130" unbalanced="0">
      <fieldsUsage count="1">
        <fieldUsage x="2"/>
      </fieldsUsage>
    </cacheHierarchy>
    <cacheHierarchy uniqueName="[DimGLAccts].[Category]" caption="Category" attribute="1" defaultMemberUniqueName="[DimGLAccts].[Category].[All]" allUniqueName="[DimGLAccts].[Category].[All]" dimensionUniqueName="[DimGLAccts]" displayFolder="" count="2" memberValueDatatype="130" unbalanced="0" hidden="1">
      <fieldsUsage count="2">
        <fieldUsage x="-1"/>
        <fieldUsage x="6"/>
      </fieldsUsage>
    </cacheHierarchy>
    <cacheHierarchy uniqueName="[DimStores].[RegionNum]" caption="RegionNum" attribute="1" defaultMemberUniqueName="[DimStores].[RegionNum].[All]" allUniqueName="[DimStores].[RegionNum].[All]" dimensionUniqueName="[DimStores]" displayFolder="" count="2" memberValueDatatype="130" unbalanced="0" hidden="1"/>
    <cacheHierarchy uniqueName="[FactGLTran].[FactGLTranID]" caption="FactGLTranID" attribute="1" defaultMemberUniqueName="[FactGLTran].[FactGLTranID].[All]" allUniqueName="[FactGLTran].[FactGLTranID].[All]" dimensionUniqueName="[FactGLTran]" displayFolder="" count="2" memberValueDatatype="20" unbalanced="0" hidden="1"/>
    <cacheHierarchy uniqueName="[FactGLTran].[GLAcctNum]" caption="GLAcctNum" attribute="1" defaultMemberUniqueName="[FactGLTran].[GLAcctNum].[All]" allUniqueName="[FactGLTran].[GLAcctNum].[All]" dimensionUniqueName="[FactGLTran]" displayFolder="" count="2" memberValueDatatype="20" unbalanced="0" hidden="1"/>
    <cacheHierarchy uniqueName="[FactGLTran].[GLTranAmount]" caption="GLTranAmount" attribute="1" defaultMemberUniqueName="[FactGLTran].[GLTranAmount].[All]" allUniqueName="[FactGLTran].[GLTranAmount].[All]" dimensionUniqueName="[FactGLTran]" displayFolder="" count="2" memberValueDatatype="5" unbalanced="0" hidden="1"/>
    <cacheHierarchy uniqueName="[FactGLTran].[GLTranDate]" caption="GLTranDate" attribute="1" time="1" defaultMemberUniqueName="[FactGLTran].[GLTranDate].[All]" allUniqueName="[FactGLTran].[GLTranDate].[All]" dimensionUniqueName="[FactGLTran]" displayFolder="" count="2" memberValueDatatype="7" unbalanced="0" hidden="1"/>
    <cacheHierarchy uniqueName="[FactGLTran].[GLTranDescription]" caption="GLTranDescription" attribute="1" defaultMemberUniqueName="[FactGLTran].[GLTranDescription].[All]" allUniqueName="[FactGLTran].[GLTranDescription].[All]" dimensionUniqueName="[FactGLTran]" displayFolder="" count="2" memberValueDatatype="130" unbalanced="0" hidden="1">
      <fieldsUsage count="2">
        <fieldUsage x="-1"/>
        <fieldUsage x="8"/>
      </fieldsUsage>
    </cacheHierarchy>
    <cacheHierarchy uniqueName="[FactGLTran].[JournalID]" caption="JournalID" attribute="1" defaultMemberUniqueName="[FactGLTran].[JournalID].[All]" allUniqueName="[FactGLTran].[JournalID].[All]" dimensionUniqueName="[FactGLTran]" displayFolder="" count="2" memberValueDatatype="20" unbalanced="0" hidden="1"/>
    <cacheHierarchy uniqueName="[FactGLTran].[StoreNum]" caption="StoreNum" attribute="1" defaultMemberUniqueName="[FactGLTran].[StoreNum].[All]" allUniqueName="[FactGLTran].[StoreNum].[All]" dimensionUniqueName="[FactGLTran]" displayFolder="" count="2" memberValueDatatype="130" unbalanced="0" hidden="1"/>
    <cacheHierarchy uniqueName="[Measures].[SumAmount]" caption="SumAmount" measure="1" displayFolder="" measureGroup="FactGLTran" count="0"/>
    <cacheHierarchy uniqueName="[Measures].[I/S Amount]" caption="I/S Amount" measure="1" displayFolder="" measureGroup="FactGLTran" count="0"/>
    <cacheHierarchy uniqueName="[Measures].[Income Statement]" caption="Income Statement" measure="1" displayFolder="" measureGroup="FactGLTran" count="0"/>
    <cacheHierarchy uniqueName="[Measures].[B/S Amount]" caption="B/S Amount" measure="1" displayFolder="" measureGroup="FactGLTran" count="0"/>
    <cacheHierarchy uniqueName="[Measures].[Retained Earnings]" caption="Retained Earnings" measure="1" displayFolder="" measureGroup="FactGLTran" count="0"/>
    <cacheHierarchy uniqueName="[Measures].[Balance Sheet]" caption="Balance Sheet" measure="1" displayFolder="" measureGroup="FactGLTran" count="0"/>
    <cacheHierarchy uniqueName="[Measures].[CF Amount]" caption="CF Amount" measure="1" displayFolder="" measureGroup="FactGLTran" count="0"/>
    <cacheHierarchy uniqueName="[Measures].[__XL_Count FactGLTran]" caption="__XL_Count FactGLTran" measure="1" displayFolder="" measureGroup="FactGLTran" count="0" hidden="1"/>
    <cacheHierarchy uniqueName="[Measures].[__XL_Count DimGLAccts]" caption="__XL_Count DimGLAccts" measure="1" displayFolder="" measureGroup="DimGLAccts" count="0" hidden="1"/>
    <cacheHierarchy uniqueName="[Measures].[__XL_Count DimStores]" caption="__XL_Count DimStores" measure="1" displayFolder="" measureGroup="DimStores" count="0" hidden="1"/>
    <cacheHierarchy uniqueName="[Measures].[__XL_Count DimDate]" caption="__XL_Count DimDate" measure="1" displayFolder="" measureGroup="DimDate" count="0" hidden="1"/>
    <cacheHierarchy uniqueName="[Measures].[__XL_Count DimHeaders]" caption="__XL_Count DimHeaders" measure="1" displayFolder="" measureGroup="DimHeaders" count="0" hidden="1"/>
    <cacheHierarchy uniqueName="[Measures].[__XL_Count LastDataRefresh]" caption="__XL_Count LastDataRefresh" measure="1" displayFolder="" measureGroup="LastDataRefresh" count="0" hidden="1"/>
    <cacheHierarchy uniqueName="[Measures].[__XL_Count DimRegtion]" caption="__XL_Count DimRegtion" measure="1" displayFolder="" measureGroup="DimRegtion" count="0" hidden="1"/>
    <cacheHierarchy uniqueName="[Measures].[__No measures defined]" caption="__No measures defined" measure="1" displayFolder="" count="0" hidden="1"/>
    <cacheHierarchy uniqueName="[Measures].[I/S Subtotal]" caption="I/S Subtotal" measure="1" displayFolder="" measureGroup="FactGLTran" count="0" hidden="1"/>
    <cacheHierarchy uniqueName="[Measures].[Staging - % Revenue]" caption="Staging - % Revenue" measure="1" displayFolder="" measureGroup="FactGLTran" count="0" hidden="1"/>
    <cacheHierarchy uniqueName="[Measures].[% Revenue]" caption="% Revenue" measure="1" displayFolder="" measureGroup="FactGLTran" count="0" hidden="1"/>
    <cacheHierarchy uniqueName="[Measures].[Cumulative Amount]" caption="Cumulative Amount" measure="1" displayFolder="" measureGroup="FactGLTran" count="0" hidden="1"/>
    <cacheHierarchy uniqueName="[Measures].[B/S Subtotal]" caption="B/S Subtotal" measure="1" displayFolder="" measureGroup="FactGLTran" count="0" hidden="1"/>
    <cacheHierarchy uniqueName="[Measures].[Opening Retained Earnings]" caption="Opening Retained Earnings" measure="1" displayFolder="" measureGroup="FactGLTran" count="0" hidden="1"/>
    <cacheHierarchy uniqueName="[Measures].[Total L &amp; E]" caption="Total L &amp; E" measure="1" displayFolder="" measureGroup="FactGLTran" count="0" hidden="1"/>
    <cacheHierarchy uniqueName="[Measures].[Sign Flip]" caption="Sign Flip" measure="1" displayFolder="" measureGroup="FactGLTran" count="0" hidden="1"/>
    <cacheHierarchy uniqueName="[Measures].[Revenue]" caption="Revenue" measure="1" displayFolder="" measureGroup="FactGLTran" count="0" hidden="1"/>
    <cacheHierarchy uniqueName="[Measures].[Operating Margin Ratio]" caption="Operating Margin Ratio" measure="1" displayFolder="" measureGroup="FactGLTran" count="0" hidden="1"/>
    <cacheHierarchy uniqueName="[Measures].[Gross Margin Ratio]" caption="Gross Margin Ratio" measure="1" displayFolder="" measureGroup="FactGLTran" count="0" hidden="1"/>
    <cacheHierarchy uniqueName="[Measures].[Gross Profit Margin %]" caption="Gross Profit Margin %" measure="1" displayFolder="" measureGroup="FactGLTran" count="0" hidden="1"/>
    <cacheHierarchy uniqueName="[Measures].[Current Ratio]" caption="Current Ratio" measure="1" displayFolder="" measureGroup="FactGLTran" count="0" hidden="1"/>
    <cacheHierarchy uniqueName="[Measures].[Debt Ratio]" caption="Debt Ratio" measure="1" displayFolder="" measureGroup="FactGLTran" count="0" hidden="1"/>
  </cacheHierarchies>
  <kpis count="0"/>
  <tupleCache>
    <entries count="155">
      <n v="355208.87999999995" in="0">
        <tpls c="3">
          <tpl hier="1" item="0"/>
          <tpl fld="1" item="0"/>
          <tpl fld="2" item="0"/>
        </tpls>
      </n>
      <n v="78671.78" in="0">
        <tpls c="3">
          <tpl hier="1" item="0"/>
          <tpl fld="1" item="6"/>
          <tpl fld="2" item="0"/>
        </tpls>
      </n>
      <n v="312287.05600000004" in="0">
        <tpls c="3">
          <tpl hier="1" item="0"/>
          <tpl fld="1" item="2"/>
          <tpl fld="2" item="0"/>
        </tpls>
      </n>
      <n v="3230870.5599999996" in="0">
        <tpls c="3">
          <tpl hier="1" item="0"/>
          <tpl fld="1" item="9"/>
          <tpl fld="2" item="0"/>
        </tpls>
      </n>
      <n v="16054683.342" in="0">
        <tpls c="3">
          <tpl hier="1" item="0"/>
          <tpl fld="1" item="4"/>
          <tpl fld="2" item="0"/>
        </tpls>
      </n>
      <n v="11641.829999999998" in="0">
        <tpls c="3">
          <tpl hier="1" item="0"/>
          <tpl fld="1" item="11"/>
          <tpl fld="2" item="0"/>
        </tpls>
      </n>
      <n v="249930.55" in="0">
        <tpls c="3">
          <tpl hier="1" item="0"/>
          <tpl fld="1" item="10"/>
          <tpl fld="2" item="0"/>
        </tpls>
      </n>
      <n v="696" in="0">
        <tpls c="3">
          <tpl hier="1" item="0"/>
          <tpl fld="1" item="8"/>
          <tpl fld="2" item="0"/>
        </tpls>
      </n>
      <n v="2869999.2780000004" in="0">
        <tpls c="3">
          <tpl hier="1" item="0"/>
          <tpl fld="1" item="7"/>
          <tpl fld="2" item="0"/>
        </tpls>
      </n>
      <n v="23916660.612" in="0">
        <tpls c="3">
          <tpl hier="1" item="0"/>
          <tpl fld="1" item="1"/>
          <tpl fld="2" item="0"/>
        </tpls>
      </n>
      <n v="37087.213999999985" in="0">
        <tpls c="3">
          <tpl hier="1" item="0"/>
          <tpl fld="1" item="5"/>
          <tpl fld="2" item="0"/>
        </tpls>
      </n>
      <n v="193102.93299999999" in="0">
        <tpls c="3">
          <tpl hier="1" item="0"/>
          <tpl fld="1" item="3"/>
          <tpl fld="2" item="0"/>
        </tpls>
      </n>
      <n v="23916660.612" in="0">
        <tpls c="3">
          <tpl fld="0" item="0"/>
          <tpl fld="3" item="0"/>
          <tpl fld="2" item="0"/>
        </tpls>
      </n>
      <n v="16054683.342" in="0">
        <tpls c="3">
          <tpl fld="0" item="0"/>
          <tpl fld="3" item="1"/>
          <tpl fld="2" item="0"/>
        </tpls>
      </n>
      <n v="2869999.2780000004" in="0">
        <tpls c="3">
          <tpl fld="0" item="0"/>
          <tpl fld="3" item="2"/>
          <tpl fld="2" item="0"/>
        </tpls>
      </n>
      <n v="25331784.091999996" in="0">
        <tpls c="3">
          <tpl fld="0" item="1"/>
          <tpl fld="3" item="0"/>
          <tpl fld="2" item="0"/>
        </tpls>
      </n>
      <n v="16687610.418999987" in="0">
        <tpls c="3">
          <tpl fld="0" item="1"/>
          <tpl fld="3" item="1"/>
          <tpl fld="2" item="0"/>
        </tpls>
      </n>
      <n v="3039814.0920000011" in="0">
        <tpls c="3">
          <tpl fld="0" item="1"/>
          <tpl fld="3" item="2"/>
          <tpl fld="2" item="0"/>
        </tpls>
      </n>
      <n v="25376781.479000002" in="0">
        <tpls c="3">
          <tpl fld="0" item="2"/>
          <tpl fld="3" item="0"/>
          <tpl fld="2" item="0"/>
        </tpls>
      </n>
      <n v="17472833.350999992" in="0">
        <tpls c="3">
          <tpl fld="0" item="2"/>
          <tpl fld="3" item="1"/>
          <tpl fld="2" item="0"/>
        </tpls>
      </n>
      <n v="3045213.7790000006" in="0">
        <tpls c="3">
          <tpl fld="0" item="2"/>
          <tpl fld="3" item="2"/>
          <tpl fld="2" item="0"/>
        </tpls>
      </n>
      <n v="1282753.9460000056" in="0">
        <tpls c="3">
          <tpl fld="0" item="1"/>
          <tpl fld="4" item="0"/>
          <tpl fld="2" item="0"/>
        </tpls>
      </n>
      <n v="442814.206000012" in="0">
        <tpls c="3">
          <tpl fld="0" item="2"/>
          <tpl fld="4" item="0"/>
          <tpl fld="2" item="0"/>
        </tpls>
      </n>
      <n v="522481.18900000071" in="0">
        <tpls c="3">
          <tpl fld="0" item="0"/>
          <tpl fld="4" item="0"/>
          <tpl fld="2" item="0"/>
        </tpls>
      </n>
      <n v="5884366.6920000017" in="0">
        <tpls c="3">
          <tpl fld="0" item="1"/>
          <tpl fld="5" item="0"/>
          <tpl fld="2" item="0"/>
        </tpls>
      </n>
      <n v="6210462.5389999999" in="0">
        <tpls c="3">
          <tpl fld="0" item="2"/>
          <tpl fld="5" item="0"/>
          <tpl fld="2" item="0"/>
        </tpls>
      </n>
      <n v="6100869.8380000005" in="0">
        <tpls c="3">
          <tpl fld="0" item="0"/>
          <tpl fld="5" item="0"/>
          <tpl fld="2" item="0"/>
        </tpls>
      </n>
      <n v="392296.09399999987" in="0">
        <tpls c="3">
          <tpl fld="0" item="0"/>
          <tpl fld="5" item="1"/>
          <tpl fld="2" item="0"/>
        </tpls>
      </n>
      <n v="389961.92599999998" in="0">
        <tpls c="3">
          <tpl fld="0" item="2"/>
          <tpl fld="5" item="1"/>
          <tpl fld="2" item="0"/>
        </tpls>
      </n>
      <n v="388240.01400000014" in="0">
        <tpls c="3">
          <tpl fld="0" item="1"/>
          <tpl fld="5" item="1"/>
          <tpl fld="2" item="0"/>
        </tpls>
      </n>
      <n v="696" in="0">
        <tpls c="3">
          <tpl fld="0" item="0"/>
          <tpl fld="5" item="2"/>
          <tpl fld="2" item="0"/>
        </tpls>
      </n>
      <n v="2760" in="0">
        <tpls c="3">
          <tpl fld="0" item="2"/>
          <tpl fld="5" item="2"/>
          <tpl fld="2" item="0"/>
        </tpls>
      </n>
      <n v="2400" in="0">
        <tpls c="3">
          <tpl fld="0" item="1"/>
          <tpl fld="5" item="2"/>
          <tpl fld="2" item="0"/>
        </tpls>
      </n>
      <n v="78671.78" in="0">
        <tpls c="3">
          <tpl fld="0" item="0"/>
          <tpl fld="5" item="3"/>
          <tpl fld="2" item="0"/>
        </tpls>
      </n>
      <n v="78831.210000000006" in="0">
        <tpls c="3">
          <tpl fld="0" item="2"/>
          <tpl fld="5" item="3"/>
          <tpl fld="2" item="0"/>
        </tpls>
      </n>
      <n v="71761.289999999994" in="0">
        <tpls c="3">
          <tpl fld="0" item="1"/>
          <tpl fld="5" item="3"/>
          <tpl fld="2" item="0"/>
        </tpls>
      </n>
      <n v="312287.05600000004" in="0">
        <tpls c="3">
          <tpl fld="0" item="0"/>
          <tpl fld="5" item="4"/>
          <tpl fld="2" item="0"/>
        </tpls>
      </n>
      <n v="298524.87599999999" in="0">
        <tpls c="3">
          <tpl fld="0" item="2"/>
          <tpl fld="5" item="4"/>
          <tpl fld="2" item="0"/>
        </tpls>
      </n>
      <n v="279153.75599999999" in="0">
        <tpls c="3">
          <tpl fld="0" item="1"/>
          <tpl fld="5" item="4"/>
          <tpl fld="2" item="0"/>
        </tpls>
      </n>
      <n v="342326.84999999992" in="0">
        <tpls c="4">
          <tpl fld="0" item="1"/>
          <tpl fld="5" item="5"/>
          <tpl fld="2" item="0"/>
          <tpl fld="6" item="0"/>
        </tpls>
      </n>
      <n v="302407.18000000005" in="0">
        <tpls c="4">
          <tpl fld="0" item="2"/>
          <tpl fld="5" item="5"/>
          <tpl fld="2" item="0"/>
          <tpl fld="6" item="0"/>
        </tpls>
      </n>
      <n v="261572.38" in="0">
        <tpls c="4">
          <tpl fld="0" item="0"/>
          <tpl fld="5" item="5"/>
          <tpl fld="2" item="0"/>
          <tpl fld="6" item="0"/>
        </tpls>
      </n>
      <n v="393171.125" in="0">
        <tpls c="3">
          <tpl fld="0" item="1"/>
          <tpl fld="2" item="0"/>
          <tpl fld="6" item="1"/>
        </tpls>
      </n>
      <n v="178186.19099999999" in="0">
        <tpls c="3">
          <tpl fld="0" item="2"/>
          <tpl fld="2" item="0"/>
          <tpl fld="6" item="1"/>
        </tpls>
      </n>
      <n v="193102.93299999999" in="0">
        <tpls c="3">
          <tpl fld="0" item="0"/>
          <tpl fld="2" item="0"/>
          <tpl fld="6" item="1"/>
        </tpls>
      </n>
      <n v="342326.84999999992" in="0">
        <tpls c="3">
          <tpl fld="0" item="1"/>
          <tpl fld="2" item="0"/>
          <tpl fld="6" item="0"/>
        </tpls>
      </n>
      <n v="302407.18000000005" in="0">
        <tpls c="3">
          <tpl fld="0" item="2"/>
          <tpl fld="2" item="0"/>
          <tpl fld="6" item="0"/>
        </tpls>
      </n>
      <n v="261572.38" in="0">
        <tpls c="3">
          <tpl fld="0" item="0"/>
          <tpl fld="2" item="0"/>
          <tpl fld="6" item="0"/>
        </tpls>
      </n>
      <n v="2844552.6000000006" in="0">
        <tpls c="4">
          <tpl fld="0" item="1"/>
          <tpl fld="5" item="0"/>
          <tpl fld="2" item="0"/>
          <tpl fld="6" item="2"/>
        </tpls>
      </n>
      <n v="3165248.76" in="0">
        <tpls c="4">
          <tpl fld="0" item="2"/>
          <tpl fld="5" item="0"/>
          <tpl fld="2" item="0"/>
          <tpl fld="6" item="2"/>
        </tpls>
      </n>
      <n v="3230870.5599999996" in="0">
        <tpls c="4">
          <tpl fld="0" item="0"/>
          <tpl fld="5" item="0"/>
          <tpl fld="2" item="0"/>
          <tpl fld="6" item="2"/>
        </tpls>
      </n>
      <n v="342326.84999999992" in="0">
        <tpls c="3">
          <tpl fld="0" item="1"/>
          <tpl fld="5" item="5"/>
          <tpl fld="2" item="0"/>
        </tpls>
      </n>
      <n v="302407.18000000005" in="0">
        <tpls c="3">
          <tpl fld="0" item="2"/>
          <tpl fld="5" item="5"/>
          <tpl fld="2" item="0"/>
        </tpls>
      </n>
      <n v="261572.38" in="0">
        <tpls c="3">
          <tpl fld="0" item="0"/>
          <tpl fld="5" item="5"/>
          <tpl fld="2" item="0"/>
        </tpls>
      </n>
      <n v="393171.125" in="0">
        <tpls c="3">
          <tpl fld="0" item="1"/>
          <tpl fld="5" item="6"/>
          <tpl fld="2" item="0"/>
        </tpls>
      </n>
      <n v="178186.19099999999" in="0">
        <tpls c="3">
          <tpl fld="0" item="2"/>
          <tpl fld="5" item="6"/>
          <tpl fld="2" item="0"/>
        </tpls>
      </n>
      <n v="193102.93299999999" in="0">
        <tpls c="3">
          <tpl fld="0" item="0"/>
          <tpl fld="5" item="6"/>
          <tpl fld="2" item="0"/>
        </tpls>
      </n>
      <n v="2844552.6000000006" in="0">
        <tpls c="3">
          <tpl fld="0" item="1"/>
          <tpl fld="3" item="3"/>
          <tpl fld="2" item="0"/>
        </tpls>
      </n>
      <n v="3165248.76" in="0">
        <tpls c="3">
          <tpl fld="0" item="2"/>
          <tpl fld="3" item="3"/>
          <tpl fld="2" item="0"/>
        </tpls>
      </n>
      <n v="3230870.5599999996" in="0">
        <tpls c="3">
          <tpl fld="0" item="0"/>
          <tpl fld="3" item="3"/>
          <tpl fld="2" item="0"/>
        </tpls>
      </n>
      <n v="2844552.6000000006" in="0">
        <tpls c="4">
          <tpl fld="0" item="1"/>
          <tpl fld="5" item="0"/>
          <tpl fld="7" item="0"/>
          <tpl fld="2" item="0"/>
        </tpls>
      </n>
      <n v="392296.09399999987" in="0">
        <tpls c="4">
          <tpl fld="0" item="0"/>
          <tpl fld="5" item="1"/>
          <tpl fld="7" item="0"/>
          <tpl fld="2" item="0"/>
        </tpls>
      </n>
      <n v="389961.92599999998" in="0">
        <tpls c="4">
          <tpl fld="0" item="2"/>
          <tpl fld="5" item="1"/>
          <tpl fld="7" item="0"/>
          <tpl fld="2" item="0"/>
        </tpls>
      </n>
      <n v="388240.01400000014" in="0">
        <tpls c="4">
          <tpl fld="0" item="1"/>
          <tpl fld="5" item="1"/>
          <tpl fld="7" item="0"/>
          <tpl fld="2" item="0"/>
        </tpls>
      </n>
      <n v="696" in="0">
        <tpls c="4">
          <tpl fld="0" item="0"/>
          <tpl fld="5" item="2"/>
          <tpl fld="7" item="0"/>
          <tpl fld="2" item="0"/>
        </tpls>
      </n>
      <n v="2760" in="0">
        <tpls c="4">
          <tpl fld="0" item="2"/>
          <tpl fld="5" item="2"/>
          <tpl fld="7" item="0"/>
          <tpl fld="2" item="0"/>
        </tpls>
      </n>
      <n v="2400" in="0">
        <tpls c="4">
          <tpl fld="0" item="1"/>
          <tpl fld="5" item="2"/>
          <tpl fld="7" item="0"/>
          <tpl fld="2" item="0"/>
        </tpls>
      </n>
      <n v="78671.78" in="0">
        <tpls c="4">
          <tpl fld="0" item="0"/>
          <tpl fld="5" item="3"/>
          <tpl fld="7" item="0"/>
          <tpl fld="2" item="0"/>
        </tpls>
      </n>
      <n v="78831.210000000006" in="0">
        <tpls c="4">
          <tpl fld="0" item="2"/>
          <tpl fld="5" item="3"/>
          <tpl fld="7" item="0"/>
          <tpl fld="2" item="0"/>
        </tpls>
      </n>
      <n v="71761.289999999994" in="0">
        <tpls c="4">
          <tpl fld="0" item="1"/>
          <tpl fld="5" item="3"/>
          <tpl fld="7" item="0"/>
          <tpl fld="2" item="0"/>
        </tpls>
      </n>
      <n v="312287.05600000004" in="0">
        <tpls c="4">
          <tpl fld="0" item="0"/>
          <tpl fld="5" item="4"/>
          <tpl fld="7" item="0"/>
          <tpl fld="2" item="0"/>
        </tpls>
      </n>
      <n v="298524.87599999999" in="0">
        <tpls c="4">
          <tpl fld="0" item="2"/>
          <tpl fld="5" item="4"/>
          <tpl fld="7" item="0"/>
          <tpl fld="2" item="0"/>
        </tpls>
      </n>
      <n v="279153.75599999999" in="0">
        <tpls c="4">
          <tpl fld="0" item="1"/>
          <tpl fld="5" item="4"/>
          <tpl fld="7" item="0"/>
          <tpl fld="2" item="0"/>
        </tpls>
      </n>
      <n v="3230870.5599999996" in="0">
        <tpls c="4">
          <tpl fld="0" item="0"/>
          <tpl fld="5" item="0"/>
          <tpl fld="7" item="0"/>
          <tpl fld="2" item="0"/>
        </tpls>
      </n>
      <n v="3165248.76" in="0">
        <tpls c="4">
          <tpl fld="0" item="2"/>
          <tpl fld="5" item="0"/>
          <tpl fld="7" item="0"/>
          <tpl fld="2" item="0"/>
        </tpls>
      </n>
      <n v="5481998.5020000003" in="0">
        <tpls c="4">
          <tpl fld="5" item="7"/>
          <tpl fld="7" item="1"/>
          <tpl fld="2" item="1"/>
          <tpl hier="39" item="3"/>
        </tpls>
      </n>
      <n v="431452.86" in="0">
        <tpls c="4">
          <tpl fld="5" item="8"/>
          <tpl fld="7" item="1"/>
          <tpl fld="2" item="1"/>
          <tpl hier="39" item="3"/>
        </tpls>
      </n>
      <n v="152077.024" in="0">
        <tpls c="4">
          <tpl fld="5" item="9"/>
          <tpl fld="7" item="1"/>
          <tpl fld="2" item="1"/>
          <tpl hier="39" item="3"/>
        </tpls>
      </n>
      <n v="376583.37500000081" in="0">
        <tpls c="4">
          <tpl fld="0" item="1"/>
          <tpl fld="5" item="8"/>
          <tpl fld="7" item="1"/>
          <tpl fld="2" item="1"/>
        </tpls>
      </n>
      <n v="7133517.8089999994" in="0">
        <tpls c="4">
          <tpl fld="0" item="1"/>
          <tpl fld="5" item="7"/>
          <tpl fld="7" item="1"/>
          <tpl fld="2" item="1"/>
        </tpls>
      </n>
      <n v="395207.4719999982" in="0">
        <tpls c="4">
          <tpl fld="0" item="1"/>
          <tpl fld="5" item="9"/>
          <tpl fld="7" item="1"/>
          <tpl fld="2" item="1"/>
        </tpls>
      </n>
      <n v="576531.72900000634" in="0">
        <tpls c="4">
          <tpl fld="0" item="2"/>
          <tpl fld="5" item="9"/>
          <tpl fld="7" item="1"/>
          <tpl fld="2" item="1"/>
        </tpls>
      </n>
      <n v="7776362.269999994" in="0">
        <tpls c="4">
          <tpl fld="0" item="2"/>
          <tpl fld="5" item="7"/>
          <tpl fld="7" item="1"/>
          <tpl fld="2" item="1"/>
        </tpls>
      </n>
      <n v="403183.35499999946" in="0">
        <tpls c="4">
          <tpl fld="0" item="2"/>
          <tpl fld="5" item="8"/>
          <tpl fld="7" item="1"/>
          <tpl fld="2" item="1"/>
        </tpls>
      </n>
      <n v="682623.54199998733" in="0">
        <tpls c="4">
          <tpl fld="0" item="0"/>
          <tpl fld="5" item="9"/>
          <tpl fld="7" item="1"/>
          <tpl fld="2" item="1"/>
        </tpls>
      </n>
      <n v="8070233.2950000037" in="0">
        <tpls c="4">
          <tpl fld="0" item="0"/>
          <tpl fld="5" item="7"/>
          <tpl fld="7" item="1"/>
          <tpl fld="2" item="1"/>
        </tpls>
      </n>
      <n v="380531.56599999662" in="0">
        <tpls c="4">
          <tpl fld="0" item="0"/>
          <tpl fld="5" item="8"/>
          <tpl fld="7" item="1"/>
          <tpl fld="2" item="1"/>
        </tpls>
      </n>
      <m in="0">
        <tpls c="4">
          <tpl fld="5" item="10"/>
          <tpl fld="7" item="1"/>
          <tpl fld="2" item="1"/>
          <tpl hier="39" item="3"/>
        </tpls>
      </m>
      <n v="274445.12199999997" in="0">
        <tpls c="4">
          <tpl fld="5" item="10"/>
          <tpl fld="7" item="2"/>
          <tpl fld="2" item="1"/>
          <tpl hier="39" item="3"/>
        </tpls>
      </n>
      <n v="247573.72799999992" in="0">
        <tpls c="4">
          <tpl fld="0" item="0"/>
          <tpl fld="5" item="10"/>
          <tpl fld="7" item="2"/>
          <tpl fld="2" item="1"/>
        </tpls>
      </n>
      <n v="244660.94199999992" in="0">
        <tpls c="4">
          <tpl fld="0" item="2"/>
          <tpl fld="5" item="10"/>
          <tpl fld="7" item="2"/>
          <tpl fld="2" item="1"/>
        </tpls>
      </n>
      <n v="267413.98799999984" in="0">
        <tpls c="4">
          <tpl fld="0" item="1"/>
          <tpl fld="5" item="10"/>
          <tpl fld="7" item="2"/>
          <tpl fld="2" item="1"/>
        </tpls>
      </n>
      <n v="355208.86100000085" in="0">
        <tpls c="4">
          <tpl fld="0" item="0"/>
          <tpl fld="5" item="11"/>
          <tpl fld="7" item="2"/>
          <tpl fld="2" item="1"/>
        </tpls>
      </n>
      <n v="710417.70500000077" in="0">
        <tpls c="4">
          <tpl fld="0" item="2"/>
          <tpl fld="5" item="11"/>
          <tpl fld="7" item="2"/>
          <tpl fld="2" item="1"/>
        </tpls>
      </n>
      <n v="1065626.5490000003" in="0">
        <tpls c="4">
          <tpl fld="0" item="1"/>
          <tpl fld="5" item="11"/>
          <tpl fld="7" item="2"/>
          <tpl fld="2" item="1"/>
        </tpls>
      </n>
      <n v="1420835.3929999999" in="0">
        <tpls c="4">
          <tpl fld="5" item="11"/>
          <tpl fld="7" item="2"/>
          <tpl fld="2" item="1"/>
          <tpl hier="39" item="3"/>
        </tpls>
      </n>
      <m in="0">
        <tpls c="4">
          <tpl fld="5" item="12"/>
          <tpl fld="7" item="1"/>
          <tpl fld="2" item="1"/>
          <tpl hier="39" item="3"/>
        </tpls>
      </m>
      <n v="1989611.8130000001" in="0">
        <tpls c="4">
          <tpl fld="5" item="12"/>
          <tpl fld="7" item="3"/>
          <tpl fld="2" item="1"/>
          <tpl hier="39" item="3"/>
        </tpls>
      </n>
      <n v="1906520.9969999981" in="0">
        <tpls c="4">
          <tpl fld="0" item="0"/>
          <tpl fld="5" item="12"/>
          <tpl fld="7" item="3"/>
          <tpl fld="2" item="1"/>
        </tpls>
      </n>
      <n v="2107184.9149999982" in="0">
        <tpls c="4">
          <tpl fld="0" item="2"/>
          <tpl fld="5" item="12"/>
          <tpl fld="7" item="3"/>
          <tpl fld="2" item="1"/>
        </tpls>
      </n>
      <n v="1783171.4549999994" in="0">
        <tpls c="4">
          <tpl fld="0" item="1"/>
          <tpl fld="5" item="12"/>
          <tpl fld="7" item="3"/>
          <tpl fld="2" item="1"/>
        </tpls>
      </n>
      <n v="2131634.6340000033" in="0">
        <tpls c="4">
          <tpl fld="0" item="0"/>
          <tpl fld="5" item="13"/>
          <tpl fld="7" item="3"/>
          <tpl fld="2" item="1"/>
        </tpls>
      </n>
      <n v="1920745.4270000013" in="0">
        <tpls c="4">
          <tpl fld="0" item="2"/>
          <tpl fld="5" item="13"/>
          <tpl fld="7" item="3"/>
          <tpl fld="2" item="1"/>
        </tpls>
      </n>
      <n v="1727909.5979999998" in="0">
        <tpls c="4">
          <tpl fld="0" item="1"/>
          <tpl fld="5" item="13"/>
          <tpl fld="7" item="3"/>
          <tpl fld="2" item="1"/>
        </tpls>
      </n>
      <n v="1359745.8660000002" in="0">
        <tpls c="4">
          <tpl fld="5" item="13"/>
          <tpl fld="7" item="3"/>
          <tpl fld="2" item="1"/>
          <tpl hier="39" item="3"/>
        </tpls>
      </n>
      <n v="1.8917489796876907E-10" in="0">
        <tpls c="4">
          <tpl fld="0" item="0"/>
          <tpl fld="5" item="14"/>
          <tpl fld="7" item="3"/>
          <tpl fld="2" item="1"/>
        </tpls>
      </n>
      <n v="1.3096723705530167E-10" in="0">
        <tpls c="4">
          <tpl fld="0" item="2"/>
          <tpl fld="5" item="14"/>
          <tpl fld="7" item="3"/>
          <tpl fld="2" item="1"/>
        </tpls>
      </n>
      <n v="2.9103830456733704E-11" in="0">
        <tpls c="4">
          <tpl fld="0" item="1"/>
          <tpl fld="5" item="14"/>
          <tpl fld="7" item="3"/>
          <tpl fld="2" item="1"/>
        </tpls>
      </n>
      <n v="0" in="0">
        <tpls c="4">
          <tpl fld="5" item="14"/>
          <tpl fld="7" item="3"/>
          <tpl fld="2" item="1"/>
          <tpl hier="39" item="3"/>
        </tpls>
      </n>
      <m in="0">
        <tpls c="4">
          <tpl fld="5" item="15"/>
          <tpl fld="7" item="2"/>
          <tpl fld="2" item="1"/>
          <tpl hier="39" item="3"/>
        </tpls>
      </m>
      <n v="1361485.3" in="0">
        <tpls c="4">
          <tpl fld="5" item="15"/>
          <tpl fld="7" item="4"/>
          <tpl fld="2" item="1"/>
          <tpl hier="39" item="3"/>
        </tpls>
      </n>
      <n v="927881.59" in="0">
        <tpls c="4">
          <tpl fld="0" item="1"/>
          <tpl fld="5" item="15"/>
          <tpl fld="7" item="4"/>
          <tpl fld="2" item="1"/>
        </tpls>
      </n>
      <n v="474358.21999999986" in="0">
        <tpls c="4">
          <tpl fld="0" item="2"/>
          <tpl fld="5" item="15"/>
          <tpl fld="7" item="4"/>
          <tpl fld="2" item="1"/>
        </tpls>
      </n>
      <n v="4.99999998282874E-2" in="0">
        <tpls c="4">
          <tpl fld="0" item="0"/>
          <tpl fld="5" item="15"/>
          <tpl fld="7" item="4"/>
          <tpl fld="2" item="1"/>
        </tpls>
      </n>
      <n v="399999.91999999899" in="0">
        <tpls c="4">
          <tpl fld="0" item="0"/>
          <tpl fld="5" item="16"/>
          <tpl fld="7" item="4"/>
          <tpl fld="2" item="1"/>
        </tpls>
      </n>
      <n v="433333.27999999933" in="0">
        <tpls c="4">
          <tpl fld="0" item="2"/>
          <tpl fld="5" item="16"/>
          <tpl fld="7" item="4"/>
          <tpl fld="2" item="1"/>
        </tpls>
      </n>
      <n v="466666.63999999966" in="0">
        <tpls c="4">
          <tpl fld="0" item="1"/>
          <tpl fld="5" item="16"/>
          <tpl fld="7" item="4"/>
          <tpl fld="2" item="1"/>
        </tpls>
      </n>
      <n v="0" in="0">
        <tpls c="4">
          <tpl fld="5" item="16"/>
          <tpl fld="7" item="4"/>
          <tpl fld="2" item="1"/>
          <tpl hier="39" item="3"/>
        </tpls>
      </n>
      <m in="0">
        <tpls c="4">
          <tpl fld="5" item="17"/>
          <tpl fld="7" item="5"/>
          <tpl fld="2" item="1"/>
          <tpl hier="39" item="3"/>
        </tpls>
      </m>
      <m in="0">
        <tpls c="4">
          <tpl fld="0" item="2"/>
          <tpl fld="5" item="17"/>
          <tpl fld="7" item="5"/>
          <tpl fld="2" item="1"/>
        </tpls>
      </m>
      <m in="0">
        <tpls c="4">
          <tpl fld="0" item="1"/>
          <tpl fld="5" item="17"/>
          <tpl fld="7" item="5"/>
          <tpl fld="2" item="1"/>
        </tpls>
      </m>
      <m in="0">
        <tpls c="4">
          <tpl fld="0" item="0"/>
          <tpl fld="5" item="17"/>
          <tpl fld="7" item="5"/>
          <tpl fld="2" item="1"/>
        </tpls>
      </m>
      <n v="1500000" in="0">
        <tpls c="4">
          <tpl fld="0" item="0"/>
          <tpl fld="5" item="18"/>
          <tpl fld="7" item="5"/>
          <tpl fld="2" item="1"/>
        </tpls>
      </n>
      <n v="1500000" in="0">
        <tpls c="4">
          <tpl fld="0" item="2"/>
          <tpl fld="5" item="18"/>
          <tpl fld="7" item="5"/>
          <tpl fld="2" item="1"/>
        </tpls>
      </n>
      <n v="1500000" in="0">
        <tpls c="4">
          <tpl fld="5" item="18"/>
          <tpl fld="7" item="5"/>
          <tpl fld="2" item="1"/>
          <tpl hier="39" item="3"/>
        </tpls>
      </n>
      <n v="1500000" in="0">
        <tpls c="4">
          <tpl fld="0" item="1"/>
          <tpl fld="5" item="18"/>
          <tpl fld="7" item="5"/>
          <tpl fld="2" item="1"/>
        </tpls>
      </n>
      <n v="1549965.89" in="0">
        <tpls c="2">
          <tpl fld="2" item="2"/>
          <tpl hier="39" item="3"/>
        </tpls>
      </n>
      <n v="3798015.2309999997" in="0">
        <tpls c="2">
          <tpl fld="0" item="0"/>
          <tpl fld="2" item="2"/>
        </tpls>
      </n>
      <n v="2832719.8360000001" in="0">
        <tpls c="2">
          <tpl fld="0" item="1"/>
          <tpl fld="2" item="2"/>
        </tpls>
      </n>
      <n v="3275534.0420000004" in="0">
        <tpls c="2">
          <tpl fld="0" item="2"/>
          <tpl fld="2" item="2"/>
        </tpls>
      </n>
      <n v="9736170.9920000508" in="0">
        <tpls c="2">
          <tpl fld="9" item="0"/>
          <tpl fld="2" item="1"/>
        </tpls>
      </n>
      <n v="9238349.1929999981" in="0">
        <tpls c="3">
          <tpl fld="0" item="1"/>
          <tpl fld="9" item="0"/>
          <tpl fld="2" item="1"/>
        </tpls>
      </n>
      <n v="9711156.0009999983" in="0">
        <tpls c="3">
          <tpl fld="0" item="2"/>
          <tpl fld="9" item="0"/>
          <tpl fld="2" item="1"/>
        </tpls>
      </n>
      <n v="9736170.9919999968" in="0">
        <tpls c="3">
          <tpl fld="0" item="0"/>
          <tpl fld="9" item="0"/>
          <tpl fld="2" item="1"/>
        </tpls>
      </n>
      <n v="4905629.2829999989" in="0">
        <tpls c="3">
          <tpl fld="0" item="1"/>
          <tpl fld="9" item="1"/>
          <tpl fld="2" item="1"/>
        </tpls>
      </n>
      <n v="1500000" in="0">
        <tpls c="3">
          <tpl fld="0" item="1"/>
          <tpl fld="9" item="2"/>
          <tpl fld="2" item="1"/>
        </tpls>
      </n>
      <n v="4935621.8419999983" in="0">
        <tpls c="3">
          <tpl fld="0" item="2"/>
          <tpl fld="9" item="1"/>
          <tpl fld="2" item="1"/>
        </tpls>
      </n>
      <n v="1500000" in="0">
        <tpls c="3">
          <tpl fld="0" item="2"/>
          <tpl fld="9" item="2"/>
          <tpl fld="2" item="1"/>
        </tpls>
      </n>
      <n v="4438155.6009999979" in="0">
        <tpls c="3">
          <tpl fld="0" item="0"/>
          <tpl fld="9" item="1"/>
          <tpl fld="2" item="1"/>
        </tpls>
      </n>
      <n v="1500000" in="0">
        <tpls c="3">
          <tpl fld="0" item="0"/>
          <tpl fld="9" item="2"/>
          <tpl fld="2" item="1"/>
        </tpls>
      </n>
      <n v="26000" in="0">
        <tpls c="4">
          <tpl fld="0" item="1"/>
          <tpl fld="3" item="4"/>
          <tpl fld="2" item="3"/>
          <tpl fld="8" item="1"/>
        </tpls>
      </n>
      <n v="12000" in="0">
        <tpls c="4">
          <tpl fld="0" item="2"/>
          <tpl fld="3" item="4"/>
          <tpl fld="2" item="3"/>
          <tpl fld="8" item="1"/>
        </tpls>
      </n>
      <n v="40000" in="0">
        <tpls c="4">
          <tpl fld="0" item="0"/>
          <tpl fld="3" item="4"/>
          <tpl fld="2" item="3"/>
          <tpl fld="8" item="1"/>
        </tpls>
      </n>
      <n v="433603.70999999996" in="0">
        <tpls c="3">
          <tpl fld="0" item="1"/>
          <tpl fld="2" item="3"/>
          <tpl fld="8" item="2"/>
        </tpls>
      </n>
      <n v="500000" in="0">
        <tpls c="4">
          <tpl fld="0" item="1"/>
          <tpl fld="1" item="12"/>
          <tpl fld="2" item="3"/>
          <tpl fld="8" item="3"/>
        </tpls>
      </n>
      <n v="33333.359999999993" in="0">
        <tpls c="3">
          <tpl fld="0" item="1"/>
          <tpl fld="2" item="3"/>
          <tpl fld="8" item="4"/>
        </tpls>
      </n>
      <m in="0">
        <tpls c="3">
          <tpl fld="0" item="1"/>
          <tpl fld="5" item="18"/>
          <tpl fld="2" item="3"/>
        </tpls>
      </m>
      <m in="0">
        <tpls c="3">
          <tpl fld="0" item="2"/>
          <tpl fld="5" item="18"/>
          <tpl fld="2" item="3"/>
        </tpls>
      </m>
      <n v="33333.359999999993" in="0">
        <tpls c="3">
          <tpl fld="0" item="2"/>
          <tpl fld="2" item="3"/>
          <tpl fld="8" item="4"/>
        </tpls>
      </n>
      <n v="453523.36999999994" in="0">
        <tpls c="3">
          <tpl fld="0" item="2"/>
          <tpl fld="2" item="3"/>
          <tpl fld="8" item="2"/>
        </tpls>
      </n>
      <m in="0">
        <tpls c="4">
          <tpl fld="0" item="2"/>
          <tpl fld="1" item="12"/>
          <tpl fld="2" item="3"/>
          <tpl fld="8" item="3"/>
        </tpls>
      </m>
      <m in="0">
        <tpls c="4">
          <tpl fld="0" item="0"/>
          <tpl fld="1" item="12"/>
          <tpl fld="2" item="3"/>
          <tpl fld="8" item="3"/>
        </tpls>
      </m>
      <n v="474358.17000000004" in="0">
        <tpls c="3">
          <tpl fld="0" item="0"/>
          <tpl fld="2" item="3"/>
          <tpl fld="8" item="2"/>
        </tpls>
      </n>
      <m in="0">
        <tpls c="3">
          <tpl fld="0" item="0"/>
          <tpl fld="5" item="18"/>
          <tpl fld="2" item="3"/>
        </tpls>
      </m>
      <n v="33333.359999999993" in="0">
        <tpls c="3">
          <tpl fld="0" item="0"/>
          <tpl fld="2" item="3"/>
          <tpl fld="8" item="4"/>
        </tpls>
      </n>
    </entries>
    <sets count="4">
      <set count="1" maxRank="1" setDefinition="{[DimDate].[Year].&amp;[2021]}">
        <tpls c="1">
          <tpl fld="0" item="0"/>
        </tpls>
      </set>
      <set maxRank="1" setDefinition="[GLTransactions].[Description].[All].[Opening Balance]" queryFailed="1"/>
      <set maxRank="1" setDefinition="[FactGLTran].[Description].[All].[Opening Balance]" queryFailed="1"/>
      <set count="1" maxRank="1" setDefinition="[FactGLTran].[GLTranDescription].[All].[Opening Balance]">
        <tpls c="1">
          <tpl fld="8" item="0"/>
        </tpls>
      </set>
    </sets>
    <queryCache count="82">
      <query mdx="[DimGLAccts].[GLAcctNum].&amp;[7210]">
        <tpls c="1">
          <tpl fld="1" item="0"/>
        </tpls>
      </query>
      <query mdx="[DimGLAccts].[GLAcctNum].&amp;[5000]">
        <tpls c="1">
          <tpl fld="1" item="1"/>
        </tpls>
      </query>
      <query mdx="[DimGLAccts].[GLAcctNum].&amp;[7110]">
        <tpls c="1">
          <tpl fld="1" item="2"/>
        </tpls>
      </query>
      <query mdx="[DimGLAccts].[GLAcctNum].&amp;[8000]">
        <tpls c="1">
          <tpl fld="1" item="3"/>
        </tpls>
      </query>
      <query mdx="[DimGLAccts].[GLAcctNum].&amp;[6000]">
        <tpls c="1">
          <tpl fld="1" item="4"/>
        </tpls>
      </query>
      <query mdx="[DimGLAccts].[GLAcctNum].&amp;[7200]">
        <tpls c="1">
          <tpl fld="1" item="5"/>
        </tpls>
      </query>
      <query mdx="[DimGLAccts].[GLAcctNum].&amp;[7120]">
        <tpls c="1">
          <tpl fld="1" item="6"/>
        </tpls>
      </query>
      <query mdx="[DimGLAccts].[GLAcctNum].&amp;[6100]">
        <tpls c="1">
          <tpl fld="1" item="7"/>
        </tpls>
      </query>
      <query mdx="[DimGLAccts].[GLAcctNum].&amp;[7300]">
        <tpls c="1">
          <tpl fld="1" item="8"/>
        </tpls>
      </query>
      <query mdx="[DimGLAccts].[GLAcctNum].&amp;[7000]">
        <tpls c="1">
          <tpl fld="1" item="9"/>
        </tpls>
      </query>
      <query mdx="[DimGLAccts].[GLAcctNum].&amp;[7500]">
        <tpls c="1">
          <tpl fld="1" item="10"/>
        </tpls>
      </query>
      <query mdx="[DimGLAccts].[GLAcctNum].&amp;[7400]">
        <tpls c="1">
          <tpl fld="1" item="11"/>
        </tpls>
      </query>
      <query mdx="[Measures].[I/S Amount]">
        <tpls c="1">
          <tpl fld="2" item="0"/>
        </tpls>
      </query>
      <query mdx="[DimDate].[Year].[All].[2021]">
        <tpls c="1">
          <tpl fld="0" item="0"/>
        </tpls>
      </query>
      <query mdx="[DimDate].[Year].[All].[2019]">
        <tpls c="1">
          <tpl fld="0" item="1"/>
        </tpls>
      </query>
      <query mdx="[DimDate].[Year].[All].[2020]">
        <tpls c="1">
          <tpl fld="0" item="2"/>
        </tpls>
      </query>
      <query mdx="[DimGLAccts].[GLAcctName].[All].[Revenue]">
        <tpls c="1">
          <tpl fld="3" item="0"/>
        </tpls>
      </query>
      <query mdx="[DimGLAccts].[GLAcctName].[All].[COGS]">
        <tpls c="1">
          <tpl fld="3" item="1"/>
        </tpls>
      </query>
      <query mdx="[DimGLAccts].[GLAcctName].[All].[Direct Labour]">
        <tpls c="1">
          <tpl fld="3" item="2"/>
        </tpls>
      </query>
      <query mdx="[DimGLAccts].[Statement].[All].[Income Statement]">
        <tpls c="1">
          <tpl fld="4" item="0"/>
        </tpls>
      </query>
      <query mdx="[Measures].[IS_Amount]"/>
      <query mdx="[GLAccts].[Subcategory].[All].[Operating Expenses:]"/>
      <query mdx="[GLAccts].[Subcategory].[All].[Bank Charges Expenses]"/>
      <query mdx="[GLAccts].[Subcategory].[All].[Office Supplies]"/>
      <query mdx="[GLAccts].[Subcategory].[All].[Property Expenses]"/>
      <query mdx="[GLAccts].[Subcategory].[All].[Employee Expenses]"/>
      <query mdx="[DimGLAccts].[Subcategory].[All].[Employee Expenses]">
        <tpls c="1">
          <tpl fld="5" item="0"/>
        </tpls>
      </query>
      <query mdx="[DimGLAccts].[Subcategory].[All].[Depreciation Expenses]">
        <tpls c="1">
          <tpl fld="5" item="1"/>
        </tpls>
      </query>
      <query mdx="[DimGLAccts].[Subcategory].[All].[Bank Charges Expenses]">
        <tpls c="1">
          <tpl fld="5" item="2"/>
        </tpls>
      </query>
      <query mdx="[DimGLAccts].[Subcategory].[All].[Office Supplies]">
        <tpls c="1">
          <tpl fld="5" item="3"/>
        </tpls>
      </query>
      <query mdx="[DimGLAccts].[Subcategory].[All].[Property Expenses]">
        <tpls c="1">
          <tpl fld="5" item="4"/>
        </tpls>
      </query>
      <query mdx="[DimGLAccts].[Category].[All].[Interest Expenses]">
        <tpls c="1">
          <tpl fld="6" item="0"/>
        </tpls>
      </query>
      <query mdx="[GLAccts].[Subcategory].[All].[Interest Expenses]"/>
      <query mdx="[DimGLAccts].[Subcategory].[All].[Interest Expenses]">
        <tpls c="1">
          <tpl fld="5" item="5"/>
        </tpls>
      </query>
      <query mdx="[DimGLAccts].[Category].[All].[Income Tax Expenses]">
        <tpls c="1">
          <tpl fld="6" item="1"/>
        </tpls>
      </query>
      <query mdx="[GLAccts].[Category].[All].[Operating Expenses]"/>
      <query mdx="[DimGLAccts].[Category].[All].[Operating Expenses]">
        <tpls c="1">
          <tpl fld="6" item="2"/>
        </tpls>
      </query>
      <query mdx="[DimGLAccts].[Subcategory].[All].[Income Tax Expenses]">
        <tpls c="1">
          <tpl fld="5" item="6"/>
        </tpls>
      </query>
      <query mdx="[DimGLAccts].[GLAcctName].[All].[Indirect Labour]">
        <tpls c="1">
          <tpl fld="3" item="3"/>
        </tpls>
      </query>
      <query mdx="[DimHeaders].[Category].[All].[Operating Expenses]">
        <tpls c="1">
          <tpl fld="7" item="0"/>
        </tpls>
      </query>
      <query mdx="[Measures].[B/S Amount]">
        <tpls c="1">
          <tpl fld="2" item="1"/>
        </tpls>
      </query>
      <query mdx="[Measures].[Retained Earnings]">
        <tpls c="1">
          <tpl fld="2" item="2"/>
        </tpls>
      </query>
      <query mdx="[GLAccts].[Category].[All].[Equity]"/>
      <query mdx="[GLAccts].[Category].[All].[Current Assets]"/>
      <query mdx="[GLAccts].[Category].[All].[Non Current Assets]"/>
      <query mdx="[GLAccts].[Category].[All].[Current Liabilities]"/>
      <query mdx="[GLAccts].[Category].[All].[Non Current Liabilities]"/>
      <query mdx="[DimGLAccts].[Category].[All].[Current Assets]">
        <tpls c="1">
          <tpl fld="6" item="3"/>
        </tpls>
      </query>
      <query mdx="[DimGLAccts].[Subcategory].[All].[Current:]"/>
      <query mdx="[FactGLTran].[GLTranDescription].[All].[Opening Balance]">
        <tpls c="1">
          <tpl fld="8" item="0"/>
        </tpls>
      </query>
      <query mdx="[DimHeaders].[Category].[All].[Current Assets]">
        <tpls c="1">
          <tpl fld="7" item="1"/>
        </tpls>
      </query>
      <query mdx="[DimGLAccts].[Subcategory].[All].[Cash]">
        <tpls c="1">
          <tpl fld="5" item="7"/>
        </tpls>
      </query>
      <query mdx="[DimGLAccts].[Subcategory].[All].[Trade Receivables]">
        <tpls c="1">
          <tpl fld="5" item="8"/>
        </tpls>
      </query>
      <query mdx="[DimGLAccts].[Subcategory].[All].[Inventory]">
        <tpls c="1">
          <tpl fld="5" item="9"/>
        </tpls>
      </query>
      <query mdx="[DimGLAccts].[Subcategory].[All].[PPE]">
        <tpls c="1">
          <tpl fld="5" item="10"/>
        </tpls>
      </query>
      <query mdx="[DimHeaders].[Category].[All].[Non Current Assets]">
        <tpls c="1">
          <tpl fld="7" item="2"/>
        </tpls>
      </query>
      <query mdx="[DimGLAccts].[Subcategory].[All].[ROU Assets]">
        <tpls c="1">
          <tpl fld="5" item="11"/>
        </tpls>
      </query>
      <query mdx="[DimGLAccts].[Subcategory].[All].[Trade Payables]">
        <tpls c="1">
          <tpl fld="5" item="12"/>
        </tpls>
      </query>
      <query mdx="[DimHeaders].[Category].[All].[Current Liabilities]">
        <tpls c="1">
          <tpl fld="7" item="3"/>
        </tpls>
      </query>
      <query mdx="[DimGLAccts].[Subcategory].[All].[Taxes Payable]">
        <tpls c="1">
          <tpl fld="5" item="13"/>
        </tpls>
      </query>
      <query mdx="[DimGLAccts].[Subcategory].[All].[Amounts Owed to Employees]">
        <tpls c="1">
          <tpl fld="5" item="14"/>
        </tpls>
      </query>
      <query mdx="[DimGLAccts].[Subcategory].[All].[Finance Lease Liability]">
        <tpls c="1">
          <tpl fld="5" item="15"/>
        </tpls>
      </query>
      <query mdx="[DimHeaders].[Category].[All].[Non Current Liabilities]">
        <tpls c="1">
          <tpl fld="7" item="4"/>
        </tpls>
      </query>
      <query mdx="[DimGLAccts].[Subcategory].[All].[Long-term debt]">
        <tpls c="1">
          <tpl fld="5" item="16"/>
        </tpls>
      </query>
      <query mdx="[DimHeaders].[Category].[All].[Equity]">
        <tpls c="1">
          <tpl fld="7" item="5"/>
        </tpls>
      </query>
      <query mdx="[DimGLAccts].[Subcategory].[All].[]">
        <tpls c="1">
          <tpl fld="5" item="17"/>
        </tpls>
      </query>
      <query mdx="[DimGLAccts].[Subcategory].[All].[Share Capital]">
        <tpls c="1">
          <tpl fld="5" item="18"/>
        </tpls>
      </query>
      <query mdx="[DimGLAccts].[Subcategory].[All].[Retained Earnings]"/>
      <query mdx="[DimHeaders].[Balance Sheet Section].[All].[Total Assets]">
        <tpls c="1">
          <tpl fld="9" item="0"/>
        </tpls>
      </query>
      <query mdx="[DimHeaders].[Balance Sheet Section].[All].[Total Liabilities]">
        <tpls c="1">
          <tpl fld="9" item="1"/>
        </tpls>
      </query>
      <query mdx="[DimHeaders].[Balance Sheet Section].[All].[Total Equity]">
        <tpls c="1">
          <tpl fld="9" item="2"/>
        </tpls>
      </query>
      <query mdx="[Measures].[CF Amount]">
        <tpls c="1">
          <tpl fld="2" item="3"/>
        </tpls>
      </query>
      <query mdx="[FactGLTran].[GLTranDescription].[All].[Purchase PPE]">
        <tpls c="1">
          <tpl fld="8" item="1"/>
        </tpls>
      </query>
      <query mdx="[DimGLAccts].[GLAccnt_Name].[All].[Property, Plant &amp; Equipment]"/>
      <query mdx="[DimGLAccts].[GLAcctName].[All].[Property, Plant &amp; Equipment]">
        <tpls c="1">
          <tpl fld="3" item="4"/>
        </tpls>
      </query>
      <query mdx="[FactGLTran].[GLTranDescription].[All].[Long Term Lease Liability - Principal Payment]">
        <tpls c="1">
          <tpl fld="8" item="2"/>
        </tpls>
      </query>
      <query mdx="[GLAccts].[GLAccnt].[All].[1000]"/>
      <query mdx="[GLTransactions].[Description].[All].[Term Loan - Principal Payment]"/>
      <query mdx="[GLAccts].[Subcategory].[All].[Share Capital]"/>
      <query mdx="[DimGLAccts].[GLAcctNum].[All].[1000]">
        <tpls c="1">
          <tpl fld="1" item="12"/>
        </tpls>
      </query>
      <query mdx="[FactGLTran].[GLTranDescription].[All].[Term Loan Injection]">
        <tpls c="1">
          <tpl fld="8" item="3"/>
        </tpls>
      </query>
      <query mdx="[FactGLTran].[GLTranDescription].[All].[Term Loan - Principal Payment]">
        <tpls c="1">
          <tpl fld="8" item="4"/>
        </tpls>
      </query>
    </queryCache>
    <serverFormats count="1">
      <serverFormat format="#,0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6DF97-3328-4332-AE13-F1D9E510DA7F}">
  <dimension ref="A1:L151"/>
  <sheetViews>
    <sheetView tabSelected="1" zoomScale="60" zoomScaleNormal="60" workbookViewId="0">
      <selection activeCell="C14" sqref="C14"/>
    </sheetView>
  </sheetViews>
  <sheetFormatPr defaultColWidth="9.08984375" defaultRowHeight="17.5" outlineLevelRow="1" x14ac:dyDescent="0.35"/>
  <cols>
    <col min="1" max="1" width="3.36328125" style="12" customWidth="1"/>
    <col min="2" max="2" width="55.6328125" style="12" customWidth="1"/>
    <col min="3" max="3" width="26.26953125" style="12" customWidth="1"/>
    <col min="4" max="6" width="16.36328125" style="12" customWidth="1"/>
    <col min="7" max="7" width="10.81640625" style="12" customWidth="1"/>
    <col min="8" max="8" width="10.6328125" style="12" customWidth="1"/>
    <col min="9" max="9" width="18.1796875" style="12" customWidth="1"/>
    <col min="10" max="10" width="27.26953125" style="12" customWidth="1"/>
    <col min="11" max="11" width="20" style="12" customWidth="1"/>
    <col min="12" max="12" width="18.36328125" style="13" customWidth="1"/>
    <col min="13" max="13" width="17" style="12" customWidth="1"/>
    <col min="14" max="16384" width="9.08984375" style="12"/>
  </cols>
  <sheetData>
    <row r="1" spans="1:12" s="4" customFormat="1" x14ac:dyDescent="0.3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3"/>
    </row>
    <row r="2" spans="1:12" s="4" customFormat="1" x14ac:dyDescent="0.35">
      <c r="A2" s="14" t="s">
        <v>90</v>
      </c>
      <c r="B2" s="2"/>
      <c r="C2" s="2"/>
      <c r="D2" s="2"/>
      <c r="E2" s="2"/>
      <c r="F2" s="2"/>
      <c r="G2" s="2"/>
      <c r="H2" s="2"/>
      <c r="I2" s="2"/>
      <c r="J2" s="2"/>
      <c r="K2" s="2"/>
      <c r="L2" s="3"/>
    </row>
    <row r="3" spans="1:12" s="4" customFormat="1" ht="20" x14ac:dyDescent="0.35">
      <c r="A3" s="15" t="s">
        <v>91</v>
      </c>
      <c r="B3" s="5"/>
      <c r="C3" s="5"/>
      <c r="D3" s="16"/>
      <c r="E3" s="5"/>
      <c r="F3" s="5"/>
      <c r="G3" s="5"/>
      <c r="H3" s="5"/>
      <c r="I3" s="5"/>
      <c r="J3" s="5"/>
      <c r="K3" s="5"/>
      <c r="L3" s="6" t="s">
        <v>89</v>
      </c>
    </row>
    <row r="4" spans="1:12" s="4" customFormat="1" x14ac:dyDescent="0.35">
      <c r="A4" s="7"/>
      <c r="B4" s="8"/>
      <c r="C4" s="8"/>
      <c r="D4" s="8"/>
      <c r="E4" s="8"/>
      <c r="F4" s="8"/>
      <c r="G4" s="8"/>
      <c r="H4" s="8"/>
      <c r="I4" s="8"/>
      <c r="J4" s="8"/>
      <c r="K4" s="8"/>
      <c r="L4" s="9"/>
    </row>
    <row r="6" spans="1:12" s="4" customFormat="1" ht="18" x14ac:dyDescent="0.4">
      <c r="B6" s="10" t="s">
        <v>1</v>
      </c>
      <c r="C6" s="10"/>
      <c r="D6" s="17"/>
      <c r="E6" s="11"/>
      <c r="F6" s="18" t="s">
        <v>0</v>
      </c>
      <c r="G6" s="11"/>
      <c r="H6" s="11"/>
      <c r="I6" s="11"/>
      <c r="J6" s="11"/>
      <c r="K6" s="11"/>
      <c r="L6" s="11"/>
    </row>
    <row r="8" spans="1:12" ht="18" x14ac:dyDescent="0.4">
      <c r="B8" s="19" t="s">
        <v>87</v>
      </c>
      <c r="D8" s="20" t="str" vm="1">
        <f>CUBEMEMBER("ThisWorkbookDataModel","[DimDate].[Year].[All].["&amp;SelectedReportingYear-2&amp;"]")</f>
        <v>2019</v>
      </c>
      <c r="E8" s="20" t="str" vm="2">
        <f>CUBEMEMBER("ThisWorkbookDataModel","[DimDate].[Year].[All].["&amp;SelectedReportingYear-1&amp;"]")</f>
        <v>2020</v>
      </c>
      <c r="F8" s="20" t="str" vm="3">
        <f>CUBEMEMBER("ThisWorkbookDataModel","[DimDate].[Year].[All].["&amp;SelectedReportingYear&amp;"]")</f>
        <v>2021</v>
      </c>
      <c r="H8" s="1"/>
      <c r="L8" s="13" t="s">
        <v>2</v>
      </c>
    </row>
    <row r="9" spans="1:12" x14ac:dyDescent="0.35">
      <c r="K9" s="13" t="s">
        <v>3</v>
      </c>
      <c r="L9" s="13" t="s">
        <v>4</v>
      </c>
    </row>
    <row r="10" spans="1:12" ht="18" x14ac:dyDescent="0.4">
      <c r="B10" s="21" t="s">
        <v>5</v>
      </c>
      <c r="C10" s="21"/>
      <c r="D10" s="22" vm="7">
        <f>CUBEVALUE("ThisWorkbookDataModel","[Measures].[I/S Amount]","[DimGLAccts].[GLAcctName].[All].["&amp;$B10&amp;"]",D$8)</f>
        <v>25331784.091999996</v>
      </c>
      <c r="E10" s="22" vm="9">
        <f t="shared" ref="E10:F10" si="0">CUBEVALUE("ThisWorkbookDataModel","[Measures].[I/S Amount]","[DimGLAccts].[GLAcctName].[All].["&amp;$B10&amp;"]",E$8)</f>
        <v>25376781.479000002</v>
      </c>
      <c r="F10" s="22" vm="8">
        <f t="shared" si="0"/>
        <v>23916660.612</v>
      </c>
      <c r="K10" s="23" t="s">
        <v>6</v>
      </c>
      <c r="L10" s="13" t="s">
        <v>7</v>
      </c>
    </row>
    <row r="11" spans="1:12" x14ac:dyDescent="0.35">
      <c r="B11" s="24" t="s">
        <v>8</v>
      </c>
      <c r="C11" s="24"/>
      <c r="D11" s="25"/>
      <c r="E11" s="26">
        <f>E10/D10-1</f>
        <v>1.7763212743557855E-3</v>
      </c>
      <c r="F11" s="26">
        <f>F10/E10-1</f>
        <v>-5.7537669550738468E-2</v>
      </c>
      <c r="K11" s="23"/>
    </row>
    <row r="12" spans="1:12" ht="18" x14ac:dyDescent="0.4">
      <c r="B12" s="1"/>
      <c r="C12" s="1"/>
      <c r="D12" s="27"/>
      <c r="E12" s="27"/>
      <c r="F12" s="27"/>
      <c r="K12" s="23"/>
    </row>
    <row r="13" spans="1:12" ht="18" x14ac:dyDescent="0.4">
      <c r="B13" s="21" t="s">
        <v>9</v>
      </c>
      <c r="C13" s="21"/>
      <c r="I13" s="58"/>
      <c r="J13" s="58"/>
      <c r="K13" s="58"/>
      <c r="L13" s="59" t="s">
        <v>106</v>
      </c>
    </row>
    <row r="14" spans="1:12" x14ac:dyDescent="0.35">
      <c r="B14" s="28" t="s">
        <v>10</v>
      </c>
      <c r="C14" s="28"/>
      <c r="D14" s="22" vm="12">
        <f>CUBEVALUE("ThisWorkbookDataModel","[Measures].[I/S Amount]","[DimGLAccts].[GLAcctName].[All].["&amp;$B14&amp;"]",D$8)</f>
        <v>16687610.418999987</v>
      </c>
      <c r="E14" s="22" vm="11">
        <f t="shared" ref="E14:F15" si="1">CUBEVALUE("ThisWorkbookDataModel","[Measures].[I/S Amount]","[DimGLAccts].[GLAcctName].[All].["&amp;$B14&amp;"]",E$8)</f>
        <v>17472833.350999992</v>
      </c>
      <c r="F14" s="22" vm="10">
        <f t="shared" si="1"/>
        <v>16054683.342</v>
      </c>
      <c r="I14" s="60" t="s">
        <v>94</v>
      </c>
      <c r="J14" s="60" t="s">
        <v>95</v>
      </c>
      <c r="K14" s="60" t="s">
        <v>96</v>
      </c>
      <c r="L14" s="60" t="s">
        <v>97</v>
      </c>
    </row>
    <row r="15" spans="1:12" x14ac:dyDescent="0.35">
      <c r="B15" s="28" t="s">
        <v>11</v>
      </c>
      <c r="C15" s="28"/>
      <c r="D15" s="22" vm="15">
        <f>CUBEVALUE("ThisWorkbookDataModel","[Measures].[I/S Amount]","[DimGLAccts].[GLAcctName].[All].["&amp;$B15&amp;"]",D$8)</f>
        <v>3039814.0920000011</v>
      </c>
      <c r="E15" s="22" vm="14">
        <f t="shared" si="1"/>
        <v>3045213.7790000006</v>
      </c>
      <c r="F15" s="22" vm="13">
        <f t="shared" si="1"/>
        <v>2869999.2780000004</v>
      </c>
      <c r="I15" s="57">
        <v>5000</v>
      </c>
      <c r="J15" s="57" t="s">
        <v>5</v>
      </c>
      <c r="K15" s="57" t="s">
        <v>5</v>
      </c>
      <c r="L15" s="57" t="s">
        <v>5</v>
      </c>
    </row>
    <row r="16" spans="1:12" x14ac:dyDescent="0.35">
      <c r="B16" s="30" t="s">
        <v>12</v>
      </c>
      <c r="C16" s="30"/>
      <c r="D16" s="31">
        <f>SUM(D14:D15)</f>
        <v>19727424.510999989</v>
      </c>
      <c r="E16" s="31">
        <f>SUM(E14:E15)</f>
        <v>20518047.129999992</v>
      </c>
      <c r="F16" s="31">
        <f>SUM(F14:F15)</f>
        <v>18924682.620000001</v>
      </c>
      <c r="I16" s="57">
        <v>6000</v>
      </c>
      <c r="J16" s="57" t="s">
        <v>10</v>
      </c>
      <c r="K16" s="57" t="s">
        <v>10</v>
      </c>
      <c r="L16" s="57" t="s">
        <v>92</v>
      </c>
    </row>
    <row r="17" spans="2:12" ht="18" thickBot="1" x14ac:dyDescent="0.4">
      <c r="I17" s="57">
        <v>6100</v>
      </c>
      <c r="J17" s="57" t="s">
        <v>11</v>
      </c>
      <c r="K17" s="57" t="s">
        <v>16</v>
      </c>
      <c r="L17" s="57" t="s">
        <v>92</v>
      </c>
    </row>
    <row r="18" spans="2:12" ht="18.5" thickTop="1" x14ac:dyDescent="0.4">
      <c r="B18" s="32" t="s">
        <v>13</v>
      </c>
      <c r="C18" s="32"/>
      <c r="D18" s="33">
        <f>D10-D16</f>
        <v>5604359.5810000077</v>
      </c>
      <c r="E18" s="33">
        <f>E10-E16</f>
        <v>4858734.3490000106</v>
      </c>
      <c r="F18" s="33">
        <f>F10-F16</f>
        <v>4991977.9919999987</v>
      </c>
      <c r="I18" s="57">
        <v>7000</v>
      </c>
      <c r="J18" s="57" t="s">
        <v>98</v>
      </c>
      <c r="K18" s="57" t="s">
        <v>16</v>
      </c>
      <c r="L18" s="57" t="s">
        <v>93</v>
      </c>
    </row>
    <row r="19" spans="2:12" x14ac:dyDescent="0.35">
      <c r="B19" s="34" t="s">
        <v>14</v>
      </c>
      <c r="C19" s="34"/>
      <c r="D19" s="26">
        <f>D18/D10</f>
        <v>0.22123824996479086</v>
      </c>
      <c r="E19" s="26">
        <f>E18/E10</f>
        <v>0.19146377380523016</v>
      </c>
      <c r="F19" s="26">
        <f>F18/F10</f>
        <v>0.20872387132070236</v>
      </c>
      <c r="I19" s="57">
        <v>7110</v>
      </c>
      <c r="J19" s="57" t="s">
        <v>99</v>
      </c>
      <c r="K19" s="57" t="s">
        <v>17</v>
      </c>
      <c r="L19" s="57" t="s">
        <v>93</v>
      </c>
    </row>
    <row r="20" spans="2:12" x14ac:dyDescent="0.35">
      <c r="I20" s="57">
        <v>7120</v>
      </c>
      <c r="J20" s="57" t="s">
        <v>100</v>
      </c>
      <c r="K20" s="57" t="s">
        <v>18</v>
      </c>
      <c r="L20" s="57" t="s">
        <v>93</v>
      </c>
    </row>
    <row r="21" spans="2:12" ht="18" x14ac:dyDescent="0.4">
      <c r="B21" s="21" t="s">
        <v>15</v>
      </c>
      <c r="C21" s="21"/>
      <c r="I21" s="57">
        <v>7200</v>
      </c>
      <c r="J21" s="57" t="s">
        <v>57</v>
      </c>
      <c r="K21" s="57" t="s">
        <v>20</v>
      </c>
      <c r="L21" s="57" t="s">
        <v>93</v>
      </c>
    </row>
    <row r="22" spans="2:12" x14ac:dyDescent="0.35">
      <c r="B22" s="28" t="s">
        <v>16</v>
      </c>
      <c r="C22" s="28"/>
      <c r="D22" s="29" vm="25">
        <f>CUBEVALUE("ThisWorkbookDataModel","[Measures].[I/S Amount]","[DimGLAccts].[Subcategory].[All].["&amp;$B22&amp;"]","[DimHeaders].[Category].[All].[Operating Expenses]",D$8)</f>
        <v>2844552.6000000006</v>
      </c>
      <c r="E22" s="29" vm="39">
        <f t="shared" ref="E22:F26" si="2">CUBEVALUE("ThisWorkbookDataModel","[Measures].[I/S Amount]","[DimGLAccts].[Subcategory].[All].["&amp;$B22&amp;"]","[DimHeaders].[Category].[All].[Operating Expenses]",E$8)</f>
        <v>3165248.76</v>
      </c>
      <c r="F22" s="29" vm="38">
        <f t="shared" si="2"/>
        <v>3230870.5599999996</v>
      </c>
      <c r="I22" s="57">
        <v>7210</v>
      </c>
      <c r="J22" s="57" t="s">
        <v>101</v>
      </c>
      <c r="K22" s="57" t="s">
        <v>20</v>
      </c>
      <c r="L22" s="57" t="s">
        <v>93</v>
      </c>
    </row>
    <row r="23" spans="2:12" x14ac:dyDescent="0.35">
      <c r="B23" s="28" t="s">
        <v>17</v>
      </c>
      <c r="C23" s="28"/>
      <c r="D23" s="29" vm="37">
        <f t="shared" ref="D23:D26" si="3">CUBEVALUE("ThisWorkbookDataModel","[Measures].[I/S Amount]","[DimGLAccts].[Subcategory].[All].["&amp;$B23&amp;"]","[DimHeaders].[Category].[All].[Operating Expenses]",D$8)</f>
        <v>279153.75599999999</v>
      </c>
      <c r="E23" s="29" vm="36">
        <f t="shared" si="2"/>
        <v>298524.87599999999</v>
      </c>
      <c r="F23" s="29" vm="35">
        <f t="shared" si="2"/>
        <v>312287.05600000004</v>
      </c>
      <c r="I23" s="57">
        <v>7300</v>
      </c>
      <c r="J23" s="57" t="s">
        <v>102</v>
      </c>
      <c r="K23" s="57" t="s">
        <v>19</v>
      </c>
      <c r="L23" s="57" t="s">
        <v>93</v>
      </c>
    </row>
    <row r="24" spans="2:12" x14ac:dyDescent="0.35">
      <c r="B24" s="28" t="s">
        <v>18</v>
      </c>
      <c r="C24" s="28"/>
      <c r="D24" s="29" vm="34">
        <f t="shared" si="3"/>
        <v>71761.289999999994</v>
      </c>
      <c r="E24" s="29" vm="33">
        <f t="shared" si="2"/>
        <v>78831.210000000006</v>
      </c>
      <c r="F24" s="29" vm="32">
        <f t="shared" si="2"/>
        <v>78671.78</v>
      </c>
      <c r="I24" s="57">
        <v>7400</v>
      </c>
      <c r="J24" s="57" t="s">
        <v>103</v>
      </c>
      <c r="K24" s="57" t="s">
        <v>24</v>
      </c>
      <c r="L24" s="57" t="s">
        <v>24</v>
      </c>
    </row>
    <row r="25" spans="2:12" x14ac:dyDescent="0.35">
      <c r="B25" s="28" t="s">
        <v>19</v>
      </c>
      <c r="C25" s="28"/>
      <c r="D25" s="29" vm="31">
        <f t="shared" si="3"/>
        <v>2400</v>
      </c>
      <c r="E25" s="29" vm="30">
        <f t="shared" si="2"/>
        <v>2760</v>
      </c>
      <c r="F25" s="29" vm="29">
        <f t="shared" si="2"/>
        <v>696</v>
      </c>
      <c r="I25" s="57">
        <v>7500</v>
      </c>
      <c r="J25" s="57" t="s">
        <v>104</v>
      </c>
      <c r="K25" s="57" t="s">
        <v>24</v>
      </c>
      <c r="L25" s="57" t="s">
        <v>24</v>
      </c>
    </row>
    <row r="26" spans="2:12" x14ac:dyDescent="0.35">
      <c r="B26" s="28" t="s">
        <v>20</v>
      </c>
      <c r="C26" s="19"/>
      <c r="D26" s="29" vm="28">
        <f t="shared" si="3"/>
        <v>388240.01400000014</v>
      </c>
      <c r="E26" s="29" vm="27">
        <f t="shared" si="2"/>
        <v>389961.92599999998</v>
      </c>
      <c r="F26" s="29" vm="26">
        <f t="shared" si="2"/>
        <v>392296.09399999987</v>
      </c>
      <c r="I26" s="57">
        <v>8000</v>
      </c>
      <c r="J26" s="57" t="s">
        <v>105</v>
      </c>
      <c r="K26" s="57" t="s">
        <v>26</v>
      </c>
      <c r="L26" s="57" t="s">
        <v>26</v>
      </c>
    </row>
    <row r="27" spans="2:12" ht="18" x14ac:dyDescent="0.4">
      <c r="B27" s="21" t="s">
        <v>21</v>
      </c>
      <c r="C27" s="21"/>
      <c r="D27" s="31">
        <f>SUM(D22:D26)</f>
        <v>3586107.6600000006</v>
      </c>
      <c r="E27" s="31">
        <f>SUM(E22:E26)</f>
        <v>3935326.7719999999</v>
      </c>
      <c r="F27" s="31">
        <f>SUM(F22:F26)</f>
        <v>4014821.4899999993</v>
      </c>
      <c r="H27"/>
      <c r="I27"/>
      <c r="J27"/>
      <c r="K27"/>
      <c r="L27"/>
    </row>
    <row r="28" spans="2:12" x14ac:dyDescent="0.35">
      <c r="D28" s="27"/>
      <c r="E28" s="27"/>
      <c r="F28" s="27"/>
      <c r="H28"/>
      <c r="I28"/>
      <c r="J28"/>
      <c r="K28"/>
      <c r="L28"/>
    </row>
    <row r="29" spans="2:12" ht="18" x14ac:dyDescent="0.4">
      <c r="B29" s="35" t="s">
        <v>22</v>
      </c>
      <c r="C29" s="35"/>
      <c r="D29" s="22">
        <f>D18-D27</f>
        <v>2018251.9210000071</v>
      </c>
      <c r="E29" s="22">
        <f t="shared" ref="E29:F29" si="4">E18-E27</f>
        <v>923407.57700001076</v>
      </c>
      <c r="F29" s="22">
        <f t="shared" si="4"/>
        <v>977156.5019999994</v>
      </c>
      <c r="H29"/>
      <c r="I29"/>
      <c r="J29"/>
      <c r="K29"/>
      <c r="L29"/>
    </row>
    <row r="30" spans="2:12" x14ac:dyDescent="0.35">
      <c r="B30" s="24" t="s">
        <v>23</v>
      </c>
      <c r="C30" s="24"/>
      <c r="D30" s="26">
        <f>D29/D10</f>
        <v>7.9672711312796518E-2</v>
      </c>
      <c r="E30" s="26">
        <f t="shared" ref="E30:F30" si="5">E29/E10</f>
        <v>3.6387891733400332E-2</v>
      </c>
      <c r="F30" s="26">
        <f t="shared" si="5"/>
        <v>4.0856728196816849E-2</v>
      </c>
      <c r="H30"/>
      <c r="I30"/>
      <c r="J30"/>
      <c r="K30"/>
      <c r="L30"/>
    </row>
    <row r="31" spans="2:12" x14ac:dyDescent="0.35">
      <c r="D31" s="36"/>
      <c r="H31"/>
      <c r="I31"/>
      <c r="J31"/>
      <c r="K31"/>
      <c r="L31"/>
    </row>
    <row r="32" spans="2:12" ht="18.5" thickBot="1" x14ac:dyDescent="0.45">
      <c r="B32" s="35" t="s">
        <v>24</v>
      </c>
      <c r="C32" s="35"/>
      <c r="D32" s="22" vm="19">
        <f>CUBEVALUE("ThisWorkbookDataModel","[Measures].[I/S Amount]","[DimGLAccts].[Subcategory].[All].[Interest Expenses]",D$8)</f>
        <v>342326.84999999992</v>
      </c>
      <c r="E32" s="22" vm="20">
        <f>CUBEVALUE("ThisWorkbookDataModel","[Measures].[I/S Amount]","[DimGLAccts].[Subcategory].[All].[Interest Expenses]",E$8)</f>
        <v>302407.18000000005</v>
      </c>
      <c r="F32" s="22" vm="21">
        <f>CUBEVALUE("ThisWorkbookDataModel","[Measures].[I/S Amount]","[DimGLAccts].[Subcategory].[All].[Interest Expenses]",F$8)</f>
        <v>261572.38</v>
      </c>
      <c r="H32"/>
      <c r="I32"/>
      <c r="J32"/>
      <c r="K32"/>
      <c r="L32"/>
    </row>
    <row r="33" spans="2:12" ht="18.5" thickTop="1" x14ac:dyDescent="0.4">
      <c r="B33" s="37" t="s">
        <v>25</v>
      </c>
      <c r="C33" s="37"/>
      <c r="D33" s="33">
        <f>D29-D32</f>
        <v>1675925.0710000072</v>
      </c>
      <c r="E33" s="33">
        <f>E29-E32</f>
        <v>621000.39700001071</v>
      </c>
      <c r="F33" s="33">
        <f>F29-F32</f>
        <v>715584.12199999939</v>
      </c>
      <c r="H33"/>
      <c r="I33"/>
      <c r="J33"/>
      <c r="K33"/>
      <c r="L33"/>
    </row>
    <row r="34" spans="2:12" ht="18" x14ac:dyDescent="0.4">
      <c r="B34" s="35"/>
      <c r="C34" s="35"/>
      <c r="D34" s="38"/>
      <c r="E34" s="38"/>
      <c r="F34" s="38"/>
      <c r="H34"/>
      <c r="I34"/>
      <c r="J34"/>
      <c r="K34"/>
      <c r="L34"/>
    </row>
    <row r="35" spans="2:12" ht="18.5" thickBot="1" x14ac:dyDescent="0.45">
      <c r="B35" s="35" t="s">
        <v>26</v>
      </c>
      <c r="C35" s="35"/>
      <c r="D35" s="22" vm="22">
        <f>CUBEVALUE("ThisWorkbookDataModel","[Measures].[I/S Amount]","[DimGLAccts].[Subcategory].[All].[Income Tax Expenses]",D$8)</f>
        <v>393171.125</v>
      </c>
      <c r="E35" s="22" vm="23">
        <f>CUBEVALUE("ThisWorkbookDataModel","[Measures].[I/S Amount]","[DimGLAccts].[Subcategory].[All].[Income Tax Expenses]",E$8)</f>
        <v>178186.19099999999</v>
      </c>
      <c r="F35" s="22" vm="24">
        <f>CUBEVALUE("ThisWorkbookDataModel","[Measures].[I/S Amount]","[DimGLAccts].[Subcategory].[All].[Income Tax Expenses]",F$8)</f>
        <v>193102.93299999999</v>
      </c>
      <c r="H35"/>
      <c r="I35"/>
      <c r="J35"/>
      <c r="K35"/>
      <c r="L35"/>
    </row>
    <row r="36" spans="2:12" ht="18.5" thickTop="1" x14ac:dyDescent="0.4">
      <c r="B36" s="37" t="s">
        <v>27</v>
      </c>
      <c r="C36" s="37"/>
      <c r="D36" s="39">
        <f>D33-D35</f>
        <v>1282753.9460000072</v>
      </c>
      <c r="E36" s="39">
        <f>E33-E35</f>
        <v>442814.20600001072</v>
      </c>
      <c r="F36" s="39">
        <f>F33-F35</f>
        <v>522481.18899999943</v>
      </c>
      <c r="H36"/>
      <c r="I36"/>
      <c r="J36"/>
      <c r="K36"/>
      <c r="L36"/>
    </row>
    <row r="37" spans="2:12" x14ac:dyDescent="0.35">
      <c r="H37"/>
      <c r="I37"/>
      <c r="J37"/>
      <c r="K37"/>
      <c r="L37"/>
    </row>
    <row r="38" spans="2:12" x14ac:dyDescent="0.35">
      <c r="D38" s="36"/>
      <c r="E38" s="36"/>
      <c r="F38" s="36"/>
      <c r="H38"/>
      <c r="I38"/>
      <c r="J38"/>
      <c r="K38"/>
      <c r="L38"/>
    </row>
    <row r="39" spans="2:12" ht="18" x14ac:dyDescent="0.4">
      <c r="B39" s="10" t="s">
        <v>28</v>
      </c>
      <c r="C39" s="10"/>
      <c r="D39" s="17"/>
      <c r="E39" s="11"/>
      <c r="F39" s="11"/>
      <c r="G39" s="11"/>
      <c r="H39" s="11"/>
      <c r="I39" s="11"/>
      <c r="J39" s="11"/>
      <c r="K39" s="11"/>
      <c r="L39" s="11"/>
    </row>
    <row r="40" spans="2:12" outlineLevel="1" x14ac:dyDescent="0.35">
      <c r="H40"/>
      <c r="I40"/>
      <c r="J40"/>
      <c r="K40"/>
      <c r="L40"/>
    </row>
    <row r="41" spans="2:12" ht="18" outlineLevel="1" x14ac:dyDescent="0.4">
      <c r="B41" s="40" t="s">
        <v>29</v>
      </c>
      <c r="C41" s="64" t="str" vm="40">
        <f>CUBESET("ThisWorkbookDataModel","[FactGLTran].[GLTranDescription].[All].[Opening Balance]","Opening Balance")</f>
        <v>Opening Balance</v>
      </c>
      <c r="D41" s="41" t="str" vm="1">
        <f>D8</f>
        <v>2019</v>
      </c>
      <c r="E41" s="41" t="str" vm="2">
        <f>E8</f>
        <v>2020</v>
      </c>
      <c r="F41" s="41" t="str" vm="3">
        <f>F8</f>
        <v>2021</v>
      </c>
      <c r="H41"/>
      <c r="I41" s="58"/>
      <c r="J41" s="58"/>
      <c r="K41" s="58"/>
      <c r="L41" s="59" t="s">
        <v>106</v>
      </c>
    </row>
    <row r="42" spans="2:12" outlineLevel="1" x14ac:dyDescent="0.35">
      <c r="I42" s="60" t="s">
        <v>94</v>
      </c>
      <c r="J42" s="60" t="s">
        <v>95</v>
      </c>
      <c r="K42" s="60" t="s">
        <v>96</v>
      </c>
      <c r="L42" s="60" t="s">
        <v>97</v>
      </c>
    </row>
    <row r="43" spans="2:12" ht="18" outlineLevel="1" x14ac:dyDescent="0.4">
      <c r="B43" s="21" t="s">
        <v>30</v>
      </c>
      <c r="C43" s="21"/>
      <c r="D43" s="36"/>
      <c r="I43" s="57">
        <v>1000</v>
      </c>
      <c r="J43" s="57" t="s">
        <v>107</v>
      </c>
      <c r="K43" s="57" t="s">
        <v>31</v>
      </c>
      <c r="L43" s="57" t="s">
        <v>108</v>
      </c>
    </row>
    <row r="44" spans="2:12" outlineLevel="1" x14ac:dyDescent="0.35">
      <c r="B44" s="28" t="s">
        <v>31</v>
      </c>
      <c r="C44" s="29" vm="41">
        <f t="shared" ref="C44:F46" si="6">CUBEVALUE("ThisWorkbookDataModel","[Measures].[B/S Amount]","[DimHeaders].[Category].[All].[Current Assets]","[DimGLAccts].[Subcategory].[All].["&amp;$B44&amp;"]",C$41)</f>
        <v>5481998.5020000003</v>
      </c>
      <c r="D44" s="29" vm="45">
        <f t="shared" si="6"/>
        <v>7133517.8089999994</v>
      </c>
      <c r="E44" s="29" vm="48">
        <f t="shared" si="6"/>
        <v>7776362.269999994</v>
      </c>
      <c r="F44" s="29" vm="51">
        <f t="shared" si="6"/>
        <v>8070233.2950000037</v>
      </c>
      <c r="I44" s="57">
        <v>1100</v>
      </c>
      <c r="J44" s="57" t="s">
        <v>109</v>
      </c>
      <c r="K44" s="57" t="s">
        <v>32</v>
      </c>
      <c r="L44" s="57" t="s">
        <v>108</v>
      </c>
    </row>
    <row r="45" spans="2:12" outlineLevel="1" x14ac:dyDescent="0.35">
      <c r="B45" s="28" t="s">
        <v>32</v>
      </c>
      <c r="C45" s="29" vm="42">
        <f t="shared" si="6"/>
        <v>431452.86</v>
      </c>
      <c r="D45" s="29" vm="44">
        <f t="shared" si="6"/>
        <v>376583.37500000081</v>
      </c>
      <c r="E45" s="29" vm="49">
        <f t="shared" si="6"/>
        <v>403183.35499999946</v>
      </c>
      <c r="F45" s="29" vm="52">
        <f t="shared" si="6"/>
        <v>380531.56599999662</v>
      </c>
      <c r="I45" s="57">
        <v>1200</v>
      </c>
      <c r="J45" s="57" t="s">
        <v>33</v>
      </c>
      <c r="K45" s="57" t="s">
        <v>33</v>
      </c>
      <c r="L45" s="57" t="s">
        <v>108</v>
      </c>
    </row>
    <row r="46" spans="2:12" outlineLevel="1" x14ac:dyDescent="0.35">
      <c r="B46" s="28" t="s">
        <v>33</v>
      </c>
      <c r="C46" s="29" vm="43">
        <f t="shared" si="6"/>
        <v>152077.024</v>
      </c>
      <c r="D46" s="29" vm="46">
        <f t="shared" si="6"/>
        <v>395207.4719999982</v>
      </c>
      <c r="E46" s="29" vm="47">
        <f t="shared" si="6"/>
        <v>576531.72900000634</v>
      </c>
      <c r="F46" s="29" vm="50">
        <f t="shared" si="6"/>
        <v>682623.54199998733</v>
      </c>
      <c r="I46" s="57">
        <v>2000</v>
      </c>
      <c r="J46" s="57" t="s">
        <v>110</v>
      </c>
      <c r="K46" s="57" t="s">
        <v>36</v>
      </c>
      <c r="L46" s="57" t="s">
        <v>111</v>
      </c>
    </row>
    <row r="47" spans="2:12" outlineLevel="1" x14ac:dyDescent="0.35">
      <c r="B47" s="30" t="s">
        <v>34</v>
      </c>
      <c r="C47" s="42">
        <f>SUM(C44:C46)</f>
        <v>6065528.3860000009</v>
      </c>
      <c r="D47" s="42">
        <f>SUM(D44:D46)</f>
        <v>7905308.6559999986</v>
      </c>
      <c r="E47" s="42">
        <f>SUM(E44:E46)</f>
        <v>8756077.3540000003</v>
      </c>
      <c r="F47" s="42">
        <f>SUM(F44:F46)</f>
        <v>9133388.402999986</v>
      </c>
      <c r="I47" s="57">
        <v>2100</v>
      </c>
      <c r="J47" s="57" t="s">
        <v>112</v>
      </c>
      <c r="K47" s="57" t="s">
        <v>36</v>
      </c>
      <c r="L47" s="57" t="s">
        <v>111</v>
      </c>
    </row>
    <row r="48" spans="2:12" outlineLevel="1" x14ac:dyDescent="0.35">
      <c r="B48" s="13"/>
      <c r="I48" s="57">
        <v>2200</v>
      </c>
      <c r="J48" s="57" t="s">
        <v>113</v>
      </c>
      <c r="K48" s="57" t="s">
        <v>37</v>
      </c>
      <c r="L48" s="57" t="s">
        <v>111</v>
      </c>
    </row>
    <row r="49" spans="2:12" ht="18" outlineLevel="1" x14ac:dyDescent="0.4">
      <c r="B49" s="35" t="s">
        <v>35</v>
      </c>
      <c r="C49" s="36"/>
      <c r="D49" s="36"/>
      <c r="I49" s="57">
        <v>2300</v>
      </c>
      <c r="J49" s="57" t="s">
        <v>114</v>
      </c>
      <c r="K49" s="57" t="s">
        <v>37</v>
      </c>
      <c r="L49" s="57" t="s">
        <v>111</v>
      </c>
    </row>
    <row r="50" spans="2:12" outlineLevel="1" x14ac:dyDescent="0.35">
      <c r="B50" s="28" t="s">
        <v>36</v>
      </c>
      <c r="C50" s="29" vm="53">
        <f>CUBEVALUE("ThisWorkbookDataModel","[Measures].[B/S Amount]","[DimHeaders].[Category].[All].[Non Current Assets]","[DimGLAccts].[Subcategory].[All].["&amp;$B50&amp;"]",C$41)</f>
        <v>274445.12199999997</v>
      </c>
      <c r="D50" s="29" vm="56">
        <f t="shared" ref="D50:F51" si="7">CUBEVALUE("ThisWorkbookDataModel","[Measures].[B/S Amount]","[DimHeaders].[Category].[All].[Non Current Assets]","[DimGLAccts].[Subcategory].[All].["&amp;$B50&amp;"]",D$41)</f>
        <v>267413.98799999984</v>
      </c>
      <c r="E50" s="29" vm="55">
        <f t="shared" si="7"/>
        <v>244660.94199999992</v>
      </c>
      <c r="F50" s="29" vm="54">
        <f t="shared" si="7"/>
        <v>247573.72799999992</v>
      </c>
      <c r="I50" s="57">
        <v>3000</v>
      </c>
      <c r="J50" s="57" t="s">
        <v>115</v>
      </c>
      <c r="K50" s="57" t="s">
        <v>42</v>
      </c>
      <c r="L50" s="57" t="s">
        <v>116</v>
      </c>
    </row>
    <row r="51" spans="2:12" outlineLevel="1" x14ac:dyDescent="0.35">
      <c r="B51" s="28" t="s">
        <v>37</v>
      </c>
      <c r="C51" s="29" vm="60">
        <f t="shared" ref="C51" si="8">CUBEVALUE("ThisWorkbookDataModel","[Measures].[B/S Amount]","[DimHeaders].[Category].[All].[Non Current Assets]","[DimGLAccts].[Subcategory].[All].["&amp;$B51&amp;"]",C$41)</f>
        <v>1420835.3929999999</v>
      </c>
      <c r="D51" s="29" vm="59">
        <f t="shared" si="7"/>
        <v>1065626.5490000003</v>
      </c>
      <c r="E51" s="29" vm="58">
        <f t="shared" si="7"/>
        <v>710417.70500000077</v>
      </c>
      <c r="F51" s="29" vm="57">
        <f t="shared" si="7"/>
        <v>355208.86100000085</v>
      </c>
      <c r="I51" s="57">
        <v>3200</v>
      </c>
      <c r="J51" s="57" t="s">
        <v>117</v>
      </c>
      <c r="K51" s="57" t="s">
        <v>43</v>
      </c>
      <c r="L51" s="57" t="s">
        <v>116</v>
      </c>
    </row>
    <row r="52" spans="2:12" outlineLevel="1" x14ac:dyDescent="0.35">
      <c r="B52" s="30" t="s">
        <v>38</v>
      </c>
      <c r="C52" s="42">
        <f>SUM(C50:C51)</f>
        <v>1695280.5149999999</v>
      </c>
      <c r="D52" s="42">
        <f t="shared" ref="D52:F52" si="9">SUM(D50:D51)</f>
        <v>1333040.5370000002</v>
      </c>
      <c r="E52" s="42">
        <f t="shared" si="9"/>
        <v>955078.6470000007</v>
      </c>
      <c r="F52" s="42">
        <f t="shared" si="9"/>
        <v>602782.58900000073</v>
      </c>
      <c r="I52" s="57">
        <v>3210</v>
      </c>
      <c r="J52" s="57" t="s">
        <v>118</v>
      </c>
      <c r="K52" s="57" t="s">
        <v>44</v>
      </c>
      <c r="L52" s="57" t="s">
        <v>116</v>
      </c>
    </row>
    <row r="53" spans="2:12" ht="18" outlineLevel="1" thickBot="1" x14ac:dyDescent="0.4">
      <c r="I53" s="57">
        <v>3300</v>
      </c>
      <c r="J53" s="57" t="s">
        <v>119</v>
      </c>
      <c r="K53" s="57" t="s">
        <v>44</v>
      </c>
      <c r="L53" s="57" t="s">
        <v>116</v>
      </c>
    </row>
    <row r="54" spans="2:12" ht="18.5" outlineLevel="1" thickTop="1" x14ac:dyDescent="0.4">
      <c r="B54" s="37" t="s">
        <v>39</v>
      </c>
      <c r="C54" s="43">
        <f>SUM(C52,C47)</f>
        <v>7760808.9010000005</v>
      </c>
      <c r="D54" s="43">
        <f t="shared" ref="D54:F54" si="10">SUM(D52,D47)</f>
        <v>9238349.1929999981</v>
      </c>
      <c r="E54" s="43">
        <f t="shared" si="10"/>
        <v>9711156.0010000002</v>
      </c>
      <c r="F54" s="43">
        <f t="shared" si="10"/>
        <v>9736170.9919999875</v>
      </c>
      <c r="I54" s="57">
        <v>3320</v>
      </c>
      <c r="J54" s="57" t="s">
        <v>120</v>
      </c>
      <c r="K54" s="57" t="s">
        <v>44</v>
      </c>
      <c r="L54" s="57" t="s">
        <v>116</v>
      </c>
    </row>
    <row r="55" spans="2:12" outlineLevel="1" x14ac:dyDescent="0.35">
      <c r="I55" s="57">
        <v>3500</v>
      </c>
      <c r="J55" s="57" t="s">
        <v>46</v>
      </c>
      <c r="K55" s="57" t="s">
        <v>46</v>
      </c>
      <c r="L55" s="57" t="s">
        <v>121</v>
      </c>
    </row>
    <row r="56" spans="2:12" ht="18" outlineLevel="1" x14ac:dyDescent="0.4">
      <c r="B56" s="44" t="s">
        <v>40</v>
      </c>
      <c r="C56" s="44"/>
      <c r="D56" s="44"/>
      <c r="E56" s="44"/>
      <c r="F56" s="44"/>
      <c r="I56" s="57">
        <v>3600</v>
      </c>
      <c r="J56" s="57" t="s">
        <v>122</v>
      </c>
      <c r="K56" s="57" t="s">
        <v>47</v>
      </c>
      <c r="L56" s="57" t="s">
        <v>121</v>
      </c>
    </row>
    <row r="57" spans="2:12" ht="18" outlineLevel="1" x14ac:dyDescent="0.4">
      <c r="B57" s="45" t="s">
        <v>41</v>
      </c>
      <c r="C57" s="56"/>
      <c r="D57" s="56"/>
      <c r="E57" s="56"/>
      <c r="F57" s="56"/>
      <c r="I57" s="57">
        <v>4000</v>
      </c>
      <c r="J57" s="57" t="s">
        <v>51</v>
      </c>
      <c r="K57" s="57" t="s">
        <v>51</v>
      </c>
      <c r="L57" s="57" t="s">
        <v>123</v>
      </c>
    </row>
    <row r="58" spans="2:12" outlineLevel="1" x14ac:dyDescent="0.35"/>
    <row r="59" spans="2:12" ht="18" outlineLevel="1" x14ac:dyDescent="0.4">
      <c r="B59" s="21" t="s">
        <v>30</v>
      </c>
    </row>
    <row r="60" spans="2:12" outlineLevel="1" x14ac:dyDescent="0.35">
      <c r="B60" s="28" t="s">
        <v>42</v>
      </c>
      <c r="C60" s="29" vm="61">
        <f>CUBEVALUE("ThisWorkbookDataModel","[Measures].[B/S Amount]","[DimHeaders].[Category].[All].[Current Liabilities]","[DimGLAccts].[Subcategory].[All].["&amp;$B60&amp;"]",C$41)</f>
        <v>1989611.8130000001</v>
      </c>
      <c r="D60" s="29" vm="64">
        <f t="shared" ref="D60:F62" si="11">CUBEVALUE("ThisWorkbookDataModel","[Measures].[B/S Amount]","[DimHeaders].[Category].[All].[Current Liabilities]","[DimGLAccts].[Subcategory].[All].["&amp;$B60&amp;"]",D$41)</f>
        <v>1783171.4549999994</v>
      </c>
      <c r="E60" s="29" vm="63">
        <f t="shared" si="11"/>
        <v>2107184.9149999982</v>
      </c>
      <c r="F60" s="29" vm="62">
        <f t="shared" si="11"/>
        <v>1906520.9969999981</v>
      </c>
    </row>
    <row r="61" spans="2:12" outlineLevel="1" x14ac:dyDescent="0.35">
      <c r="B61" s="28" t="s">
        <v>43</v>
      </c>
      <c r="C61" s="29" vm="72">
        <f t="shared" ref="C61:C62" si="12">CUBEVALUE("ThisWorkbookDataModel","[Measures].[B/S Amount]","[DimHeaders].[Category].[All].[Current Liabilities]","[DimGLAccts].[Subcategory].[All].["&amp;$B61&amp;"]",C$41)</f>
        <v>0</v>
      </c>
      <c r="D61" s="29" vm="71">
        <f t="shared" si="11"/>
        <v>2.9103830456733704E-11</v>
      </c>
      <c r="E61" s="29" vm="70">
        <f t="shared" si="11"/>
        <v>1.3096723705530167E-10</v>
      </c>
      <c r="F61" s="29" vm="69">
        <f t="shared" si="11"/>
        <v>1.8917489796876907E-10</v>
      </c>
    </row>
    <row r="62" spans="2:12" outlineLevel="1" x14ac:dyDescent="0.35">
      <c r="B62" s="28" t="s">
        <v>44</v>
      </c>
      <c r="C62" s="29" vm="68">
        <f t="shared" si="12"/>
        <v>1359745.8660000002</v>
      </c>
      <c r="D62" s="29" vm="67">
        <f t="shared" si="11"/>
        <v>1727909.5979999998</v>
      </c>
      <c r="E62" s="29" vm="66">
        <f t="shared" si="11"/>
        <v>1920745.4270000013</v>
      </c>
      <c r="F62" s="29" vm="65">
        <f t="shared" si="11"/>
        <v>2131634.6340000033</v>
      </c>
    </row>
    <row r="63" spans="2:12" outlineLevel="1" x14ac:dyDescent="0.35">
      <c r="B63" s="19" t="s">
        <v>45</v>
      </c>
      <c r="C63" s="42">
        <f>SUM(C60:C62)</f>
        <v>3349357.6790000005</v>
      </c>
      <c r="D63" s="42">
        <f t="shared" ref="D63:F63" si="13">SUM(D60:D62)</f>
        <v>3511081.0529999994</v>
      </c>
      <c r="E63" s="42">
        <f t="shared" si="13"/>
        <v>4027930.3419999992</v>
      </c>
      <c r="F63" s="42">
        <f t="shared" si="13"/>
        <v>4038155.6310000019</v>
      </c>
    </row>
    <row r="64" spans="2:12" outlineLevel="1" x14ac:dyDescent="0.35"/>
    <row r="65" spans="2:7" ht="18" outlineLevel="1" x14ac:dyDescent="0.4">
      <c r="B65" s="21" t="s">
        <v>35</v>
      </c>
    </row>
    <row r="66" spans="2:7" outlineLevel="1" x14ac:dyDescent="0.35">
      <c r="B66" s="28" t="s">
        <v>46</v>
      </c>
      <c r="C66" s="29" vm="73">
        <f>CUBEVALUE("ThisWorkbookDataModel","[Measures].[B/S Amount]","[DimHeaders].[Category].[All].[Non Current Liabilities]","[DimGLAccts].[Subcategory].[All].["&amp;$B66&amp;"]",C$41)</f>
        <v>1361485.3</v>
      </c>
      <c r="D66" s="29" vm="74">
        <f t="shared" ref="D66:F67" si="14">CUBEVALUE("ThisWorkbookDataModel","[Measures].[B/S Amount]","[DimHeaders].[Category].[All].[Non Current Liabilities]","[DimGLAccts].[Subcategory].[All].["&amp;$B66&amp;"]",D$41)</f>
        <v>927881.59</v>
      </c>
      <c r="E66" s="29" vm="75">
        <f t="shared" si="14"/>
        <v>474358.21999999986</v>
      </c>
      <c r="F66" s="29" vm="76">
        <f t="shared" si="14"/>
        <v>4.99999998282874E-2</v>
      </c>
    </row>
    <row r="67" spans="2:7" outlineLevel="1" x14ac:dyDescent="0.35">
      <c r="B67" s="28" t="s">
        <v>47</v>
      </c>
      <c r="C67" s="29" vm="80">
        <f t="shared" ref="C67" si="15">CUBEVALUE("ThisWorkbookDataModel","[Measures].[B/S Amount]","[DimHeaders].[Category].[All].[Non Current Liabilities]","[DimGLAccts].[Subcategory].[All].["&amp;$B67&amp;"]",C$41)</f>
        <v>0</v>
      </c>
      <c r="D67" s="29" vm="79">
        <f t="shared" si="14"/>
        <v>466666.63999999966</v>
      </c>
      <c r="E67" s="29" vm="78">
        <f t="shared" si="14"/>
        <v>433333.27999999933</v>
      </c>
      <c r="F67" s="29" vm="77">
        <f t="shared" si="14"/>
        <v>399999.91999999899</v>
      </c>
    </row>
    <row r="68" spans="2:7" outlineLevel="1" x14ac:dyDescent="0.35">
      <c r="B68" s="19" t="s">
        <v>48</v>
      </c>
      <c r="C68" s="31">
        <f>SUM(C66:C67)</f>
        <v>1361485.3</v>
      </c>
      <c r="D68" s="31">
        <f t="shared" ref="D68:F68" si="16">SUM(D66:D67)</f>
        <v>1394548.2299999995</v>
      </c>
      <c r="E68" s="31">
        <f t="shared" si="16"/>
        <v>907691.49999999919</v>
      </c>
      <c r="F68" s="31">
        <f t="shared" si="16"/>
        <v>399999.96999999881</v>
      </c>
    </row>
    <row r="69" spans="2:7" ht="18" outlineLevel="1" thickBot="1" x14ac:dyDescent="0.4">
      <c r="B69" s="13"/>
    </row>
    <row r="70" spans="2:7" ht="18.5" outlineLevel="1" thickTop="1" x14ac:dyDescent="0.4">
      <c r="B70" s="32" t="s">
        <v>49</v>
      </c>
      <c r="C70" s="39">
        <f>SUM(C68,C63)</f>
        <v>4710842.9790000003</v>
      </c>
      <c r="D70" s="39">
        <f t="shared" ref="D70:F70" si="17">SUM(D68,D63)</f>
        <v>4905629.2829999989</v>
      </c>
      <c r="E70" s="39">
        <f t="shared" si="17"/>
        <v>4935621.8419999983</v>
      </c>
      <c r="F70" s="39">
        <f t="shared" si="17"/>
        <v>4438155.6010000007</v>
      </c>
    </row>
    <row r="71" spans="2:7" outlineLevel="1" x14ac:dyDescent="0.35"/>
    <row r="72" spans="2:7" outlineLevel="1" x14ac:dyDescent="0.35">
      <c r="B72" s="46" t="s">
        <v>50</v>
      </c>
      <c r="C72" s="46"/>
      <c r="D72" s="46"/>
      <c r="E72" s="46"/>
      <c r="F72" s="46"/>
    </row>
    <row r="73" spans="2:7" outlineLevel="1" x14ac:dyDescent="0.35"/>
    <row r="74" spans="2:7" outlineLevel="1" x14ac:dyDescent="0.35">
      <c r="B74" s="47" t="s">
        <v>51</v>
      </c>
      <c r="C74" s="22" vm="83">
        <f>CUBEVALUE("ThisWorkbookDataModel","[Measures].[B/S Amount]","[DimHeaders].[Category].[All].[Equity]","[DimGLAccts].[Subcategory].[All].["&amp;$B74&amp;"]",C$41)</f>
        <v>1500000</v>
      </c>
      <c r="D74" s="22" vm="84">
        <f t="shared" ref="D74:F74" si="18">CUBEVALUE("ThisWorkbookDataModel","[Measures].[B/S Amount]","[DimHeaders].[Category].[All].[Equity]","[DimGLAccts].[Subcategory].[All].["&amp;$B74&amp;"]",D$41)</f>
        <v>1500000</v>
      </c>
      <c r="E74" s="22" vm="82">
        <f t="shared" si="18"/>
        <v>1500000</v>
      </c>
      <c r="F74" s="22" vm="81">
        <f t="shared" si="18"/>
        <v>1500000</v>
      </c>
    </row>
    <row r="75" spans="2:7" ht="18" outlineLevel="1" thickBot="1" x14ac:dyDescent="0.4">
      <c r="B75" s="47" t="s">
        <v>52</v>
      </c>
      <c r="C75" s="22" vm="85">
        <f>CUBEVALUE("ThisWorkbookDataModel","[Measures].[Retained Earnings]",C$41)</f>
        <v>1549965.89</v>
      </c>
      <c r="D75" s="22" vm="87">
        <f t="shared" ref="D75:F75" si="19">CUBEVALUE("ThisWorkbookDataModel","[Measures].[Retained Earnings]",D$41)</f>
        <v>2832719.8360000001</v>
      </c>
      <c r="E75" s="22" vm="88">
        <f t="shared" si="19"/>
        <v>3275534.0420000004</v>
      </c>
      <c r="F75" s="22" vm="86">
        <f t="shared" si="19"/>
        <v>3798015.2309999997</v>
      </c>
      <c r="G75" s="22"/>
    </row>
    <row r="76" spans="2:7" ht="18.5" outlineLevel="1" thickTop="1" x14ac:dyDescent="0.4">
      <c r="B76" s="32" t="s">
        <v>53</v>
      </c>
      <c r="C76" s="39">
        <f>SUM(C74:C75)</f>
        <v>3049965.8899999997</v>
      </c>
      <c r="D76" s="39">
        <f t="shared" ref="D76:F76" si="20">SUM(D74:D75)</f>
        <v>4332719.8360000001</v>
      </c>
      <c r="E76" s="39">
        <f t="shared" si="20"/>
        <v>4775534.0420000004</v>
      </c>
      <c r="F76" s="39">
        <f t="shared" si="20"/>
        <v>5298015.2309999997</v>
      </c>
    </row>
    <row r="77" spans="2:7" ht="18" outlineLevel="1" thickBot="1" x14ac:dyDescent="0.4">
      <c r="B77" s="47"/>
      <c r="C77" s="38"/>
      <c r="D77" s="38"/>
      <c r="E77" s="38"/>
      <c r="F77" s="38"/>
    </row>
    <row r="78" spans="2:7" ht="18.5" outlineLevel="1" thickTop="1" x14ac:dyDescent="0.4">
      <c r="B78" s="32" t="s">
        <v>54</v>
      </c>
      <c r="C78" s="39">
        <f>SUM(C70,C76)</f>
        <v>7760808.8689999999</v>
      </c>
      <c r="D78" s="39">
        <f t="shared" ref="D78:F78" si="21">SUM(D70,D76)</f>
        <v>9238349.118999999</v>
      </c>
      <c r="E78" s="39">
        <f t="shared" si="21"/>
        <v>9711155.8839999996</v>
      </c>
      <c r="F78" s="39">
        <f t="shared" si="21"/>
        <v>9736170.8320000004</v>
      </c>
    </row>
    <row r="79" spans="2:7" outlineLevel="1" x14ac:dyDescent="0.35"/>
    <row r="80" spans="2:7" x14ac:dyDescent="0.35">
      <c r="D80" s="36"/>
    </row>
    <row r="82" spans="2:12" ht="18" x14ac:dyDescent="0.4">
      <c r="B82" s="10" t="s">
        <v>55</v>
      </c>
      <c r="C82" s="10"/>
      <c r="D82" s="17"/>
      <c r="E82" s="11"/>
      <c r="F82" s="11"/>
      <c r="G82" s="11"/>
      <c r="H82" s="11"/>
      <c r="I82" s="11"/>
      <c r="J82" s="11"/>
      <c r="K82" s="11"/>
      <c r="L82" s="11"/>
    </row>
    <row r="83" spans="2:12" outlineLevel="1" x14ac:dyDescent="0.35"/>
    <row r="84" spans="2:12" ht="18" outlineLevel="1" x14ac:dyDescent="0.4">
      <c r="B84" s="48" t="s">
        <v>56</v>
      </c>
      <c r="C84" s="48"/>
      <c r="D84" s="49"/>
      <c r="E84" s="49"/>
      <c r="F84" s="49"/>
    </row>
    <row r="85" spans="2:12" outlineLevel="1" x14ac:dyDescent="0.35">
      <c r="B85" s="13" t="s">
        <v>27</v>
      </c>
      <c r="C85" s="13"/>
      <c r="D85" s="36">
        <f>D36</f>
        <v>1282753.9460000072</v>
      </c>
      <c r="E85" s="36">
        <f t="shared" ref="E85:F85" si="22">E36</f>
        <v>442814.20600001072</v>
      </c>
      <c r="F85" s="36">
        <f t="shared" si="22"/>
        <v>522481.18899999943</v>
      </c>
    </row>
    <row r="86" spans="2:12" outlineLevel="1" x14ac:dyDescent="0.35">
      <c r="B86" s="13" t="s">
        <v>57</v>
      </c>
      <c r="C86" s="13"/>
      <c r="D86" s="36" vm="28">
        <f>D26</f>
        <v>388240.01400000014</v>
      </c>
      <c r="E86" s="36" vm="27">
        <f t="shared" ref="E86:F86" si="23">E26</f>
        <v>389961.92599999998</v>
      </c>
      <c r="F86" s="36" vm="26">
        <f t="shared" si="23"/>
        <v>392296.09399999987</v>
      </c>
    </row>
    <row r="87" spans="2:12" outlineLevel="1" x14ac:dyDescent="0.35">
      <c r="B87" s="13"/>
      <c r="C87" s="13"/>
      <c r="D87" s="36"/>
      <c r="E87" s="36"/>
      <c r="F87" s="36"/>
    </row>
    <row r="88" spans="2:12" outlineLevel="1" x14ac:dyDescent="0.35">
      <c r="B88" s="13" t="s">
        <v>58</v>
      </c>
      <c r="C88" s="13"/>
    </row>
    <row r="89" spans="2:12" outlineLevel="1" x14ac:dyDescent="0.35">
      <c r="B89" s="13" t="s">
        <v>59</v>
      </c>
      <c r="C89" s="13"/>
      <c r="D89" s="36">
        <f>C46-D46</f>
        <v>-243130.4479999982</v>
      </c>
      <c r="E89" s="36">
        <f t="shared" ref="E89:F89" si="24">D46-E46</f>
        <v>-181324.25700000813</v>
      </c>
      <c r="F89" s="36">
        <f t="shared" si="24"/>
        <v>-106091.81299998099</v>
      </c>
    </row>
    <row r="90" spans="2:12" outlineLevel="1" x14ac:dyDescent="0.35">
      <c r="B90" s="13" t="s">
        <v>60</v>
      </c>
      <c r="C90" s="13"/>
      <c r="D90" s="36">
        <f>C45-D45</f>
        <v>54869.484999999171</v>
      </c>
      <c r="E90" s="36">
        <f t="shared" ref="E90:F90" si="25">D45-E45</f>
        <v>-26599.979999998643</v>
      </c>
      <c r="F90" s="36">
        <f t="shared" si="25"/>
        <v>22651.789000002842</v>
      </c>
    </row>
    <row r="91" spans="2:12" outlineLevel="1" x14ac:dyDescent="0.35">
      <c r="B91" s="13" t="s">
        <v>61</v>
      </c>
      <c r="C91" s="13"/>
      <c r="D91" s="36">
        <f>D60-C60</f>
        <v>-206440.35800000071</v>
      </c>
      <c r="E91" s="36">
        <f t="shared" ref="E91:F91" si="26">E60-D60</f>
        <v>324013.4599999988</v>
      </c>
      <c r="F91" s="36">
        <f t="shared" si="26"/>
        <v>-200663.91800000006</v>
      </c>
    </row>
    <row r="92" spans="2:12" outlineLevel="1" x14ac:dyDescent="0.35">
      <c r="B92" s="13" t="s">
        <v>44</v>
      </c>
      <c r="C92" s="13"/>
      <c r="D92" s="36">
        <f>D62-C62</f>
        <v>368163.73199999961</v>
      </c>
      <c r="E92" s="36">
        <f t="shared" ref="E92:F92" si="27">E62-D62</f>
        <v>192835.82900000154</v>
      </c>
      <c r="F92" s="36">
        <f t="shared" si="27"/>
        <v>210889.20700000203</v>
      </c>
    </row>
    <row r="93" spans="2:12" ht="18" outlineLevel="1" thickBot="1" x14ac:dyDescent="0.4">
      <c r="B93" s="13"/>
      <c r="C93" s="13"/>
      <c r="D93" s="36"/>
      <c r="E93" s="36"/>
      <c r="F93" s="36"/>
    </row>
    <row r="94" spans="2:12" ht="18.5" outlineLevel="1" thickTop="1" x14ac:dyDescent="0.4">
      <c r="B94" s="50" t="s">
        <v>56</v>
      </c>
      <c r="C94" s="50"/>
      <c r="D94" s="51">
        <f>SUM(D85:D92)</f>
        <v>1644456.3710000073</v>
      </c>
      <c r="E94" s="51">
        <f t="shared" ref="E94:F94" si="28">SUM(E85:E92)</f>
        <v>1141701.1840000043</v>
      </c>
      <c r="F94" s="51">
        <f t="shared" si="28"/>
        <v>841562.54800002323</v>
      </c>
    </row>
    <row r="95" spans="2:12" outlineLevel="1" x14ac:dyDescent="0.35">
      <c r="B95" s="13"/>
      <c r="C95" s="13"/>
    </row>
    <row r="96" spans="2:12" ht="18" outlineLevel="1" x14ac:dyDescent="0.4">
      <c r="B96" s="52" t="s">
        <v>62</v>
      </c>
      <c r="C96" s="52"/>
    </row>
    <row r="97" spans="2:6" outlineLevel="1" x14ac:dyDescent="0.35">
      <c r="B97" s="13" t="s">
        <v>63</v>
      </c>
      <c r="C97" s="13"/>
      <c r="D97" s="29">
        <f>-CUBEVALUE("ThisWorkbookDataModel","[Measures].[CF Amount]","[FactGLTran].[GLTranDescription].[All].[Purchase PPE]","[DimGLAccts].[GLAcctName].[All].[Property, Plant &amp; Equipment]",D$41)</f>
        <v>-26000</v>
      </c>
      <c r="E97" s="29">
        <f t="shared" ref="E97:F97" si="29">-CUBEVALUE("ThisWorkbookDataModel","[Measures].[CF Amount]","[FactGLTran].[GLTranDescription].[All].[Purchase PPE]","[DimGLAccts].[GLAcctName].[All].[Property, Plant &amp; Equipment]",E$41)</f>
        <v>-12000</v>
      </c>
      <c r="F97" s="29">
        <f t="shared" si="29"/>
        <v>-40000</v>
      </c>
    </row>
    <row r="98" spans="2:6" ht="18" outlineLevel="1" thickBot="1" x14ac:dyDescent="0.4">
      <c r="B98" s="13" t="s">
        <v>64</v>
      </c>
      <c r="C98" s="13"/>
      <c r="D98" s="53" t="s">
        <v>65</v>
      </c>
      <c r="E98" s="53" t="s">
        <v>65</v>
      </c>
      <c r="F98" s="53" t="s">
        <v>65</v>
      </c>
    </row>
    <row r="99" spans="2:6" ht="18.5" outlineLevel="1" thickTop="1" x14ac:dyDescent="0.4">
      <c r="B99" s="50" t="s">
        <v>62</v>
      </c>
      <c r="C99" s="50"/>
      <c r="D99" s="54">
        <f>D97</f>
        <v>-26000</v>
      </c>
      <c r="E99" s="54">
        <f t="shared" ref="E99:F99" si="30">E97</f>
        <v>-12000</v>
      </c>
      <c r="F99" s="54">
        <f t="shared" si="30"/>
        <v>-40000</v>
      </c>
    </row>
    <row r="100" spans="2:6" outlineLevel="1" x14ac:dyDescent="0.35">
      <c r="B100" s="13"/>
      <c r="C100" s="13"/>
    </row>
    <row r="101" spans="2:6" ht="18" outlineLevel="1" x14ac:dyDescent="0.4">
      <c r="B101" s="52" t="s">
        <v>66</v>
      </c>
      <c r="C101" s="52"/>
    </row>
    <row r="102" spans="2:6" outlineLevel="1" x14ac:dyDescent="0.35">
      <c r="B102" s="13" t="s">
        <v>67</v>
      </c>
      <c r="C102" s="13"/>
      <c r="D102" s="61">
        <f>-CUBEVALUE("ThisWorkbookDataModel","[Measures].[CF Amount]","[FactGLTran].[GLTranDescription].[All].[Long Term Lease Liability - Principal Payment]",D$41)</f>
        <v>-433603.70999999996</v>
      </c>
      <c r="E102" s="61">
        <f>-CUBEVALUE("ThisWorkbookDataModel","[Measures].[CF Amount]","[FactGLTran].[GLTranDescription].[All].[Long Term Lease Liability - Principal Payment]",E$41)</f>
        <v>-453523.36999999994</v>
      </c>
      <c r="F102" s="61">
        <f>-CUBEVALUE("ThisWorkbookDataModel","[Measures].[CF Amount]","[FactGLTran].[GLTranDescription].[All].[Long Term Lease Liability - Principal Payment]",F$41)</f>
        <v>-474358.17000000004</v>
      </c>
    </row>
    <row r="103" spans="2:6" outlineLevel="1" x14ac:dyDescent="0.35">
      <c r="B103" s="13" t="s">
        <v>68</v>
      </c>
      <c r="C103" s="13"/>
      <c r="D103" s="61" vm="89">
        <f>CUBEVALUE("ThisWorkbookDataModel","[Measures].[CF Amount]","[DimGLAccts].[GLAcctNum].[All].[1000]","[FactGLTran].[GLTranDescription].[All].[Term Loan Injection]",D$41)</f>
        <v>500000</v>
      </c>
      <c r="E103" s="61" t="str" vm="90">
        <f>CUBEVALUE("ThisWorkbookDataModel","[Measures].[CF Amount]","[DimGLAccts].[GLAcctNum].[All].[1000]","[FactGLTran].[GLTranDescription].[All].[Term Loan Injection]",E$41)</f>
        <v/>
      </c>
      <c r="F103" s="61" t="str" vm="91">
        <f>CUBEVALUE("ThisWorkbookDataModel","[Measures].[CF Amount]","[DimGLAccts].[GLAcctNum].[All].[1000]","[FactGLTran].[GLTranDescription].[All].[Term Loan Injection]",F$41)</f>
        <v/>
      </c>
    </row>
    <row r="104" spans="2:6" outlineLevel="1" x14ac:dyDescent="0.35">
      <c r="B104" s="13" t="s">
        <v>69</v>
      </c>
      <c r="C104" s="13"/>
      <c r="D104" s="61">
        <f>-CUBEVALUE("ThisWorkbookDataModel","[Measures].[CF Amount]","[FactGLTran].[GLTranDescription].[All].[Term Loan - Principal Payment]",D$41)</f>
        <v>-33333.359999999993</v>
      </c>
      <c r="E104" s="61">
        <f>-CUBEVALUE("ThisWorkbookDataModel","[Measures].[CF Amount]","[FactGLTran].[GLTranDescription].[All].[Term Loan - Principal Payment]",E$41)</f>
        <v>-33333.359999999993</v>
      </c>
      <c r="F104" s="61">
        <f>-CUBEVALUE("ThisWorkbookDataModel","[Measures].[CF Amount]","[FactGLTran].[GLTranDescription].[All].[Term Loan - Principal Payment]",F$41)</f>
        <v>-33333.359999999993</v>
      </c>
    </row>
    <row r="105" spans="2:6" outlineLevel="1" x14ac:dyDescent="0.35">
      <c r="B105" s="13" t="s">
        <v>70</v>
      </c>
      <c r="C105" s="13"/>
      <c r="D105" s="61">
        <f>IFERROR(-CUBEVALUE("ThisWorkbookDataModel","[Measures].[CF Amount]","[DimGLAccts].[Subcategory].[All].[Share Capital]",D$41),0)</f>
        <v>0</v>
      </c>
      <c r="E105" s="61">
        <f>IFERROR(-CUBEVALUE("ThisWorkbookDataModel","[Measures].[CF Amount]","[DimGLAccts].[Subcategory].[All].[Share Capital]",E$41),0)</f>
        <v>0</v>
      </c>
      <c r="F105" s="61">
        <f>IFERROR(-CUBEVALUE("ThisWorkbookDataModel","[Measures].[CF Amount]","[DimGLAccts].[Subcategory].[All].[Share Capital]",F$41),0)</f>
        <v>0</v>
      </c>
    </row>
    <row r="106" spans="2:6" ht="18" outlineLevel="1" thickBot="1" x14ac:dyDescent="0.4">
      <c r="B106" s="13" t="s">
        <v>71</v>
      </c>
      <c r="C106" s="13"/>
      <c r="D106" s="62" t="s">
        <v>65</v>
      </c>
      <c r="E106" s="62" t="s">
        <v>65</v>
      </c>
      <c r="F106" s="62" t="s">
        <v>65</v>
      </c>
    </row>
    <row r="107" spans="2:6" ht="18.5" outlineLevel="1" thickTop="1" x14ac:dyDescent="0.4">
      <c r="B107" s="50" t="s">
        <v>66</v>
      </c>
      <c r="C107" s="50"/>
      <c r="D107" s="54">
        <f>SUM(D102:D106)</f>
        <v>33062.930000000044</v>
      </c>
      <c r="E107" s="54">
        <f t="shared" ref="E107:F107" si="31">SUM(E102:E106)</f>
        <v>-486856.72999999992</v>
      </c>
      <c r="F107" s="54">
        <f t="shared" si="31"/>
        <v>-507691.53</v>
      </c>
    </row>
    <row r="108" spans="2:6" outlineLevel="1" x14ac:dyDescent="0.35">
      <c r="B108" s="13"/>
      <c r="C108" s="13"/>
    </row>
    <row r="109" spans="2:6" ht="18" outlineLevel="1" x14ac:dyDescent="0.4">
      <c r="B109" s="52" t="s">
        <v>72</v>
      </c>
      <c r="C109" s="52"/>
      <c r="D109" s="36">
        <f>D94+D99+D107</f>
        <v>1651519.3010000072</v>
      </c>
      <c r="E109" s="36">
        <f t="shared" ref="E109:F109" si="32">E94+E99+E107</f>
        <v>642844.45400000433</v>
      </c>
      <c r="F109" s="36">
        <f t="shared" si="32"/>
        <v>293871.01800002321</v>
      </c>
    </row>
    <row r="110" spans="2:6" outlineLevel="1" x14ac:dyDescent="0.35">
      <c r="B110" s="13"/>
      <c r="C110" s="13"/>
    </row>
    <row r="111" spans="2:6" outlineLevel="1" x14ac:dyDescent="0.35">
      <c r="B111" s="13" t="s">
        <v>73</v>
      </c>
      <c r="C111" s="13"/>
      <c r="D111" s="36" vm="41">
        <f>C113</f>
        <v>5481998.5020000003</v>
      </c>
      <c r="E111" s="36">
        <f>D113</f>
        <v>7133517.8030000078</v>
      </c>
      <c r="F111" s="36">
        <f>E113</f>
        <v>7776362.2570000123</v>
      </c>
    </row>
    <row r="112" spans="2:6" outlineLevel="1" x14ac:dyDescent="0.35">
      <c r="B112" s="13" t="s">
        <v>74</v>
      </c>
      <c r="C112" s="13"/>
      <c r="D112" s="36">
        <f>D109</f>
        <v>1651519.3010000072</v>
      </c>
      <c r="E112" s="36">
        <f>E109</f>
        <v>642844.45400000433</v>
      </c>
      <c r="F112" s="36">
        <f>F109</f>
        <v>293871.01800002321</v>
      </c>
    </row>
    <row r="113" spans="2:12" outlineLevel="1" x14ac:dyDescent="0.35">
      <c r="B113" s="13" t="s">
        <v>75</v>
      </c>
      <c r="C113" s="63" vm="41">
        <f>C44</f>
        <v>5481998.5020000003</v>
      </c>
      <c r="D113" s="36">
        <f>D111+D112</f>
        <v>7133517.8030000078</v>
      </c>
      <c r="E113" s="36">
        <f>E111+E112</f>
        <v>7776362.2570000123</v>
      </c>
      <c r="F113" s="36">
        <f>F111+F112</f>
        <v>8070233.2750000358</v>
      </c>
    </row>
    <row r="114" spans="2:12" ht="18" outlineLevel="1" x14ac:dyDescent="0.4">
      <c r="B114" s="1"/>
      <c r="C114" s="1"/>
      <c r="D114" s="36"/>
    </row>
    <row r="115" spans="2:12" ht="18" x14ac:dyDescent="0.4">
      <c r="B115" s="1"/>
      <c r="C115" s="1"/>
      <c r="D115" s="36"/>
    </row>
    <row r="116" spans="2:12" ht="18" x14ac:dyDescent="0.4">
      <c r="B116" s="1"/>
      <c r="C116" s="1"/>
      <c r="D116" s="36"/>
    </row>
    <row r="117" spans="2:12" ht="18" x14ac:dyDescent="0.4">
      <c r="B117" s="10" t="s">
        <v>85</v>
      </c>
      <c r="C117" s="10"/>
      <c r="D117" s="17"/>
      <c r="E117" s="11"/>
      <c r="F117" s="11"/>
      <c r="G117" s="11"/>
      <c r="H117" s="11"/>
      <c r="I117" s="11"/>
      <c r="J117" s="11"/>
      <c r="K117" s="11"/>
      <c r="L117" s="11"/>
    </row>
    <row r="118" spans="2:12" ht="18" x14ac:dyDescent="0.4">
      <c r="B118" s="1"/>
      <c r="C118" s="1"/>
    </row>
    <row r="119" spans="2:12" ht="18" x14ac:dyDescent="0.4">
      <c r="B119" s="21" t="s">
        <v>1</v>
      </c>
      <c r="C119" s="21"/>
    </row>
    <row r="120" spans="2:12" x14ac:dyDescent="0.35">
      <c r="B120" s="55" t="s">
        <v>76</v>
      </c>
      <c r="C120" s="55"/>
      <c r="D120" s="36">
        <f>D36</f>
        <v>1282753.9460000072</v>
      </c>
      <c r="E120" s="36">
        <f>E36</f>
        <v>442814.20600001072</v>
      </c>
      <c r="F120" s="36">
        <f>F36</f>
        <v>522481.18899999943</v>
      </c>
    </row>
    <row r="121" spans="2:12" x14ac:dyDescent="0.35">
      <c r="B121" s="55" t="s">
        <v>77</v>
      </c>
      <c r="C121" s="55"/>
      <c r="D121" s="27" vm="16">
        <f>CUBEVALUE("ThisWorkbookDataModel","[Measures].[I/S Amount]","[DimGLAccts].[Statement].[All].[Income Statement]",D$8)</f>
        <v>1282753.9460000056</v>
      </c>
      <c r="E121" s="27" vm="17">
        <f t="shared" ref="E121:F121" si="33">CUBEVALUE("ThisWorkbookDataModel","[Measures].[I/S Amount]","[DimGLAccts].[Statement].[All].[Income Statement]",E$8)</f>
        <v>442814.206000012</v>
      </c>
      <c r="F121" s="27" vm="18">
        <f t="shared" si="33"/>
        <v>522481.18900000071</v>
      </c>
    </row>
    <row r="122" spans="2:12" ht="18" x14ac:dyDescent="0.4">
      <c r="B122" s="13" t="s">
        <v>88</v>
      </c>
      <c r="C122" s="1"/>
      <c r="D122" s="36">
        <f>D120-D121</f>
        <v>0</v>
      </c>
      <c r="E122" s="36">
        <f t="shared" ref="E122:F122" si="34">E120-E121</f>
        <v>-1.280568540096283E-9</v>
      </c>
      <c r="F122" s="36">
        <f t="shared" si="34"/>
        <v>-1.280568540096283E-9</v>
      </c>
    </row>
    <row r="123" spans="2:12" ht="18" x14ac:dyDescent="0.4">
      <c r="B123" s="21"/>
      <c r="C123" s="21"/>
    </row>
    <row r="124" spans="2:12" ht="18" x14ac:dyDescent="0.4">
      <c r="B124" s="35" t="s">
        <v>28</v>
      </c>
      <c r="C124" s="55"/>
      <c r="G124" s="36"/>
    </row>
    <row r="125" spans="2:12" x14ac:dyDescent="0.35">
      <c r="B125" s="55" t="s">
        <v>78</v>
      </c>
      <c r="C125" s="55"/>
      <c r="D125" s="36">
        <f>D54</f>
        <v>9238349.1929999981</v>
      </c>
      <c r="E125" s="36">
        <f>E54</f>
        <v>9711156.0010000002</v>
      </c>
      <c r="F125" s="36">
        <f>F54</f>
        <v>9736170.9919999875</v>
      </c>
    </row>
    <row r="126" spans="2:12" ht="18" x14ac:dyDescent="0.4">
      <c r="B126" s="13" t="s">
        <v>79</v>
      </c>
      <c r="C126" s="1"/>
      <c r="D126" s="36" vm="4">
        <f>CUBEVALUE("ThisWorkbookDataModel","[Measures].[B/S Amount]","[DimHeaders].[Balance Sheet Section].[All].[Total Assets]",D$41)</f>
        <v>9238349.1929999981</v>
      </c>
      <c r="E126" s="36" vm="5">
        <f t="shared" ref="E126:F126" si="35">CUBEVALUE("ThisWorkbookDataModel","[Measures].[B/S Amount]","[DimHeaders].[Balance Sheet Section].[All].[Total Assets]",E$41)</f>
        <v>9711156.0009999983</v>
      </c>
      <c r="F126" s="36" vm="6">
        <f t="shared" si="35"/>
        <v>9736170.9919999968</v>
      </c>
    </row>
    <row r="127" spans="2:12" x14ac:dyDescent="0.35">
      <c r="B127" s="55" t="s">
        <v>88</v>
      </c>
      <c r="C127" s="55"/>
      <c r="D127" s="36">
        <f>D125-D126</f>
        <v>0</v>
      </c>
      <c r="E127" s="36">
        <f t="shared" ref="E127:F127" si="36">E125-E126</f>
        <v>0</v>
      </c>
      <c r="F127" s="36">
        <f t="shared" si="36"/>
        <v>0</v>
      </c>
    </row>
    <row r="128" spans="2:12" x14ac:dyDescent="0.35">
      <c r="B128" s="55"/>
      <c r="C128" s="55"/>
      <c r="D128" s="27"/>
      <c r="E128" s="27"/>
      <c r="F128" s="27"/>
    </row>
    <row r="129" spans="2:6" ht="18" x14ac:dyDescent="0.4">
      <c r="B129" s="13" t="s">
        <v>80</v>
      </c>
      <c r="C129" s="1"/>
      <c r="D129" s="36">
        <f>D78</f>
        <v>9238349.118999999</v>
      </c>
      <c r="E129" s="36">
        <f>E78</f>
        <v>9711155.8839999996</v>
      </c>
      <c r="F129" s="36">
        <f>F78</f>
        <v>9736170.8320000004</v>
      </c>
    </row>
    <row r="130" spans="2:6" ht="18" x14ac:dyDescent="0.4">
      <c r="B130" s="55" t="s">
        <v>81</v>
      </c>
      <c r="C130" s="21"/>
      <c r="D130" s="36">
        <f>CUBEVALUE("ThisWorkbookDataModel","[Measures].[B/S Amount]","[DimHeaders].[Balance Sheet Section].[All].[Total Liabilities]",D$41)+CUBEVALUE("ThisWorkbookDataModel","[Measures].[B/S Amount]","[DimHeaders].[Balance Sheet Section].[All].[Total Equity]",D$41)+CUBEVALUE("ThisWorkbookDataModel","[Measures].[Retained Earnings]",D$41)</f>
        <v>9238349.118999999</v>
      </c>
      <c r="E130" s="36">
        <f t="shared" ref="E130:F130" si="37">CUBEVALUE("ThisWorkbookDataModel","[Measures].[B/S Amount]","[DimHeaders].[Balance Sheet Section].[All].[Total Liabilities]",E$41)+CUBEVALUE("ThisWorkbookDataModel","[Measures].[B/S Amount]","[DimHeaders].[Balance Sheet Section].[All].[Total Equity]",E$41)+CUBEVALUE("ThisWorkbookDataModel","[Measures].[Retained Earnings]",E$41)</f>
        <v>9711155.8839999996</v>
      </c>
      <c r="F130" s="36">
        <f t="shared" si="37"/>
        <v>9736170.8319999985</v>
      </c>
    </row>
    <row r="131" spans="2:6" x14ac:dyDescent="0.35">
      <c r="B131" s="55" t="s">
        <v>88</v>
      </c>
      <c r="C131" s="55"/>
      <c r="D131" s="36">
        <f>D129-D130</f>
        <v>0</v>
      </c>
      <c r="E131" s="36">
        <f t="shared" ref="E131:F131" si="38">E129-E130</f>
        <v>0</v>
      </c>
      <c r="F131" s="36">
        <f t="shared" si="38"/>
        <v>0</v>
      </c>
    </row>
    <row r="132" spans="2:6" x14ac:dyDescent="0.35">
      <c r="B132" s="55"/>
      <c r="C132" s="55"/>
      <c r="D132" s="36"/>
      <c r="E132" s="36"/>
      <c r="F132" s="36"/>
    </row>
    <row r="133" spans="2:6" ht="18" x14ac:dyDescent="0.4">
      <c r="B133" s="1" t="s">
        <v>82</v>
      </c>
      <c r="C133" s="1"/>
    </row>
    <row r="134" spans="2:6" x14ac:dyDescent="0.35">
      <c r="B134" s="13" t="s">
        <v>83</v>
      </c>
      <c r="C134" s="36" vm="41">
        <f>C113</f>
        <v>5481998.5020000003</v>
      </c>
      <c r="D134" s="36">
        <f>D113</f>
        <v>7133517.8030000078</v>
      </c>
      <c r="E134" s="36">
        <f>E113</f>
        <v>7776362.2570000123</v>
      </c>
      <c r="F134" s="36">
        <f>F113</f>
        <v>8070233.2750000358</v>
      </c>
    </row>
    <row r="135" spans="2:6" x14ac:dyDescent="0.35">
      <c r="B135" s="13" t="s">
        <v>84</v>
      </c>
      <c r="C135" s="36" vm="41">
        <f>C44</f>
        <v>5481998.5020000003</v>
      </c>
      <c r="D135" s="36" vm="45">
        <f>D44</f>
        <v>7133517.8089999994</v>
      </c>
      <c r="E135" s="36" vm="48">
        <f>E44</f>
        <v>7776362.269999994</v>
      </c>
      <c r="F135" s="36" vm="51">
        <f>F44</f>
        <v>8070233.2950000037</v>
      </c>
    </row>
    <row r="136" spans="2:6" x14ac:dyDescent="0.35">
      <c r="B136" s="55" t="s">
        <v>88</v>
      </c>
      <c r="C136" s="27">
        <f>C134-C135</f>
        <v>0</v>
      </c>
      <c r="D136" s="27">
        <f>D134-D135</f>
        <v>-5.9999916702508926E-3</v>
      </c>
      <c r="E136" s="27">
        <f t="shared" ref="E136:F136" si="39">E134-E135</f>
        <v>-1.2999981641769409E-2</v>
      </c>
      <c r="F136" s="27">
        <f t="shared" si="39"/>
        <v>-1.9999967887997627E-2</v>
      </c>
    </row>
    <row r="137" spans="2:6" ht="18" x14ac:dyDescent="0.4">
      <c r="B137" s="1"/>
      <c r="C137" s="1"/>
    </row>
    <row r="138" spans="2:6" ht="18" x14ac:dyDescent="0.4">
      <c r="B138" s="1"/>
      <c r="C138" s="1"/>
    </row>
    <row r="139" spans="2:6" ht="18" x14ac:dyDescent="0.4">
      <c r="B139" s="1"/>
      <c r="C139" s="1"/>
    </row>
    <row r="140" spans="2:6" ht="18" x14ac:dyDescent="0.4">
      <c r="B140" s="1"/>
      <c r="C140" s="1"/>
    </row>
    <row r="141" spans="2:6" ht="18" x14ac:dyDescent="0.4">
      <c r="B141" s="1"/>
      <c r="C141" s="1"/>
    </row>
    <row r="142" spans="2:6" ht="18" x14ac:dyDescent="0.4">
      <c r="B142" s="1"/>
      <c r="C142" s="1"/>
    </row>
    <row r="143" spans="2:6" ht="18" x14ac:dyDescent="0.4">
      <c r="B143" s="1"/>
      <c r="C143" s="1"/>
    </row>
    <row r="144" spans="2:6" ht="18" x14ac:dyDescent="0.4">
      <c r="B144" s="1"/>
      <c r="C144" s="1"/>
    </row>
    <row r="145" spans="2:3" ht="18" x14ac:dyDescent="0.4">
      <c r="B145" s="1"/>
      <c r="C145" s="1"/>
    </row>
    <row r="146" spans="2:3" ht="18" x14ac:dyDescent="0.4">
      <c r="B146" s="1"/>
      <c r="C146" s="1"/>
    </row>
    <row r="147" spans="2:3" ht="18" x14ac:dyDescent="0.4">
      <c r="B147" s="1"/>
      <c r="C147" s="1"/>
    </row>
    <row r="148" spans="2:3" ht="18" x14ac:dyDescent="0.4">
      <c r="B148" s="1"/>
      <c r="C148" s="1"/>
    </row>
    <row r="149" spans="2:3" ht="18" x14ac:dyDescent="0.4">
      <c r="B149" s="1"/>
      <c r="C149" s="1"/>
    </row>
    <row r="150" spans="2:3" ht="18" x14ac:dyDescent="0.4">
      <c r="B150" s="1"/>
      <c r="C150" s="1"/>
    </row>
    <row r="151" spans="2:3" ht="18" x14ac:dyDescent="0.4">
      <c r="B151" s="1"/>
      <c r="C151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6F388-6286-48A6-909F-510C8495D4CA}">
  <dimension ref="B2:C2"/>
  <sheetViews>
    <sheetView zoomScaleNormal="100" workbookViewId="0">
      <selection activeCell="G58" sqref="G58"/>
    </sheetView>
  </sheetViews>
  <sheetFormatPr defaultColWidth="9.08984375" defaultRowHeight="17.5" x14ac:dyDescent="0.35"/>
  <cols>
    <col min="1" max="1" width="9.08984375" style="12"/>
    <col min="2" max="2" width="30.08984375" style="12" customWidth="1"/>
    <col min="3" max="16384" width="9.08984375" style="12"/>
  </cols>
  <sheetData>
    <row r="2" spans="2:3" x14ac:dyDescent="0.35">
      <c r="B2" s="12" t="s">
        <v>86</v>
      </c>
      <c r="C2" s="12">
        <v>2021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Props1.xml><?xml version="1.0" encoding="utf-8"?>
<ds:datastoreItem xmlns:ds="http://schemas.openxmlformats.org/officeDocument/2006/customXml" ds:itemID="{A831C6DC-A056-457F-BDBA-4B1FA43EFDB0}">
  <ds:schemaRefs/>
</ds:datastoreItem>
</file>

<file path=customXml/itemProps2.xml><?xml version="1.0" encoding="utf-8"?>
<ds:datastoreItem xmlns:ds="http://schemas.openxmlformats.org/officeDocument/2006/customXml" ds:itemID="{7C67505F-AAC1-4A15-BEB1-51E0E1AC92DC}">
  <ds:schemaRefs/>
</ds:datastoreItem>
</file>

<file path=customXml/itemProps3.xml><?xml version="1.0" encoding="utf-8"?>
<ds:datastoreItem xmlns:ds="http://schemas.openxmlformats.org/officeDocument/2006/customXml" ds:itemID="{BAF7BCA0-C9C0-4800-8618-7CAFD2DE6544}">
  <ds:schemaRefs/>
</ds:datastoreItem>
</file>

<file path=customXml/itemProps4.xml><?xml version="1.0" encoding="utf-8"?>
<ds:datastoreItem xmlns:ds="http://schemas.openxmlformats.org/officeDocument/2006/customXml" ds:itemID="{B765BCE7-40D2-42C4-887C-74B392738FFB}">
  <ds:schemaRefs/>
</ds:datastoreItem>
</file>

<file path=customXml/itemProps5.xml><?xml version="1.0" encoding="utf-8"?>
<ds:datastoreItem xmlns:ds="http://schemas.openxmlformats.org/officeDocument/2006/customXml" ds:itemID="{710343B2-6480-4AF4-BC8E-B7B476E2C7DF}">
  <ds:schemaRefs/>
</ds:datastoreItem>
</file>

<file path=customXml/itemProps6.xml><?xml version="1.0" encoding="utf-8"?>
<ds:datastoreItem xmlns:ds="http://schemas.openxmlformats.org/officeDocument/2006/customXml" ds:itemID="{3A194A31-B44E-4119-82F3-7AF024018EE3}">
  <ds:schemaRefs/>
</ds:datastoreItem>
</file>

<file path=customXml/itemProps7.xml><?xml version="1.0" encoding="utf-8"?>
<ds:datastoreItem xmlns:ds="http://schemas.openxmlformats.org/officeDocument/2006/customXml" ds:itemID="{1885D31D-D75C-48CE-8B66-2E77F0F4D1E9}">
  <ds:schemaRefs/>
</ds:datastoreItem>
</file>

<file path=customXml/itemProps8.xml><?xml version="1.0" encoding="utf-8"?>
<ds:datastoreItem xmlns:ds="http://schemas.openxmlformats.org/officeDocument/2006/customXml" ds:itemID="{28DFA8F1-511C-41E1-A14B-83AE99140143}">
  <ds:schemaRefs/>
</ds:datastoreItem>
</file>

<file path=customXml/itemProps9.xml><?xml version="1.0" encoding="utf-8"?>
<ds:datastoreItem xmlns:ds="http://schemas.openxmlformats.org/officeDocument/2006/customXml" ds:itemID="{84933FEC-08A2-426E-9016-B7892065D2A2}">
  <ds:schemaRefs/>
</ds:datastoreItem>
</file>

<file path=customXml/itemProps10.xml><?xml version="1.0" encoding="utf-8"?>
<ds:datastoreItem xmlns:ds="http://schemas.openxmlformats.org/officeDocument/2006/customXml" ds:itemID="{78705290-025C-4F5C-92F9-8ADC9AE87EDA}">
  <ds:schemaRefs/>
</ds:datastoreItem>
</file>

<file path=customXml/itemProps11.xml><?xml version="1.0" encoding="utf-8"?>
<ds:datastoreItem xmlns:ds="http://schemas.openxmlformats.org/officeDocument/2006/customXml" ds:itemID="{834A9318-E774-498D-B4FA-60DFDEDC83E4}">
  <ds:schemaRefs/>
</ds:datastoreItem>
</file>

<file path=customXml/itemProps12.xml><?xml version="1.0" encoding="utf-8"?>
<ds:datastoreItem xmlns:ds="http://schemas.openxmlformats.org/officeDocument/2006/customXml" ds:itemID="{B598BDA6-4933-48D1-BDE1-A6F19C2AC849}">
  <ds:schemaRefs/>
</ds:datastoreItem>
</file>

<file path=customXml/itemProps13.xml><?xml version="1.0" encoding="utf-8"?>
<ds:datastoreItem xmlns:ds="http://schemas.openxmlformats.org/officeDocument/2006/customXml" ds:itemID="{3871062A-BF6B-40E2-AA2E-9695102DE7D0}">
  <ds:schemaRefs/>
</ds:datastoreItem>
</file>

<file path=customXml/itemProps14.xml><?xml version="1.0" encoding="utf-8"?>
<ds:datastoreItem xmlns:ds="http://schemas.openxmlformats.org/officeDocument/2006/customXml" ds:itemID="{AF3D384C-B04F-40BD-B26F-45B38C445F2A}">
  <ds:schemaRefs/>
</ds:datastoreItem>
</file>

<file path=customXml/itemProps15.xml><?xml version="1.0" encoding="utf-8"?>
<ds:datastoreItem xmlns:ds="http://schemas.openxmlformats.org/officeDocument/2006/customXml" ds:itemID="{7F77DD11-5C00-4913-AC64-1DD46406763A}">
  <ds:schemaRefs/>
</ds:datastoreItem>
</file>

<file path=customXml/itemProps16.xml><?xml version="1.0" encoding="utf-8"?>
<ds:datastoreItem xmlns:ds="http://schemas.openxmlformats.org/officeDocument/2006/customXml" ds:itemID="{AB68D4AC-DD84-4512-AD44-8D3EB2E1FBB7}">
  <ds:schemaRefs/>
</ds:datastoreItem>
</file>

<file path=customXml/itemProps17.xml><?xml version="1.0" encoding="utf-8"?>
<ds:datastoreItem xmlns:ds="http://schemas.openxmlformats.org/officeDocument/2006/customXml" ds:itemID="{C11AD202-3D57-4C01-A7B1-A5800C0CA3AF}">
  <ds:schemaRefs/>
</ds:datastoreItem>
</file>

<file path=customXml/itemProps18.xml><?xml version="1.0" encoding="utf-8"?>
<ds:datastoreItem xmlns:ds="http://schemas.openxmlformats.org/officeDocument/2006/customXml" ds:itemID="{C46E03D6-4D76-4215-937D-59DDC03EF328}">
  <ds:schemaRefs/>
</ds:datastoreItem>
</file>

<file path=customXml/itemProps19.xml><?xml version="1.0" encoding="utf-8"?>
<ds:datastoreItem xmlns:ds="http://schemas.openxmlformats.org/officeDocument/2006/customXml" ds:itemID="{D35CBB74-C373-4BA6-AC34-90589F0BA95A}">
  <ds:schemaRefs/>
</ds:datastoreItem>
</file>

<file path=customXml/itemProps20.xml><?xml version="1.0" encoding="utf-8"?>
<ds:datastoreItem xmlns:ds="http://schemas.openxmlformats.org/officeDocument/2006/customXml" ds:itemID="{AB4CA6F6-1A63-4F8E-9D78-15F2D7BC9756}">
  <ds:schemaRefs/>
</ds:datastoreItem>
</file>

<file path=customXml/itemProps21.xml><?xml version="1.0" encoding="utf-8"?>
<ds:datastoreItem xmlns:ds="http://schemas.openxmlformats.org/officeDocument/2006/customXml" ds:itemID="{776AE339-4067-4CA5-A17F-8979BD41E874}">
  <ds:schemaRefs/>
</ds:datastoreItem>
</file>

<file path=customXml/itemProps22.xml><?xml version="1.0" encoding="utf-8"?>
<ds:datastoreItem xmlns:ds="http://schemas.openxmlformats.org/officeDocument/2006/customXml" ds:itemID="{C7F61BAC-58D7-4039-88A0-A8C682E7A78C}">
  <ds:schemaRefs/>
</ds:datastoreItem>
</file>

<file path=customXml/itemProps23.xml><?xml version="1.0" encoding="utf-8"?>
<ds:datastoreItem xmlns:ds="http://schemas.openxmlformats.org/officeDocument/2006/customXml" ds:itemID="{B6547DF2-FF4D-4B73-8A30-CE5DDF917108}">
  <ds:schemaRefs/>
</ds:datastoreItem>
</file>

<file path=customXml/itemProps24.xml><?xml version="1.0" encoding="utf-8"?>
<ds:datastoreItem xmlns:ds="http://schemas.openxmlformats.org/officeDocument/2006/customXml" ds:itemID="{21D5517B-FC51-4405-AB86-A17F1FFD1449}">
  <ds:schemaRefs/>
</ds:datastoreItem>
</file>

<file path=customXml/itemProps25.xml><?xml version="1.0" encoding="utf-8"?>
<ds:datastoreItem xmlns:ds="http://schemas.openxmlformats.org/officeDocument/2006/customXml" ds:itemID="{191283F4-3AF0-4D49-9F9D-DA13177AAD6A}">
  <ds:schemaRefs/>
</ds:datastoreItem>
</file>

<file path=customXml/itemProps26.xml><?xml version="1.0" encoding="utf-8"?>
<ds:datastoreItem xmlns:ds="http://schemas.openxmlformats.org/officeDocument/2006/customXml" ds:itemID="{6B80503B-A8CA-4A82-9D31-D6BECB8287C6}">
  <ds:schemaRefs/>
</ds:datastoreItem>
</file>

<file path=customXml/itemProps27.xml><?xml version="1.0" encoding="utf-8"?>
<ds:datastoreItem xmlns:ds="http://schemas.openxmlformats.org/officeDocument/2006/customXml" ds:itemID="{60BC774A-5348-457F-9C5D-7A157FDF97B9}">
  <ds:schemaRefs/>
</ds:datastoreItem>
</file>

<file path=customXml/itemProps28.xml><?xml version="1.0" encoding="utf-8"?>
<ds:datastoreItem xmlns:ds="http://schemas.openxmlformats.org/officeDocument/2006/customXml" ds:itemID="{86694722-C120-4505-BB61-1B044025D45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Financial Statements</vt:lpstr>
      <vt:lpstr>Settings</vt:lpstr>
      <vt:lpstr>SelectedReportingYear</vt:lpstr>
      <vt:lpstr>'Financial Statements'!Years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Yeates</dc:creator>
  <cp:lastModifiedBy>Ali Aghawani</cp:lastModifiedBy>
  <dcterms:created xsi:type="dcterms:W3CDTF">2021-05-26T16:08:07Z</dcterms:created>
  <dcterms:modified xsi:type="dcterms:W3CDTF">2025-05-31T16:29:00Z</dcterms:modified>
</cp:coreProperties>
</file>