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9. XXI-КПМ-30-1-500-9 (Штоф)\"/>
    </mc:Choice>
  </mc:AlternateContent>
  <bookViews>
    <workbookView xWindow="14400" yWindow="-12" windowWidth="14448" windowHeight="12432" firstSheet="1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<sst xmlns="http://schemas.openxmlformats.org/spreadsheetml/2006/main" count="509" uniqueCount="144">
  <si>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</si>
  <si>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</si>
  <si>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</si>
  <si>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</si>
  <si>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</si>
  <si>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</si>
  <si>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</si>
  <si>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</si>
  <si>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</si>
  <si>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</si>
  <si>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</si>
  <si>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</si>
  <si>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</si>
  <si>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</si>
  <si>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</si>
  <si>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</si>
  <si>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</si>
  <si>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</si>
  <si>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</si>
  <si>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</si>
  <si>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</si>
  <si>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</si>
  <si>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</si>
  <si>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</si>
  <si>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</si>
  <si>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</si>
  <si>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</si>
  <si>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</si>
  <si>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</si>
  <si>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</si>
  <si>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</si>
  <si>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</si>
  <si>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</si>
  <si>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</si>
  <si>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</si>
  <si>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</si>
  <si>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</si>
  <si>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</si>
  <si>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</si>
  <si>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</si>
  <si>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</si>
  <si>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</si>
  <si>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</si>
  <si>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</si>
  <si>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</si>
  <si>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</si>
  <si>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</si>
  <si>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</si>
  <si>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</si>
  <si>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</si>
  <si>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</si>
  <si>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</si>
  <si>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</si>
  <si>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</si>
  <si>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</si>
  <si>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</si>
  <si>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</si>
  <si>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</si>
  <si>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</si>
  <si>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</si>
  <si>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</si>
  <si>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</si>
  <si>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</si>
  <si>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</si>
  <si>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</si>
  <si>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</si>
  <si>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</si>
  <si>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</si>
  <si>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</si>
  <si>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</si>
  <si>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</si>
  <si>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</si>
  <si>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</si>
  <si>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</si>
  <si>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</si>
  <si>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</si>
  <si>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</si>
  <si>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</si>
  <si>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</si>
  <si>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</si>
  <si>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</si>
  <si>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</si>
  <si>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</si>
  <si>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</si>
  <si>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</si>
  <si>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</si>
  <si>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</si>
  <si>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</si>
  <si>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</si>
  <si>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</si>
  <si>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</si>
  <si>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</si>
  <si>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</si>
  <si>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</si>
  <si>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</si>
  <si>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</si>
  <si>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</si>
  <si>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</si>
  <si>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</si>
  <si>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</si>
  <si>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</si>
  <si>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</si>
  <si>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</si>
  <si>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</si>
  <si>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</si>
  <si>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</si>
  <si>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</si>
  <si>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</si>
  <si>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</si>
  <si>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</si>
  <si>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</si>
  <si>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</si>
  <si>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</si>
  <si>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</si>
  <si>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</si>
  <si>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</si>
  <si>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</si>
  <si>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</si>
  <si>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</si>
  <si>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</si>
  <si>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</si>
  <si>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</si>
  <si>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</si>
  <si>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</si>
  <si>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</si>
  <si>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</si>
  <si>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</si>
  <si>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</si>
  <si>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</si>
  <si>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</si>
  <si>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</si>
  <si>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</si>
  <si>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</si>
  <si>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</si>
  <si>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XXI-КПМ-30-1-500-9 (Штофф)</t>
  </si>
  <si>
    <t>ХXI-КПМ-30-1-500-9</t>
  </si>
  <si>
    <t xml:space="preserve"> (владелец ОАО "Гомельский ликеро-водочный задод "Радамир" дог. №38 от 14.06.2019)</t>
  </si>
  <si>
    <t>(к серийному формокомплекту ХXI-КПМ-30-1-500-9 Штофф)</t>
  </si>
  <si>
    <t>69,5 / 47 / 78,5</t>
  </si>
  <si>
    <t>69,4 / 46,93</t>
  </si>
  <si>
    <t>53,93 / 32,93</t>
  </si>
  <si>
    <t>269.1</t>
  </si>
  <si>
    <t>Полная высота 61,2 мм</t>
  </si>
  <si>
    <t>54 /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</si>
</sst>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A31" sqref="A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7" t="s">
        <v>82</v>
      </c>
      <c r="B1" s="491"/>
      <c r="C1" s="491"/>
      <c r="D1" s="491"/>
      <c r="E1" s="491"/>
      <c r="G1" s="371" t="s">
        <v>81</v>
      </c>
    </row>
    <row r="2" spans="1:11" ht="17.399999999999999" thickTop="1" thickBot="1" x14ac:dyDescent="0.35">
      <c r="A2" s="488" t="s">
        <v>134</v>
      </c>
      <c r="B2" s="489"/>
      <c r="C2" s="489"/>
      <c r="D2" s="489"/>
      <c r="E2" s="490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2" t="s">
        <v>83</v>
      </c>
      <c r="B4" s="493"/>
      <c r="C4" s="493"/>
      <c r="D4" s="493"/>
      <c r="E4" s="493"/>
    </row>
    <row r="5" spans="1:11" ht="16.8" thickTop="1" thickBot="1" x14ac:dyDescent="0.3">
      <c r="A5" s="494" t="s">
        <v>87</v>
      </c>
      <c r="B5" s="495"/>
      <c r="C5" s="495"/>
      <c r="D5" s="495"/>
      <c r="E5" s="496"/>
    </row>
    <row r="6" spans="1:11" ht="13.8" thickTop="1" x14ac:dyDescent="0.25"/>
    <row r="7" spans="1:11" ht="13.8" thickBot="1" x14ac:dyDescent="0.3">
      <c r="A7" s="487" t="s">
        <v>84</v>
      </c>
      <c r="B7" s="491"/>
      <c r="C7" s="491"/>
      <c r="D7" s="491"/>
      <c r="E7" s="491"/>
    </row>
    <row r="8" spans="1:11" ht="16.8" thickTop="1" thickBot="1" x14ac:dyDescent="0.3">
      <c r="A8" s="497"/>
      <c r="B8" s="498"/>
      <c r="C8" s="498"/>
      <c r="D8" s="498"/>
      <c r="E8" s="499"/>
    </row>
    <row r="10" spans="1:11" ht="13.8" thickBot="1" x14ac:dyDescent="0.3">
      <c r="A10" s="487" t="s">
        <v>85</v>
      </c>
      <c r="B10" s="487"/>
      <c r="C10" s="372"/>
      <c r="D10" s="380" t="s">
        <v>93</v>
      </c>
      <c r="E10" s="372"/>
      <c r="F10" t="s">
        <v>94</v>
      </c>
    </row>
    <row r="11" spans="1:11" ht="16.8" thickTop="1" thickBot="1" x14ac:dyDescent="0.3">
      <c r="A11" s="485"/>
      <c r="B11" s="486"/>
      <c r="D11" s="379">
        <v>43787</v>
      </c>
      <c r="F11" s="500" t="s">
        <v>96</v>
      </c>
      <c r="G11" s="500"/>
      <c r="H11" s="500"/>
      <c r="I11" s="500"/>
      <c r="J11" s="501" t="s">
        <v>98</v>
      </c>
      <c r="K11" s="501"/>
    </row>
    <row r="12" spans="1:11" x14ac:dyDescent="0.25">
      <c r="F12" s="500" t="s">
        <v>86</v>
      </c>
      <c r="G12" s="500"/>
      <c r="H12" s="500"/>
      <c r="I12" s="500"/>
      <c r="J12" s="501" t="s">
        <v>99</v>
      </c>
      <c r="K12" s="501"/>
    </row>
    <row r="13" spans="1:11" x14ac:dyDescent="0.25">
      <c r="A13" s="373" t="s">
        <v>88</v>
      </c>
      <c r="B13" s="374" t="s">
        <v>89</v>
      </c>
      <c r="C13" s="384" t="s">
        <v>103</v>
      </c>
      <c r="F13" s="500" t="s">
        <v>97</v>
      </c>
      <c r="G13" s="500"/>
      <c r="H13" s="500"/>
      <c r="I13" s="500"/>
      <c r="J13" s="501" t="s">
        <v>100</v>
      </c>
      <c r="K13" s="501"/>
    </row>
    <row r="14" spans="1:11" x14ac:dyDescent="0.25">
      <c r="A14" s="375" t="s">
        <v>43</v>
      </c>
      <c r="B14" s="376">
        <v>22</v>
      </c>
      <c r="C14" s="382" t="s">
        <v>135</v>
      </c>
    </row>
    <row r="15" spans="1:11" x14ac:dyDescent="0.25">
      <c r="A15" s="375" t="s">
        <v>44</v>
      </c>
      <c r="B15" s="376">
        <v>22</v>
      </c>
      <c r="C15" s="382" t="s">
        <v>135</v>
      </c>
    </row>
    <row r="16" spans="1:11" x14ac:dyDescent="0.25">
      <c r="A16" s="375" t="s">
        <v>38</v>
      </c>
      <c r="B16" s="376">
        <v>24</v>
      </c>
      <c r="C16" s="382" t="s">
        <v>135</v>
      </c>
    </row>
    <row r="17" spans="1:3" x14ac:dyDescent="0.25">
      <c r="A17" s="375" t="s">
        <v>23</v>
      </c>
      <c r="B17" s="376">
        <v>24</v>
      </c>
      <c r="C17" s="382" t="s">
        <v>135</v>
      </c>
    </row>
    <row r="18" spans="1:3" x14ac:dyDescent="0.25">
      <c r="A18" s="375" t="s">
        <v>47</v>
      </c>
      <c r="B18" s="376">
        <v>50</v>
      </c>
      <c r="C18" s="382" t="s">
        <v>135</v>
      </c>
    </row>
    <row r="19" spans="1:3" x14ac:dyDescent="0.25">
      <c r="A19" s="375" t="s">
        <v>90</v>
      </c>
      <c r="B19" s="376">
        <v>50</v>
      </c>
      <c r="C19" s="382" t="s">
        <v>135</v>
      </c>
    </row>
    <row r="20" spans="1:3" x14ac:dyDescent="0.25">
      <c r="A20" s="375" t="s">
        <v>51</v>
      </c>
      <c r="B20" s="376">
        <v>40</v>
      </c>
      <c r="C20" s="382" t="s">
        <v>135</v>
      </c>
    </row>
    <row r="21" spans="1:3" x14ac:dyDescent="0.25">
      <c r="A21" s="375" t="s">
        <v>53</v>
      </c>
      <c r="B21" s="376">
        <v>20</v>
      </c>
      <c r="C21" s="382" t="s">
        <v>135</v>
      </c>
    </row>
    <row r="22" spans="1:3" x14ac:dyDescent="0.25">
      <c r="A22" s="375" t="s">
        <v>91</v>
      </c>
      <c r="B22" s="382">
        <v>0</v>
      </c>
      <c r="C22" s="382"/>
    </row>
    <row r="23" spans="1:3" x14ac:dyDescent="0.25">
      <c r="A23" s="375" t="s">
        <v>56</v>
      </c>
      <c r="B23" s="376">
        <v>18</v>
      </c>
      <c r="C23" s="382" t="s">
        <v>135</v>
      </c>
    </row>
    <row r="24" spans="1:3" x14ac:dyDescent="0.25">
      <c r="A24" s="375" t="s">
        <v>70</v>
      </c>
      <c r="B24" s="376">
        <v>8</v>
      </c>
      <c r="C24" s="382" t="s">
        <v>135</v>
      </c>
    </row>
    <row r="25" spans="1:3" x14ac:dyDescent="0.25">
      <c r="A25" s="375" t="s">
        <v>92</v>
      </c>
      <c r="B25" s="382"/>
      <c r="C25" s="382"/>
    </row>
    <row r="26" spans="1:3" x14ac:dyDescent="0.25">
      <c r="A26" s="377" t="s">
        <v>55</v>
      </c>
      <c r="B26" s="378">
        <v>18</v>
      </c>
      <c r="C26" s="382" t="s">
        <v>135</v>
      </c>
    </row>
    <row r="27" spans="1:3" x14ac:dyDescent="0.25">
      <c r="A27" s="377" t="s">
        <v>105</v>
      </c>
      <c r="B27" s="383">
        <v>18</v>
      </c>
      <c r="C27" s="385"/>
    </row>
    <row r="28" spans="1:3" x14ac:dyDescent="0.25">
      <c r="A28" s="381"/>
    </row>
    <row r="29" spans="1:3" x14ac:dyDescent="0.25">
      <c r="A29" s="484" t="s">
        <v>106</v>
      </c>
      <c r="B29" s="484"/>
      <c r="C29" s="484"/>
    </row>
    <row r="30" spans="1:3" x14ac:dyDescent="0.25">
      <c r="A30" s="371" t="s">
        <v>137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6" sqref="H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40</v>
      </c>
      <c r="L2" s="611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3">
      <c r="A3" s="170"/>
      <c r="B3" s="594"/>
      <c r="C3" s="595"/>
      <c r="D3" s="596"/>
      <c r="E3" s="603" t="s">
        <v>51</v>
      </c>
      <c r="F3" s="604"/>
      <c r="G3" s="604"/>
      <c r="H3" s="605"/>
      <c r="I3" s="608"/>
      <c r="J3" s="609"/>
      <c r="K3" s="612"/>
      <c r="L3" s="613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20</v>
      </c>
      <c r="L2" s="611"/>
      <c r="M2" s="210"/>
      <c r="N2" s="211"/>
      <c r="O2" s="212"/>
      <c r="P2" s="626"/>
      <c r="Q2" s="626"/>
      <c r="R2" s="213"/>
      <c r="S2" s="214"/>
    </row>
    <row r="3" spans="1:19" ht="17.25" customHeight="1" thickBot="1" x14ac:dyDescent="0.3">
      <c r="A3" s="209"/>
      <c r="B3" s="594"/>
      <c r="C3" s="595"/>
      <c r="D3" s="596"/>
      <c r="E3" s="603" t="s">
        <v>53</v>
      </c>
      <c r="F3" s="604"/>
      <c r="G3" s="604"/>
      <c r="H3" s="605"/>
      <c r="I3" s="608"/>
      <c r="J3" s="609"/>
      <c r="K3" s="612"/>
      <c r="L3" s="613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3" t="s">
        <v>54</v>
      </c>
      <c r="C18" s="624"/>
      <c r="D18" s="624"/>
      <c r="E18" s="625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18</v>
      </c>
      <c r="L2" s="611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3">
      <c r="A3" s="133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12"/>
      <c r="L3" s="613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17.5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4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29">
        <f>Данные!B23</f>
        <v>18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3">
      <c r="A3" s="266"/>
      <c r="B3" s="594"/>
      <c r="C3" s="595"/>
      <c r="D3" s="596"/>
      <c r="E3" s="603" t="s">
        <v>56</v>
      </c>
      <c r="F3" s="604"/>
      <c r="G3" s="604"/>
      <c r="H3" s="605"/>
      <c r="I3" s="608"/>
      <c r="J3" s="609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90" zoomScaleNormal="100" zoomScaleSheetLayoutView="90" workbookViewId="0">
      <selection activeCell="B2" sqref="B2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3" t="s">
        <v>109</v>
      </c>
      <c r="C1" s="390"/>
      <c r="D1" s="482" t="str">
        <f>Данные!A2</f>
        <v>XXI-КПМ-30-1-500-9 (Штофф)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136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4" t="s">
        <v>110</v>
      </c>
      <c r="B3" s="504"/>
      <c r="C3" s="504"/>
      <c r="D3" s="504"/>
      <c r="E3" s="504"/>
      <c r="F3" s="504"/>
      <c r="G3" s="504"/>
      <c r="H3" s="504"/>
      <c r="I3" s="504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111</v>
      </c>
      <c r="B5" s="398" t="s">
        <v>112</v>
      </c>
      <c r="C5" s="398" t="s">
        <v>67</v>
      </c>
      <c r="D5" s="399" t="s">
        <v>113</v>
      </c>
      <c r="E5" s="398" t="s">
        <v>114</v>
      </c>
      <c r="F5" s="398" t="s">
        <v>115</v>
      </c>
      <c r="G5" s="398" t="s">
        <v>116</v>
      </c>
      <c r="H5" s="400" t="s">
        <v>117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ХXI-КПМ-30-1-500-9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ХXI-КПМ-30-1-500-9</v>
      </c>
      <c r="D7" s="410">
        <f>Данные!$B15</f>
        <v>22</v>
      </c>
      <c r="E7" s="410">
        <v>22</v>
      </c>
      <c r="F7" s="389"/>
      <c r="G7" s="410">
        <f t="shared" ref="G7:G17" si="0">E7-F7</f>
        <v>22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ХXI-КПМ-30-1-500-9</v>
      </c>
      <c r="D8" s="410">
        <f>Данные!$B16</f>
        <v>24</v>
      </c>
      <c r="E8" s="410">
        <v>24</v>
      </c>
      <c r="F8" s="389"/>
      <c r="G8" s="410">
        <f t="shared" si="0"/>
        <v>24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ХXI-КПМ-30-1-500-9</v>
      </c>
      <c r="D9" s="410">
        <f>Данные!$B17</f>
        <v>24</v>
      </c>
      <c r="E9" s="410">
        <v>24</v>
      </c>
      <c r="F9" s="389"/>
      <c r="G9" s="410">
        <f t="shared" si="0"/>
        <v>24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ХXI-КПМ-30-1-500-9</v>
      </c>
      <c r="D10" s="410">
        <f>Данные!$B18</f>
        <v>50</v>
      </c>
      <c r="E10" s="410">
        <v>50</v>
      </c>
      <c r="F10" s="389"/>
      <c r="G10" s="410">
        <f t="shared" si="0"/>
        <v>50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ХXI-КПМ-30-1-500-9</v>
      </c>
      <c r="D11" s="410">
        <f>Данные!$B19</f>
        <v>50</v>
      </c>
      <c r="E11" s="410">
        <v>50</v>
      </c>
      <c r="F11" s="389"/>
      <c r="G11" s="410">
        <f t="shared" si="0"/>
        <v>50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ХXI-КПМ-30-1-500-9</v>
      </c>
      <c r="D12" s="410">
        <f>Данные!$B20</f>
        <v>40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ХXI-КПМ-30-1-500-9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>
        <f>Данные!$B22</f>
        <v>0</v>
      </c>
      <c r="E14" s="481">
        <v>0</v>
      </c>
      <c r="F14" s="389"/>
      <c r="G14" s="410">
        <f t="shared" si="0"/>
        <v>0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ХXI-КПМ-30-1-500-9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 t="str">
        <f>Данные!C24</f>
        <v>ХXI-КПМ-30-1-500-9</v>
      </c>
      <c r="D16" s="410">
        <f>Данные!$B24</f>
        <v>8</v>
      </c>
      <c r="E16" s="410">
        <v>8</v>
      </c>
      <c r="F16" s="389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ХXI-КПМ-30-1-500-9</v>
      </c>
      <c r="D17" s="420">
        <f>Данные!$B26</f>
        <v>18</v>
      </c>
      <c r="E17" s="420">
        <v>18</v>
      </c>
      <c r="F17" s="421"/>
      <c r="G17" s="420">
        <f t="shared" si="0"/>
        <v>18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118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119</v>
      </c>
      <c r="B20" s="398" t="s">
        <v>120</v>
      </c>
      <c r="C20" s="398" t="s">
        <v>121</v>
      </c>
      <c r="D20" s="398" t="s">
        <v>122</v>
      </c>
      <c r="E20" s="398" t="s">
        <v>123</v>
      </c>
      <c r="F20" s="398" t="s">
        <v>124</v>
      </c>
      <c r="G20" s="429" t="s">
        <v>125</v>
      </c>
      <c r="H20" s="430" t="s">
        <v>126</v>
      </c>
      <c r="I20" s="431" t="s">
        <v>127</v>
      </c>
      <c r="J20" s="401"/>
      <c r="K20" s="401"/>
      <c r="L20" s="401"/>
    </row>
    <row r="21" spans="1:12" x14ac:dyDescent="0.25">
      <c r="A21" s="432">
        <f>D6*700000</f>
        <v>15400000</v>
      </c>
      <c r="B21" s="433">
        <v>43788</v>
      </c>
      <c r="C21" s="434">
        <v>43790</v>
      </c>
      <c r="D21" s="433">
        <v>43795</v>
      </c>
      <c r="E21" s="435">
        <v>387072</v>
      </c>
      <c r="F21" s="435">
        <v>432806</v>
      </c>
      <c r="G21" s="436">
        <f>F21/A$21</f>
        <v>2.8104285714285714E-2</v>
      </c>
      <c r="H21" s="437">
        <f>A21-F21</f>
        <v>14967194</v>
      </c>
      <c r="I21" s="438">
        <f>1-G21</f>
        <v>0.97189571428571431</v>
      </c>
      <c r="J21" s="439"/>
      <c r="K21" s="413"/>
      <c r="L21" s="413"/>
    </row>
    <row r="22" spans="1:12" ht="12.75" customHeight="1" x14ac:dyDescent="0.25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14967194</v>
      </c>
      <c r="I22" s="444">
        <f>I21-G22</f>
        <v>0.97189571428571431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128</v>
      </c>
      <c r="B32" s="464"/>
      <c r="C32" s="464"/>
      <c r="D32" s="465"/>
      <c r="E32" s="466">
        <f>SUM(E21:E31)</f>
        <v>387072</v>
      </c>
      <c r="F32" s="467">
        <f>SUM(F21:F31)</f>
        <v>432806</v>
      </c>
      <c r="G32" s="468">
        <f>SUM(G21:G31)</f>
        <v>2.8104285714285714E-2</v>
      </c>
      <c r="H32" s="469">
        <f>A21-F32</f>
        <v>14967194</v>
      </c>
      <c r="I32" s="470">
        <f>1-G32</f>
        <v>0.97189571428571431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5" t="s">
        <v>129</v>
      </c>
      <c r="B36" s="505"/>
      <c r="C36" s="505"/>
      <c r="D36" s="505"/>
      <c r="E36" s="393"/>
      <c r="F36" s="393"/>
      <c r="G36" s="393"/>
      <c r="H36" s="393"/>
      <c r="I36" s="393"/>
      <c r="J36" s="393"/>
    </row>
    <row r="37" spans="1:11" x14ac:dyDescent="0.25">
      <c r="A37" s="506" t="s">
        <v>130</v>
      </c>
      <c r="B37" s="506"/>
      <c r="C37" s="472" t="s">
        <v>131</v>
      </c>
      <c r="D37" s="472" t="s">
        <v>132</v>
      </c>
      <c r="E37" s="393"/>
      <c r="F37" s="393"/>
      <c r="G37" s="393"/>
      <c r="H37" s="393"/>
      <c r="I37" s="393"/>
      <c r="J37" s="393"/>
    </row>
    <row r="38" spans="1:11" x14ac:dyDescent="0.25">
      <c r="A38" s="507">
        <f>A21-F32</f>
        <v>14967194</v>
      </c>
      <c r="B38" s="508"/>
      <c r="C38" s="473">
        <f>1-G32</f>
        <v>0.97189571428571431</v>
      </c>
      <c r="D38" s="474">
        <f>(C38/0.8)*100</f>
        <v>121.48696428571428</v>
      </c>
      <c r="E38" s="475" t="s">
        <v>133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9"/>
      <c r="J42" s="510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2"/>
      <c r="C52" s="502"/>
      <c r="D52" s="503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9"/>
      <c r="J53" s="510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11"/>
      <c r="J54" s="511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11"/>
      <c r="J55" s="511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9"/>
      <c r="C61" s="510"/>
    </row>
    <row r="68" spans="2:3" x14ac:dyDescent="0.25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5" width="9.109375" style="307"/>
    <col min="6" max="6" width="9.77734375" style="307" customWidth="1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101</v>
      </c>
      <c r="H3" s="317"/>
      <c r="I3" s="317"/>
      <c r="J3" s="317"/>
      <c r="K3" s="317"/>
    </row>
    <row r="4" spans="1:11" s="367" customFormat="1" ht="17.399999999999999" x14ac:dyDescent="0.35">
      <c r="G4" s="316" t="s">
        <v>104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102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13" t="s">
        <v>64</v>
      </c>
      <c r="B11" s="513"/>
      <c r="C11" s="513"/>
      <c r="D11" s="513"/>
      <c r="E11" s="513"/>
      <c r="F11" s="513"/>
      <c r="G11" s="513"/>
      <c r="H11" s="513"/>
      <c r="I11" s="513"/>
      <c r="J11" s="513"/>
    </row>
    <row r="12" spans="1:11" ht="15" customHeight="1" x14ac:dyDescent="0.3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</row>
    <row r="13" spans="1:11" ht="18" customHeight="1" x14ac:dyDescent="0.3">
      <c r="A13" s="514" t="str">
        <f>Данные!A2</f>
        <v>XXI-КПМ-30-1-500-9 (Штофф)</v>
      </c>
      <c r="B13" s="513"/>
      <c r="C13" s="513"/>
      <c r="D13" s="513"/>
      <c r="E13" s="513"/>
      <c r="F13" s="513"/>
      <c r="G13" s="513"/>
      <c r="H13" s="513"/>
      <c r="I13" s="513"/>
      <c r="J13" s="513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43787</v>
      </c>
      <c r="I15" s="311"/>
      <c r="J15" s="312"/>
    </row>
    <row r="16" spans="1:11" ht="15.6" x14ac:dyDescent="0.3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43787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18" t="s">
        <v>65</v>
      </c>
      <c r="B22" s="518" t="s">
        <v>66</v>
      </c>
      <c r="C22" s="518"/>
      <c r="D22" s="518"/>
      <c r="E22" s="518" t="s">
        <v>67</v>
      </c>
      <c r="F22" s="518"/>
      <c r="G22" s="536" t="s">
        <v>68</v>
      </c>
      <c r="H22" s="518" t="s">
        <v>69</v>
      </c>
      <c r="I22" s="518"/>
      <c r="J22" s="518"/>
    </row>
    <row r="23" spans="1:10" x14ac:dyDescent="0.3">
      <c r="A23" s="518"/>
      <c r="B23" s="518"/>
      <c r="C23" s="518"/>
      <c r="D23" s="518"/>
      <c r="E23" s="518"/>
      <c r="F23" s="518"/>
      <c r="G23" s="536"/>
      <c r="H23" s="518"/>
      <c r="I23" s="518"/>
      <c r="J23" s="518"/>
    </row>
    <row r="24" spans="1:10" x14ac:dyDescent="0.3">
      <c r="A24" s="519">
        <v>1</v>
      </c>
      <c r="B24" s="533" t="s">
        <v>43</v>
      </c>
      <c r="C24" s="534"/>
      <c r="D24" s="535"/>
      <c r="E24" s="521" t="str">
        <f>Данные!C14</f>
        <v>ХXI-КПМ-30-1-500-9</v>
      </c>
      <c r="F24" s="522"/>
      <c r="G24" s="525">
        <f>Данные!B14</f>
        <v>22</v>
      </c>
      <c r="H24" s="527"/>
      <c r="I24" s="528"/>
      <c r="J24" s="529"/>
    </row>
    <row r="25" spans="1:10" ht="40.049999999999997" customHeight="1" x14ac:dyDescent="0.3">
      <c r="A25" s="520"/>
      <c r="B25" s="515" t="str">
        <f>Данные!$A$30</f>
        <v>(к серийному формокомплекту ХXI-КПМ-30-1-500-9 Штофф)</v>
      </c>
      <c r="C25" s="516"/>
      <c r="D25" s="517"/>
      <c r="E25" s="523"/>
      <c r="F25" s="524"/>
      <c r="G25" s="526"/>
      <c r="H25" s="530"/>
      <c r="I25" s="531"/>
      <c r="J25" s="532"/>
    </row>
    <row r="26" spans="1:10" x14ac:dyDescent="0.3">
      <c r="A26" s="519">
        <v>1</v>
      </c>
      <c r="B26" s="537" t="s">
        <v>107</v>
      </c>
      <c r="C26" s="538"/>
      <c r="D26" s="539"/>
      <c r="E26" s="521" t="str">
        <f>Данные!C15</f>
        <v>ХXI-КПМ-30-1-500-9</v>
      </c>
      <c r="F26" s="522"/>
      <c r="G26" s="525">
        <f>Данные!B15</f>
        <v>22</v>
      </c>
      <c r="H26" s="527"/>
      <c r="I26" s="528"/>
      <c r="J26" s="529"/>
    </row>
    <row r="27" spans="1:10" ht="40.049999999999997" customHeight="1" x14ac:dyDescent="0.3">
      <c r="A27" s="520"/>
      <c r="B27" s="515" t="str">
        <f>Данные!$A$30</f>
        <v>(к серийному формокомплекту ХXI-КПМ-30-1-500-9 Штофф)</v>
      </c>
      <c r="C27" s="516"/>
      <c r="D27" s="517"/>
      <c r="E27" s="523"/>
      <c r="F27" s="524"/>
      <c r="G27" s="526"/>
      <c r="H27" s="530"/>
      <c r="I27" s="531"/>
      <c r="J27" s="532"/>
    </row>
    <row r="28" spans="1:10" x14ac:dyDescent="0.3">
      <c r="A28" s="519">
        <v>1</v>
      </c>
      <c r="B28" s="537" t="s">
        <v>38</v>
      </c>
      <c r="C28" s="538"/>
      <c r="D28" s="539"/>
      <c r="E28" s="521" t="str">
        <f>Данные!C16</f>
        <v>ХXI-КПМ-30-1-500-9</v>
      </c>
      <c r="F28" s="522"/>
      <c r="G28" s="525">
        <f>Данные!B16</f>
        <v>24</v>
      </c>
      <c r="H28" s="527"/>
      <c r="I28" s="528"/>
      <c r="J28" s="529"/>
    </row>
    <row r="29" spans="1:10" ht="40.049999999999997" customHeight="1" x14ac:dyDescent="0.3">
      <c r="A29" s="520"/>
      <c r="B29" s="515" t="str">
        <f>Данные!$A$30</f>
        <v>(к серийному формокомплекту ХXI-КПМ-30-1-500-9 Штофф)</v>
      </c>
      <c r="C29" s="516"/>
      <c r="D29" s="517"/>
      <c r="E29" s="523"/>
      <c r="F29" s="524"/>
      <c r="G29" s="526"/>
      <c r="H29" s="530"/>
      <c r="I29" s="531"/>
      <c r="J29" s="532"/>
    </row>
    <row r="30" spans="1:10" ht="14.4" customHeight="1" x14ac:dyDescent="0.3">
      <c r="A30" s="519">
        <v>1</v>
      </c>
      <c r="B30" s="537" t="s">
        <v>108</v>
      </c>
      <c r="C30" s="538"/>
      <c r="D30" s="539"/>
      <c r="E30" s="521" t="str">
        <f>Данные!C17</f>
        <v>ХXI-КПМ-30-1-500-9</v>
      </c>
      <c r="F30" s="522"/>
      <c r="G30" s="525">
        <f>Данные!B17</f>
        <v>24</v>
      </c>
      <c r="H30" s="527"/>
      <c r="I30" s="528"/>
      <c r="J30" s="529"/>
    </row>
    <row r="31" spans="1:10" ht="40.049999999999997" customHeight="1" x14ac:dyDescent="0.3">
      <c r="A31" s="540"/>
      <c r="B31" s="515" t="str">
        <f>Данные!$A$30</f>
        <v>(к серийному формокомплекту ХXI-КПМ-30-1-500-9 Штофф)</v>
      </c>
      <c r="C31" s="516"/>
      <c r="D31" s="517"/>
      <c r="E31" s="541"/>
      <c r="F31" s="524"/>
      <c r="G31" s="526"/>
      <c r="H31" s="530"/>
      <c r="I31" s="531"/>
      <c r="J31" s="532"/>
    </row>
    <row r="32" spans="1:10" ht="14.4" customHeight="1" x14ac:dyDescent="0.3">
      <c r="A32" s="519">
        <v>1</v>
      </c>
      <c r="B32" s="537" t="s">
        <v>47</v>
      </c>
      <c r="C32" s="538"/>
      <c r="D32" s="539"/>
      <c r="E32" s="521" t="str">
        <f>Данные!C18</f>
        <v>ХXI-КПМ-30-1-500-9</v>
      </c>
      <c r="F32" s="522"/>
      <c r="G32" s="525">
        <f>Данные!B18</f>
        <v>50</v>
      </c>
      <c r="H32" s="527"/>
      <c r="I32" s="528"/>
      <c r="J32" s="529"/>
    </row>
    <row r="33" spans="1:10" ht="40.049999999999997" customHeight="1" x14ac:dyDescent="0.3">
      <c r="A33" s="540"/>
      <c r="B33" s="515" t="str">
        <f>Данные!$A$30</f>
        <v>(к серийному формокомплекту ХXI-КПМ-30-1-500-9 Штофф)</v>
      </c>
      <c r="C33" s="516"/>
      <c r="D33" s="517"/>
      <c r="E33" s="541"/>
      <c r="F33" s="524"/>
      <c r="G33" s="526"/>
      <c r="H33" s="530"/>
      <c r="I33" s="531"/>
      <c r="J33" s="532"/>
    </row>
    <row r="34" spans="1:10" ht="14.4" customHeight="1" x14ac:dyDescent="0.3">
      <c r="A34" s="519">
        <v>1</v>
      </c>
      <c r="B34" s="537" t="s">
        <v>90</v>
      </c>
      <c r="C34" s="538"/>
      <c r="D34" s="539"/>
      <c r="E34" s="521" t="str">
        <f>Данные!C19</f>
        <v>ХXI-КПМ-30-1-500-9</v>
      </c>
      <c r="F34" s="522"/>
      <c r="G34" s="525">
        <f>Данные!B19</f>
        <v>50</v>
      </c>
      <c r="H34" s="527"/>
      <c r="I34" s="528"/>
      <c r="J34" s="529"/>
    </row>
    <row r="35" spans="1:10" ht="40.049999999999997" customHeight="1" x14ac:dyDescent="0.3">
      <c r="A35" s="540"/>
      <c r="B35" s="515" t="str">
        <f>Данные!$A$30</f>
        <v>(к серийному формокомплекту ХXI-КПМ-30-1-500-9 Штофф)</v>
      </c>
      <c r="C35" s="516"/>
      <c r="D35" s="517"/>
      <c r="E35" s="541"/>
      <c r="F35" s="524"/>
      <c r="G35" s="526"/>
      <c r="H35" s="530"/>
      <c r="I35" s="531"/>
      <c r="J35" s="532"/>
    </row>
    <row r="36" spans="1:10" ht="14.4" customHeight="1" x14ac:dyDescent="0.3">
      <c r="A36" s="519">
        <v>1</v>
      </c>
      <c r="B36" s="537" t="s">
        <v>51</v>
      </c>
      <c r="C36" s="538"/>
      <c r="D36" s="539"/>
      <c r="E36" s="521" t="str">
        <f>Данные!C20</f>
        <v>ХXI-КПМ-30-1-500-9</v>
      </c>
      <c r="F36" s="522"/>
      <c r="G36" s="525">
        <f>Данные!B20</f>
        <v>40</v>
      </c>
      <c r="H36" s="527"/>
      <c r="I36" s="528"/>
      <c r="J36" s="529"/>
    </row>
    <row r="37" spans="1:10" ht="40.049999999999997" customHeight="1" x14ac:dyDescent="0.3">
      <c r="A37" s="540"/>
      <c r="B37" s="515" t="str">
        <f>Данные!$A$30</f>
        <v>(к серийному формокомплекту ХXI-КПМ-30-1-500-9 Штофф)</v>
      </c>
      <c r="C37" s="516"/>
      <c r="D37" s="517"/>
      <c r="E37" s="541"/>
      <c r="F37" s="524"/>
      <c r="G37" s="526"/>
      <c r="H37" s="530"/>
      <c r="I37" s="531"/>
      <c r="J37" s="532"/>
    </row>
    <row r="38" spans="1:10" ht="14.4" customHeight="1" x14ac:dyDescent="0.3">
      <c r="A38" s="519">
        <v>1</v>
      </c>
      <c r="B38" s="537" t="s">
        <v>53</v>
      </c>
      <c r="C38" s="538"/>
      <c r="D38" s="539"/>
      <c r="E38" s="521" t="str">
        <f>Данные!C21</f>
        <v>ХXI-КПМ-30-1-500-9</v>
      </c>
      <c r="F38" s="522"/>
      <c r="G38" s="525">
        <f>Данные!B21</f>
        <v>20</v>
      </c>
      <c r="H38" s="527"/>
      <c r="I38" s="528"/>
      <c r="J38" s="529"/>
    </row>
    <row r="39" spans="1:10" ht="40.049999999999997" customHeight="1" x14ac:dyDescent="0.3">
      <c r="A39" s="540"/>
      <c r="B39" s="515" t="str">
        <f>Данные!$A$30</f>
        <v>(к серийному формокомплекту ХXI-КПМ-30-1-500-9 Штофф)</v>
      </c>
      <c r="C39" s="516"/>
      <c r="D39" s="517"/>
      <c r="E39" s="541"/>
      <c r="F39" s="524"/>
      <c r="G39" s="526"/>
      <c r="H39" s="530"/>
      <c r="I39" s="531"/>
      <c r="J39" s="532"/>
    </row>
    <row r="40" spans="1:10" ht="14.4" customHeight="1" x14ac:dyDescent="0.3">
      <c r="A40" s="519">
        <v>1</v>
      </c>
      <c r="B40" s="537" t="s">
        <v>56</v>
      </c>
      <c r="C40" s="538"/>
      <c r="D40" s="539"/>
      <c r="E40" s="521" t="str">
        <f>Данные!C23</f>
        <v>ХXI-КПМ-30-1-500-9</v>
      </c>
      <c r="F40" s="522"/>
      <c r="G40" s="525">
        <f>Данные!B23</f>
        <v>18</v>
      </c>
      <c r="H40" s="527"/>
      <c r="I40" s="528"/>
      <c r="J40" s="529"/>
    </row>
    <row r="41" spans="1:10" ht="40.049999999999997" customHeight="1" x14ac:dyDescent="0.3">
      <c r="A41" s="540"/>
      <c r="B41" s="515" t="str">
        <f>Данные!$A$30</f>
        <v>(к серийному формокомплекту ХXI-КПМ-30-1-500-9 Штофф)</v>
      </c>
      <c r="C41" s="516"/>
      <c r="D41" s="517"/>
      <c r="E41" s="541"/>
      <c r="F41" s="524"/>
      <c r="G41" s="526"/>
      <c r="H41" s="530"/>
      <c r="I41" s="531"/>
      <c r="J41" s="532"/>
    </row>
    <row r="42" spans="1:10" ht="14.4" customHeight="1" x14ac:dyDescent="0.3">
      <c r="A42" s="519">
        <v>1</v>
      </c>
      <c r="B42" s="537" t="s">
        <v>55</v>
      </c>
      <c r="C42" s="538"/>
      <c r="D42" s="539"/>
      <c r="E42" s="521" t="str">
        <f>Данные!C26</f>
        <v>ХXI-КПМ-30-1-500-9</v>
      </c>
      <c r="F42" s="522"/>
      <c r="G42" s="525">
        <f>Данные!B26</f>
        <v>18</v>
      </c>
      <c r="H42" s="527"/>
      <c r="I42" s="528"/>
      <c r="J42" s="529"/>
    </row>
    <row r="43" spans="1:10" ht="40.049999999999997" customHeight="1" x14ac:dyDescent="0.3">
      <c r="A43" s="540"/>
      <c r="B43" s="515" t="str">
        <f>Данные!$A$30</f>
        <v>(к серийному формокомплекту ХXI-КПМ-30-1-500-9 Штофф)</v>
      </c>
      <c r="C43" s="516"/>
      <c r="D43" s="517"/>
      <c r="E43" s="541"/>
      <c r="F43" s="524"/>
      <c r="G43" s="526"/>
      <c r="H43" s="530"/>
      <c r="I43" s="531"/>
      <c r="J43" s="532"/>
    </row>
    <row r="44" spans="1:10" ht="14.4" customHeight="1" x14ac:dyDescent="0.3">
      <c r="A44" s="519">
        <v>1</v>
      </c>
      <c r="B44" s="537" t="s">
        <v>105</v>
      </c>
      <c r="C44" s="538"/>
      <c r="D44" s="539"/>
      <c r="E44" s="521">
        <f>Данные!C27</f>
        <v>0</v>
      </c>
      <c r="F44" s="522"/>
      <c r="G44" s="525">
        <f>Данные!B27</f>
        <v>18</v>
      </c>
      <c r="H44" s="527"/>
      <c r="I44" s="528"/>
      <c r="J44" s="529"/>
    </row>
    <row r="45" spans="1:10" ht="40.049999999999997" customHeight="1" x14ac:dyDescent="0.3">
      <c r="A45" s="540"/>
      <c r="B45" s="515" t="str">
        <f>Данные!$A$30</f>
        <v>(к серийному формокомплекту ХXI-КПМ-30-1-500-9 Штофф)</v>
      </c>
      <c r="C45" s="516"/>
      <c r="D45" s="517"/>
      <c r="E45" s="541"/>
      <c r="F45" s="524"/>
      <c r="G45" s="526"/>
      <c r="H45" s="530"/>
      <c r="I45" s="531"/>
      <c r="J45" s="532"/>
    </row>
    <row r="46" spans="1:10" ht="14.4" customHeight="1" x14ac:dyDescent="0.3">
      <c r="A46" s="519">
        <v>1</v>
      </c>
      <c r="B46" s="537" t="s">
        <v>70</v>
      </c>
      <c r="C46" s="538"/>
      <c r="D46" s="539"/>
      <c r="E46" s="521" t="str">
        <f>Данные!C24</f>
        <v>ХXI-КПМ-30-1-500-9</v>
      </c>
      <c r="F46" s="522"/>
      <c r="G46" s="525">
        <f>Данные!B24</f>
        <v>8</v>
      </c>
      <c r="H46" s="527"/>
      <c r="I46" s="528"/>
      <c r="J46" s="529"/>
    </row>
    <row r="47" spans="1:10" ht="40.049999999999997" customHeight="1" x14ac:dyDescent="0.3">
      <c r="A47" s="540"/>
      <c r="B47" s="515" t="str">
        <f>Данные!$A$30</f>
        <v>(к серийному формокомплекту ХXI-КПМ-30-1-500-9 Штофф)</v>
      </c>
      <c r="C47" s="516"/>
      <c r="D47" s="517"/>
      <c r="E47" s="541"/>
      <c r="F47" s="524"/>
      <c r="G47" s="526"/>
      <c r="H47" s="530"/>
      <c r="I47" s="531"/>
      <c r="J47" s="532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22</v>
      </c>
      <c r="L2" s="581"/>
      <c r="M2" s="66"/>
      <c r="N2" s="67"/>
      <c r="O2" s="68"/>
      <c r="P2" s="572"/>
      <c r="Q2" s="572"/>
      <c r="R2" s="69"/>
      <c r="S2" s="70"/>
    </row>
    <row r="3" spans="1:19" ht="23.4" thickBot="1" x14ac:dyDescent="0.3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5" t="s">
        <v>12</v>
      </c>
      <c r="C6" s="549"/>
      <c r="D6" s="488" t="str">
        <f>Данные!$A2</f>
        <v>XXI-КПМ-30-1-500-9 (Штофф)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 t="s">
        <v>141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10.1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22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238.6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 t="s">
        <v>138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 t="s">
        <v>138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23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23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57" t="s">
        <v>57</v>
      </c>
      <c r="C23" s="558"/>
      <c r="D23" s="558"/>
      <c r="E23" s="559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42" t="s">
        <v>45</v>
      </c>
      <c r="C24" s="543"/>
      <c r="D24" s="543"/>
      <c r="E24" s="544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22</v>
      </c>
      <c r="L2" s="611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3">
      <c r="A3" s="65"/>
      <c r="B3" s="594"/>
      <c r="C3" s="595"/>
      <c r="D3" s="596"/>
      <c r="E3" s="603" t="s">
        <v>44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 t="s">
        <v>139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57" t="s">
        <v>142</v>
      </c>
      <c r="C14" s="558"/>
      <c r="D14" s="558"/>
      <c r="E14" s="558"/>
      <c r="F14" s="590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42" t="s">
        <v>45</v>
      </c>
      <c r="C15" s="543"/>
      <c r="D15" s="543"/>
      <c r="E15" s="544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24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3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5" t="s">
        <v>12</v>
      </c>
      <c r="C6" s="549"/>
      <c r="D6" s="488" t="str">
        <f>Данные!$A2</f>
        <v>XXI-КПМ-30-1-500-9 (Штофф)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251.45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10.1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2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224.5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 t="s">
        <v>143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2" sqref="G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24</v>
      </c>
      <c r="L2" s="581"/>
      <c r="M2" s="7"/>
      <c r="N2" s="8"/>
      <c r="O2" s="9"/>
      <c r="P2" s="614"/>
      <c r="Q2" s="614"/>
      <c r="R2" s="10"/>
      <c r="S2" s="11"/>
    </row>
    <row r="3" spans="1:19" ht="17.25" customHeight="1" thickBot="1" x14ac:dyDescent="0.3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5" t="s">
        <v>12</v>
      </c>
      <c r="C6" s="549"/>
      <c r="D6" s="488" t="str">
        <f>Данные!$A2</f>
        <v>XXI-КПМ-30-1-500-9 (Штофф)</v>
      </c>
      <c r="E6" s="550"/>
      <c r="F6" s="550"/>
      <c r="G6" s="550"/>
      <c r="H6" s="551"/>
      <c r="I6" s="547"/>
      <c r="J6" s="548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 t="s">
        <v>140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G14" sqref="G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50</v>
      </c>
      <c r="L2" s="611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3">
      <c r="A3" s="65"/>
      <c r="B3" s="594"/>
      <c r="C3" s="595"/>
      <c r="D3" s="596"/>
      <c r="E3" s="603" t="s">
        <v>47</v>
      </c>
      <c r="F3" s="604"/>
      <c r="G3" s="604"/>
      <c r="H3" s="605"/>
      <c r="I3" s="608"/>
      <c r="J3" s="609"/>
      <c r="K3" s="612"/>
      <c r="L3" s="613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29.55</v>
      </c>
      <c r="D19" s="98">
        <v>0.05</v>
      </c>
      <c r="E19" s="103">
        <v>-0.05</v>
      </c>
      <c r="F19" s="51" t="s">
        <v>19</v>
      </c>
      <c r="G19" s="56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42" t="s">
        <v>48</v>
      </c>
      <c r="C20" s="543"/>
      <c r="D20" s="543"/>
      <c r="E20" s="544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50</v>
      </c>
      <c r="L2" s="611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3">
      <c r="A3" s="65"/>
      <c r="B3" s="594"/>
      <c r="C3" s="595"/>
      <c r="D3" s="596"/>
      <c r="E3" s="603" t="s">
        <v>90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2" t="s">
        <v>50</v>
      </c>
      <c r="C16" s="543"/>
      <c r="D16" s="543"/>
      <c r="E16" s="544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2019-11-19T06:42:39Z</cp:lastPrinted>
  <dcterms:created xsi:type="dcterms:W3CDTF">2004-01-21T15:24:02Z</dcterms:created>
  <dcterms:modified xsi:type="dcterms:W3CDTF">2019-11-26T06:55:10Z</dcterms:modified>
</cp:coreProperties>
</file>