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30-4А-700 (Байрон 0.7 л.)\"/>
    </mc:Choice>
  </mc:AlternateContent>
  <bookViews>
    <workbookView xWindow="14400" yWindow="-12" windowWidth="14448" windowHeight="12432" firstSheet="1" activeTab="1"/>
  </bookViews>
  <sheets>
    <sheet name="Детали ф-тов" sheetId="17" r:id="rId1"/>
    <sheet name="Паспорт" sheetId="16" r:id="rId2"/>
    <sheet name="Данные" sheetId="15" r:id="rId3"/>
    <sheet name="Акт приемки" sheetId="14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3">'Акт приемки'!$A$1:$J$57</definedName>
    <definedName name="_xlnm.Print_Area" localSheetId="8">'Горл. кольцо'!$A$1:$S$22</definedName>
    <definedName name="_xlnm.Print_Area" localSheetId="0">'Детали ф-тов'!$A$1:$J$29</definedName>
    <definedName name="_xlnm.Print_Area" localSheetId="1">Паспорт!$A$1:$I$38</definedName>
    <definedName name="_xlnm.Print_Area" localSheetId="10">Плунжер!$A$1:$S$19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форма'!$A$1:$S$26</definedName>
  </definedNames>
  <calcPr calcId="152511"/>
</workbook>
</file>

<file path=xl/calcChain.xml><?xml version="1.0" encoding="utf-8"?>
<calcChain xmlns="http://schemas.openxmlformats.org/spreadsheetml/2006/main">
  <c r="A21" i="16" l="1"/>
  <c r="H21" i="16" s="1"/>
  <c r="H22" i="16" s="1"/>
  <c r="G21" i="16" l="1"/>
  <c r="I21" i="16" s="1"/>
  <c r="I22" i="16" s="1"/>
  <c r="G22" i="16"/>
  <c r="C3" i="16" l="1"/>
  <c r="D17" i="16" l="1"/>
  <c r="D16" i="16"/>
  <c r="D15" i="16"/>
  <c r="D14" i="16"/>
  <c r="D13" i="16"/>
  <c r="D12" i="16"/>
  <c r="D11" i="16"/>
  <c r="D10" i="16"/>
  <c r="D9" i="16"/>
  <c r="D8" i="16"/>
  <c r="D7" i="16"/>
  <c r="D6" i="16"/>
  <c r="D1" i="16" l="1"/>
  <c r="A28" i="14" l="1"/>
  <c r="A30" i="14" s="1"/>
  <c r="A32" i="14" s="1"/>
  <c r="A34" i="14" s="1"/>
  <c r="A36" i="14" s="1"/>
  <c r="A38" i="14" s="1"/>
  <c r="A40" i="14" s="1"/>
  <c r="A42" i="14" s="1"/>
  <c r="A44" i="14" s="1"/>
  <c r="A46" i="14" s="1"/>
  <c r="A26" i="14"/>
  <c r="I39" i="17"/>
  <c r="C10" i="16" l="1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G7" i="16"/>
  <c r="A7" i="16"/>
  <c r="G6" i="16"/>
  <c r="H32" i="16" l="1"/>
  <c r="A38" i="16"/>
  <c r="G46" i="14"/>
  <c r="E46" i="14"/>
  <c r="B47" i="14"/>
  <c r="G44" i="14"/>
  <c r="B45" i="14"/>
  <c r="G42" i="14"/>
  <c r="E42" i="14"/>
  <c r="B43" i="14"/>
  <c r="G40" i="14"/>
  <c r="B41" i="14"/>
  <c r="E40" i="14"/>
  <c r="G38" i="14"/>
  <c r="E38" i="14"/>
  <c r="B39" i="14"/>
  <c r="E36" i="14"/>
  <c r="B37" i="14"/>
  <c r="E34" i="14"/>
  <c r="B35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<sst xmlns="http://schemas.openxmlformats.org/spreadsheetml/2006/main" count="540" uniqueCount="152">
  <si>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</si>
  <si>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</si>
  <si>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</si>
  <si>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</si>
  <si>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</si>
  <si>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</si>
  <si>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</si>
  <si>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</si>
  <si>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</si>
  <si>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</si>
  <si>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</si>
  <si>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</si>
  <si>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</si>
  <si>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</si>
  <si>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</si>
  <si>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</si>
  <si>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</si>
  <si>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</si>
  <si>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</si>
  <si>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</si>
  <si>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</si>
  <si>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</si>
  <si>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</si>
  <si>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</si>
  <si>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</si>
  <si>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</si>
  <si>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</si>
  <si>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</si>
  <si>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</si>
  <si>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</si>
  <si>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</si>
  <si>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</si>
  <si>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</si>
  <si>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</si>
  <si>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</si>
  <si>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</si>
  <si>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</si>
  <si>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</si>
  <si>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</si>
  <si>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</si>
  <si>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</si>
  <si>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</si>
  <si>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</si>
  <si>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</si>
  <si>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</si>
  <si>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</si>
  <si>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</si>
  <si>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</si>
  <si>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</si>
  <si>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</si>
  <si>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</si>
  <si>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</si>
  <si>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</si>
  <si>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</si>
  <si>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</si>
  <si>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</si>
  <si>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</si>
  <si>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</si>
  <si>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</si>
  <si>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</si>
  <si>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</si>
  <si>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</si>
  <si>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</si>
  <si>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</si>
  <si>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</si>
  <si>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</si>
  <si>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</si>
  <si>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</si>
  <si>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</si>
  <si>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</si>
  <si>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</si>
  <si>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</si>
  <si>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</si>
  <si>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</si>
  <si>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</si>
  <si>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</si>
  <si>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</si>
  <si>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</si>
  <si>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</si>
  <si>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</si>
  <si>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</si>
  <si>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</si>
  <si>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</si>
  <si>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</si>
  <si>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</si>
  <si>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</si>
  <si>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</si>
  <si>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</si>
  <si>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</si>
  <si>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</si>
  <si>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</si>
  <si>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</si>
  <si>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</si>
  <si>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</si>
  <si>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</si>
  <si>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</si>
  <si>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</si>
  <si>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</si>
  <si>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</si>
  <si>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</si>
  <si>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</si>
  <si>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</si>
  <si>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</si>
  <si>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</si>
  <si>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</si>
  <si>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</si>
  <si>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</si>
  <si>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</si>
  <si>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 xml:space="preserve"> (владелец ООО "Ведатранзит" дог. №3 от 23.01.2019)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</si>
  <si>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</si>
  <si>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</si>
  <si>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</si>
  <si>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</si>
  <si>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</si>
  <si>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</si>
  <si>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</si>
  <si>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</si>
  <si>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</si>
  <si>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</si>
  <si>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</si>
  <si>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</si>
  <si>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</si>
  <si>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</si>
  <si>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</si>
  <si>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</si>
  <si>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</si>
  <si>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</si>
  <si>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</si>
  <si>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</si>
  <si>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</si>
  <si>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</si>
  <si>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</si>
  <si>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Формокомплект бутылки</t>
  </si>
  <si>
    <t>Штангенциркуль, нутромер</t>
  </si>
  <si>
    <t>R (тепловой зазар)</t>
  </si>
  <si>
    <t>S (вакуумный зазор)</t>
  </si>
  <si>
    <t>0,2 / 0,1</t>
  </si>
  <si>
    <t>75,75 / 55,75</t>
  </si>
  <si>
    <t>А</t>
  </si>
  <si>
    <t>XXI-В-30-4А-700 (Байрон 0.7 л.)</t>
  </si>
  <si>
    <t>XXI-В-30-4А-700</t>
  </si>
  <si>
    <t>(c остаточным ресурсом 100 %)</t>
  </si>
  <si>
    <t>Дата поставки</t>
  </si>
  <si>
    <t>(к серийному формокомплекту Бутылка XXI-В-30-4А-700 БАЙРОН)</t>
  </si>
  <si>
    <t>Полная высота 53,5 мм</t>
  </si>
  <si>
    <t>60 / 40</t>
  </si>
  <si>
    <t>50 / 35</t>
  </si>
  <si>
    <t>86 / 62</t>
  </si>
  <si>
    <t>Корпус низ на расстоянии 60 мм</t>
  </si>
  <si>
    <t>Корпус низ на расстоянии 55 мм</t>
  </si>
  <si>
    <t>Корпус низ и плечи (M)</t>
  </si>
  <si>
    <t>Профиль чистовой формы в точках контроля увеличен от 0,4 до 0,6 мм относительно чертежа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</si>
</sst>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9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2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4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4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5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4" fontId="0" fillId="0" borderId="96" xfId="3" applyNumberFormat="1" applyFont="1" applyBorder="1" applyAlignment="1">
      <alignment horizontal="center"/>
    </xf>
    <xf numFmtId="165" fontId="0" fillId="0" borderId="96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30" fillId="0" borderId="0" xfId="2" applyFont="1" applyBorder="1"/>
    <xf numFmtId="0" fontId="31" fillId="0" borderId="0" xfId="2" applyFont="1" applyBorder="1"/>
    <xf numFmtId="0" fontId="3" fillId="0" borderId="0" xfId="2" applyBorder="1"/>
    <xf numFmtId="0" fontId="30" fillId="0" borderId="0" xfId="2" applyFont="1" applyBorder="1" applyAlignment="1"/>
    <xf numFmtId="0" fontId="30" fillId="0" borderId="0" xfId="2" applyFont="1" applyBorder="1" applyAlignment="1">
      <alignment horizontal="right"/>
    </xf>
    <xf numFmtId="0" fontId="29" fillId="0" borderId="0" xfId="2" applyFont="1" applyBorder="1"/>
    <xf numFmtId="0" fontId="47" fillId="0" borderId="97" xfId="0" applyFont="1" applyBorder="1" applyAlignment="1">
      <alignment horizontal="center" vertical="center" wrapText="1"/>
    </xf>
    <xf numFmtId="0" fontId="0" fillId="0" borderId="6" xfId="0" applyBorder="1"/>
    <xf numFmtId="0" fontId="42" fillId="0" borderId="0" xfId="0" applyFont="1" applyBorder="1" applyAlignment="1">
      <alignment horizontal="left"/>
    </xf>
    <xf numFmtId="49" fontId="42" fillId="0" borderId="0" xfId="0" applyNumberFormat="1" applyFont="1" applyBorder="1" applyAlignment="1"/>
    <xf numFmtId="2" fontId="12" fillId="0" borderId="37" xfId="0" applyNumberFormat="1" applyFont="1" applyBorder="1" applyAlignment="1">
      <alignment horizontal="center" vertical="center" wrapText="1" shrinkToFit="1"/>
    </xf>
    <xf numFmtId="0" fontId="12" fillId="0" borderId="32" xfId="0" applyFont="1" applyBorder="1" applyAlignment="1">
      <alignment horizontal="center" vertical="center" wrapText="1" shrinkToFit="1"/>
    </xf>
    <xf numFmtId="0" fontId="17" fillId="0" borderId="29" xfId="1" applyBorder="1" applyAlignment="1">
      <alignment horizontal="center" vertical="center" wrapText="1" shrinkToFit="1"/>
    </xf>
    <xf numFmtId="0" fontId="17" fillId="0" borderId="21" xfId="1" applyBorder="1" applyAlignment="1">
      <alignment horizontal="center" vertical="center" wrapText="1" shrinkToFit="1"/>
    </xf>
    <xf numFmtId="0" fontId="17" fillId="0" borderId="55" xfId="1" applyBorder="1" applyAlignment="1">
      <alignment horizontal="center" vertical="center" wrapText="1" shrinkToFit="1"/>
    </xf>
    <xf numFmtId="0" fontId="17" fillId="0" borderId="26" xfId="0" applyFont="1" applyBorder="1" applyAlignment="1">
      <alignment horizontal="center" vertical="center" wrapText="1"/>
    </xf>
    <xf numFmtId="0" fontId="43" fillId="0" borderId="0" xfId="0" applyFont="1" applyBorder="1" applyAlignment="1"/>
    <xf numFmtId="0" fontId="43" fillId="0" borderId="0" xfId="0" applyFont="1" applyBorder="1" applyAlignment="1">
      <alignment horizontal="right"/>
    </xf>
    <xf numFmtId="14" fontId="43" fillId="0" borderId="0" xfId="0" applyNumberFormat="1" applyFont="1" applyBorder="1" applyAlignment="1">
      <alignment horizontal="center"/>
    </xf>
    <xf numFmtId="2" fontId="58" fillId="0" borderId="30" xfId="1" applyNumberFormat="1" applyFont="1" applyBorder="1" applyAlignment="1">
      <alignment horizontal="center" vertical="center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166" fontId="47" fillId="12" borderId="94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49" fontId="34" fillId="0" borderId="91" xfId="2" applyNumberFormat="1" applyFont="1" applyBorder="1" applyAlignment="1">
      <alignment horizontal="left" vertical="center" wrapText="1" shrinkToFit="1"/>
    </xf>
    <xf numFmtId="49" fontId="34" fillId="0" borderId="78" xfId="2" applyNumberFormat="1" applyFont="1" applyBorder="1" applyAlignment="1">
      <alignment horizontal="left" vertical="center" wrapText="1" shrinkToFit="1"/>
    </xf>
    <xf numFmtId="49" fontId="34" fillId="0" borderId="60" xfId="2" applyNumberFormat="1" applyFont="1" applyBorder="1" applyAlignment="1">
      <alignment horizontal="left" vertical="center" wrapText="1" shrinkToFi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14" fontId="17" fillId="0" borderId="35" xfId="0" applyNumberFormat="1" applyFont="1" applyFill="1" applyBorder="1" applyAlignment="1">
      <alignment horizont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571501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24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25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2</xdr:col>
      <xdr:colOff>720513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showZeros="0" view="pageBreakPreview" zoomScaleSheetLayoutView="100" workbookViewId="0">
      <selection activeCell="D1" sqref="D1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1" spans="1:10" s="371" customFormat="1" ht="15.6">
      <c r="A1" s="322"/>
      <c r="B1" s="322"/>
      <c r="C1" s="322"/>
      <c r="D1" s="322"/>
      <c r="E1" s="322"/>
      <c r="F1" s="322"/>
      <c r="G1" s="322"/>
      <c r="H1" s="322"/>
      <c r="I1" s="322"/>
      <c r="J1" s="314"/>
    </row>
    <row r="2" spans="1:10" ht="15.6">
      <c r="A2" s="313"/>
      <c r="B2" s="313"/>
      <c r="C2" s="313"/>
      <c r="D2" s="313"/>
      <c r="E2" s="313"/>
      <c r="F2" s="313"/>
      <c r="G2" s="313"/>
      <c r="H2" s="313"/>
      <c r="I2" s="315"/>
      <c r="J2" s="314"/>
    </row>
    <row r="3" spans="1:10" ht="15.6">
      <c r="A3" s="313"/>
      <c r="B3" s="313"/>
      <c r="C3" s="313"/>
      <c r="D3" s="313"/>
      <c r="E3" s="313"/>
      <c r="F3" s="313"/>
      <c r="G3" s="313"/>
      <c r="H3" s="313"/>
      <c r="I3" s="313"/>
      <c r="J3" s="314"/>
    </row>
    <row r="4" spans="1:10" ht="15.75" customHeight="1">
      <c r="A4" s="500" t="s">
        <v>64</v>
      </c>
      <c r="B4" s="500" t="s">
        <v>65</v>
      </c>
      <c r="C4" s="500"/>
      <c r="D4" s="500"/>
      <c r="E4" s="500" t="s">
        <v>66</v>
      </c>
      <c r="F4" s="500"/>
      <c r="G4" s="501" t="s">
        <v>67</v>
      </c>
      <c r="H4" s="500" t="s">
        <v>68</v>
      </c>
      <c r="I4" s="500"/>
      <c r="J4" s="500"/>
    </row>
    <row r="5" spans="1:10">
      <c r="A5" s="500"/>
      <c r="B5" s="500"/>
      <c r="C5" s="500"/>
      <c r="D5" s="500"/>
      <c r="E5" s="500"/>
      <c r="F5" s="500"/>
      <c r="G5" s="501"/>
      <c r="H5" s="500"/>
      <c r="I5" s="500"/>
      <c r="J5" s="500"/>
    </row>
    <row r="6" spans="1:10">
      <c r="A6" s="502">
        <v>1</v>
      </c>
      <c r="B6" s="504" t="s">
        <v>42</v>
      </c>
      <c r="C6" s="505"/>
      <c r="D6" s="506"/>
      <c r="E6" s="507"/>
      <c r="F6" s="508"/>
      <c r="G6" s="511"/>
      <c r="H6" s="513"/>
      <c r="I6" s="514"/>
      <c r="J6" s="515"/>
    </row>
    <row r="7" spans="1:10" ht="40.049999999999997" customHeight="1">
      <c r="A7" s="503"/>
      <c r="B7" s="519"/>
      <c r="C7" s="520"/>
      <c r="D7" s="521"/>
      <c r="E7" s="509"/>
      <c r="F7" s="510"/>
      <c r="G7" s="512"/>
      <c r="H7" s="516"/>
      <c r="I7" s="517"/>
      <c r="J7" s="518"/>
    </row>
    <row r="8" spans="1:10">
      <c r="A8" s="502">
        <v>1</v>
      </c>
      <c r="B8" s="522" t="s">
        <v>106</v>
      </c>
      <c r="C8" s="523"/>
      <c r="D8" s="524"/>
      <c r="E8" s="507"/>
      <c r="F8" s="508"/>
      <c r="G8" s="511"/>
      <c r="H8" s="513"/>
      <c r="I8" s="514"/>
      <c r="J8" s="515"/>
    </row>
    <row r="9" spans="1:10" ht="40.049999999999997" customHeight="1">
      <c r="A9" s="503"/>
      <c r="B9" s="519"/>
      <c r="C9" s="520"/>
      <c r="D9" s="521"/>
      <c r="E9" s="509"/>
      <c r="F9" s="510"/>
      <c r="G9" s="512"/>
      <c r="H9" s="516"/>
      <c r="I9" s="517"/>
      <c r="J9" s="518"/>
    </row>
    <row r="10" spans="1:10">
      <c r="A10" s="502">
        <v>1</v>
      </c>
      <c r="B10" s="522" t="s">
        <v>38</v>
      </c>
      <c r="C10" s="523"/>
      <c r="D10" s="524"/>
      <c r="E10" s="507"/>
      <c r="F10" s="508"/>
      <c r="G10" s="511"/>
      <c r="H10" s="513"/>
      <c r="I10" s="514"/>
      <c r="J10" s="515"/>
    </row>
    <row r="11" spans="1:10" ht="40.049999999999997" customHeight="1">
      <c r="A11" s="503"/>
      <c r="B11" s="519"/>
      <c r="C11" s="520"/>
      <c r="D11" s="521"/>
      <c r="E11" s="509"/>
      <c r="F11" s="510"/>
      <c r="G11" s="512"/>
      <c r="H11" s="516"/>
      <c r="I11" s="517"/>
      <c r="J11" s="518"/>
    </row>
    <row r="12" spans="1:10" ht="14.4" customHeight="1">
      <c r="A12" s="502">
        <v>1</v>
      </c>
      <c r="B12" s="522" t="s">
        <v>107</v>
      </c>
      <c r="C12" s="523"/>
      <c r="D12" s="524"/>
      <c r="E12" s="507"/>
      <c r="F12" s="508"/>
      <c r="G12" s="511"/>
      <c r="H12" s="513"/>
      <c r="I12" s="514"/>
      <c r="J12" s="515"/>
    </row>
    <row r="13" spans="1:10" ht="40.049999999999997" customHeight="1">
      <c r="A13" s="525"/>
      <c r="B13" s="519"/>
      <c r="C13" s="520"/>
      <c r="D13" s="521"/>
      <c r="E13" s="526"/>
      <c r="F13" s="510"/>
      <c r="G13" s="512"/>
      <c r="H13" s="516"/>
      <c r="I13" s="517"/>
      <c r="J13" s="518"/>
    </row>
    <row r="14" spans="1:10" ht="14.4" customHeight="1">
      <c r="A14" s="502">
        <v>1</v>
      </c>
      <c r="B14" s="522" t="s">
        <v>46</v>
      </c>
      <c r="C14" s="523"/>
      <c r="D14" s="524"/>
      <c r="E14" s="507"/>
      <c r="F14" s="508"/>
      <c r="G14" s="511"/>
      <c r="H14" s="513"/>
      <c r="I14" s="514"/>
      <c r="J14" s="515"/>
    </row>
    <row r="15" spans="1:10" ht="40.049999999999997" customHeight="1">
      <c r="A15" s="525"/>
      <c r="B15" s="519"/>
      <c r="C15" s="520"/>
      <c r="D15" s="521"/>
      <c r="E15" s="526"/>
      <c r="F15" s="510"/>
      <c r="G15" s="512"/>
      <c r="H15" s="516"/>
      <c r="I15" s="517"/>
      <c r="J15" s="518"/>
    </row>
    <row r="16" spans="1:10" ht="14.4" customHeight="1">
      <c r="A16" s="502">
        <v>1</v>
      </c>
      <c r="B16" s="522" t="s">
        <v>88</v>
      </c>
      <c r="C16" s="523"/>
      <c r="D16" s="524"/>
      <c r="E16" s="507"/>
      <c r="F16" s="508"/>
      <c r="G16" s="511"/>
      <c r="H16" s="513"/>
      <c r="I16" s="514"/>
      <c r="J16" s="515"/>
    </row>
    <row r="17" spans="1:10" ht="40.049999999999997" customHeight="1">
      <c r="A17" s="525"/>
      <c r="B17" s="519"/>
      <c r="C17" s="520"/>
      <c r="D17" s="521"/>
      <c r="E17" s="526"/>
      <c r="F17" s="510"/>
      <c r="G17" s="512"/>
      <c r="H17" s="516"/>
      <c r="I17" s="517"/>
      <c r="J17" s="518"/>
    </row>
    <row r="18" spans="1:10" ht="14.4" customHeight="1">
      <c r="A18" s="502">
        <v>1</v>
      </c>
      <c r="B18" s="522" t="s">
        <v>50</v>
      </c>
      <c r="C18" s="523"/>
      <c r="D18" s="524"/>
      <c r="E18" s="507"/>
      <c r="F18" s="508"/>
      <c r="G18" s="511"/>
      <c r="H18" s="513"/>
      <c r="I18" s="514"/>
      <c r="J18" s="515"/>
    </row>
    <row r="19" spans="1:10" ht="40.049999999999997" customHeight="1">
      <c r="A19" s="525"/>
      <c r="B19" s="519"/>
      <c r="C19" s="520"/>
      <c r="D19" s="521"/>
      <c r="E19" s="526"/>
      <c r="F19" s="510"/>
      <c r="G19" s="512"/>
      <c r="H19" s="516"/>
      <c r="I19" s="517"/>
      <c r="J19" s="518"/>
    </row>
    <row r="20" spans="1:10" ht="14.4" customHeight="1">
      <c r="A20" s="502">
        <v>1</v>
      </c>
      <c r="B20" s="522" t="s">
        <v>52</v>
      </c>
      <c r="C20" s="523"/>
      <c r="D20" s="524"/>
      <c r="E20" s="507"/>
      <c r="F20" s="508"/>
      <c r="G20" s="511"/>
      <c r="H20" s="513"/>
      <c r="I20" s="514"/>
      <c r="J20" s="515"/>
    </row>
    <row r="21" spans="1:10" ht="40.049999999999997" customHeight="1">
      <c r="A21" s="525"/>
      <c r="B21" s="519"/>
      <c r="C21" s="520"/>
      <c r="D21" s="521"/>
      <c r="E21" s="526"/>
      <c r="F21" s="510"/>
      <c r="G21" s="512"/>
      <c r="H21" s="516"/>
      <c r="I21" s="517"/>
      <c r="J21" s="518"/>
    </row>
    <row r="22" spans="1:10" ht="14.4" customHeight="1">
      <c r="A22" s="502">
        <v>1</v>
      </c>
      <c r="B22" s="522" t="s">
        <v>55</v>
      </c>
      <c r="C22" s="523"/>
      <c r="D22" s="524"/>
      <c r="E22" s="507"/>
      <c r="F22" s="508"/>
      <c r="G22" s="511"/>
      <c r="H22" s="513"/>
      <c r="I22" s="514"/>
      <c r="J22" s="515"/>
    </row>
    <row r="23" spans="1:10" ht="40.049999999999997" customHeight="1">
      <c r="A23" s="525"/>
      <c r="B23" s="519"/>
      <c r="C23" s="520"/>
      <c r="D23" s="521"/>
      <c r="E23" s="526"/>
      <c r="F23" s="510"/>
      <c r="G23" s="512"/>
      <c r="H23" s="516"/>
      <c r="I23" s="517"/>
      <c r="J23" s="518"/>
    </row>
    <row r="24" spans="1:10" ht="14.4" customHeight="1">
      <c r="A24" s="502">
        <v>1</v>
      </c>
      <c r="B24" s="522" t="s">
        <v>54</v>
      </c>
      <c r="C24" s="523"/>
      <c r="D24" s="524"/>
      <c r="E24" s="507"/>
      <c r="F24" s="508"/>
      <c r="G24" s="511"/>
      <c r="H24" s="513"/>
      <c r="I24" s="514"/>
      <c r="J24" s="515"/>
    </row>
    <row r="25" spans="1:10" ht="40.049999999999997" customHeight="1">
      <c r="A25" s="525"/>
      <c r="B25" s="519"/>
      <c r="C25" s="520"/>
      <c r="D25" s="521"/>
      <c r="E25" s="526"/>
      <c r="F25" s="510"/>
      <c r="G25" s="512"/>
      <c r="H25" s="516"/>
      <c r="I25" s="517"/>
      <c r="J25" s="518"/>
    </row>
    <row r="26" spans="1:10" ht="14.4" customHeight="1">
      <c r="A26" s="502">
        <v>1</v>
      </c>
      <c r="B26" s="522" t="s">
        <v>104</v>
      </c>
      <c r="C26" s="523"/>
      <c r="D26" s="524"/>
      <c r="E26" s="507"/>
      <c r="F26" s="508"/>
      <c r="G26" s="511"/>
      <c r="H26" s="513"/>
      <c r="I26" s="514"/>
      <c r="J26" s="515"/>
    </row>
    <row r="27" spans="1:10" ht="40.049999999999997" customHeight="1">
      <c r="A27" s="525"/>
      <c r="B27" s="519"/>
      <c r="C27" s="520"/>
      <c r="D27" s="521"/>
      <c r="E27" s="526"/>
      <c r="F27" s="510"/>
      <c r="G27" s="512"/>
      <c r="H27" s="516"/>
      <c r="I27" s="517"/>
      <c r="J27" s="518"/>
    </row>
    <row r="28" spans="1:10" ht="14.4" customHeight="1">
      <c r="A28" s="502">
        <v>1</v>
      </c>
      <c r="B28" s="522" t="s">
        <v>69</v>
      </c>
      <c r="C28" s="523"/>
      <c r="D28" s="524"/>
      <c r="E28" s="507"/>
      <c r="F28" s="508"/>
      <c r="G28" s="511"/>
      <c r="H28" s="513"/>
      <c r="I28" s="514"/>
      <c r="J28" s="515"/>
    </row>
    <row r="29" spans="1:10" ht="40.049999999999997" customHeight="1">
      <c r="A29" s="525"/>
      <c r="B29" s="519"/>
      <c r="C29" s="520"/>
      <c r="D29" s="521"/>
      <c r="E29" s="526"/>
      <c r="F29" s="510"/>
      <c r="G29" s="512"/>
      <c r="H29" s="516"/>
      <c r="I29" s="517"/>
      <c r="J29" s="518"/>
    </row>
    <row r="30" spans="1:10" ht="15.6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s="482" customFormat="1" ht="15.6">
      <c r="A31" s="480"/>
      <c r="B31" s="480"/>
      <c r="C31" s="480"/>
      <c r="D31" s="480"/>
      <c r="E31" s="480"/>
      <c r="F31" s="480"/>
      <c r="G31" s="480"/>
      <c r="H31" s="480"/>
      <c r="I31" s="480"/>
      <c r="J31" s="481"/>
    </row>
    <row r="32" spans="1:10" s="482" customFormat="1" ht="15.6">
      <c r="A32" s="480"/>
      <c r="B32" s="480"/>
      <c r="C32" s="480"/>
      <c r="D32" s="483"/>
      <c r="E32" s="483"/>
      <c r="F32" s="483"/>
      <c r="G32" s="483"/>
      <c r="H32" s="483"/>
      <c r="I32" s="480"/>
      <c r="J32" s="481"/>
    </row>
    <row r="33" spans="1:10" s="482" customFormat="1" ht="15.6">
      <c r="A33" s="480"/>
      <c r="B33" s="484"/>
      <c r="C33" s="480"/>
      <c r="D33" s="480"/>
      <c r="E33" s="480"/>
      <c r="F33" s="480"/>
      <c r="G33" s="480"/>
      <c r="H33" s="480"/>
      <c r="I33" s="480"/>
      <c r="J33" s="481"/>
    </row>
    <row r="34" spans="1:10" s="482" customFormat="1" ht="15.6">
      <c r="A34" s="480"/>
      <c r="B34" s="480"/>
      <c r="C34" s="480"/>
      <c r="D34" s="480"/>
      <c r="E34" s="480"/>
      <c r="F34" s="480"/>
      <c r="G34" s="480"/>
      <c r="H34" s="480"/>
      <c r="I34" s="480"/>
      <c r="J34" s="481"/>
    </row>
    <row r="35" spans="1:10" s="482" customFormat="1" ht="15.6">
      <c r="A35" s="480"/>
      <c r="B35" s="480"/>
      <c r="C35" s="480"/>
      <c r="D35" s="480"/>
      <c r="E35" s="480"/>
      <c r="G35" s="480"/>
      <c r="H35" s="480"/>
      <c r="I35" s="480"/>
      <c r="J35" s="480"/>
    </row>
    <row r="36" spans="1:10" s="482" customFormat="1" ht="15.6">
      <c r="A36" s="480"/>
      <c r="B36" s="480"/>
      <c r="C36" s="480"/>
      <c r="D36" s="480"/>
      <c r="E36" s="480"/>
      <c r="G36" s="480"/>
      <c r="H36" s="480"/>
      <c r="I36" s="480"/>
      <c r="J36" s="480"/>
    </row>
    <row r="37" spans="1:10" s="482" customFormat="1" ht="15.6">
      <c r="A37" s="480"/>
      <c r="B37" s="480"/>
      <c r="C37" s="480"/>
      <c r="D37" s="480"/>
      <c r="E37" s="480"/>
      <c r="I37" s="480"/>
    </row>
    <row r="38" spans="1:10" s="482" customFormat="1" ht="17.399999999999999">
      <c r="A38" s="485"/>
      <c r="B38" s="485"/>
      <c r="C38" s="485"/>
      <c r="D38" s="485"/>
      <c r="E38" s="485"/>
    </row>
    <row r="39" spans="1:10" ht="17.399999999999999">
      <c r="A39" s="310"/>
      <c r="B39" s="310"/>
      <c r="C39" s="310"/>
      <c r="D39" s="310"/>
      <c r="E39" s="310"/>
      <c r="G39" s="317"/>
      <c r="H39" s="317"/>
      <c r="I39" s="313">
        <f>I1</f>
        <v>0</v>
      </c>
      <c r="J39" s="313"/>
    </row>
  </sheetData>
  <mergeCells count="77">
    <mergeCell ref="A28:A29"/>
    <mergeCell ref="B28:D28"/>
    <mergeCell ref="E28:F29"/>
    <mergeCell ref="G28:G29"/>
    <mergeCell ref="H28:J29"/>
    <mergeCell ref="B29:D29"/>
    <mergeCell ref="A26:A27"/>
    <mergeCell ref="B26:D26"/>
    <mergeCell ref="E26:F27"/>
    <mergeCell ref="G26:G27"/>
    <mergeCell ref="H26:J27"/>
    <mergeCell ref="B27:D27"/>
    <mergeCell ref="A24:A25"/>
    <mergeCell ref="B24:D24"/>
    <mergeCell ref="E24:F25"/>
    <mergeCell ref="G24:G25"/>
    <mergeCell ref="H24:J25"/>
    <mergeCell ref="B25:D25"/>
    <mergeCell ref="A22:A23"/>
    <mergeCell ref="B22:D22"/>
    <mergeCell ref="E22:F23"/>
    <mergeCell ref="G22:G23"/>
    <mergeCell ref="H22:J23"/>
    <mergeCell ref="B23:D23"/>
    <mergeCell ref="A20:A21"/>
    <mergeCell ref="B20:D20"/>
    <mergeCell ref="E20:F21"/>
    <mergeCell ref="G20:G21"/>
    <mergeCell ref="H20:J21"/>
    <mergeCell ref="B21:D21"/>
    <mergeCell ref="A18:A19"/>
    <mergeCell ref="B18:D18"/>
    <mergeCell ref="E18:F19"/>
    <mergeCell ref="G18:G19"/>
    <mergeCell ref="H18:J19"/>
    <mergeCell ref="B19:D19"/>
    <mergeCell ref="A16:A17"/>
    <mergeCell ref="B16:D16"/>
    <mergeCell ref="E16:F17"/>
    <mergeCell ref="G16:G17"/>
    <mergeCell ref="H16:J17"/>
    <mergeCell ref="B17:D17"/>
    <mergeCell ref="A14:A15"/>
    <mergeCell ref="B14:D14"/>
    <mergeCell ref="E14:F15"/>
    <mergeCell ref="G14:G15"/>
    <mergeCell ref="H14:J15"/>
    <mergeCell ref="B15:D15"/>
    <mergeCell ref="A12:A13"/>
    <mergeCell ref="B12:D12"/>
    <mergeCell ref="E12:F13"/>
    <mergeCell ref="G12:G13"/>
    <mergeCell ref="H12:J13"/>
    <mergeCell ref="B13:D13"/>
    <mergeCell ref="A10:A11"/>
    <mergeCell ref="B10:D10"/>
    <mergeCell ref="E10:F11"/>
    <mergeCell ref="G10:G11"/>
    <mergeCell ref="H10:J11"/>
    <mergeCell ref="B11:D11"/>
    <mergeCell ref="A8:A9"/>
    <mergeCell ref="B8:D8"/>
    <mergeCell ref="E8:F9"/>
    <mergeCell ref="G8:G9"/>
    <mergeCell ref="H8:J9"/>
    <mergeCell ref="B9:D9"/>
    <mergeCell ref="A6:A7"/>
    <mergeCell ref="B6:D6"/>
    <mergeCell ref="E6:F7"/>
    <mergeCell ref="G6:G7"/>
    <mergeCell ref="H6:J7"/>
    <mergeCell ref="B7:D7"/>
    <mergeCell ref="A4:A5"/>
    <mergeCell ref="B4:D5"/>
    <mergeCell ref="E4:F5"/>
    <mergeCell ref="G4:G5"/>
    <mergeCell ref="H4:J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Данные!B19</f>
        <v>0</v>
      </c>
      <c r="L2" s="622"/>
      <c r="M2" s="66"/>
      <c r="N2" s="67"/>
      <c r="O2" s="68"/>
      <c r="P2" s="639"/>
      <c r="Q2" s="639"/>
      <c r="R2" s="69"/>
      <c r="S2" s="70"/>
    </row>
    <row r="3" spans="1:19" ht="17.25" customHeight="1" thickBot="1">
      <c r="A3" s="65"/>
      <c r="B3" s="605"/>
      <c r="C3" s="606"/>
      <c r="D3" s="607"/>
      <c r="E3" s="614" t="s">
        <v>88</v>
      </c>
      <c r="F3" s="615"/>
      <c r="G3" s="615"/>
      <c r="H3" s="616"/>
      <c r="I3" s="619"/>
      <c r="J3" s="620"/>
      <c r="K3" s="623"/>
      <c r="L3" s="624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8"/>
      <c r="C4" s="609"/>
      <c r="D4" s="610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7" t="s">
        <v>13</v>
      </c>
      <c r="C5" s="625"/>
      <c r="D5" s="548" t="str">
        <f>Данные!$A5</f>
        <v>PCI</v>
      </c>
      <c r="E5" s="549"/>
      <c r="F5" s="549"/>
      <c r="G5" s="549"/>
      <c r="H5" s="550"/>
      <c r="I5" s="626"/>
      <c r="J5" s="627"/>
      <c r="K5" s="628"/>
      <c r="L5" s="55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7" t="s">
        <v>12</v>
      </c>
      <c r="C6" s="625"/>
      <c r="D6" s="542" t="str">
        <f>Данные!$A2</f>
        <v>XXI-В-30-4А-700 (Байрон 0.7 л.)</v>
      </c>
      <c r="E6" s="592"/>
      <c r="F6" s="592"/>
      <c r="G6" s="592"/>
      <c r="H6" s="593"/>
      <c r="I6" s="626"/>
      <c r="J6" s="627"/>
      <c r="K6" s="628"/>
      <c r="L6" s="550"/>
      <c r="M6" s="72"/>
      <c r="N6" s="71"/>
      <c r="O6" s="71"/>
      <c r="P6" s="71"/>
      <c r="Q6" s="71"/>
      <c r="R6" s="73"/>
      <c r="S6" s="70"/>
    </row>
    <row r="7" spans="1:19" ht="71.25" customHeight="1" thickTop="1" thickBot="1">
      <c r="A7" s="65"/>
      <c r="B7" s="594" t="s">
        <v>14</v>
      </c>
      <c r="C7" s="629"/>
      <c r="D7" s="551">
        <f>Данные!$A8</f>
        <v>0</v>
      </c>
      <c r="E7" s="596"/>
      <c r="F7" s="596"/>
      <c r="G7" s="596"/>
      <c r="H7" s="597"/>
      <c r="I7" s="630" t="s">
        <v>15</v>
      </c>
      <c r="J7" s="629"/>
      <c r="K7" s="539">
        <f>Данные!$A11</f>
        <v>0</v>
      </c>
      <c r="L7" s="540"/>
      <c r="M7" s="74"/>
      <c r="N7" s="71"/>
      <c r="O7" s="71"/>
      <c r="P7" s="71"/>
      <c r="Q7" s="71"/>
      <c r="R7" s="73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48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>
      <c r="A16" s="78"/>
      <c r="B16" s="584" t="s">
        <v>49</v>
      </c>
      <c r="C16" s="585"/>
      <c r="D16" s="585"/>
      <c r="E16" s="586"/>
      <c r="F16" s="261" t="s">
        <v>16</v>
      </c>
      <c r="G16" s="200" t="s">
        <v>45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8"/>
    </sheetView>
  </sheetViews>
  <sheetFormatPr defaultColWidth="9.109375" defaultRowHeight="13.2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>
      <c r="A2" s="172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Данные!B20</f>
        <v>0</v>
      </c>
      <c r="L2" s="622"/>
      <c r="M2" s="173"/>
      <c r="N2" s="174"/>
      <c r="O2" s="175"/>
      <c r="P2" s="640"/>
      <c r="Q2" s="640"/>
      <c r="R2" s="176"/>
      <c r="S2" s="177"/>
    </row>
    <row r="3" spans="1:19" ht="17.25" customHeight="1" thickBot="1">
      <c r="A3" s="172"/>
      <c r="B3" s="605"/>
      <c r="C3" s="606"/>
      <c r="D3" s="607"/>
      <c r="E3" s="614" t="s">
        <v>50</v>
      </c>
      <c r="F3" s="615"/>
      <c r="G3" s="615"/>
      <c r="H3" s="616"/>
      <c r="I3" s="619"/>
      <c r="J3" s="620"/>
      <c r="K3" s="623"/>
      <c r="L3" s="624"/>
      <c r="M3" s="178"/>
      <c r="N3" s="179"/>
      <c r="O3" s="179"/>
      <c r="P3" s="179"/>
      <c r="Q3" s="179"/>
      <c r="R3" s="180"/>
      <c r="S3" s="177"/>
    </row>
    <row r="4" spans="1:19" ht="17.100000000000001" customHeight="1" thickBot="1">
      <c r="A4" s="172"/>
      <c r="B4" s="608"/>
      <c r="C4" s="609"/>
      <c r="D4" s="610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>
      <c r="A5" s="172"/>
      <c r="B5" s="587" t="s">
        <v>13</v>
      </c>
      <c r="C5" s="625"/>
      <c r="D5" s="548" t="str">
        <f>Данные!$A5</f>
        <v>PCI</v>
      </c>
      <c r="E5" s="549"/>
      <c r="F5" s="549"/>
      <c r="G5" s="549"/>
      <c r="H5" s="550"/>
      <c r="I5" s="626"/>
      <c r="J5" s="627"/>
      <c r="K5" s="628"/>
      <c r="L5" s="550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>
      <c r="A6" s="172"/>
      <c r="B6" s="587" t="s">
        <v>12</v>
      </c>
      <c r="C6" s="625"/>
      <c r="D6" s="542" t="str">
        <f>Данные!$A2</f>
        <v>XXI-В-30-4А-700 (Байрон 0.7 л.)</v>
      </c>
      <c r="E6" s="592"/>
      <c r="F6" s="592"/>
      <c r="G6" s="592"/>
      <c r="H6" s="593"/>
      <c r="I6" s="626"/>
      <c r="J6" s="627"/>
      <c r="K6" s="628"/>
      <c r="L6" s="550"/>
      <c r="M6" s="178"/>
      <c r="N6" s="179"/>
      <c r="O6" s="179"/>
      <c r="P6" s="179"/>
      <c r="Q6" s="179"/>
      <c r="R6" s="180"/>
      <c r="S6" s="177"/>
    </row>
    <row r="7" spans="1:19" ht="66" customHeight="1" thickTop="1" thickBot="1">
      <c r="A7" s="172"/>
      <c r="B7" s="594" t="s">
        <v>14</v>
      </c>
      <c r="C7" s="629"/>
      <c r="D7" s="551">
        <f>Данные!$A8</f>
        <v>0</v>
      </c>
      <c r="E7" s="596"/>
      <c r="F7" s="596"/>
      <c r="G7" s="596"/>
      <c r="H7" s="597"/>
      <c r="I7" s="630" t="s">
        <v>15</v>
      </c>
      <c r="J7" s="629"/>
      <c r="K7" s="539">
        <f>Данные!$A11</f>
        <v>0</v>
      </c>
      <c r="L7" s="540"/>
      <c r="M7" s="181"/>
      <c r="N7" s="179"/>
      <c r="O7" s="179"/>
      <c r="P7" s="179"/>
      <c r="Q7" s="179"/>
      <c r="R7" s="180"/>
      <c r="S7" s="177"/>
    </row>
    <row r="8" spans="1:19" ht="4.5" customHeight="1" thickBot="1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>
      <c r="A10" s="182"/>
      <c r="B10" s="191" t="s">
        <v>25</v>
      </c>
      <c r="C10" s="192">
        <v>70.319999999999993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41</v>
      </c>
      <c r="O10" s="349"/>
      <c r="P10" s="349"/>
      <c r="Q10" s="349"/>
      <c r="R10" s="350"/>
      <c r="S10" s="188"/>
    </row>
    <row r="11" spans="1:19" ht="24.75" customHeight="1">
      <c r="A11" s="182"/>
      <c r="B11" s="193" t="s">
        <v>26</v>
      </c>
      <c r="C11" s="194">
        <v>20.6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0.6">
      <c r="A17" s="182"/>
      <c r="B17" s="193" t="s">
        <v>9</v>
      </c>
      <c r="C17" s="194">
        <v>30.67</v>
      </c>
      <c r="D17" s="194">
        <v>0.05</v>
      </c>
      <c r="E17" s="194">
        <v>0</v>
      </c>
      <c r="F17" s="118" t="s">
        <v>16</v>
      </c>
      <c r="G17" s="59" t="s">
        <v>51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>
      <c r="A2" s="211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Данные!B21</f>
        <v>20</v>
      </c>
      <c r="L2" s="622"/>
      <c r="M2" s="212"/>
      <c r="N2" s="213"/>
      <c r="O2" s="214"/>
      <c r="P2" s="641"/>
      <c r="Q2" s="641"/>
      <c r="R2" s="215"/>
      <c r="S2" s="216"/>
    </row>
    <row r="3" spans="1:19" ht="17.25" customHeight="1" thickBot="1">
      <c r="A3" s="211"/>
      <c r="B3" s="605"/>
      <c r="C3" s="606"/>
      <c r="D3" s="607"/>
      <c r="E3" s="614" t="s">
        <v>52</v>
      </c>
      <c r="F3" s="615"/>
      <c r="G3" s="615"/>
      <c r="H3" s="616"/>
      <c r="I3" s="619"/>
      <c r="J3" s="620"/>
      <c r="K3" s="623"/>
      <c r="L3" s="624"/>
      <c r="M3" s="217"/>
      <c r="N3" s="218"/>
      <c r="O3" s="218"/>
      <c r="P3" s="218"/>
      <c r="Q3" s="218"/>
      <c r="R3" s="219"/>
      <c r="S3" s="216"/>
    </row>
    <row r="4" spans="1:19" ht="17.100000000000001" customHeight="1" thickBot="1">
      <c r="A4" s="211"/>
      <c r="B4" s="608"/>
      <c r="C4" s="609"/>
      <c r="D4" s="610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>
      <c r="A5" s="211"/>
      <c r="B5" s="587" t="s">
        <v>13</v>
      </c>
      <c r="C5" s="625"/>
      <c r="D5" s="548" t="str">
        <f>Данные!$A5</f>
        <v>PCI</v>
      </c>
      <c r="E5" s="549"/>
      <c r="F5" s="549"/>
      <c r="G5" s="549"/>
      <c r="H5" s="550"/>
      <c r="I5" s="626"/>
      <c r="J5" s="627"/>
      <c r="K5" s="628"/>
      <c r="L5" s="550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>
      <c r="A6" s="211"/>
      <c r="B6" s="587" t="s">
        <v>12</v>
      </c>
      <c r="C6" s="625"/>
      <c r="D6" s="542" t="str">
        <f>Данные!$A2</f>
        <v>XXI-В-30-4А-700 (Байрон 0.7 л.)</v>
      </c>
      <c r="E6" s="592"/>
      <c r="F6" s="592"/>
      <c r="G6" s="592"/>
      <c r="H6" s="593"/>
      <c r="I6" s="626"/>
      <c r="J6" s="627"/>
      <c r="K6" s="628"/>
      <c r="L6" s="550"/>
      <c r="M6" s="217"/>
      <c r="N6" s="218"/>
      <c r="O6" s="218"/>
      <c r="P6" s="218"/>
      <c r="Q6" s="218"/>
      <c r="R6" s="219"/>
      <c r="S6" s="216"/>
    </row>
    <row r="7" spans="1:19" ht="69.75" customHeight="1" thickTop="1" thickBot="1">
      <c r="A7" s="211"/>
      <c r="B7" s="594" t="s">
        <v>14</v>
      </c>
      <c r="C7" s="629"/>
      <c r="D7" s="551">
        <f>Данные!$A8</f>
        <v>0</v>
      </c>
      <c r="E7" s="596"/>
      <c r="F7" s="596"/>
      <c r="G7" s="596"/>
      <c r="H7" s="597"/>
      <c r="I7" s="630" t="s">
        <v>15</v>
      </c>
      <c r="J7" s="629"/>
      <c r="K7" s="539">
        <f>Данные!$A11</f>
        <v>0</v>
      </c>
      <c r="L7" s="540"/>
      <c r="M7" s="220"/>
      <c r="N7" s="218"/>
      <c r="O7" s="218"/>
      <c r="P7" s="218"/>
      <c r="Q7" s="218"/>
      <c r="R7" s="219"/>
      <c r="S7" s="216"/>
    </row>
    <row r="8" spans="1:19" ht="5.25" customHeight="1" thickBot="1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>
      <c r="A18" s="221"/>
      <c r="B18" s="642" t="s">
        <v>53</v>
      </c>
      <c r="C18" s="643"/>
      <c r="D18" s="643"/>
      <c r="E18" s="644"/>
      <c r="F18" s="118" t="s">
        <v>16</v>
      </c>
      <c r="G18" s="262" t="s">
        <v>45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135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Данные!B25</f>
        <v>18</v>
      </c>
      <c r="L2" s="622"/>
      <c r="M2" s="136"/>
      <c r="N2" s="137"/>
      <c r="O2" s="138"/>
      <c r="P2" s="645"/>
      <c r="Q2" s="645"/>
      <c r="R2" s="139"/>
      <c r="S2" s="140"/>
    </row>
    <row r="3" spans="1:19" ht="17.25" customHeight="1" thickBot="1">
      <c r="A3" s="135"/>
      <c r="B3" s="605"/>
      <c r="C3" s="606"/>
      <c r="D3" s="607"/>
      <c r="E3" s="614" t="s">
        <v>54</v>
      </c>
      <c r="F3" s="615"/>
      <c r="G3" s="615"/>
      <c r="H3" s="616"/>
      <c r="I3" s="619"/>
      <c r="J3" s="620"/>
      <c r="K3" s="623"/>
      <c r="L3" s="624"/>
      <c r="M3" s="141"/>
      <c r="N3" s="142"/>
      <c r="O3" s="142"/>
      <c r="P3" s="142"/>
      <c r="Q3" s="142"/>
      <c r="R3" s="143"/>
      <c r="S3" s="140"/>
    </row>
    <row r="4" spans="1:19" ht="17.100000000000001" customHeight="1" thickBot="1">
      <c r="A4" s="135"/>
      <c r="B4" s="608"/>
      <c r="C4" s="609"/>
      <c r="D4" s="610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>
      <c r="A5" s="135"/>
      <c r="B5" s="587" t="s">
        <v>13</v>
      </c>
      <c r="C5" s="625"/>
      <c r="D5" s="548" t="str">
        <f>Данные!$A5</f>
        <v>PCI</v>
      </c>
      <c r="E5" s="549"/>
      <c r="F5" s="549"/>
      <c r="G5" s="549"/>
      <c r="H5" s="550"/>
      <c r="I5" s="626"/>
      <c r="J5" s="627"/>
      <c r="K5" s="628"/>
      <c r="L5" s="550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>
      <c r="A6" s="135"/>
      <c r="B6" s="587" t="s">
        <v>12</v>
      </c>
      <c r="C6" s="625"/>
      <c r="D6" s="542" t="str">
        <f>Данные!$A2</f>
        <v>XXI-В-30-4А-700 (Байрон 0.7 л.)</v>
      </c>
      <c r="E6" s="592"/>
      <c r="F6" s="592"/>
      <c r="G6" s="592"/>
      <c r="H6" s="593"/>
      <c r="I6" s="626"/>
      <c r="J6" s="627"/>
      <c r="K6" s="628"/>
      <c r="L6" s="550"/>
      <c r="M6" s="141"/>
      <c r="N6" s="142"/>
      <c r="O6" s="142"/>
      <c r="P6" s="142"/>
      <c r="Q6" s="142"/>
      <c r="R6" s="143"/>
      <c r="S6" s="140"/>
    </row>
    <row r="7" spans="1:19" ht="65.25" customHeight="1" thickTop="1" thickBot="1">
      <c r="A7" s="135"/>
      <c r="B7" s="594" t="s">
        <v>14</v>
      </c>
      <c r="C7" s="629"/>
      <c r="D7" s="551">
        <f>Данные!$A8</f>
        <v>0</v>
      </c>
      <c r="E7" s="596"/>
      <c r="F7" s="596"/>
      <c r="G7" s="596"/>
      <c r="H7" s="597"/>
      <c r="I7" s="630" t="s">
        <v>15</v>
      </c>
      <c r="J7" s="629"/>
      <c r="K7" s="539">
        <f>Данные!$A11</f>
        <v>0</v>
      </c>
      <c r="L7" s="540"/>
      <c r="M7" s="144"/>
      <c r="N7" s="142"/>
      <c r="O7" s="142"/>
      <c r="P7" s="142"/>
      <c r="Q7" s="142"/>
      <c r="R7" s="143"/>
      <c r="S7" s="140"/>
    </row>
    <row r="8" spans="1:19" ht="3.75" customHeight="1" thickBot="1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09375" defaultRowHeight="13.2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>
      <c r="A2" s="268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46">
        <f>Данные!B23</f>
        <v>18</v>
      </c>
      <c r="L2" s="647"/>
      <c r="M2" s="269"/>
      <c r="N2" s="270"/>
      <c r="O2" s="271"/>
      <c r="P2" s="650"/>
      <c r="Q2" s="650"/>
      <c r="R2" s="272"/>
      <c r="S2" s="273"/>
    </row>
    <row r="3" spans="1:19" ht="17.25" customHeight="1" thickBot="1">
      <c r="A3" s="268"/>
      <c r="B3" s="605"/>
      <c r="C3" s="606"/>
      <c r="D3" s="607"/>
      <c r="E3" s="614" t="s">
        <v>55</v>
      </c>
      <c r="F3" s="615"/>
      <c r="G3" s="615"/>
      <c r="H3" s="616"/>
      <c r="I3" s="619"/>
      <c r="J3" s="620"/>
      <c r="K3" s="648"/>
      <c r="L3" s="649"/>
      <c r="M3" s="274"/>
      <c r="N3" s="275"/>
      <c r="O3" s="275"/>
      <c r="P3" s="275"/>
      <c r="Q3" s="275"/>
      <c r="R3" s="276"/>
      <c r="S3" s="273"/>
    </row>
    <row r="4" spans="1:19" ht="17.100000000000001" customHeight="1" thickBot="1">
      <c r="A4" s="268"/>
      <c r="B4" s="608"/>
      <c r="C4" s="609"/>
      <c r="D4" s="610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>
      <c r="A5" s="268"/>
      <c r="B5" s="587" t="s">
        <v>13</v>
      </c>
      <c r="C5" s="625"/>
      <c r="D5" s="548" t="str">
        <f>Данные!$A5</f>
        <v>PCI</v>
      </c>
      <c r="E5" s="549"/>
      <c r="F5" s="549"/>
      <c r="G5" s="549"/>
      <c r="H5" s="550"/>
      <c r="I5" s="626"/>
      <c r="J5" s="627"/>
      <c r="K5" s="628"/>
      <c r="L5" s="550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>
      <c r="A6" s="268"/>
      <c r="B6" s="587" t="s">
        <v>12</v>
      </c>
      <c r="C6" s="625"/>
      <c r="D6" s="542" t="str">
        <f>Данные!$A2</f>
        <v>XXI-В-30-4А-700 (Байрон 0.7 л.)</v>
      </c>
      <c r="E6" s="592"/>
      <c r="F6" s="592"/>
      <c r="G6" s="592"/>
      <c r="H6" s="593"/>
      <c r="I6" s="626"/>
      <c r="J6" s="627"/>
      <c r="K6" s="628"/>
      <c r="L6" s="550"/>
      <c r="M6" s="274"/>
      <c r="N6" s="275"/>
      <c r="O6" s="275"/>
      <c r="P6" s="275"/>
      <c r="Q6" s="275"/>
      <c r="R6" s="276"/>
      <c r="S6" s="273"/>
    </row>
    <row r="7" spans="1:19" ht="78.75" customHeight="1" thickTop="1" thickBot="1">
      <c r="A7" s="268"/>
      <c r="B7" s="594" t="s">
        <v>14</v>
      </c>
      <c r="C7" s="629"/>
      <c r="D7" s="551">
        <f>Данные!$A8</f>
        <v>0</v>
      </c>
      <c r="E7" s="596"/>
      <c r="F7" s="596"/>
      <c r="G7" s="596"/>
      <c r="H7" s="597"/>
      <c r="I7" s="630" t="s">
        <v>15</v>
      </c>
      <c r="J7" s="629"/>
      <c r="K7" s="539">
        <f>Данные!$A11</f>
        <v>0</v>
      </c>
      <c r="L7" s="540"/>
      <c r="M7" s="277"/>
      <c r="N7" s="275"/>
      <c r="O7" s="275"/>
      <c r="P7" s="275"/>
      <c r="Q7" s="275"/>
      <c r="R7" s="276"/>
      <c r="S7" s="273"/>
    </row>
    <row r="8" spans="1:19" ht="3.75" customHeight="1" thickBot="1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>
      <c r="A10" s="278"/>
      <c r="B10" s="288" t="s">
        <v>25</v>
      </c>
      <c r="C10" s="390" t="s">
        <v>146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0.6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47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/>
  </sheetData>
  <mergeCells count="18"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  <mergeCell ref="B2:D4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13" zoomScaleNormal="100" zoomScaleSheetLayoutView="100" workbookViewId="0">
      <selection activeCell="G21" sqref="G21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392"/>
      <c r="B1" s="488" t="s">
        <v>132</v>
      </c>
      <c r="C1" s="392"/>
      <c r="D1" s="489" t="str">
        <f>Данные!A2</f>
        <v>XXI-В-30-4А-700 (Байрон 0.7 л.)</v>
      </c>
      <c r="E1" s="392"/>
      <c r="F1" s="392"/>
      <c r="G1" s="392"/>
      <c r="H1" s="392"/>
      <c r="I1" s="392"/>
      <c r="J1" s="392"/>
      <c r="K1" s="392"/>
      <c r="L1" s="392"/>
    </row>
    <row r="2" spans="1:13" ht="15.6">
      <c r="A2" s="392"/>
      <c r="B2" s="392" t="s">
        <v>108</v>
      </c>
      <c r="C2" s="392"/>
      <c r="D2" s="392"/>
      <c r="E2" s="392"/>
      <c r="F2" s="392"/>
      <c r="G2" s="392"/>
      <c r="H2" s="392"/>
      <c r="I2" s="392"/>
      <c r="J2" s="393"/>
      <c r="K2" s="393"/>
      <c r="L2" s="393"/>
    </row>
    <row r="3" spans="1:13">
      <c r="B3" s="497" t="s">
        <v>142</v>
      </c>
      <c r="C3" s="498">
        <f>Данные!D11</f>
        <v>43775</v>
      </c>
      <c r="D3" s="496" t="s">
        <v>141</v>
      </c>
      <c r="E3" s="496"/>
      <c r="F3" s="496"/>
      <c r="G3" s="496"/>
      <c r="H3" s="496"/>
      <c r="I3" s="496"/>
      <c r="K3" s="394"/>
      <c r="L3" s="394"/>
      <c r="M3" s="395"/>
    </row>
    <row r="4" spans="1:13" ht="16.2" thickBot="1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6.599999999999994" thickBot="1">
      <c r="A5" s="399" t="s">
        <v>109</v>
      </c>
      <c r="B5" s="400" t="s">
        <v>110</v>
      </c>
      <c r="C5" s="400" t="s">
        <v>66</v>
      </c>
      <c r="D5" s="486" t="s">
        <v>111</v>
      </c>
      <c r="E5" s="400" t="s">
        <v>112</v>
      </c>
      <c r="F5" s="400" t="s">
        <v>113</v>
      </c>
      <c r="G5" s="400" t="s">
        <v>114</v>
      </c>
      <c r="H5" s="401" t="s">
        <v>115</v>
      </c>
      <c r="I5" s="402"/>
      <c r="J5" s="402"/>
      <c r="K5" s="402"/>
      <c r="L5" s="402"/>
    </row>
    <row r="6" spans="1:13">
      <c r="A6" s="403">
        <v>1</v>
      </c>
      <c r="B6" s="476" t="str">
        <f>Данные!A14</f>
        <v>Чистовая форма</v>
      </c>
      <c r="C6" s="384" t="str">
        <f>Данные!C14</f>
        <v>XXI-В-30-4А-700</v>
      </c>
      <c r="D6" s="404">
        <f>Данные!$B14</f>
        <v>22</v>
      </c>
      <c r="E6" s="404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>
      <c r="A7" s="408">
        <f>A6+1</f>
        <v>2</v>
      </c>
      <c r="B7" s="409" t="str">
        <f>Данные!A15</f>
        <v>Чистовой поддон</v>
      </c>
      <c r="C7" s="384" t="str">
        <f>Данные!C15</f>
        <v>XXI-В-30-4А-700</v>
      </c>
      <c r="D7" s="410">
        <f>Данные!$B15</f>
        <v>22</v>
      </c>
      <c r="E7" s="410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XXI-В-30-4А-700</v>
      </c>
      <c r="D8" s="410">
        <f>Данные!$B16</f>
        <v>26</v>
      </c>
      <c r="E8" s="410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XXI-В-30-4А-700</v>
      </c>
      <c r="D9" s="410">
        <f>Данные!$B17</f>
        <v>26</v>
      </c>
      <c r="E9" s="410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XXI-В-30-4А-700</v>
      </c>
      <c r="D10" s="410">
        <f>Данные!$B18</f>
        <v>0</v>
      </c>
      <c r="E10" s="410">
        <v>60</v>
      </c>
      <c r="F10" s="391"/>
      <c r="G10" s="410">
        <f t="shared" si="0"/>
        <v>60</v>
      </c>
      <c r="H10" s="412"/>
      <c r="I10" s="413"/>
      <c r="J10" s="413"/>
      <c r="K10" s="413"/>
      <c r="L10" s="407"/>
    </row>
    <row r="11" spans="1:13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XXI-В-30-4А-700</v>
      </c>
      <c r="D11" s="410">
        <f>Данные!$B19</f>
        <v>0</v>
      </c>
      <c r="E11" s="410">
        <v>60</v>
      </c>
      <c r="F11" s="391"/>
      <c r="G11" s="410">
        <f t="shared" si="0"/>
        <v>60</v>
      </c>
      <c r="H11" s="412"/>
      <c r="I11" s="407"/>
      <c r="J11" s="413"/>
      <c r="K11" s="395"/>
      <c r="L11" s="407"/>
    </row>
    <row r="12" spans="1:13">
      <c r="A12" s="408">
        <f t="shared" si="1"/>
        <v>7</v>
      </c>
      <c r="B12" s="409" t="str">
        <f>Данные!A20</f>
        <v>Плунжер</v>
      </c>
      <c r="C12" s="384" t="str">
        <f>Данные!C20</f>
        <v>XXI-В-30-4А-700</v>
      </c>
      <c r="D12" s="410">
        <f>Данные!$B20</f>
        <v>0</v>
      </c>
      <c r="E12" s="410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XXI-В-30-4А-700</v>
      </c>
      <c r="D13" s="410">
        <f>Данные!$B21</f>
        <v>20</v>
      </c>
      <c r="E13" s="410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Данные!$B22</f>
        <v>нет</v>
      </c>
      <c r="E14" s="495" t="s">
        <v>91</v>
      </c>
      <c r="F14" s="391"/>
      <c r="G14" s="410" t="e">
        <f t="shared" si="0"/>
        <v>#VALUE!</v>
      </c>
      <c r="H14" s="412" t="s">
        <v>41</v>
      </c>
      <c r="I14" s="413"/>
      <c r="J14" s="413"/>
      <c r="K14" s="413"/>
      <c r="L14" s="407"/>
    </row>
    <row r="15" spans="1:13" ht="14.25" customHeight="1">
      <c r="A15" s="408">
        <f t="shared" si="1"/>
        <v>10</v>
      </c>
      <c r="B15" s="409" t="str">
        <f>Данные!A23</f>
        <v>Воронка</v>
      </c>
      <c r="C15" s="384" t="str">
        <f>Данные!C23</f>
        <v>XXI-В-30-4А-700</v>
      </c>
      <c r="D15" s="410">
        <f>Данные!$B23</f>
        <v>18</v>
      </c>
      <c r="E15" s="410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XXI-В-30-4А-700</v>
      </c>
      <c r="D16" s="410">
        <f>Данные!$B24</f>
        <v>8</v>
      </c>
      <c r="E16" s="410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>
      <c r="A17" s="417">
        <f t="shared" si="1"/>
        <v>12</v>
      </c>
      <c r="B17" s="477" t="str">
        <f>Данные!A25</f>
        <v>Дутьевая головка</v>
      </c>
      <c r="C17" s="479" t="str">
        <f>Данные!C25</f>
        <v>XXI-В-30-4А-700</v>
      </c>
      <c r="D17" s="418">
        <f>Данные!$B25</f>
        <v>18</v>
      </c>
      <c r="E17" s="418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>
      <c r="A18" s="422"/>
      <c r="B18" s="478"/>
      <c r="C18" s="395"/>
      <c r="D18" s="487"/>
      <c r="E18" s="395"/>
      <c r="F18" s="395"/>
      <c r="G18" s="395"/>
      <c r="H18" s="395"/>
      <c r="I18" s="395"/>
      <c r="J18" s="395"/>
    </row>
    <row r="19" spans="1:12" ht="16.2" thickBot="1">
      <c r="A19" s="395"/>
      <c r="B19" s="423" t="s">
        <v>116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6.599999999999994" thickBot="1">
      <c r="A20" s="399" t="s">
        <v>117</v>
      </c>
      <c r="B20" s="400" t="s">
        <v>118</v>
      </c>
      <c r="C20" s="400" t="s">
        <v>119</v>
      </c>
      <c r="D20" s="400" t="s">
        <v>120</v>
      </c>
      <c r="E20" s="400" t="s">
        <v>121</v>
      </c>
      <c r="F20" s="400" t="s">
        <v>122</v>
      </c>
      <c r="G20" s="425" t="s">
        <v>123</v>
      </c>
      <c r="H20" s="426" t="s">
        <v>124</v>
      </c>
      <c r="I20" s="427" t="s">
        <v>125</v>
      </c>
      <c r="J20" s="402"/>
      <c r="K20" s="402"/>
      <c r="L20" s="402"/>
    </row>
    <row r="21" spans="1:12">
      <c r="A21" s="428">
        <f>E6*700000</f>
        <v>15400000</v>
      </c>
      <c r="B21" s="429">
        <v>43791</v>
      </c>
      <c r="C21" s="651">
        <v>43794</v>
      </c>
      <c r="D21" s="651">
        <v>43795</v>
      </c>
      <c r="E21" s="430">
        <v>468000</v>
      </c>
      <c r="F21" s="430">
        <v>521755</v>
      </c>
      <c r="G21" s="431">
        <f>F21/A$21</f>
        <v>3.3880194805194802E-2</v>
      </c>
      <c r="H21" s="432">
        <f>A21-F21</f>
        <v>14878245</v>
      </c>
      <c r="I21" s="433">
        <f>1-G21</f>
        <v>0.96611980519480523</v>
      </c>
      <c r="J21" s="434"/>
      <c r="K21" s="413"/>
      <c r="L21" s="413"/>
    </row>
    <row r="22" spans="1:12" ht="12.75" customHeight="1">
      <c r="A22" s="435"/>
      <c r="B22" s="436"/>
      <c r="C22" s="436"/>
      <c r="D22" s="436"/>
      <c r="E22" s="437"/>
      <c r="F22" s="437"/>
      <c r="G22" s="431">
        <f>F22/A$21</f>
        <v>0</v>
      </c>
      <c r="H22" s="438">
        <f>H21-F22</f>
        <v>14878245</v>
      </c>
      <c r="I22" s="439">
        <f>I21-G22</f>
        <v>0.96611980519480523</v>
      </c>
      <c r="J22" s="395"/>
      <c r="K22" s="395"/>
      <c r="L22" s="395"/>
    </row>
    <row r="23" spans="1:12" ht="12.75" customHeight="1">
      <c r="A23" s="440"/>
      <c r="B23" s="441"/>
      <c r="C23" s="441"/>
      <c r="D23" s="441"/>
      <c r="E23" s="442"/>
      <c r="F23" s="442"/>
      <c r="G23" s="443"/>
      <c r="H23" s="444"/>
      <c r="I23" s="445"/>
      <c r="J23" s="434"/>
      <c r="K23" s="413"/>
      <c r="L23" s="413"/>
    </row>
    <row r="24" spans="1:12">
      <c r="A24" s="440"/>
      <c r="B24" s="387"/>
      <c r="C24" s="387"/>
      <c r="D24" s="387"/>
      <c r="E24" s="387"/>
      <c r="F24" s="387"/>
      <c r="G24" s="387"/>
      <c r="H24" s="387"/>
      <c r="I24" s="446"/>
      <c r="J24" s="434"/>
      <c r="K24" s="434"/>
      <c r="L24" s="395"/>
    </row>
    <row r="25" spans="1:12">
      <c r="A25" s="440"/>
      <c r="B25" s="441"/>
      <c r="C25" s="441"/>
      <c r="D25" s="441"/>
      <c r="E25" s="442"/>
      <c r="F25" s="442"/>
      <c r="G25" s="447"/>
      <c r="H25" s="444"/>
      <c r="I25" s="445"/>
      <c r="J25" s="434"/>
      <c r="K25" s="448"/>
      <c r="L25" s="395"/>
    </row>
    <row r="26" spans="1:12">
      <c r="A26" s="440"/>
      <c r="B26" s="441"/>
      <c r="C26" s="441"/>
      <c r="D26" s="441"/>
      <c r="E26" s="442"/>
      <c r="F26" s="442"/>
      <c r="G26" s="447"/>
      <c r="H26" s="444"/>
      <c r="I26" s="445"/>
      <c r="J26" s="434"/>
      <c r="K26" s="434"/>
      <c r="L26" s="395"/>
    </row>
    <row r="27" spans="1:12">
      <c r="A27" s="440"/>
      <c r="B27" s="441"/>
      <c r="C27" s="441"/>
      <c r="D27" s="441"/>
      <c r="E27" s="444"/>
      <c r="F27" s="442"/>
      <c r="G27" s="447"/>
      <c r="H27" s="444"/>
      <c r="I27" s="445"/>
      <c r="J27" s="434"/>
      <c r="K27" s="434"/>
      <c r="L27" s="395"/>
    </row>
    <row r="28" spans="1:12">
      <c r="A28" s="440"/>
      <c r="B28" s="441"/>
      <c r="C28" s="441"/>
      <c r="D28" s="441"/>
      <c r="E28" s="444"/>
      <c r="F28" s="442"/>
      <c r="G28" s="447"/>
      <c r="H28" s="444"/>
      <c r="I28" s="445"/>
      <c r="J28" s="434"/>
      <c r="K28" s="434"/>
      <c r="L28" s="395"/>
    </row>
    <row r="29" spans="1:12">
      <c r="A29" s="440"/>
      <c r="B29" s="441"/>
      <c r="C29" s="441"/>
      <c r="D29" s="387"/>
      <c r="E29" s="387"/>
      <c r="F29" s="442"/>
      <c r="G29" s="449"/>
      <c r="H29" s="444"/>
      <c r="I29" s="450"/>
      <c r="J29" s="434"/>
      <c r="K29" s="434"/>
      <c r="L29" s="395"/>
    </row>
    <row r="30" spans="1:12">
      <c r="A30" s="440"/>
      <c r="B30" s="441"/>
      <c r="C30" s="441"/>
      <c r="D30" s="387"/>
      <c r="E30" s="387"/>
      <c r="F30" s="442"/>
      <c r="G30" s="447"/>
      <c r="H30" s="444"/>
      <c r="I30" s="450"/>
      <c r="J30" s="434"/>
      <c r="K30" s="434"/>
      <c r="L30" s="395"/>
    </row>
    <row r="31" spans="1:12" ht="13.8" thickBot="1">
      <c r="A31" s="451"/>
      <c r="B31" s="452"/>
      <c r="C31" s="452"/>
      <c r="D31" s="453"/>
      <c r="E31" s="453"/>
      <c r="F31" s="454"/>
      <c r="G31" s="455"/>
      <c r="H31" s="456"/>
      <c r="I31" s="457"/>
      <c r="J31" s="395"/>
      <c r="K31" s="395"/>
      <c r="L31" s="395"/>
    </row>
    <row r="32" spans="1:12" ht="13.8" thickBot="1">
      <c r="A32" s="458" t="s">
        <v>126</v>
      </c>
      <c r="B32" s="459"/>
      <c r="C32" s="459"/>
      <c r="D32" s="460"/>
      <c r="E32" s="461">
        <f>SUM(E21:E31)</f>
        <v>468000</v>
      </c>
      <c r="F32" s="462">
        <f>SUM(F21:F31)</f>
        <v>521755</v>
      </c>
      <c r="G32" s="463">
        <f>SUM(G21:G31)</f>
        <v>3.3880194805194802E-2</v>
      </c>
      <c r="H32" s="464">
        <f>A21-F32</f>
        <v>14878245</v>
      </c>
      <c r="I32" s="465">
        <f>1-G32</f>
        <v>0.96611980519480523</v>
      </c>
      <c r="J32" s="466"/>
      <c r="K32" s="466"/>
      <c r="L32" s="466"/>
    </row>
    <row r="35" spans="1:11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>
      <c r="A36" s="529" t="s">
        <v>127</v>
      </c>
      <c r="B36" s="529"/>
      <c r="C36" s="529"/>
      <c r="D36" s="529"/>
      <c r="E36" s="395"/>
      <c r="F36" s="395"/>
      <c r="G36" s="395"/>
      <c r="H36" s="395"/>
      <c r="I36" s="395"/>
      <c r="J36" s="395"/>
    </row>
    <row r="37" spans="1:11">
      <c r="A37" s="530" t="s">
        <v>128</v>
      </c>
      <c r="B37" s="530"/>
      <c r="C37" s="467" t="s">
        <v>129</v>
      </c>
      <c r="D37" s="467" t="s">
        <v>130</v>
      </c>
      <c r="E37" s="395"/>
      <c r="F37" s="395"/>
      <c r="G37" s="395"/>
      <c r="H37" s="395"/>
      <c r="I37" s="395"/>
      <c r="J37" s="395"/>
    </row>
    <row r="38" spans="1:11">
      <c r="A38" s="527">
        <f>A21-F32</f>
        <v>14878245</v>
      </c>
      <c r="B38" s="528"/>
      <c r="C38" s="468">
        <f>1-G32</f>
        <v>0.96611980519480523</v>
      </c>
      <c r="D38" s="469">
        <f>(C38/0.8)*100</f>
        <v>120.76497564935065</v>
      </c>
      <c r="E38" s="470" t="s">
        <v>131</v>
      </c>
      <c r="F38" s="470"/>
      <c r="G38" s="470"/>
      <c r="H38" s="470"/>
      <c r="I38" s="470"/>
      <c r="J38" s="470"/>
    </row>
    <row r="39" spans="1:11">
      <c r="A39" s="395"/>
      <c r="B39" s="395"/>
      <c r="C39" s="395"/>
      <c r="D39" s="395"/>
      <c r="E39" s="395"/>
      <c r="F39" s="395"/>
    </row>
    <row r="40" spans="1:11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41</v>
      </c>
    </row>
    <row r="41" spans="1:11" ht="15.6">
      <c r="A41" s="395"/>
      <c r="B41" s="471"/>
      <c r="C41" s="471"/>
      <c r="D41" s="395"/>
      <c r="E41" s="395"/>
      <c r="F41" s="395"/>
      <c r="G41" s="395"/>
      <c r="H41" s="395"/>
      <c r="I41" s="395"/>
      <c r="J41" s="395"/>
    </row>
    <row r="42" spans="1:11">
      <c r="A42" s="472"/>
      <c r="B42" s="472"/>
      <c r="C42" s="472"/>
      <c r="D42" s="472"/>
      <c r="E42" s="472"/>
      <c r="F42" s="472"/>
      <c r="G42" s="472"/>
      <c r="H42" s="472"/>
      <c r="I42" s="531"/>
      <c r="J42" s="532"/>
    </row>
    <row r="43" spans="1:11">
      <c r="A43" s="473"/>
      <c r="B43" s="474"/>
      <c r="C43" s="474"/>
      <c r="D43" s="395"/>
      <c r="E43" s="395"/>
      <c r="F43" s="474"/>
      <c r="G43" s="421"/>
      <c r="H43" s="474"/>
    </row>
    <row r="44" spans="1:11">
      <c r="A44" s="473"/>
      <c r="B44" s="474"/>
      <c r="C44" s="474"/>
      <c r="D44" s="474"/>
      <c r="E44" s="474"/>
      <c r="F44" s="474"/>
      <c r="G44" s="421"/>
      <c r="H44" s="474"/>
    </row>
    <row r="45" spans="1:11">
      <c r="A45" s="473"/>
      <c r="B45" s="474"/>
      <c r="C45" s="474"/>
      <c r="D45" s="395"/>
      <c r="E45" s="395"/>
      <c r="F45" s="474"/>
      <c r="G45" s="421"/>
      <c r="H45" s="474"/>
    </row>
    <row r="46" spans="1:11">
      <c r="A46" s="473"/>
      <c r="B46" s="474"/>
      <c r="C46" s="474"/>
      <c r="D46" s="474"/>
      <c r="E46" s="474"/>
      <c r="F46" s="474"/>
      <c r="G46" s="421"/>
      <c r="H46" s="474"/>
    </row>
    <row r="47" spans="1:11">
      <c r="A47" s="473"/>
      <c r="B47" s="474"/>
      <c r="C47" s="474"/>
      <c r="D47" s="395"/>
      <c r="E47" s="395"/>
      <c r="F47" s="474"/>
      <c r="G47" s="421"/>
      <c r="H47" s="474"/>
    </row>
    <row r="48" spans="1:11">
      <c r="A48" s="473"/>
      <c r="B48" s="474"/>
      <c r="C48" s="413"/>
      <c r="D48" s="475"/>
      <c r="E48" s="475"/>
      <c r="F48" s="413"/>
      <c r="G48" s="413"/>
      <c r="H48" s="413"/>
    </row>
    <row r="49" spans="1:10">
      <c r="A49" s="473"/>
      <c r="B49" s="474"/>
      <c r="C49" s="474"/>
      <c r="D49" s="474"/>
      <c r="E49" s="474"/>
      <c r="F49" s="474"/>
      <c r="G49" s="421"/>
      <c r="H49" s="474"/>
    </row>
    <row r="50" spans="1:10">
      <c r="A50" s="473"/>
      <c r="B50" s="474"/>
      <c r="C50" s="474"/>
      <c r="D50" s="474"/>
      <c r="E50" s="474"/>
      <c r="F50" s="474"/>
      <c r="G50" s="421"/>
      <c r="H50" s="474"/>
    </row>
    <row r="51" spans="1:10">
      <c r="A51" s="473"/>
      <c r="B51" s="474"/>
      <c r="C51" s="474"/>
      <c r="D51" s="395"/>
      <c r="E51" s="395"/>
      <c r="F51" s="474"/>
      <c r="G51" s="421"/>
      <c r="H51" s="474"/>
    </row>
    <row r="52" spans="1:10" ht="15.6">
      <c r="A52" s="395"/>
      <c r="B52" s="533"/>
      <c r="C52" s="533"/>
      <c r="D52" s="534"/>
      <c r="E52" s="470"/>
      <c r="F52" s="395"/>
      <c r="G52" s="395"/>
      <c r="H52" s="395"/>
      <c r="I52" s="395"/>
      <c r="J52" s="395"/>
    </row>
    <row r="53" spans="1:10">
      <c r="A53" s="472"/>
      <c r="B53" s="472"/>
      <c r="C53" s="472"/>
      <c r="D53" s="472"/>
      <c r="E53" s="472"/>
      <c r="F53" s="472"/>
      <c r="G53" s="472"/>
      <c r="H53" s="472"/>
      <c r="I53" s="531"/>
      <c r="J53" s="532"/>
    </row>
    <row r="54" spans="1:10">
      <c r="A54" s="473"/>
      <c r="B54" s="395"/>
      <c r="C54" s="395"/>
      <c r="D54" s="395"/>
      <c r="E54" s="395"/>
      <c r="F54" s="421"/>
      <c r="G54" s="421"/>
      <c r="H54" s="474"/>
      <c r="I54" s="535"/>
      <c r="J54" s="535"/>
    </row>
    <row r="55" spans="1:10">
      <c r="A55" s="473"/>
      <c r="B55" s="395"/>
      <c r="C55" s="395"/>
      <c r="D55" s="413"/>
      <c r="E55" s="413"/>
      <c r="F55" s="413"/>
      <c r="G55" s="413"/>
      <c r="H55" s="413"/>
      <c r="I55" s="535"/>
      <c r="J55" s="535"/>
    </row>
    <row r="56" spans="1:10">
      <c r="A56" s="395"/>
      <c r="B56" s="395"/>
      <c r="C56" s="395"/>
      <c r="D56" s="395"/>
      <c r="E56" s="395"/>
      <c r="F56" s="395"/>
      <c r="G56" s="395"/>
      <c r="H56" s="395"/>
    </row>
    <row r="61" spans="1:10">
      <c r="B61" s="531"/>
      <c r="C61" s="532"/>
    </row>
    <row r="68" spans="2:3">
      <c r="B68" s="531"/>
      <c r="C68" s="532"/>
    </row>
  </sheetData>
  <mergeCells count="10">
    <mergeCell ref="A38:B38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workbookViewId="0">
      <selection activeCell="B18" sqref="B18:B20"/>
    </sheetView>
  </sheetViews>
  <sheetFormatPr defaultRowHeight="13.2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>
      <c r="A1" s="541" t="s">
        <v>138</v>
      </c>
      <c r="B1" s="545"/>
      <c r="C1" s="545"/>
      <c r="D1" s="545"/>
      <c r="E1" s="545"/>
      <c r="G1" s="373" t="s">
        <v>80</v>
      </c>
    </row>
    <row r="2" spans="1:11" ht="17.399999999999999" thickTop="1" thickBot="1">
      <c r="A2" s="542" t="s">
        <v>139</v>
      </c>
      <c r="B2" s="543"/>
      <c r="C2" s="543"/>
      <c r="D2" s="543"/>
      <c r="E2" s="544"/>
      <c r="G2" s="372" t="s">
        <v>78</v>
      </c>
    </row>
    <row r="3" spans="1:11" ht="16.8" thickTop="1">
      <c r="G3" s="372" t="s">
        <v>79</v>
      </c>
    </row>
    <row r="4" spans="1:11" ht="13.8" thickBot="1">
      <c r="A4" s="546" t="s">
        <v>81</v>
      </c>
      <c r="B4" s="547"/>
      <c r="C4" s="547"/>
      <c r="D4" s="547"/>
      <c r="E4" s="547"/>
    </row>
    <row r="5" spans="1:11" ht="16.8" thickTop="1" thickBot="1">
      <c r="A5" s="548" t="s">
        <v>85</v>
      </c>
      <c r="B5" s="549"/>
      <c r="C5" s="549"/>
      <c r="D5" s="549"/>
      <c r="E5" s="550"/>
    </row>
    <row r="6" spans="1:11" ht="13.8" thickTop="1"/>
    <row r="7" spans="1:11" ht="13.8" thickBot="1">
      <c r="A7" s="541" t="s">
        <v>82</v>
      </c>
      <c r="B7" s="545"/>
      <c r="C7" s="545"/>
      <c r="D7" s="545"/>
      <c r="E7" s="545"/>
    </row>
    <row r="8" spans="1:11" ht="16.8" thickTop="1" thickBot="1">
      <c r="A8" s="551"/>
      <c r="B8" s="552"/>
      <c r="C8" s="552"/>
      <c r="D8" s="552"/>
      <c r="E8" s="553"/>
    </row>
    <row r="10" spans="1:11" ht="13.8" thickBot="1">
      <c r="A10" s="541" t="s">
        <v>83</v>
      </c>
      <c r="B10" s="541"/>
      <c r="C10" s="374"/>
      <c r="D10" s="382" t="s">
        <v>92</v>
      </c>
      <c r="E10" s="374"/>
      <c r="F10" t="s">
        <v>93</v>
      </c>
    </row>
    <row r="11" spans="1:11" ht="16.8" thickTop="1" thickBot="1">
      <c r="A11" s="539"/>
      <c r="B11" s="540"/>
      <c r="D11" s="381">
        <v>43775</v>
      </c>
      <c r="F11" s="536" t="s">
        <v>95</v>
      </c>
      <c r="G11" s="536"/>
      <c r="H11" s="536"/>
      <c r="I11" s="536"/>
      <c r="J11" s="537" t="s">
        <v>97</v>
      </c>
      <c r="K11" s="537"/>
    </row>
    <row r="12" spans="1:11">
      <c r="F12" s="536" t="s">
        <v>84</v>
      </c>
      <c r="G12" s="536"/>
      <c r="H12" s="536"/>
      <c r="I12" s="536"/>
      <c r="J12" s="537" t="s">
        <v>98</v>
      </c>
      <c r="K12" s="537"/>
    </row>
    <row r="13" spans="1:11">
      <c r="A13" s="375" t="s">
        <v>86</v>
      </c>
      <c r="B13" s="376" t="s">
        <v>87</v>
      </c>
      <c r="C13" s="386" t="s">
        <v>102</v>
      </c>
      <c r="F13" s="536" t="s">
        <v>96</v>
      </c>
      <c r="G13" s="536"/>
      <c r="H13" s="536"/>
      <c r="I13" s="536"/>
      <c r="J13" s="537" t="s">
        <v>99</v>
      </c>
      <c r="K13" s="537"/>
    </row>
    <row r="14" spans="1:11">
      <c r="A14" s="377" t="s">
        <v>42</v>
      </c>
      <c r="B14" s="378">
        <v>22</v>
      </c>
      <c r="C14" s="384" t="s">
        <v>140</v>
      </c>
    </row>
    <row r="15" spans="1:11">
      <c r="A15" s="377" t="s">
        <v>43</v>
      </c>
      <c r="B15" s="378">
        <v>22</v>
      </c>
      <c r="C15" s="384" t="s">
        <v>140</v>
      </c>
    </row>
    <row r="16" spans="1:11">
      <c r="A16" s="377" t="s">
        <v>38</v>
      </c>
      <c r="B16" s="378">
        <v>26</v>
      </c>
      <c r="C16" s="384" t="s">
        <v>140</v>
      </c>
    </row>
    <row r="17" spans="1:3">
      <c r="A17" s="377" t="s">
        <v>23</v>
      </c>
      <c r="B17" s="378">
        <v>26</v>
      </c>
      <c r="C17" s="384" t="s">
        <v>140</v>
      </c>
    </row>
    <row r="18" spans="1:3">
      <c r="A18" s="377" t="s">
        <v>46</v>
      </c>
      <c r="B18" s="378"/>
      <c r="C18" s="384" t="s">
        <v>140</v>
      </c>
    </row>
    <row r="19" spans="1:3">
      <c r="A19" s="377" t="s">
        <v>88</v>
      </c>
      <c r="B19" s="378"/>
      <c r="C19" s="384" t="s">
        <v>140</v>
      </c>
    </row>
    <row r="20" spans="1:3">
      <c r="A20" s="377" t="s">
        <v>50</v>
      </c>
      <c r="B20" s="378"/>
      <c r="C20" s="384" t="s">
        <v>140</v>
      </c>
    </row>
    <row r="21" spans="1:3">
      <c r="A21" s="377" t="s">
        <v>52</v>
      </c>
      <c r="B21" s="378">
        <v>20</v>
      </c>
      <c r="C21" s="384" t="s">
        <v>140</v>
      </c>
    </row>
    <row r="22" spans="1:3">
      <c r="A22" s="377" t="s">
        <v>89</v>
      </c>
      <c r="B22" s="384" t="s">
        <v>91</v>
      </c>
      <c r="C22" s="384"/>
    </row>
    <row r="23" spans="1:3">
      <c r="A23" s="377" t="s">
        <v>55</v>
      </c>
      <c r="B23" s="378">
        <v>18</v>
      </c>
      <c r="C23" s="384" t="s">
        <v>140</v>
      </c>
    </row>
    <row r="24" spans="1:3">
      <c r="A24" s="377" t="s">
        <v>69</v>
      </c>
      <c r="B24" s="378">
        <v>8</v>
      </c>
      <c r="C24" s="384" t="s">
        <v>140</v>
      </c>
    </row>
    <row r="25" spans="1:3">
      <c r="A25" s="379" t="s">
        <v>54</v>
      </c>
      <c r="B25" s="380">
        <v>18</v>
      </c>
      <c r="C25" s="384" t="s">
        <v>140</v>
      </c>
    </row>
    <row r="26" spans="1:3">
      <c r="A26" s="379" t="s">
        <v>104</v>
      </c>
      <c r="B26" s="385">
        <v>18</v>
      </c>
      <c r="C26" s="387"/>
    </row>
    <row r="27" spans="1:3">
      <c r="A27" s="379" t="s">
        <v>90</v>
      </c>
      <c r="B27" s="391"/>
      <c r="C27" s="387"/>
    </row>
    <row r="28" spans="1:3">
      <c r="A28" s="383"/>
    </row>
    <row r="29" spans="1:3">
      <c r="A29" s="538" t="s">
        <v>105</v>
      </c>
      <c r="B29" s="538"/>
      <c r="C29" s="538"/>
    </row>
    <row r="30" spans="1:3">
      <c r="A30" s="373" t="s">
        <v>143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17" zoomScaleSheetLayoutView="100" workbookViewId="0">
      <selection activeCell="H24" sqref="H24:J25"/>
    </sheetView>
  </sheetViews>
  <sheetFormatPr defaultColWidth="9.109375" defaultRowHeight="14.4"/>
  <cols>
    <col min="1" max="3" width="9.109375" style="309"/>
    <col min="4" max="4" width="8" style="309" customWidth="1"/>
    <col min="5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69" customFormat="1" ht="17.399999999999999">
      <c r="G2" s="318" t="s">
        <v>57</v>
      </c>
      <c r="H2" s="319"/>
      <c r="I2" s="319"/>
      <c r="J2" s="319"/>
      <c r="K2" s="319"/>
    </row>
    <row r="3" spans="1:11" s="369" customFormat="1" ht="17.399999999999999">
      <c r="G3" s="318" t="s">
        <v>100</v>
      </c>
      <c r="H3" s="319"/>
      <c r="I3" s="319"/>
      <c r="J3" s="319"/>
      <c r="K3" s="319"/>
    </row>
    <row r="4" spans="1:11" s="369" customFormat="1" ht="17.399999999999999">
      <c r="G4" s="318" t="s">
        <v>103</v>
      </c>
      <c r="H4" s="319"/>
      <c r="I4" s="319"/>
      <c r="J4" s="319"/>
      <c r="K4" s="319"/>
    </row>
    <row r="5" spans="1:11" s="369" customFormat="1"/>
    <row r="6" spans="1:11" s="369" customFormat="1" ht="17.399999999999999">
      <c r="G6" s="370"/>
      <c r="H6" s="318" t="s">
        <v>101</v>
      </c>
      <c r="I6" s="319"/>
      <c r="J6" s="319"/>
    </row>
    <row r="7" spans="1:11" s="369" customFormat="1" ht="17.399999999999999">
      <c r="H7" s="319"/>
      <c r="I7" s="319"/>
      <c r="J7" s="319"/>
    </row>
    <row r="8" spans="1:11" s="369" customFormat="1" ht="18">
      <c r="G8" s="312" t="s">
        <v>58</v>
      </c>
      <c r="H8" s="370"/>
      <c r="I8" s="318" t="s">
        <v>77</v>
      </c>
      <c r="J8" s="319"/>
    </row>
    <row r="11" spans="1:11" ht="15" customHeight="1">
      <c r="A11" s="558" t="s">
        <v>63</v>
      </c>
      <c r="B11" s="558"/>
      <c r="C11" s="558"/>
      <c r="D11" s="558"/>
      <c r="E11" s="558"/>
      <c r="F11" s="558"/>
      <c r="G11" s="558"/>
      <c r="H11" s="558"/>
      <c r="I11" s="558"/>
      <c r="J11" s="558"/>
    </row>
    <row r="12" spans="1:11" ht="15" customHeight="1">
      <c r="A12" s="557" t="s">
        <v>73</v>
      </c>
      <c r="B12" s="557"/>
      <c r="C12" s="557"/>
      <c r="D12" s="557"/>
      <c r="E12" s="557"/>
      <c r="F12" s="557"/>
      <c r="G12" s="557"/>
      <c r="H12" s="557"/>
      <c r="I12" s="557"/>
      <c r="J12" s="557"/>
    </row>
    <row r="13" spans="1:11" ht="18" customHeight="1">
      <c r="A13" s="559" t="str">
        <f>Данные!A2</f>
        <v>XXI-В-30-4А-700 (Байрон 0.7 л.)</v>
      </c>
      <c r="B13" s="558"/>
      <c r="C13" s="558"/>
      <c r="D13" s="558"/>
      <c r="E13" s="558"/>
      <c r="F13" s="558"/>
      <c r="G13" s="558"/>
      <c r="H13" s="558"/>
      <c r="I13" s="558"/>
      <c r="J13" s="558"/>
    </row>
    <row r="15" spans="1:11" ht="15.6">
      <c r="A15" s="313" t="s">
        <v>59</v>
      </c>
      <c r="B15" s="313"/>
      <c r="C15" s="313"/>
      <c r="D15" s="313"/>
      <c r="E15" s="313"/>
      <c r="F15" s="313"/>
      <c r="G15" s="314"/>
      <c r="H15" s="315">
        <f>Данные!D11</f>
        <v>43775</v>
      </c>
      <c r="I15" s="313"/>
      <c r="J15" s="314"/>
    </row>
    <row r="16" spans="1:11" ht="15.6">
      <c r="A16" s="313" t="s">
        <v>94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6">
      <c r="A17" s="321" t="s">
        <v>60</v>
      </c>
      <c r="B17" s="322" t="s">
        <v>61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6">
      <c r="A18" s="321" t="s">
        <v>60</v>
      </c>
      <c r="B18" s="322" t="s">
        <v>62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6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6">
      <c r="A20" s="313" t="s">
        <v>74</v>
      </c>
      <c r="B20" s="313"/>
      <c r="C20" s="313"/>
      <c r="D20" s="313"/>
      <c r="E20" s="313"/>
      <c r="F20" s="313"/>
      <c r="G20" s="313"/>
      <c r="H20" s="313"/>
      <c r="I20" s="315">
        <f>H15</f>
        <v>43775</v>
      </c>
      <c r="J20" s="314"/>
    </row>
    <row r="21" spans="1:10" ht="15.6">
      <c r="A21" s="313" t="s">
        <v>75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>
      <c r="A22" s="500" t="s">
        <v>64</v>
      </c>
      <c r="B22" s="500" t="s">
        <v>65</v>
      </c>
      <c r="C22" s="500"/>
      <c r="D22" s="500"/>
      <c r="E22" s="500" t="s">
        <v>66</v>
      </c>
      <c r="F22" s="500"/>
      <c r="G22" s="501" t="s">
        <v>67</v>
      </c>
      <c r="H22" s="500" t="s">
        <v>68</v>
      </c>
      <c r="I22" s="500"/>
      <c r="J22" s="500"/>
    </row>
    <row r="23" spans="1:10">
      <c r="A23" s="500"/>
      <c r="B23" s="500"/>
      <c r="C23" s="500"/>
      <c r="D23" s="500"/>
      <c r="E23" s="500"/>
      <c r="F23" s="500"/>
      <c r="G23" s="501"/>
      <c r="H23" s="500"/>
      <c r="I23" s="500"/>
      <c r="J23" s="500"/>
    </row>
    <row r="24" spans="1:10">
      <c r="A24" s="502">
        <v>1</v>
      </c>
      <c r="B24" s="522" t="s">
        <v>42</v>
      </c>
      <c r="C24" s="523"/>
      <c r="D24" s="524"/>
      <c r="E24" s="507" t="str">
        <f>Данные!C14</f>
        <v>XXI-В-30-4А-700</v>
      </c>
      <c r="F24" s="508"/>
      <c r="G24" s="511">
        <f>Данные!B14</f>
        <v>22</v>
      </c>
      <c r="H24" s="513" t="s">
        <v>151</v>
      </c>
      <c r="I24" s="514"/>
      <c r="J24" s="515"/>
    </row>
    <row r="25" spans="1:10" ht="45.6" customHeight="1">
      <c r="A25" s="503"/>
      <c r="B25" s="554" t="str">
        <f>Данные!$A$30</f>
        <v>(к серийному формокомплекту Бутылка XXI-В-30-4А-700 БАЙРОН)</v>
      </c>
      <c r="C25" s="555"/>
      <c r="D25" s="556"/>
      <c r="E25" s="509"/>
      <c r="F25" s="510"/>
      <c r="G25" s="512"/>
      <c r="H25" s="516"/>
      <c r="I25" s="517"/>
      <c r="J25" s="518"/>
    </row>
    <row r="26" spans="1:10">
      <c r="A26" s="502">
        <f>A24+1</f>
        <v>2</v>
      </c>
      <c r="B26" s="522" t="s">
        <v>106</v>
      </c>
      <c r="C26" s="523"/>
      <c r="D26" s="524"/>
      <c r="E26" s="507" t="str">
        <f>Данные!C15</f>
        <v>XXI-В-30-4А-700</v>
      </c>
      <c r="F26" s="508"/>
      <c r="G26" s="511">
        <f>Данные!B15</f>
        <v>22</v>
      </c>
      <c r="H26" s="513"/>
      <c r="I26" s="514"/>
      <c r="J26" s="515"/>
    </row>
    <row r="27" spans="1:10" ht="44.4" customHeight="1">
      <c r="A27" s="503"/>
      <c r="B27" s="554" t="str">
        <f>Данные!$A$30</f>
        <v>(к серийному формокомплекту Бутылка XXI-В-30-4А-700 БАЙРОН)</v>
      </c>
      <c r="C27" s="555"/>
      <c r="D27" s="556"/>
      <c r="E27" s="509"/>
      <c r="F27" s="510"/>
      <c r="G27" s="512"/>
      <c r="H27" s="516"/>
      <c r="I27" s="517"/>
      <c r="J27" s="518"/>
    </row>
    <row r="28" spans="1:10" ht="14.4" customHeight="1">
      <c r="A28" s="502">
        <f t="shared" ref="A28" si="0">A26+1</f>
        <v>3</v>
      </c>
      <c r="B28" s="522" t="s">
        <v>38</v>
      </c>
      <c r="C28" s="523"/>
      <c r="D28" s="524"/>
      <c r="E28" s="507" t="str">
        <f>Данные!C16</f>
        <v>XXI-В-30-4А-700</v>
      </c>
      <c r="F28" s="508"/>
      <c r="G28" s="511">
        <f>Данные!B16</f>
        <v>26</v>
      </c>
      <c r="H28" s="513"/>
      <c r="I28" s="514"/>
      <c r="J28" s="515"/>
    </row>
    <row r="29" spans="1:10" ht="46.2" customHeight="1">
      <c r="A29" s="503"/>
      <c r="B29" s="554" t="str">
        <f>Данные!$A$30</f>
        <v>(к серийному формокомплекту Бутылка XXI-В-30-4А-700 БАЙРОН)</v>
      </c>
      <c r="C29" s="555"/>
      <c r="D29" s="556"/>
      <c r="E29" s="509"/>
      <c r="F29" s="510"/>
      <c r="G29" s="512"/>
      <c r="H29" s="516"/>
      <c r="I29" s="517"/>
      <c r="J29" s="518"/>
    </row>
    <row r="30" spans="1:10" ht="14.4" customHeight="1">
      <c r="A30" s="502">
        <f t="shared" ref="A30" si="1">A28+1</f>
        <v>4</v>
      </c>
      <c r="B30" s="522" t="s">
        <v>107</v>
      </c>
      <c r="C30" s="523"/>
      <c r="D30" s="524"/>
      <c r="E30" s="507" t="str">
        <f>Данные!C17</f>
        <v>XXI-В-30-4А-700</v>
      </c>
      <c r="F30" s="508"/>
      <c r="G30" s="511">
        <f>Данные!B17</f>
        <v>26</v>
      </c>
      <c r="H30" s="513"/>
      <c r="I30" s="514"/>
      <c r="J30" s="515"/>
    </row>
    <row r="31" spans="1:10" ht="48.6" customHeight="1">
      <c r="A31" s="503"/>
      <c r="B31" s="554" t="str">
        <f>Данные!$A$30</f>
        <v>(к серийному формокомплекту Бутылка XXI-В-30-4А-700 БАЙРОН)</v>
      </c>
      <c r="C31" s="555"/>
      <c r="D31" s="556"/>
      <c r="E31" s="526"/>
      <c r="F31" s="510"/>
      <c r="G31" s="512"/>
      <c r="H31" s="516"/>
      <c r="I31" s="517"/>
      <c r="J31" s="518"/>
    </row>
    <row r="32" spans="1:10" ht="14.4" customHeight="1">
      <c r="A32" s="502">
        <f t="shared" ref="A32" si="2">A30+1</f>
        <v>5</v>
      </c>
      <c r="B32" s="522" t="s">
        <v>46</v>
      </c>
      <c r="C32" s="523"/>
      <c r="D32" s="524"/>
      <c r="E32" s="507" t="str">
        <f>Данные!C18</f>
        <v>XXI-В-30-4А-700</v>
      </c>
      <c r="F32" s="508"/>
      <c r="G32" s="511" t="s">
        <v>60</v>
      </c>
      <c r="H32" s="513"/>
      <c r="I32" s="514"/>
      <c r="J32" s="515"/>
    </row>
    <row r="33" spans="1:10" ht="44.4" customHeight="1">
      <c r="A33" s="503"/>
      <c r="B33" s="554" t="str">
        <f>Данные!$A$30</f>
        <v>(к серийному формокомплекту Бутылка XXI-В-30-4А-700 БАЙРОН)</v>
      </c>
      <c r="C33" s="555"/>
      <c r="D33" s="556"/>
      <c r="E33" s="526"/>
      <c r="F33" s="510"/>
      <c r="G33" s="512"/>
      <c r="H33" s="516"/>
      <c r="I33" s="517"/>
      <c r="J33" s="518"/>
    </row>
    <row r="34" spans="1:10" ht="14.4" customHeight="1">
      <c r="A34" s="502">
        <f t="shared" ref="A34" si="3">A32+1</f>
        <v>6</v>
      </c>
      <c r="B34" s="522" t="s">
        <v>88</v>
      </c>
      <c r="C34" s="523"/>
      <c r="D34" s="524"/>
      <c r="E34" s="507" t="str">
        <f>Данные!C19</f>
        <v>XXI-В-30-4А-700</v>
      </c>
      <c r="F34" s="508"/>
      <c r="G34" s="511" t="s">
        <v>60</v>
      </c>
      <c r="H34" s="513"/>
      <c r="I34" s="514"/>
      <c r="J34" s="515"/>
    </row>
    <row r="35" spans="1:10" ht="40.049999999999997" customHeight="1">
      <c r="A35" s="503"/>
      <c r="B35" s="554" t="str">
        <f>Данные!$A$30</f>
        <v>(к серийному формокомплекту Бутылка XXI-В-30-4А-700 БАЙРОН)</v>
      </c>
      <c r="C35" s="555"/>
      <c r="D35" s="556"/>
      <c r="E35" s="526"/>
      <c r="F35" s="510"/>
      <c r="G35" s="512"/>
      <c r="H35" s="516"/>
      <c r="I35" s="517"/>
      <c r="J35" s="518"/>
    </row>
    <row r="36" spans="1:10" ht="14.4" customHeight="1">
      <c r="A36" s="502">
        <f t="shared" ref="A36" si="4">A34+1</f>
        <v>7</v>
      </c>
      <c r="B36" s="522" t="s">
        <v>50</v>
      </c>
      <c r="C36" s="523"/>
      <c r="D36" s="524"/>
      <c r="E36" s="507" t="str">
        <f>Данные!C20</f>
        <v>XXI-В-30-4А-700</v>
      </c>
      <c r="F36" s="508"/>
      <c r="G36" s="511" t="s">
        <v>60</v>
      </c>
      <c r="H36" s="513"/>
      <c r="I36" s="514"/>
      <c r="J36" s="515"/>
    </row>
    <row r="37" spans="1:10" ht="40.049999999999997" customHeight="1">
      <c r="A37" s="503"/>
      <c r="B37" s="554" t="str">
        <f>Данные!$A$30</f>
        <v>(к серийному формокомплекту Бутылка XXI-В-30-4А-700 БАЙРОН)</v>
      </c>
      <c r="C37" s="555"/>
      <c r="D37" s="556"/>
      <c r="E37" s="526"/>
      <c r="F37" s="510"/>
      <c r="G37" s="512"/>
      <c r="H37" s="516"/>
      <c r="I37" s="517"/>
      <c r="J37" s="518"/>
    </row>
    <row r="38" spans="1:10" ht="14.4" customHeight="1">
      <c r="A38" s="502">
        <f t="shared" ref="A38" si="5">A36+1</f>
        <v>8</v>
      </c>
      <c r="B38" s="522" t="s">
        <v>52</v>
      </c>
      <c r="C38" s="523"/>
      <c r="D38" s="524"/>
      <c r="E38" s="507" t="str">
        <f>Данные!C21</f>
        <v>XXI-В-30-4А-700</v>
      </c>
      <c r="F38" s="508"/>
      <c r="G38" s="511">
        <f>Данные!B21</f>
        <v>20</v>
      </c>
      <c r="H38" s="513"/>
      <c r="I38" s="514"/>
      <c r="J38" s="515"/>
    </row>
    <row r="39" spans="1:10" ht="49.2" customHeight="1">
      <c r="A39" s="503"/>
      <c r="B39" s="554" t="str">
        <f>Данные!$A$30</f>
        <v>(к серийному формокомплекту Бутылка XXI-В-30-4А-700 БАЙРОН)</v>
      </c>
      <c r="C39" s="555"/>
      <c r="D39" s="556"/>
      <c r="E39" s="526"/>
      <c r="F39" s="510"/>
      <c r="G39" s="512"/>
      <c r="H39" s="516"/>
      <c r="I39" s="517"/>
      <c r="J39" s="518"/>
    </row>
    <row r="40" spans="1:10" ht="14.4" customHeight="1">
      <c r="A40" s="502">
        <f t="shared" ref="A40" si="6">A38+1</f>
        <v>9</v>
      </c>
      <c r="B40" s="522" t="s">
        <v>55</v>
      </c>
      <c r="C40" s="523"/>
      <c r="D40" s="524"/>
      <c r="E40" s="507" t="str">
        <f>Данные!C23</f>
        <v>XXI-В-30-4А-700</v>
      </c>
      <c r="F40" s="508"/>
      <c r="G40" s="511">
        <f>Данные!B23</f>
        <v>18</v>
      </c>
      <c r="H40" s="513"/>
      <c r="I40" s="514"/>
      <c r="J40" s="515"/>
    </row>
    <row r="41" spans="1:10" ht="47.4" customHeight="1">
      <c r="A41" s="503"/>
      <c r="B41" s="554" t="str">
        <f>Данные!$A$30</f>
        <v>(к серийному формокомплекту Бутылка XXI-В-30-4А-700 БАЙРОН)</v>
      </c>
      <c r="C41" s="555"/>
      <c r="D41" s="556"/>
      <c r="E41" s="526"/>
      <c r="F41" s="510"/>
      <c r="G41" s="512"/>
      <c r="H41" s="516"/>
      <c r="I41" s="517"/>
      <c r="J41" s="518"/>
    </row>
    <row r="42" spans="1:10" ht="14.4" customHeight="1">
      <c r="A42" s="502">
        <f t="shared" ref="A42" si="7">A40+1</f>
        <v>10</v>
      </c>
      <c r="B42" s="522" t="s">
        <v>54</v>
      </c>
      <c r="C42" s="523"/>
      <c r="D42" s="524"/>
      <c r="E42" s="507" t="str">
        <f>Данные!C25</f>
        <v>XXI-В-30-4А-700</v>
      </c>
      <c r="F42" s="508"/>
      <c r="G42" s="511">
        <f>Данные!B25</f>
        <v>18</v>
      </c>
      <c r="H42" s="513"/>
      <c r="I42" s="514"/>
      <c r="J42" s="515"/>
    </row>
    <row r="43" spans="1:10" ht="48.6" customHeight="1">
      <c r="A43" s="503"/>
      <c r="B43" s="554" t="str">
        <f>Данные!$A$30</f>
        <v>(к серийному формокомплекту Бутылка XXI-В-30-4А-700 БАЙРОН)</v>
      </c>
      <c r="C43" s="555"/>
      <c r="D43" s="556"/>
      <c r="E43" s="526"/>
      <c r="F43" s="510"/>
      <c r="G43" s="512"/>
      <c r="H43" s="516"/>
      <c r="I43" s="517"/>
      <c r="J43" s="518"/>
    </row>
    <row r="44" spans="1:10" ht="14.4" customHeight="1">
      <c r="A44" s="502">
        <f t="shared" ref="A44" si="8">A42+1</f>
        <v>11</v>
      </c>
      <c r="B44" s="522" t="s">
        <v>104</v>
      </c>
      <c r="C44" s="523"/>
      <c r="D44" s="524"/>
      <c r="E44" s="507" t="s">
        <v>60</v>
      </c>
      <c r="F44" s="508"/>
      <c r="G44" s="511">
        <f>Данные!B26</f>
        <v>18</v>
      </c>
      <c r="H44" s="513"/>
      <c r="I44" s="514"/>
      <c r="J44" s="515"/>
    </row>
    <row r="45" spans="1:10" ht="40.799999999999997" customHeight="1">
      <c r="A45" s="503"/>
      <c r="B45" s="554" t="str">
        <f>Данные!$A$30</f>
        <v>(к серийному формокомплекту Бутылка XXI-В-30-4А-700 БАЙРОН)</v>
      </c>
      <c r="C45" s="555"/>
      <c r="D45" s="556"/>
      <c r="E45" s="526"/>
      <c r="F45" s="510"/>
      <c r="G45" s="512"/>
      <c r="H45" s="516"/>
      <c r="I45" s="517"/>
      <c r="J45" s="518"/>
    </row>
    <row r="46" spans="1:10" ht="14.4" customHeight="1">
      <c r="A46" s="502">
        <f t="shared" ref="A46" si="9">A44+1</f>
        <v>12</v>
      </c>
      <c r="B46" s="522" t="s">
        <v>69</v>
      </c>
      <c r="C46" s="523"/>
      <c r="D46" s="524"/>
      <c r="E46" s="507" t="str">
        <f>Данные!C24</f>
        <v>XXI-В-30-4А-700</v>
      </c>
      <c r="F46" s="508"/>
      <c r="G46" s="511">
        <f>Данные!B24</f>
        <v>8</v>
      </c>
      <c r="H46" s="513"/>
      <c r="I46" s="514"/>
      <c r="J46" s="515"/>
    </row>
    <row r="47" spans="1:10" ht="42.6" customHeight="1">
      <c r="A47" s="503"/>
      <c r="B47" s="554" t="str">
        <f>Данные!$A$30</f>
        <v>(к серийному формокомплекту Бутылка XXI-В-30-4А-700 БАЙРОН)</v>
      </c>
      <c r="C47" s="555"/>
      <c r="D47" s="556"/>
      <c r="E47" s="526"/>
      <c r="F47" s="510"/>
      <c r="G47" s="512"/>
      <c r="H47" s="516"/>
      <c r="I47" s="517"/>
      <c r="J47" s="518"/>
    </row>
    <row r="48" spans="1:10" ht="15.6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6">
      <c r="A49" s="313" t="s">
        <v>70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6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6">
      <c r="A51" s="313"/>
      <c r="B51" s="316" t="s">
        <v>71</v>
      </c>
      <c r="C51" s="313" t="s">
        <v>72</v>
      </c>
      <c r="D51" s="313"/>
      <c r="E51" s="313"/>
      <c r="F51" s="313"/>
      <c r="G51" s="313"/>
      <c r="H51" s="313"/>
      <c r="I51" s="313"/>
      <c r="J51" s="314"/>
    </row>
    <row r="52" spans="1:10" ht="15.6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6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6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6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7.399999999999999">
      <c r="A56" s="310"/>
      <c r="B56" s="310"/>
      <c r="C56" s="310"/>
      <c r="D56" s="310"/>
      <c r="E56" s="310"/>
    </row>
    <row r="57" spans="1:10" ht="17.399999999999999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6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F20" sqref="F20"/>
    </sheetView>
  </sheetViews>
  <sheetFormatPr defaultColWidth="9.109375" defaultRowHeight="13.2"/>
  <cols>
    <col min="1" max="1" width="1.33203125" style="64" customWidth="1"/>
    <col min="2" max="2" width="10.7773437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3.10937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22</v>
      </c>
      <c r="L2" s="581"/>
      <c r="M2" s="66"/>
      <c r="N2" s="67"/>
      <c r="O2" s="68"/>
      <c r="P2" s="572"/>
      <c r="Q2" s="572"/>
      <c r="R2" s="69"/>
      <c r="S2" s="70"/>
    </row>
    <row r="3" spans="1:19" ht="23.4" thickBot="1">
      <c r="A3" s="65"/>
      <c r="B3" s="563"/>
      <c r="C3" s="564"/>
      <c r="D3" s="565"/>
      <c r="E3" s="573" t="s">
        <v>42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3.4" thickBot="1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>
      <c r="A5" s="65"/>
      <c r="B5" s="587" t="s">
        <v>13</v>
      </c>
      <c r="C5" s="588"/>
      <c r="D5" s="548" t="str">
        <f>Данные!$A5</f>
        <v>PCI</v>
      </c>
      <c r="E5" s="549"/>
      <c r="F5" s="549"/>
      <c r="G5" s="549"/>
      <c r="H5" s="550"/>
      <c r="I5" s="589"/>
      <c r="J5" s="590"/>
      <c r="K5" s="549"/>
      <c r="L5" s="550"/>
      <c r="M5" s="74"/>
      <c r="N5" s="71"/>
      <c r="O5" s="71"/>
      <c r="P5" s="71"/>
      <c r="Q5" s="71"/>
      <c r="R5" s="73"/>
      <c r="S5" s="70"/>
    </row>
    <row r="6" spans="1:19" ht="24" thickTop="1" thickBot="1">
      <c r="A6" s="65"/>
      <c r="B6" s="587" t="s">
        <v>12</v>
      </c>
      <c r="C6" s="591"/>
      <c r="D6" s="542" t="str">
        <f>Данные!$A2</f>
        <v>XXI-В-30-4А-700 (Байрон 0.7 л.)</v>
      </c>
      <c r="E6" s="592"/>
      <c r="F6" s="592"/>
      <c r="G6" s="592"/>
      <c r="H6" s="593"/>
      <c r="I6" s="589"/>
      <c r="J6" s="590"/>
      <c r="K6" s="549"/>
      <c r="L6" s="550"/>
      <c r="M6" s="74"/>
      <c r="N6" s="71"/>
      <c r="O6" s="71"/>
      <c r="P6" s="71"/>
      <c r="Q6" s="71"/>
      <c r="R6" s="73"/>
      <c r="S6" s="70"/>
    </row>
    <row r="7" spans="1:19" ht="78.75" customHeight="1" thickTop="1" thickBot="1">
      <c r="A7" s="65"/>
      <c r="B7" s="594" t="s">
        <v>14</v>
      </c>
      <c r="C7" s="595"/>
      <c r="D7" s="551">
        <f>Данные!$A8</f>
        <v>0</v>
      </c>
      <c r="E7" s="596"/>
      <c r="F7" s="596"/>
      <c r="G7" s="596"/>
      <c r="H7" s="597"/>
      <c r="I7" s="594" t="s">
        <v>15</v>
      </c>
      <c r="J7" s="598"/>
      <c r="K7" s="539">
        <f>Данные!$A11</f>
        <v>0</v>
      </c>
      <c r="L7" s="540"/>
      <c r="M7" s="75"/>
      <c r="N7" s="76"/>
      <c r="O7" s="76"/>
      <c r="P7" s="76"/>
      <c r="Q7" s="76"/>
      <c r="R7" s="77"/>
      <c r="S7" s="70"/>
    </row>
    <row r="8" spans="1:19" ht="2.2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21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>
      <c r="A10" s="78"/>
      <c r="B10" s="492" t="s">
        <v>25</v>
      </c>
      <c r="C10" s="93">
        <v>308.7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>
      <c r="A11" s="78"/>
      <c r="B11" s="493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>
      <c r="A12" s="78"/>
      <c r="B12" s="493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30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>
      <c r="A13" s="78"/>
      <c r="B13" s="493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30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>
      <c r="A14" s="78"/>
      <c r="B14" s="493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30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>
      <c r="A15" s="78"/>
      <c r="B15" s="493" t="s">
        <v>9</v>
      </c>
      <c r="C15" s="388">
        <v>157</v>
      </c>
      <c r="D15" s="98">
        <v>0.1</v>
      </c>
      <c r="E15" s="98">
        <v>-0.1</v>
      </c>
      <c r="F15" s="51" t="s">
        <v>19</v>
      </c>
      <c r="G15" s="30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>
      <c r="A16" s="78"/>
      <c r="B16" s="493" t="s">
        <v>5</v>
      </c>
      <c r="C16" s="98">
        <v>278.2</v>
      </c>
      <c r="D16" s="98">
        <v>0.05</v>
      </c>
      <c r="E16" s="103">
        <v>-0.05</v>
      </c>
      <c r="F16" s="51" t="s">
        <v>19</v>
      </c>
      <c r="G16" s="30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>
      <c r="A17" s="78"/>
      <c r="B17" s="493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490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9.6">
      <c r="A18" s="78"/>
      <c r="B18" s="494" t="s">
        <v>150</v>
      </c>
      <c r="C18" s="363" t="s">
        <v>147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>
      <c r="A19" s="78"/>
      <c r="B19" s="494" t="s">
        <v>33</v>
      </c>
      <c r="C19" s="363">
        <v>26.2</v>
      </c>
      <c r="D19" s="106">
        <v>0.02</v>
      </c>
      <c r="E19" s="98">
        <v>-0.02</v>
      </c>
      <c r="F19" s="51" t="s">
        <v>19</v>
      </c>
      <c r="G19" s="30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52.8">
      <c r="A20" s="78"/>
      <c r="B20" s="494" t="s">
        <v>148</v>
      </c>
      <c r="C20" s="363">
        <v>79</v>
      </c>
      <c r="D20" s="106"/>
      <c r="E20" s="98"/>
      <c r="F20" s="51" t="s">
        <v>19</v>
      </c>
      <c r="G20" s="305" t="s">
        <v>133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52.8">
      <c r="A21" s="78"/>
      <c r="B21" s="494" t="s">
        <v>149</v>
      </c>
      <c r="C21" s="363">
        <v>57</v>
      </c>
      <c r="D21" s="106"/>
      <c r="E21" s="98"/>
      <c r="F21" s="51" t="s">
        <v>19</v>
      </c>
      <c r="G21" s="305" t="s">
        <v>133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39.6">
      <c r="A22" s="78"/>
      <c r="B22" s="494" t="s">
        <v>134</v>
      </c>
      <c r="C22" s="325">
        <v>0.3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39.6">
      <c r="A23" s="78"/>
      <c r="B23" s="494" t="s">
        <v>135</v>
      </c>
      <c r="C23" s="325" t="s">
        <v>136</v>
      </c>
      <c r="D23" s="106">
        <v>0.02</v>
      </c>
      <c r="E23" s="98">
        <v>-0.02</v>
      </c>
      <c r="F23" s="51" t="s">
        <v>19</v>
      </c>
      <c r="G23" s="250" t="s">
        <v>37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4.4">
      <c r="A24" s="78"/>
      <c r="B24" s="599" t="s">
        <v>56</v>
      </c>
      <c r="C24" s="600"/>
      <c r="D24" s="600"/>
      <c r="E24" s="601"/>
      <c r="F24" s="118" t="s">
        <v>16</v>
      </c>
      <c r="G24" s="308" t="s">
        <v>45</v>
      </c>
      <c r="H24" s="107"/>
      <c r="I24" s="106"/>
      <c r="J24" s="106"/>
      <c r="K24" s="106"/>
      <c r="L24" s="332"/>
      <c r="M24" s="332"/>
      <c r="N24" s="332"/>
      <c r="O24" s="332"/>
      <c r="P24" s="332"/>
      <c r="Q24" s="332"/>
      <c r="R24" s="333"/>
      <c r="S24" s="86"/>
    </row>
    <row r="25" spans="1:19" ht="15" thickBot="1">
      <c r="A25" s="78"/>
      <c r="B25" s="584" t="s">
        <v>44</v>
      </c>
      <c r="C25" s="585"/>
      <c r="D25" s="585"/>
      <c r="E25" s="586"/>
      <c r="F25" s="118" t="s">
        <v>16</v>
      </c>
      <c r="G25" s="491" t="s">
        <v>45</v>
      </c>
      <c r="H25" s="109"/>
      <c r="I25" s="110"/>
      <c r="J25" s="110"/>
      <c r="K25" s="110"/>
      <c r="L25" s="334"/>
      <c r="M25" s="334"/>
      <c r="N25" s="334"/>
      <c r="O25" s="334"/>
      <c r="P25" s="334"/>
      <c r="Q25" s="334"/>
      <c r="R25" s="335"/>
      <c r="S25" s="86"/>
    </row>
    <row r="26" spans="1:19" ht="3.75" customHeight="1" thickBot="1">
      <c r="A26" s="112"/>
      <c r="B26" s="113"/>
      <c r="C26" s="113"/>
      <c r="D26" s="113"/>
      <c r="E26" s="114"/>
      <c r="F26" s="114"/>
      <c r="G26" s="113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6"/>
    </row>
    <row r="27" spans="1:19" ht="13.5" customHeight="1" thickTop="1"/>
  </sheetData>
  <mergeCells count="20">
    <mergeCell ref="B25:E25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4:E24"/>
    <mergeCell ref="B2:D4"/>
    <mergeCell ref="E2:H2"/>
    <mergeCell ref="P2:Q2"/>
    <mergeCell ref="E3:H3"/>
    <mergeCell ref="I2:J3"/>
    <mergeCell ref="K2:L3"/>
  </mergeCells>
  <conditionalFormatting sqref="H10:R25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87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4" sqref="B14:F14"/>
    </sheetView>
  </sheetViews>
  <sheetFormatPr defaultColWidth="9.109375" defaultRowHeight="13.2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2">
        <f>'Чист. форма'!B2:D4</f>
        <v>0</v>
      </c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Данные!B15</f>
        <v>22</v>
      </c>
      <c r="L2" s="622"/>
      <c r="M2" s="66"/>
      <c r="N2" s="67"/>
      <c r="O2" s="68"/>
      <c r="P2" s="572"/>
      <c r="Q2" s="572"/>
      <c r="R2" s="69"/>
      <c r="S2" s="70"/>
    </row>
    <row r="3" spans="1:19" ht="17.25" customHeight="1" thickBot="1">
      <c r="A3" s="65"/>
      <c r="B3" s="605"/>
      <c r="C3" s="606"/>
      <c r="D3" s="607"/>
      <c r="E3" s="614" t="s">
        <v>43</v>
      </c>
      <c r="F3" s="615"/>
      <c r="G3" s="615"/>
      <c r="H3" s="616"/>
      <c r="I3" s="619"/>
      <c r="J3" s="620"/>
      <c r="K3" s="623"/>
      <c r="L3" s="624"/>
      <c r="M3" s="72"/>
      <c r="N3" s="71"/>
      <c r="O3" s="71"/>
      <c r="P3" s="71"/>
      <c r="Q3" s="71"/>
      <c r="R3" s="73"/>
      <c r="S3" s="70"/>
    </row>
    <row r="4" spans="1:19" ht="17.100000000000001" customHeight="1" thickBot="1">
      <c r="A4" s="65"/>
      <c r="B4" s="608"/>
      <c r="C4" s="609"/>
      <c r="D4" s="610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>
      <c r="A5" s="65"/>
      <c r="B5" s="587" t="s">
        <v>13</v>
      </c>
      <c r="C5" s="625"/>
      <c r="D5" s="548" t="str">
        <f>Данные!$A5</f>
        <v>PCI</v>
      </c>
      <c r="E5" s="549"/>
      <c r="F5" s="549"/>
      <c r="G5" s="549"/>
      <c r="H5" s="550"/>
      <c r="I5" s="626"/>
      <c r="J5" s="627"/>
      <c r="K5" s="628"/>
      <c r="L5" s="550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>
      <c r="A6" s="65"/>
      <c r="B6" s="587" t="s">
        <v>12</v>
      </c>
      <c r="C6" s="625"/>
      <c r="D6" s="542" t="str">
        <f>Данные!$A2</f>
        <v>XXI-В-30-4А-700 (Байрон 0.7 л.)</v>
      </c>
      <c r="E6" s="592"/>
      <c r="F6" s="592"/>
      <c r="G6" s="592"/>
      <c r="H6" s="593"/>
      <c r="I6" s="626"/>
      <c r="J6" s="627"/>
      <c r="K6" s="628"/>
      <c r="L6" s="550"/>
      <c r="M6" s="72"/>
      <c r="N6" s="71"/>
      <c r="O6" s="71"/>
      <c r="P6" s="71"/>
      <c r="Q6" s="71"/>
      <c r="R6" s="73"/>
      <c r="S6" s="70"/>
    </row>
    <row r="7" spans="1:19" ht="69" customHeight="1" thickTop="1" thickBot="1">
      <c r="A7" s="65"/>
      <c r="B7" s="594" t="s">
        <v>14</v>
      </c>
      <c r="C7" s="629"/>
      <c r="D7" s="551">
        <f>Данные!$A8</f>
        <v>0</v>
      </c>
      <c r="E7" s="596"/>
      <c r="F7" s="596"/>
      <c r="G7" s="596"/>
      <c r="H7" s="597"/>
      <c r="I7" s="630" t="s">
        <v>15</v>
      </c>
      <c r="J7" s="629"/>
      <c r="K7" s="539">
        <f>Данные!$A11</f>
        <v>0</v>
      </c>
      <c r="L7" s="540"/>
      <c r="M7" s="74"/>
      <c r="N7" s="71"/>
      <c r="O7" s="71"/>
      <c r="P7" s="71"/>
      <c r="Q7" s="71"/>
      <c r="R7" s="73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0.6">
      <c r="A10" s="78"/>
      <c r="B10" s="92" t="s">
        <v>25</v>
      </c>
      <c r="C10" s="499" t="s">
        <v>137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>
      <c r="A14" s="78"/>
      <c r="B14" s="599" t="s">
        <v>144</v>
      </c>
      <c r="C14" s="600"/>
      <c r="D14" s="600"/>
      <c r="E14" s="600"/>
      <c r="F14" s="631"/>
      <c r="G14" s="56" t="s">
        <v>76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>
      <c r="A15" s="78"/>
      <c r="B15" s="584" t="s">
        <v>44</v>
      </c>
      <c r="C15" s="585"/>
      <c r="D15" s="585"/>
      <c r="E15" s="586"/>
      <c r="F15" s="118" t="s">
        <v>16</v>
      </c>
      <c r="G15" s="117" t="s">
        <v>45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>
      <c r="B17" s="125"/>
      <c r="P17" s="126"/>
    </row>
    <row r="18" spans="2:16" ht="12.75" customHeight="1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26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>
      <c r="A5" s="65"/>
      <c r="B5" s="587" t="s">
        <v>13</v>
      </c>
      <c r="C5" s="588"/>
      <c r="D5" s="548" t="str">
        <f>Данные!$A5</f>
        <v>PCI</v>
      </c>
      <c r="E5" s="549"/>
      <c r="F5" s="549"/>
      <c r="G5" s="549"/>
      <c r="H5" s="550"/>
      <c r="I5" s="589"/>
      <c r="J5" s="590"/>
      <c r="K5" s="549"/>
      <c r="L5" s="550"/>
      <c r="M5" s="74"/>
      <c r="N5" s="71"/>
      <c r="O5" s="71"/>
      <c r="P5" s="71"/>
      <c r="Q5" s="71"/>
      <c r="R5" s="73"/>
      <c r="S5" s="70"/>
    </row>
    <row r="6" spans="1:24" ht="26.25" customHeight="1" thickTop="1" thickBot="1">
      <c r="A6" s="65"/>
      <c r="B6" s="587" t="s">
        <v>12</v>
      </c>
      <c r="C6" s="591"/>
      <c r="D6" s="542" t="str">
        <f>Данные!$A2</f>
        <v>XXI-В-30-4А-700 (Байрон 0.7 л.)</v>
      </c>
      <c r="E6" s="592"/>
      <c r="F6" s="592"/>
      <c r="G6" s="592"/>
      <c r="H6" s="593"/>
      <c r="I6" s="589"/>
      <c r="J6" s="590"/>
      <c r="K6" s="549"/>
      <c r="L6" s="550"/>
      <c r="M6" s="74"/>
      <c r="N6" s="71"/>
      <c r="O6" s="71"/>
      <c r="P6" s="71"/>
      <c r="Q6" s="71"/>
      <c r="R6" s="73"/>
      <c r="S6" s="70"/>
    </row>
    <row r="7" spans="1:24" ht="130.5" customHeight="1" thickTop="1" thickBot="1">
      <c r="A7" s="65"/>
      <c r="B7" s="594" t="s">
        <v>14</v>
      </c>
      <c r="C7" s="595"/>
      <c r="D7" s="551">
        <f>Данные!$A8</f>
        <v>0</v>
      </c>
      <c r="E7" s="596"/>
      <c r="F7" s="596"/>
      <c r="G7" s="596"/>
      <c r="H7" s="597"/>
      <c r="I7" s="594" t="s">
        <v>15</v>
      </c>
      <c r="J7" s="598"/>
      <c r="K7" s="539">
        <f>Данные!$A11</f>
        <v>0</v>
      </c>
      <c r="L7" s="540"/>
      <c r="M7" s="75"/>
      <c r="N7" s="76"/>
      <c r="O7" s="76"/>
      <c r="P7" s="76"/>
      <c r="Q7" s="76"/>
      <c r="R7" s="77"/>
      <c r="S7" s="70"/>
    </row>
    <row r="8" spans="1:24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>
      <c r="A10" s="78"/>
      <c r="B10" s="92" t="s">
        <v>25</v>
      </c>
      <c r="C10" s="93">
        <v>286.95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>
      <c r="A14" s="78"/>
      <c r="B14" s="97" t="s">
        <v>5</v>
      </c>
      <c r="C14" s="98">
        <v>260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>
      <c r="A18" s="78"/>
      <c r="B18" s="105" t="s">
        <v>33</v>
      </c>
      <c r="C18" s="106" t="s">
        <v>145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0.6">
      <c r="A19" s="78"/>
      <c r="B19" s="105" t="s">
        <v>34</v>
      </c>
      <c r="C19" s="363">
        <v>77.88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1.2" thickBot="1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8" thickBot="1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/>
  </sheetData>
  <mergeCells count="18"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1" sqref="C11"/>
    </sheetView>
  </sheetViews>
  <sheetFormatPr defaultColWidth="9.109375" defaultRowHeight="13.2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26</v>
      </c>
      <c r="L2" s="581"/>
      <c r="M2" s="7"/>
      <c r="N2" s="8"/>
      <c r="O2" s="9"/>
      <c r="P2" s="632"/>
      <c r="Q2" s="632"/>
      <c r="R2" s="10"/>
      <c r="S2" s="11"/>
    </row>
    <row r="3" spans="1:19" ht="17.25" customHeight="1" thickBot="1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>
      <c r="A5" s="6"/>
      <c r="B5" s="587" t="s">
        <v>13</v>
      </c>
      <c r="C5" s="588"/>
      <c r="D5" s="548" t="str">
        <f>Данные!$A5</f>
        <v>PCI</v>
      </c>
      <c r="E5" s="549"/>
      <c r="F5" s="549"/>
      <c r="G5" s="549"/>
      <c r="H5" s="550"/>
      <c r="I5" s="589"/>
      <c r="J5" s="590"/>
      <c r="K5" s="549"/>
      <c r="L5" s="550"/>
      <c r="M5" s="21"/>
      <c r="N5" s="14"/>
      <c r="O5" s="14"/>
      <c r="P5" s="14"/>
      <c r="Q5" s="14"/>
      <c r="R5" s="15"/>
      <c r="S5" s="11"/>
    </row>
    <row r="6" spans="1:19" ht="24.75" customHeight="1" thickTop="1" thickBot="1">
      <c r="A6" s="6"/>
      <c r="B6" s="587" t="s">
        <v>12</v>
      </c>
      <c r="C6" s="591"/>
      <c r="D6" s="542" t="str">
        <f>Данные!$A2</f>
        <v>XXI-В-30-4А-700 (Байрон 0.7 л.)</v>
      </c>
      <c r="E6" s="592"/>
      <c r="F6" s="592"/>
      <c r="G6" s="592"/>
      <c r="H6" s="593"/>
      <c r="I6" s="589"/>
      <c r="J6" s="590"/>
      <c r="K6" s="549"/>
      <c r="L6" s="550"/>
      <c r="M6" s="21"/>
      <c r="N6" s="14"/>
      <c r="O6" s="14"/>
      <c r="P6" s="14"/>
      <c r="Q6" s="14"/>
      <c r="R6" s="15"/>
      <c r="S6" s="11"/>
    </row>
    <row r="7" spans="1:19" ht="57" customHeight="1" thickTop="1" thickBot="1">
      <c r="A7" s="6"/>
      <c r="B7" s="594" t="s">
        <v>14</v>
      </c>
      <c r="C7" s="595"/>
      <c r="D7" s="551">
        <f>Данные!$A8</f>
        <v>0</v>
      </c>
      <c r="E7" s="596"/>
      <c r="F7" s="596"/>
      <c r="G7" s="596"/>
      <c r="H7" s="597"/>
      <c r="I7" s="594" t="s">
        <v>15</v>
      </c>
      <c r="J7" s="598"/>
      <c r="K7" s="539">
        <f>Данные!$A11</f>
        <v>0</v>
      </c>
      <c r="L7" s="540"/>
      <c r="M7" s="22"/>
      <c r="N7" s="12"/>
      <c r="O7" s="12"/>
      <c r="P7" s="12"/>
      <c r="Q7" s="12"/>
      <c r="R7" s="23"/>
      <c r="S7" s="11"/>
    </row>
    <row r="8" spans="1:19" ht="3.75" customHeight="1" thickBot="1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1.2" thickBot="1">
      <c r="A10" s="24"/>
      <c r="B10" s="50" t="s">
        <v>6</v>
      </c>
      <c r="C10" s="389" t="s">
        <v>145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09375" defaultRowHeight="13.2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>
      <c r="A2" s="65"/>
      <c r="B2" s="602"/>
      <c r="C2" s="603"/>
      <c r="D2" s="604"/>
      <c r="E2" s="611" t="s">
        <v>10</v>
      </c>
      <c r="F2" s="612"/>
      <c r="G2" s="612"/>
      <c r="H2" s="613"/>
      <c r="I2" s="617" t="s">
        <v>11</v>
      </c>
      <c r="J2" s="618"/>
      <c r="K2" s="621">
        <f>Данные!B18</f>
        <v>0</v>
      </c>
      <c r="L2" s="622"/>
      <c r="M2" s="633"/>
      <c r="N2" s="634"/>
      <c r="O2" s="634"/>
      <c r="P2" s="634"/>
      <c r="Q2" s="634"/>
      <c r="R2" s="635"/>
      <c r="S2" s="70"/>
    </row>
    <row r="3" spans="1:19" ht="17.25" customHeight="1" thickBot="1">
      <c r="A3" s="65"/>
      <c r="B3" s="605"/>
      <c r="C3" s="606"/>
      <c r="D3" s="607"/>
      <c r="E3" s="614" t="s">
        <v>46</v>
      </c>
      <c r="F3" s="615"/>
      <c r="G3" s="615"/>
      <c r="H3" s="616"/>
      <c r="I3" s="619"/>
      <c r="J3" s="620"/>
      <c r="K3" s="623"/>
      <c r="L3" s="624"/>
      <c r="M3" s="636"/>
      <c r="N3" s="637"/>
      <c r="O3" s="637"/>
      <c r="P3" s="637"/>
      <c r="Q3" s="637"/>
      <c r="R3" s="638"/>
      <c r="S3" s="70"/>
    </row>
    <row r="4" spans="1:19" ht="17.100000000000001" customHeight="1" thickBot="1">
      <c r="A4" s="65"/>
      <c r="B4" s="608"/>
      <c r="C4" s="609"/>
      <c r="D4" s="610"/>
      <c r="E4" s="252"/>
      <c r="F4" s="252"/>
      <c r="G4" s="252"/>
      <c r="H4" s="252"/>
      <c r="I4" s="253"/>
      <c r="J4" s="251"/>
      <c r="K4" s="254"/>
      <c r="L4" s="255"/>
      <c r="M4" s="636"/>
      <c r="N4" s="637"/>
      <c r="O4" s="637"/>
      <c r="P4" s="637"/>
      <c r="Q4" s="637"/>
      <c r="R4" s="638"/>
      <c r="S4" s="70"/>
    </row>
    <row r="5" spans="1:19" ht="24.75" customHeight="1" thickTop="1" thickBot="1">
      <c r="A5" s="65"/>
      <c r="B5" s="587" t="s">
        <v>13</v>
      </c>
      <c r="C5" s="625"/>
      <c r="D5" s="548" t="str">
        <f>Данные!$A5</f>
        <v>PCI</v>
      </c>
      <c r="E5" s="549"/>
      <c r="F5" s="549"/>
      <c r="G5" s="549"/>
      <c r="H5" s="550"/>
      <c r="I5" s="626"/>
      <c r="J5" s="627"/>
      <c r="K5" s="628"/>
      <c r="L5" s="550"/>
      <c r="M5" s="636"/>
      <c r="N5" s="637"/>
      <c r="O5" s="637"/>
      <c r="P5" s="637"/>
      <c r="Q5" s="637"/>
      <c r="R5" s="638"/>
      <c r="S5" s="70"/>
    </row>
    <row r="6" spans="1:19" ht="17.100000000000001" customHeight="1" thickTop="1" thickBot="1">
      <c r="A6" s="65"/>
      <c r="B6" s="587" t="s">
        <v>12</v>
      </c>
      <c r="C6" s="625"/>
      <c r="D6" s="542" t="str">
        <f>Данные!$A2</f>
        <v>XXI-В-30-4А-700 (Байрон 0.7 л.)</v>
      </c>
      <c r="E6" s="592"/>
      <c r="F6" s="592"/>
      <c r="G6" s="592"/>
      <c r="H6" s="593"/>
      <c r="I6" s="626"/>
      <c r="J6" s="627"/>
      <c r="K6" s="628"/>
      <c r="L6" s="550"/>
      <c r="M6" s="636"/>
      <c r="N6" s="637"/>
      <c r="O6" s="637"/>
      <c r="P6" s="637"/>
      <c r="Q6" s="637"/>
      <c r="R6" s="638"/>
      <c r="S6" s="70"/>
    </row>
    <row r="7" spans="1:19" ht="90.75" customHeight="1" thickTop="1" thickBot="1">
      <c r="A7" s="65"/>
      <c r="B7" s="594" t="s">
        <v>14</v>
      </c>
      <c r="C7" s="629"/>
      <c r="D7" s="551">
        <f>Данные!$A8</f>
        <v>0</v>
      </c>
      <c r="E7" s="596"/>
      <c r="F7" s="596"/>
      <c r="G7" s="596"/>
      <c r="H7" s="597"/>
      <c r="I7" s="630" t="s">
        <v>15</v>
      </c>
      <c r="J7" s="629"/>
      <c r="K7" s="539">
        <f>Данные!$A11</f>
        <v>0</v>
      </c>
      <c r="L7" s="540"/>
      <c r="M7" s="636"/>
      <c r="N7" s="637"/>
      <c r="O7" s="637"/>
      <c r="P7" s="637"/>
      <c r="Q7" s="637"/>
      <c r="R7" s="638"/>
      <c r="S7" s="70"/>
    </row>
    <row r="8" spans="1:19" ht="3.75" customHeight="1" thickBot="1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>
      <c r="A21" s="78"/>
      <c r="B21" s="584" t="s">
        <v>47</v>
      </c>
      <c r="C21" s="585"/>
      <c r="D21" s="585"/>
      <c r="E21" s="586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Детали ф-тов</vt:lpstr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'Детали ф-тов'!Область_печати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2019-11-22T06:59:46Z</cp:lastPrinted>
  <dcterms:created xsi:type="dcterms:W3CDTF">2004-01-21T15:24:02Z</dcterms:created>
  <dcterms:modified xsi:type="dcterms:W3CDTF">2019-11-26T06:39:41Z</dcterms:modified>
</cp:coreProperties>
</file>