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32" i="16" s="1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C38" i="16" l="1"/>
  <c r="D38" i="16" s="1"/>
  <c r="I32" i="16"/>
  <c r="I2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<sst xmlns="http://schemas.openxmlformats.org/spreadsheetml/2006/main" count="506" uniqueCount="140">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</sst>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  <sheetName val="Детали ф-тов"/>
    </sheetNames>
    <sheetDataSet>
      <sheetData sheetId="0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Охладитель плунжера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 x14ac:dyDescent="0.35">
      <c r="A2" s="488" t="s">
        <v>110</v>
      </c>
      <c r="B2" s="489"/>
      <c r="C2" s="489"/>
      <c r="D2" s="489"/>
      <c r="E2" s="490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2" t="s">
        <v>83</v>
      </c>
      <c r="B4" s="493"/>
      <c r="C4" s="493"/>
      <c r="D4" s="493"/>
      <c r="E4" s="493"/>
    </row>
    <row r="5" spans="1:11" ht="16.8" thickTop="1" thickBot="1" x14ac:dyDescent="0.3">
      <c r="A5" s="494" t="s">
        <v>87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84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85</v>
      </c>
      <c r="B10" s="487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5"/>
      <c r="B11" s="486"/>
      <c r="D11" s="379">
        <v>43761</v>
      </c>
      <c r="F11" s="500" t="s">
        <v>97</v>
      </c>
      <c r="G11" s="500"/>
      <c r="H11" s="500"/>
      <c r="I11" s="500"/>
      <c r="J11" s="501" t="s">
        <v>99</v>
      </c>
      <c r="K11" s="501"/>
    </row>
    <row r="12" spans="1:11" x14ac:dyDescent="0.25">
      <c r="F12" s="500" t="s">
        <v>86</v>
      </c>
      <c r="G12" s="500"/>
      <c r="H12" s="500"/>
      <c r="I12" s="500"/>
      <c r="J12" s="501" t="s">
        <v>100</v>
      </c>
      <c r="K12" s="501"/>
    </row>
    <row r="13" spans="1:11" x14ac:dyDescent="0.25">
      <c r="A13" s="373" t="s">
        <v>88</v>
      </c>
      <c r="B13" s="374" t="s">
        <v>89</v>
      </c>
      <c r="C13" s="384" t="s">
        <v>104</v>
      </c>
      <c r="F13" s="500" t="s">
        <v>98</v>
      </c>
      <c r="G13" s="500"/>
      <c r="H13" s="500"/>
      <c r="I13" s="500"/>
      <c r="J13" s="501" t="s">
        <v>101</v>
      </c>
      <c r="K13" s="501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484" t="s">
        <v>107</v>
      </c>
      <c r="B29" s="484"/>
      <c r="C29" s="484"/>
    </row>
    <row r="30" spans="1:3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50</v>
      </c>
      <c r="L2" s="611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24</v>
      </c>
      <c r="L2" s="611"/>
      <c r="M2" s="210"/>
      <c r="N2" s="211"/>
      <c r="O2" s="212"/>
      <c r="P2" s="626"/>
      <c r="Q2" s="626"/>
      <c r="R2" s="213"/>
      <c r="S2" s="214"/>
    </row>
    <row r="3" spans="1:19" ht="17.25" customHeight="1" thickBot="1" x14ac:dyDescent="0.3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24</v>
      </c>
      <c r="L2" s="611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29">
        <f>Данные!B23</f>
        <v>24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Normal="100" zoomScaleSheetLayoutView="90" workbookViewId="0">
      <selection activeCell="A21" sqref="A21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114</v>
      </c>
      <c r="C1" s="390"/>
      <c r="D1" s="482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115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4" t="s">
        <v>116</v>
      </c>
      <c r="B3" s="504"/>
      <c r="C3" s="504"/>
      <c r="D3" s="504"/>
      <c r="E3" s="504"/>
      <c r="F3" s="504"/>
      <c r="G3" s="504"/>
      <c r="H3" s="504"/>
      <c r="I3" s="504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117</v>
      </c>
      <c r="B5" s="398" t="s">
        <v>118</v>
      </c>
      <c r="C5" s="398" t="s">
        <v>67</v>
      </c>
      <c r="D5" s="399" t="s">
        <v>119</v>
      </c>
      <c r="E5" s="398" t="s">
        <v>120</v>
      </c>
      <c r="F5" s="398" t="s">
        <v>121</v>
      </c>
      <c r="G5" s="398" t="s">
        <v>122</v>
      </c>
      <c r="H5" s="400" t="s">
        <v>123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[1]Данные!A25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124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125</v>
      </c>
      <c r="B20" s="398" t="s">
        <v>126</v>
      </c>
      <c r="C20" s="398" t="s">
        <v>127</v>
      </c>
      <c r="D20" s="398" t="s">
        <v>128</v>
      </c>
      <c r="E20" s="398" t="s">
        <v>129</v>
      </c>
      <c r="F20" s="398" t="s">
        <v>130</v>
      </c>
      <c r="G20" s="429" t="s">
        <v>131</v>
      </c>
      <c r="H20" s="430" t="s">
        <v>132</v>
      </c>
      <c r="I20" s="431" t="s">
        <v>133</v>
      </c>
      <c r="J20" s="401"/>
      <c r="K20" s="401"/>
      <c r="L20" s="401"/>
    </row>
    <row r="21" spans="1:12" x14ac:dyDescent="0.25">
      <c r="A21" s="432">
        <f>D6*700000</f>
        <v>18200000</v>
      </c>
      <c r="B21" s="433">
        <v>43781</v>
      </c>
      <c r="C21" s="434">
        <v>43783</v>
      </c>
      <c r="D21" s="433">
        <v>43789</v>
      </c>
      <c r="E21" s="435">
        <v>466668</v>
      </c>
      <c r="F21" s="435">
        <v>519471</v>
      </c>
      <c r="G21" s="436">
        <f>F21/A$21</f>
        <v>2.8542362637362637E-2</v>
      </c>
      <c r="H21" s="437">
        <f>A21-F21</f>
        <v>17680529</v>
      </c>
      <c r="I21" s="438">
        <f>1-G21</f>
        <v>0.97145763736263735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17680529</v>
      </c>
      <c r="I22" s="444">
        <f>I21-G22</f>
        <v>0.97145763736263735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134</v>
      </c>
      <c r="B32" s="464"/>
      <c r="C32" s="464"/>
      <c r="D32" s="465"/>
      <c r="E32" s="466">
        <f>SUM(E21:E31)</f>
        <v>466668</v>
      </c>
      <c r="F32" s="467">
        <f>SUM(F21:F31)</f>
        <v>519471</v>
      </c>
      <c r="G32" s="468">
        <f>SUM(G21:G31)</f>
        <v>2.8542362637362637E-2</v>
      </c>
      <c r="H32" s="469">
        <f>A21-F32</f>
        <v>17680529</v>
      </c>
      <c r="I32" s="470">
        <f>1-G32</f>
        <v>0.97145763736263735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5" t="s">
        <v>135</v>
      </c>
      <c r="B36" s="505"/>
      <c r="C36" s="505"/>
      <c r="D36" s="505"/>
      <c r="E36" s="393"/>
      <c r="F36" s="393"/>
      <c r="G36" s="393"/>
      <c r="H36" s="393"/>
      <c r="I36" s="393"/>
      <c r="J36" s="393"/>
    </row>
    <row r="37" spans="1:11" x14ac:dyDescent="0.25">
      <c r="A37" s="506" t="s">
        <v>136</v>
      </c>
      <c r="B37" s="506"/>
      <c r="C37" s="472" t="s">
        <v>137</v>
      </c>
      <c r="D37" s="472" t="s">
        <v>138</v>
      </c>
      <c r="E37" s="393"/>
      <c r="F37" s="393"/>
      <c r="G37" s="393"/>
      <c r="H37" s="393"/>
      <c r="I37" s="393"/>
      <c r="J37" s="393"/>
    </row>
    <row r="38" spans="1:11" x14ac:dyDescent="0.25">
      <c r="A38" s="507">
        <f>A21-F32</f>
        <v>17680529</v>
      </c>
      <c r="B38" s="508"/>
      <c r="C38" s="473">
        <f>1-G32</f>
        <v>0.97145763736263735</v>
      </c>
      <c r="D38" s="474">
        <f>(C38/0.8)*100</f>
        <v>121.43220467032967</v>
      </c>
      <c r="E38" s="475" t="s">
        <v>139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9"/>
      <c r="J42" s="510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2"/>
      <c r="C52" s="502"/>
      <c r="D52" s="503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9"/>
      <c r="J53" s="510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11"/>
      <c r="J54" s="511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9"/>
      <c r="C61" s="510"/>
    </row>
    <row r="68" spans="2:3" x14ac:dyDescent="0.25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ageMargins left="0.7" right="0.7" top="0.75" bottom="0.75" header="0.3" footer="0.3"/>
  <pageSetup paperSize="9" scale="83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 x14ac:dyDescent="0.3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 x14ac:dyDescent="0.3">
      <c r="A13" s="514" t="str">
        <f>Данные!A2</f>
        <v>ХXI-КПМ-30-1-500-7 (Каласы 0.5 л.)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 x14ac:dyDescent="0.3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 x14ac:dyDescent="0.3">
      <c r="A24" s="519">
        <v>1</v>
      </c>
      <c r="B24" s="533" t="s">
        <v>43</v>
      </c>
      <c r="C24" s="534"/>
      <c r="D24" s="535"/>
      <c r="E24" s="521" t="str">
        <f>Данные!C14</f>
        <v>ХXI-КПМ-30-1-500-7</v>
      </c>
      <c r="F24" s="522"/>
      <c r="G24" s="525">
        <f>Данные!B14</f>
        <v>26</v>
      </c>
      <c r="H24" s="527"/>
      <c r="I24" s="528"/>
      <c r="J24" s="529"/>
    </row>
    <row r="25" spans="1:10" ht="40.049999999999997" customHeight="1" x14ac:dyDescent="0.3">
      <c r="A25" s="520"/>
      <c r="B25" s="515" t="str">
        <f>Данные!$A$30</f>
        <v>(к серийному формокомплекту ХXI-КПМ-30-1-500-7)</v>
      </c>
      <c r="C25" s="516"/>
      <c r="D25" s="517"/>
      <c r="E25" s="523"/>
      <c r="F25" s="524"/>
      <c r="G25" s="526"/>
      <c r="H25" s="530"/>
      <c r="I25" s="531"/>
      <c r="J25" s="532"/>
    </row>
    <row r="26" spans="1:10" x14ac:dyDescent="0.3">
      <c r="A26" s="519">
        <v>1</v>
      </c>
      <c r="B26" s="537" t="s">
        <v>108</v>
      </c>
      <c r="C26" s="538"/>
      <c r="D26" s="539"/>
      <c r="E26" s="521" t="str">
        <f>Данные!C15</f>
        <v>ХXI-КПМ-30-1-500-7</v>
      </c>
      <c r="F26" s="522"/>
      <c r="G26" s="525">
        <f>Данные!B15</f>
        <v>26</v>
      </c>
      <c r="H26" s="527"/>
      <c r="I26" s="528"/>
      <c r="J26" s="529"/>
    </row>
    <row r="27" spans="1:10" ht="40.049999999999997" customHeight="1" x14ac:dyDescent="0.3">
      <c r="A27" s="520"/>
      <c r="B27" s="515" t="str">
        <f>Данные!$A$30</f>
        <v>(к серийному формокомплекту ХXI-КПМ-30-1-500-7)</v>
      </c>
      <c r="C27" s="516"/>
      <c r="D27" s="517"/>
      <c r="E27" s="523"/>
      <c r="F27" s="524"/>
      <c r="G27" s="526"/>
      <c r="H27" s="530"/>
      <c r="I27" s="531"/>
      <c r="J27" s="532"/>
    </row>
    <row r="28" spans="1:10" x14ac:dyDescent="0.3">
      <c r="A28" s="519">
        <v>1</v>
      </c>
      <c r="B28" s="537" t="s">
        <v>38</v>
      </c>
      <c r="C28" s="538"/>
      <c r="D28" s="539"/>
      <c r="E28" s="521" t="str">
        <f>Данные!C16</f>
        <v>ХXI-КПМ-30-1-500-7</v>
      </c>
      <c r="F28" s="522"/>
      <c r="G28" s="525">
        <f>Данные!B16</f>
        <v>30</v>
      </c>
      <c r="H28" s="527"/>
      <c r="I28" s="528"/>
      <c r="J28" s="529"/>
    </row>
    <row r="29" spans="1:10" ht="40.049999999999997" customHeight="1" x14ac:dyDescent="0.3">
      <c r="A29" s="520"/>
      <c r="B29" s="515" t="str">
        <f>Данные!$A$30</f>
        <v>(к серийному формокомплекту ХXI-КПМ-30-1-500-7)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" customHeight="1" x14ac:dyDescent="0.3">
      <c r="A30" s="519">
        <v>1</v>
      </c>
      <c r="B30" s="537" t="s">
        <v>109</v>
      </c>
      <c r="C30" s="538"/>
      <c r="D30" s="539"/>
      <c r="E30" s="521" t="str">
        <f>Данные!C17</f>
        <v>ХXI-КПМ-30-1-500-7</v>
      </c>
      <c r="F30" s="522"/>
      <c r="G30" s="525">
        <f>Данные!B17</f>
        <v>30</v>
      </c>
      <c r="H30" s="527"/>
      <c r="I30" s="528"/>
      <c r="J30" s="529"/>
    </row>
    <row r="31" spans="1:10" ht="40.049999999999997" customHeight="1" x14ac:dyDescent="0.3">
      <c r="A31" s="540"/>
      <c r="B31" s="515" t="str">
        <f>Данные!$A$30</f>
        <v>(к серийному формокомплекту ХXI-КПМ-30-1-500-7)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" customHeight="1" x14ac:dyDescent="0.3">
      <c r="A32" s="519">
        <v>1</v>
      </c>
      <c r="B32" s="537" t="s">
        <v>47</v>
      </c>
      <c r="C32" s="538"/>
      <c r="D32" s="539"/>
      <c r="E32" s="521" t="str">
        <f>Данные!C18</f>
        <v>ХXI-КПМ-30-1-500-7</v>
      </c>
      <c r="F32" s="522"/>
      <c r="G32" s="525">
        <f>Данные!B18</f>
        <v>70</v>
      </c>
      <c r="H32" s="527"/>
      <c r="I32" s="528"/>
      <c r="J32" s="529"/>
    </row>
    <row r="33" spans="1:10" ht="40.049999999999997" customHeight="1" x14ac:dyDescent="0.3">
      <c r="A33" s="540"/>
      <c r="B33" s="515" t="str">
        <f>Данные!$A$30</f>
        <v>(к серийному формокомплекту ХXI-КПМ-30-1-500-7)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" customHeight="1" x14ac:dyDescent="0.3">
      <c r="A34" s="519">
        <v>1</v>
      </c>
      <c r="B34" s="537" t="s">
        <v>90</v>
      </c>
      <c r="C34" s="538"/>
      <c r="D34" s="539"/>
      <c r="E34" s="521" t="str">
        <f>Данные!C19</f>
        <v>ХXI-КПМ-30-1-500-7</v>
      </c>
      <c r="F34" s="522"/>
      <c r="G34" s="525">
        <f>Данные!B19</f>
        <v>70</v>
      </c>
      <c r="H34" s="527"/>
      <c r="I34" s="528"/>
      <c r="J34" s="529"/>
    </row>
    <row r="35" spans="1:10" ht="40.049999999999997" customHeight="1" x14ac:dyDescent="0.3">
      <c r="A35" s="540"/>
      <c r="B35" s="515" t="str">
        <f>Данные!$A$30</f>
        <v>(к серийному формокомплекту ХXI-КПМ-30-1-500-7)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" customHeight="1" x14ac:dyDescent="0.3">
      <c r="A36" s="519">
        <v>1</v>
      </c>
      <c r="B36" s="537" t="s">
        <v>51</v>
      </c>
      <c r="C36" s="538"/>
      <c r="D36" s="539"/>
      <c r="E36" s="521" t="str">
        <f>Данные!C20</f>
        <v>ХXI-КПМ-30-1-500-7</v>
      </c>
      <c r="F36" s="522"/>
      <c r="G36" s="525">
        <f>Данные!B20</f>
        <v>50</v>
      </c>
      <c r="H36" s="527"/>
      <c r="I36" s="528"/>
      <c r="J36" s="529"/>
    </row>
    <row r="37" spans="1:10" ht="40.049999999999997" customHeight="1" x14ac:dyDescent="0.3">
      <c r="A37" s="540"/>
      <c r="B37" s="515" t="str">
        <f>Данные!$A$30</f>
        <v>(к серийному формокомплекту ХXI-КПМ-30-1-500-7)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" customHeight="1" x14ac:dyDescent="0.3">
      <c r="A38" s="519">
        <v>1</v>
      </c>
      <c r="B38" s="537" t="s">
        <v>53</v>
      </c>
      <c r="C38" s="538"/>
      <c r="D38" s="539"/>
      <c r="E38" s="521" t="str">
        <f>Данные!C21</f>
        <v>ХXI-КПМ-30-1-500-7</v>
      </c>
      <c r="F38" s="522"/>
      <c r="G38" s="525">
        <f>Данные!B21</f>
        <v>24</v>
      </c>
      <c r="H38" s="527"/>
      <c r="I38" s="528"/>
      <c r="J38" s="529"/>
    </row>
    <row r="39" spans="1:10" ht="40.049999999999997" customHeight="1" x14ac:dyDescent="0.3">
      <c r="A39" s="540"/>
      <c r="B39" s="515" t="str">
        <f>Данные!$A$30</f>
        <v>(к серийному формокомплекту ХXI-КПМ-30-1-500-7)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" customHeight="1" x14ac:dyDescent="0.3">
      <c r="A40" s="519">
        <v>1</v>
      </c>
      <c r="B40" s="537" t="s">
        <v>56</v>
      </c>
      <c r="C40" s="538"/>
      <c r="D40" s="539"/>
      <c r="E40" s="521" t="str">
        <f>Данные!C23</f>
        <v>ХXI-КПМ-30-1-500-7</v>
      </c>
      <c r="F40" s="522"/>
      <c r="G40" s="525">
        <f>Данные!B23</f>
        <v>24</v>
      </c>
      <c r="H40" s="527"/>
      <c r="I40" s="528"/>
      <c r="J40" s="529"/>
    </row>
    <row r="41" spans="1:10" ht="40.049999999999997" customHeight="1" x14ac:dyDescent="0.3">
      <c r="A41" s="540"/>
      <c r="B41" s="515" t="str">
        <f>Данные!$A$30</f>
        <v>(к серийному формокомплекту ХXI-КПМ-30-1-500-7)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" customHeight="1" x14ac:dyDescent="0.3">
      <c r="A42" s="519">
        <v>1</v>
      </c>
      <c r="B42" s="537" t="s">
        <v>55</v>
      </c>
      <c r="C42" s="538"/>
      <c r="D42" s="539"/>
      <c r="E42" s="521" t="str">
        <f>Данные!C26</f>
        <v>ХXI-КПМ-30-1-500-7</v>
      </c>
      <c r="F42" s="522"/>
      <c r="G42" s="525">
        <f>Данные!B26</f>
        <v>24</v>
      </c>
      <c r="H42" s="527"/>
      <c r="I42" s="528"/>
      <c r="J42" s="529"/>
    </row>
    <row r="43" spans="1:10" ht="40.049999999999997" customHeight="1" x14ac:dyDescent="0.3">
      <c r="A43" s="540"/>
      <c r="B43" s="515" t="str">
        <f>Данные!$A$30</f>
        <v>(к серийному формокомплекту ХXI-КПМ-30-1-500-7)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" customHeight="1" x14ac:dyDescent="0.3">
      <c r="A44" s="519">
        <v>1</v>
      </c>
      <c r="B44" s="537" t="s">
        <v>106</v>
      </c>
      <c r="C44" s="538"/>
      <c r="D44" s="539"/>
      <c r="E44" s="521">
        <f>Данные!C27</f>
        <v>0</v>
      </c>
      <c r="F44" s="522"/>
      <c r="G44" s="525">
        <f>Данные!B27</f>
        <v>24</v>
      </c>
      <c r="H44" s="527"/>
      <c r="I44" s="528"/>
      <c r="J44" s="529"/>
    </row>
    <row r="45" spans="1:10" ht="40.049999999999997" customHeight="1" x14ac:dyDescent="0.3">
      <c r="A45" s="540"/>
      <c r="B45" s="515" t="str">
        <f>Данные!$A$30</f>
        <v>(к серийному формокомплекту ХXI-КПМ-30-1-500-7)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" customHeight="1" x14ac:dyDescent="0.3">
      <c r="A46" s="519">
        <v>1</v>
      </c>
      <c r="B46" s="537" t="s">
        <v>70</v>
      </c>
      <c r="C46" s="538"/>
      <c r="D46" s="539"/>
      <c r="E46" s="521" t="str">
        <f>Данные!C24</f>
        <v>ХXI-КПМ-30-1-500-7</v>
      </c>
      <c r="F46" s="522"/>
      <c r="G46" s="525">
        <f>Данные!B24</f>
        <v>9</v>
      </c>
      <c r="H46" s="527"/>
      <c r="I46" s="528"/>
      <c r="J46" s="529"/>
    </row>
    <row r="47" spans="1:10" ht="40.049999999999997" customHeight="1" x14ac:dyDescent="0.3">
      <c r="A47" s="540"/>
      <c r="B47" s="515" t="str">
        <f>Данные!$A$30</f>
        <v>(к серийному формокомплекту ХXI-КПМ-30-1-500-7)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26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 x14ac:dyDescent="0.3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7" t="s">
        <v>57</v>
      </c>
      <c r="C23" s="558"/>
      <c r="D23" s="558"/>
      <c r="E23" s="55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2" t="s">
        <v>45</v>
      </c>
      <c r="C24" s="543"/>
      <c r="D24" s="543"/>
      <c r="E24" s="54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26</v>
      </c>
      <c r="L2" s="611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7" t="s">
        <v>112</v>
      </c>
      <c r="C14" s="558"/>
      <c r="D14" s="558"/>
      <c r="E14" s="558"/>
      <c r="F14" s="59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2" t="s">
        <v>45</v>
      </c>
      <c r="C15" s="543"/>
      <c r="D15" s="543"/>
      <c r="E15" s="54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30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3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30</v>
      </c>
      <c r="L2" s="581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70</v>
      </c>
      <c r="L2" s="611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42" t="s">
        <v>48</v>
      </c>
      <c r="C20" s="543"/>
      <c r="D20" s="543"/>
      <c r="E20" s="544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70</v>
      </c>
      <c r="L2" s="611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2" t="s">
        <v>50</v>
      </c>
      <c r="C16" s="543"/>
      <c r="D16" s="543"/>
      <c r="E16" s="54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2019-12-02T10:37:00Z</cp:lastPrinted>
  <dcterms:created xsi:type="dcterms:W3CDTF">2004-01-21T15:24:02Z</dcterms:created>
  <dcterms:modified xsi:type="dcterms:W3CDTF">2019-12-02T10:37:14Z</dcterms:modified>
</cp:coreProperties>
</file>