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bookViews>
    <workbookView xWindow="14400" yWindow="-12" windowWidth="14448" windowHeight="12432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кольцо'!$A$1:$S$22</definedName>
    <definedName name="_xlnm.Print_Area" localSheetId="0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D8" i="16" l="1"/>
  <c r="D9" i="16"/>
  <c r="D10" i="16"/>
  <c r="D11" i="16"/>
  <c r="D12" i="16"/>
  <c r="D13" i="16"/>
  <c r="D14" i="16"/>
  <c r="D15" i="16"/>
  <c r="D16" i="16"/>
  <c r="D17" i="16"/>
  <c r="D7" i="16"/>
  <c r="D6" i="16"/>
  <c r="A21" i="16" s="1"/>
  <c r="H32" i="16" s="1"/>
  <c r="C10" i="16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2" i="16"/>
  <c r="E32" i="16"/>
  <c r="G17" i="16"/>
  <c r="G16" i="16"/>
  <c r="G15" i="16"/>
  <c r="G14" i="16"/>
  <c r="G13" i="16"/>
  <c r="G12" i="16"/>
  <c r="G11" i="16"/>
  <c r="G10" i="16"/>
  <c r="G9" i="16"/>
  <c r="G8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G7" i="16"/>
  <c r="A7" i="16"/>
  <c r="G6" i="16"/>
  <c r="G22" i="16" l="1"/>
  <c r="A38" i="16"/>
  <c r="G21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21" i="16"/>
  <c r="I22" i="16" s="1"/>
  <c r="E24" i="14"/>
  <c r="C38" i="16" l="1"/>
  <c r="D38" i="16" s="1"/>
  <c r="I32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<sst xmlns="http://schemas.openxmlformats.org/spreadsheetml/2006/main" count="514" uniqueCount="146">
  <si>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</si>
  <si>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</si>
  <si>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</si>
  <si>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</si>
  <si>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</si>
  <si>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</si>
  <si>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</si>
  <si>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</si>
  <si>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</si>
  <si>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</si>
  <si>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</si>
  <si>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</si>
  <si>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</si>
  <si>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</si>
  <si>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</si>
  <si>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</si>
  <si>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</si>
  <si>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</si>
  <si>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</si>
  <si>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</si>
  <si>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</si>
  <si>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</si>
  <si>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</si>
  <si>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</si>
  <si>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</si>
  <si>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</si>
  <si>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</si>
  <si>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</si>
  <si>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</si>
  <si>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</si>
  <si>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</si>
  <si>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</si>
  <si>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</si>
  <si>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</si>
  <si>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</si>
  <si>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</si>
  <si>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</si>
  <si>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</si>
  <si>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</si>
  <si>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</si>
  <si>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</si>
  <si>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</si>
  <si>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</si>
  <si>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</si>
  <si>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</si>
  <si>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</si>
  <si>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</si>
  <si>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</si>
  <si>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</si>
  <si>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</si>
  <si>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</si>
  <si>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</si>
  <si>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</si>
  <si>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</si>
  <si>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</si>
  <si>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</si>
  <si>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</si>
  <si>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</si>
  <si>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</si>
  <si>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</si>
  <si>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</si>
  <si>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</si>
  <si>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</si>
  <si>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</si>
  <si>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</si>
  <si>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</si>
  <si>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</si>
  <si>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</si>
  <si>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</si>
  <si>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</si>
  <si>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</si>
  <si>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</si>
  <si>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</si>
  <si>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</si>
  <si>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</si>
  <si>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</si>
  <si>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</si>
  <si>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</si>
  <si>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</si>
  <si>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</si>
  <si>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</si>
  <si>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</si>
  <si>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</si>
  <si>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</si>
  <si>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</si>
  <si>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</si>
  <si>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</si>
  <si>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</si>
  <si>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</si>
  <si>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</si>
  <si>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</si>
  <si>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</si>
  <si>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</si>
  <si>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</si>
  <si>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</si>
  <si>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</si>
  <si>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</si>
  <si>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</si>
  <si>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</si>
  <si>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</si>
  <si>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</si>
  <si>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</si>
  <si>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</si>
  <si>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</si>
  <si>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</si>
  <si>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</si>
  <si>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</si>
  <si>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</si>
  <si>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ХXI-В-30-4А-500 (Байрон 0.5 л.)</t>
  </si>
  <si>
    <t>В-30-4А-500</t>
  </si>
  <si>
    <t>Принадлежность деталей формокомплекта</t>
  </si>
  <si>
    <t>(к серийному формокомплекту Бутылка В-30-4А-500 БАЙРОН)</t>
  </si>
  <si>
    <t>78 / 54</t>
  </si>
  <si>
    <t>77,98 / 53,98</t>
  </si>
  <si>
    <t>Полная высота 52,5 мм</t>
  </si>
  <si>
    <t>58,93 / 35,83</t>
  </si>
  <si>
    <t>48 / 32</t>
  </si>
  <si>
    <t>59 / 36</t>
  </si>
  <si>
    <t>Поддон</t>
  </si>
  <si>
    <t>Пресс головка</t>
  </si>
  <si>
    <t>Формокомплект бутылки  "Байрон 0.5 л." тип ХХI-В-30-4А-500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</si>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</sst>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1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42" fillId="0" borderId="0" xfId="0" applyFont="1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4" fontId="0" fillId="0" borderId="96" xfId="3" applyNumberFormat="1" applyFont="1" applyBorder="1" applyAlignment="1">
      <alignment horizontal="center"/>
    </xf>
    <xf numFmtId="166" fontId="0" fillId="0" borderId="96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4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0" fontId="56" fillId="0" borderId="0" xfId="0" applyFont="1" applyBorder="1" applyAlignment="1"/>
    <xf numFmtId="0" fontId="0" fillId="0" borderId="0" xfId="0" applyAlignment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B16" zoomScale="90" zoomScaleNormal="100" zoomScaleSheetLayoutView="90" workbookViewId="0">
      <selection activeCell="E39" sqref="E39"/>
    </sheetView>
  </sheetViews>
  <sheetFormatPr defaultRowHeight="13.2" x14ac:dyDescent="0.25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 x14ac:dyDescent="0.3">
      <c r="A1" s="531" t="s">
        <v>120</v>
      </c>
      <c r="B1" s="531"/>
      <c r="C1" s="531"/>
      <c r="D1" s="531"/>
      <c r="E1" s="531"/>
      <c r="F1" s="531"/>
      <c r="G1" s="531"/>
      <c r="H1" s="531"/>
      <c r="I1" s="531"/>
      <c r="J1" s="532"/>
      <c r="K1" s="532"/>
      <c r="L1" s="532"/>
    </row>
    <row r="2" spans="1:13" ht="15.6" x14ac:dyDescent="0.3">
      <c r="A2" s="531" t="s">
        <v>121</v>
      </c>
      <c r="B2" s="531"/>
      <c r="C2" s="531"/>
      <c r="D2" s="531"/>
      <c r="E2" s="531"/>
      <c r="F2" s="531"/>
      <c r="G2" s="531"/>
      <c r="H2" s="531"/>
      <c r="I2" s="531"/>
      <c r="J2" s="533"/>
      <c r="K2" s="533"/>
      <c r="L2" s="533"/>
    </row>
    <row r="3" spans="1:13" x14ac:dyDescent="0.25">
      <c r="A3" s="534" t="s">
        <v>122</v>
      </c>
      <c r="B3" s="534"/>
      <c r="C3" s="534"/>
      <c r="D3" s="534"/>
      <c r="E3" s="534"/>
      <c r="F3" s="534"/>
      <c r="G3" s="534"/>
      <c r="H3" s="534"/>
      <c r="I3" s="534"/>
      <c r="K3" s="535"/>
      <c r="L3" s="535"/>
      <c r="M3" s="536"/>
    </row>
    <row r="4" spans="1:13" ht="16.2" thickBot="1" x14ac:dyDescent="0.35">
      <c r="A4" s="536"/>
      <c r="B4" s="537"/>
      <c r="C4" s="537"/>
      <c r="F4" s="538"/>
      <c r="G4" s="539"/>
      <c r="H4" s="538"/>
      <c r="I4" s="538"/>
      <c r="J4" s="535"/>
      <c r="K4" s="535"/>
      <c r="M4" s="374"/>
    </row>
    <row r="5" spans="1:13" ht="66.599999999999994" thickBot="1" x14ac:dyDescent="0.3">
      <c r="A5" s="540" t="s">
        <v>123</v>
      </c>
      <c r="B5" s="541" t="s">
        <v>124</v>
      </c>
      <c r="C5" s="541" t="s">
        <v>68</v>
      </c>
      <c r="D5" s="541" t="s">
        <v>125</v>
      </c>
      <c r="E5" s="541" t="s">
        <v>126</v>
      </c>
      <c r="F5" s="541" t="s">
        <v>127</v>
      </c>
      <c r="G5" s="541" t="s">
        <v>128</v>
      </c>
      <c r="H5" s="542" t="s">
        <v>129</v>
      </c>
      <c r="I5" s="543"/>
      <c r="J5" s="543"/>
      <c r="K5" s="543"/>
      <c r="L5" s="543"/>
    </row>
    <row r="6" spans="1:13" x14ac:dyDescent="0.25">
      <c r="A6" s="544">
        <v>1</v>
      </c>
      <c r="B6" s="627" t="str">
        <f>Данные!A14</f>
        <v>Чистовая форма</v>
      </c>
      <c r="C6" s="384" t="str">
        <f>Данные!C14</f>
        <v>В-30-4А-500</v>
      </c>
      <c r="D6" s="545">
        <f>Данные!B14</f>
        <v>22</v>
      </c>
      <c r="E6" s="378">
        <v>22</v>
      </c>
      <c r="F6" s="546"/>
      <c r="G6" s="545">
        <f>E6-F6</f>
        <v>22</v>
      </c>
      <c r="H6" s="547"/>
      <c r="I6" s="548"/>
      <c r="J6" s="536"/>
      <c r="K6" s="536"/>
      <c r="L6" s="548"/>
    </row>
    <row r="7" spans="1:13" x14ac:dyDescent="0.25">
      <c r="A7" s="549">
        <f>A6+1</f>
        <v>2</v>
      </c>
      <c r="B7" s="550" t="str">
        <f>Данные!A15</f>
        <v>Чистовой поддон</v>
      </c>
      <c r="C7" s="384" t="str">
        <f>Данные!C15</f>
        <v>В-30-4А-500</v>
      </c>
      <c r="D7" s="551">
        <f>Данные!B15</f>
        <v>22</v>
      </c>
      <c r="E7" s="378">
        <v>22</v>
      </c>
      <c r="F7" s="391"/>
      <c r="G7" s="551">
        <f t="shared" ref="G7:G17" si="0">E7-F7</f>
        <v>22</v>
      </c>
      <c r="H7" s="552"/>
      <c r="I7" s="548"/>
      <c r="J7" s="536"/>
      <c r="K7" s="536"/>
      <c r="L7" s="548"/>
    </row>
    <row r="8" spans="1:13" x14ac:dyDescent="0.25">
      <c r="A8" s="549">
        <f t="shared" ref="A8:A17" si="1">A7+1</f>
        <v>3</v>
      </c>
      <c r="B8" s="550" t="str">
        <f>Данные!A16</f>
        <v>Черновая форма</v>
      </c>
      <c r="C8" s="384" t="str">
        <f>Данные!C16</f>
        <v>В-30-4А-500</v>
      </c>
      <c r="D8" s="551">
        <f>Данные!B16</f>
        <v>26</v>
      </c>
      <c r="E8" s="378">
        <v>26</v>
      </c>
      <c r="F8" s="391"/>
      <c r="G8" s="551">
        <f t="shared" si="0"/>
        <v>26</v>
      </c>
      <c r="H8" s="553"/>
      <c r="I8" s="548"/>
      <c r="J8" s="536"/>
      <c r="K8" s="536"/>
      <c r="L8" s="548"/>
    </row>
    <row r="9" spans="1:13" x14ac:dyDescent="0.25">
      <c r="A9" s="549">
        <f t="shared" si="1"/>
        <v>4</v>
      </c>
      <c r="B9" s="550" t="str">
        <f>Данные!A17</f>
        <v>Черновой поддон</v>
      </c>
      <c r="C9" s="384" t="str">
        <f>Данные!C17</f>
        <v>В-30-4А-500</v>
      </c>
      <c r="D9" s="551">
        <f>Данные!B17</f>
        <v>26</v>
      </c>
      <c r="E9" s="378">
        <v>26</v>
      </c>
      <c r="F9" s="391"/>
      <c r="G9" s="551">
        <f t="shared" si="0"/>
        <v>26</v>
      </c>
      <c r="H9" s="553"/>
      <c r="I9" s="548"/>
      <c r="J9" s="554"/>
      <c r="K9" s="536"/>
      <c r="L9" s="548"/>
    </row>
    <row r="10" spans="1:13" x14ac:dyDescent="0.25">
      <c r="A10" s="549">
        <f t="shared" si="1"/>
        <v>5</v>
      </c>
      <c r="B10" s="550" t="str">
        <f>Данные!A18</f>
        <v>Горловое кольцо</v>
      </c>
      <c r="C10" s="384" t="str">
        <f>Данные!C18</f>
        <v>В-30-4А-500</v>
      </c>
      <c r="D10" s="551">
        <f>Данные!B18</f>
        <v>50</v>
      </c>
      <c r="E10" s="378">
        <v>50</v>
      </c>
      <c r="F10" s="391"/>
      <c r="G10" s="551">
        <f t="shared" si="0"/>
        <v>50</v>
      </c>
      <c r="H10" s="553"/>
      <c r="I10" s="554"/>
      <c r="J10" s="554"/>
      <c r="K10" s="554"/>
      <c r="L10" s="548"/>
    </row>
    <row r="11" spans="1:13" x14ac:dyDescent="0.25">
      <c r="A11" s="549">
        <f t="shared" si="1"/>
        <v>6</v>
      </c>
      <c r="B11" s="550" t="str">
        <f>Данные!A19</f>
        <v>Направляющее кольцо</v>
      </c>
      <c r="C11" s="384" t="str">
        <f>Данные!C19</f>
        <v>В-30-4А-500</v>
      </c>
      <c r="D11" s="551">
        <f>Данные!B19</f>
        <v>50</v>
      </c>
      <c r="E11" s="378">
        <v>50</v>
      </c>
      <c r="F11" s="391"/>
      <c r="G11" s="551">
        <f t="shared" si="0"/>
        <v>50</v>
      </c>
      <c r="H11" s="553"/>
      <c r="I11" s="548"/>
      <c r="J11" s="554"/>
      <c r="K11" s="536"/>
      <c r="L11" s="548"/>
    </row>
    <row r="12" spans="1:13" x14ac:dyDescent="0.25">
      <c r="A12" s="549">
        <f t="shared" si="1"/>
        <v>7</v>
      </c>
      <c r="B12" s="550" t="str">
        <f>Данные!A20</f>
        <v>Плунжер</v>
      </c>
      <c r="C12" s="384" t="str">
        <f>Данные!C20</f>
        <v>В-30-4А-500</v>
      </c>
      <c r="D12" s="551">
        <f>Данные!B20</f>
        <v>40</v>
      </c>
      <c r="E12" s="378">
        <v>40</v>
      </c>
      <c r="F12" s="555"/>
      <c r="G12" s="551">
        <f t="shared" si="0"/>
        <v>40</v>
      </c>
      <c r="H12" s="553"/>
      <c r="I12" s="554"/>
      <c r="J12" s="554"/>
      <c r="K12" s="554"/>
      <c r="L12" s="548"/>
      <c r="M12" s="556"/>
    </row>
    <row r="13" spans="1:13" ht="14.25" customHeight="1" x14ac:dyDescent="0.25">
      <c r="A13" s="549">
        <f t="shared" si="1"/>
        <v>8</v>
      </c>
      <c r="B13" s="550" t="str">
        <f>Данные!A21</f>
        <v>Втулка плунжера</v>
      </c>
      <c r="C13" s="384" t="str">
        <f>Данные!C21</f>
        <v>В-30-4А-500</v>
      </c>
      <c r="D13" s="551">
        <f>Данные!B21</f>
        <v>20</v>
      </c>
      <c r="E13" s="378">
        <v>20</v>
      </c>
      <c r="F13" s="557"/>
      <c r="G13" s="551">
        <f t="shared" si="0"/>
        <v>20</v>
      </c>
      <c r="H13" s="553"/>
      <c r="I13" s="554"/>
      <c r="J13" s="554"/>
      <c r="K13" s="554"/>
      <c r="L13" s="548"/>
      <c r="M13" s="556"/>
    </row>
    <row r="14" spans="1:13" ht="14.25" customHeight="1" x14ac:dyDescent="0.25">
      <c r="A14" s="549">
        <f t="shared" si="1"/>
        <v>9</v>
      </c>
      <c r="B14" s="550" t="str">
        <f>Данные!A22</f>
        <v>Хватки</v>
      </c>
      <c r="C14" s="384">
        <f>Данные!C22</f>
        <v>0</v>
      </c>
      <c r="D14" s="551" t="str">
        <f>Данные!B22</f>
        <v>нет</v>
      </c>
      <c r="E14" s="384" t="s">
        <v>94</v>
      </c>
      <c r="F14" s="391"/>
      <c r="G14" s="551" t="e">
        <f t="shared" si="0"/>
        <v>#VALUE!</v>
      </c>
      <c r="H14" s="553" t="s">
        <v>43</v>
      </c>
      <c r="I14" s="554"/>
      <c r="J14" s="554"/>
      <c r="K14" s="554"/>
      <c r="L14" s="548"/>
    </row>
    <row r="15" spans="1:13" ht="14.25" customHeight="1" x14ac:dyDescent="0.25">
      <c r="A15" s="549">
        <f t="shared" si="1"/>
        <v>10</v>
      </c>
      <c r="B15" s="550" t="str">
        <f>Данные!A23</f>
        <v>Воронка</v>
      </c>
      <c r="C15" s="384" t="str">
        <f>Данные!C23</f>
        <v>В-30-4А-500</v>
      </c>
      <c r="D15" s="551">
        <f>Данные!B23</f>
        <v>18</v>
      </c>
      <c r="E15" s="378">
        <v>18</v>
      </c>
      <c r="F15" s="555"/>
      <c r="G15" s="551">
        <f t="shared" si="0"/>
        <v>18</v>
      </c>
      <c r="H15" s="553"/>
      <c r="I15" s="554"/>
      <c r="J15" s="554"/>
      <c r="K15" s="554"/>
      <c r="L15" s="548"/>
    </row>
    <row r="16" spans="1:13" ht="14.25" customHeight="1" x14ac:dyDescent="0.25">
      <c r="A16" s="549">
        <f t="shared" si="1"/>
        <v>11</v>
      </c>
      <c r="B16" s="550" t="str">
        <f>Данные!A24</f>
        <v>Плита охлаждения</v>
      </c>
      <c r="C16" s="384" t="str">
        <f>Данные!C24</f>
        <v>В-30-4А-500</v>
      </c>
      <c r="D16" s="551">
        <f>Данные!B24</f>
        <v>8</v>
      </c>
      <c r="E16" s="378">
        <v>8</v>
      </c>
      <c r="F16" s="391"/>
      <c r="G16" s="551">
        <f t="shared" si="0"/>
        <v>8</v>
      </c>
      <c r="H16" s="553"/>
      <c r="I16" s="554"/>
      <c r="J16" s="554"/>
      <c r="K16" s="554"/>
      <c r="L16" s="548"/>
    </row>
    <row r="17" spans="1:12" ht="14.25" customHeight="1" thickBot="1" x14ac:dyDescent="0.3">
      <c r="A17" s="558">
        <f t="shared" si="1"/>
        <v>12</v>
      </c>
      <c r="B17" s="628" t="str">
        <f>Данные!A25</f>
        <v>Дутьевая головка</v>
      </c>
      <c r="C17" s="630" t="str">
        <f>Данные!C25</f>
        <v>В-30-4А-500</v>
      </c>
      <c r="D17" s="551">
        <f>Данные!B25</f>
        <v>18</v>
      </c>
      <c r="E17" s="391">
        <v>18</v>
      </c>
      <c r="F17" s="560"/>
      <c r="G17" s="559">
        <f t="shared" si="0"/>
        <v>18</v>
      </c>
      <c r="H17" s="561"/>
      <c r="I17" s="554"/>
      <c r="J17" s="562"/>
      <c r="K17" s="554"/>
      <c r="L17" s="548"/>
    </row>
    <row r="18" spans="1:12" x14ac:dyDescent="0.25">
      <c r="A18" s="563"/>
      <c r="B18" s="629"/>
      <c r="C18" s="536"/>
      <c r="D18" s="536"/>
      <c r="E18" s="536"/>
      <c r="F18" s="536"/>
      <c r="G18" s="536"/>
      <c r="H18" s="536"/>
      <c r="I18" s="536"/>
      <c r="J18" s="536"/>
    </row>
    <row r="19" spans="1:12" ht="16.2" thickBot="1" x14ac:dyDescent="0.35">
      <c r="A19" s="536"/>
      <c r="B19" s="564" t="s">
        <v>130</v>
      </c>
      <c r="C19" s="374"/>
      <c r="D19" s="374"/>
      <c r="E19" s="374"/>
      <c r="F19" s="374"/>
      <c r="G19" s="536"/>
      <c r="H19" s="536"/>
      <c r="I19" s="536"/>
      <c r="J19" s="565"/>
      <c r="K19" s="565"/>
      <c r="L19" s="565"/>
    </row>
    <row r="20" spans="1:12" ht="66.599999999999994" thickBot="1" x14ac:dyDescent="0.3">
      <c r="A20" s="540" t="s">
        <v>131</v>
      </c>
      <c r="B20" s="541" t="s">
        <v>132</v>
      </c>
      <c r="C20" s="541" t="s">
        <v>133</v>
      </c>
      <c r="D20" s="541" t="s">
        <v>134</v>
      </c>
      <c r="E20" s="541" t="s">
        <v>135</v>
      </c>
      <c r="F20" s="541" t="s">
        <v>136</v>
      </c>
      <c r="G20" s="566" t="s">
        <v>137</v>
      </c>
      <c r="H20" s="567" t="s">
        <v>138</v>
      </c>
      <c r="I20" s="568" t="s">
        <v>139</v>
      </c>
      <c r="J20" s="543"/>
      <c r="K20" s="543"/>
      <c r="L20" s="543"/>
    </row>
    <row r="21" spans="1:12" x14ac:dyDescent="0.25">
      <c r="A21" s="569">
        <f>D6*700000</f>
        <v>15400000</v>
      </c>
      <c r="B21" s="570">
        <v>43754</v>
      </c>
      <c r="C21" s="571">
        <v>43766</v>
      </c>
      <c r="D21" s="570">
        <v>43769</v>
      </c>
      <c r="E21" s="572">
        <v>2527011</v>
      </c>
      <c r="F21" s="572">
        <v>2734020</v>
      </c>
      <c r="G21" s="573">
        <f>F21/A$21</f>
        <v>0.17753376623376624</v>
      </c>
      <c r="H21" s="574">
        <f>A21-F21</f>
        <v>12665980</v>
      </c>
      <c r="I21" s="575">
        <f>1-G21</f>
        <v>0.82246623376623373</v>
      </c>
      <c r="J21" s="576"/>
      <c r="K21" s="554"/>
      <c r="L21" s="554"/>
    </row>
    <row r="22" spans="1:12" ht="12.75" customHeight="1" x14ac:dyDescent="0.25">
      <c r="A22" s="577"/>
      <c r="B22" s="578"/>
      <c r="C22" s="578"/>
      <c r="D22" s="578"/>
      <c r="E22" s="579"/>
      <c r="F22" s="579"/>
      <c r="G22" s="573">
        <f>F22/A$21</f>
        <v>0</v>
      </c>
      <c r="H22" s="580">
        <f>H21-F22</f>
        <v>12665980</v>
      </c>
      <c r="I22" s="581">
        <f>I21-G22</f>
        <v>0.82246623376623373</v>
      </c>
      <c r="J22" s="536"/>
      <c r="K22" s="536"/>
      <c r="L22" s="536"/>
    </row>
    <row r="23" spans="1:12" ht="12.75" customHeight="1" x14ac:dyDescent="0.25">
      <c r="A23" s="582"/>
      <c r="B23" s="583"/>
      <c r="C23" s="583"/>
      <c r="D23" s="583"/>
      <c r="E23" s="584"/>
      <c r="F23" s="584"/>
      <c r="G23" s="585"/>
      <c r="H23" s="586"/>
      <c r="I23" s="587"/>
      <c r="J23" s="576"/>
      <c r="K23" s="554"/>
      <c r="L23" s="554"/>
    </row>
    <row r="24" spans="1:12" x14ac:dyDescent="0.25">
      <c r="A24" s="582"/>
      <c r="B24" s="387"/>
      <c r="C24" s="387"/>
      <c r="D24" s="387"/>
      <c r="E24" s="387"/>
      <c r="F24" s="387"/>
      <c r="G24" s="387"/>
      <c r="H24" s="387"/>
      <c r="I24" s="588"/>
      <c r="J24" s="576"/>
      <c r="K24" s="576"/>
      <c r="L24" s="536"/>
    </row>
    <row r="25" spans="1:12" x14ac:dyDescent="0.25">
      <c r="A25" s="582"/>
      <c r="B25" s="583"/>
      <c r="C25" s="583"/>
      <c r="D25" s="583"/>
      <c r="E25" s="584"/>
      <c r="F25" s="584"/>
      <c r="G25" s="589"/>
      <c r="H25" s="586"/>
      <c r="I25" s="587"/>
      <c r="J25" s="576"/>
      <c r="K25" s="590"/>
      <c r="L25" s="536"/>
    </row>
    <row r="26" spans="1:12" x14ac:dyDescent="0.25">
      <c r="A26" s="582"/>
      <c r="B26" s="583"/>
      <c r="C26" s="583"/>
      <c r="D26" s="583"/>
      <c r="E26" s="584"/>
      <c r="F26" s="584"/>
      <c r="G26" s="589"/>
      <c r="H26" s="586"/>
      <c r="I26" s="587"/>
      <c r="J26" s="576"/>
      <c r="K26" s="576"/>
      <c r="L26" s="536"/>
    </row>
    <row r="27" spans="1:12" x14ac:dyDescent="0.25">
      <c r="A27" s="582"/>
      <c r="B27" s="583"/>
      <c r="C27" s="583"/>
      <c r="D27" s="583"/>
      <c r="E27" s="586"/>
      <c r="F27" s="584"/>
      <c r="G27" s="589"/>
      <c r="H27" s="586"/>
      <c r="I27" s="587"/>
      <c r="J27" s="576"/>
      <c r="K27" s="576"/>
      <c r="L27" s="536"/>
    </row>
    <row r="28" spans="1:12" x14ac:dyDescent="0.25">
      <c r="A28" s="582"/>
      <c r="B28" s="583"/>
      <c r="C28" s="583"/>
      <c r="D28" s="583"/>
      <c r="E28" s="586"/>
      <c r="F28" s="584"/>
      <c r="G28" s="589"/>
      <c r="H28" s="586"/>
      <c r="I28" s="587"/>
      <c r="J28" s="576"/>
      <c r="K28" s="576"/>
      <c r="L28" s="536"/>
    </row>
    <row r="29" spans="1:12" x14ac:dyDescent="0.25">
      <c r="A29" s="582"/>
      <c r="B29" s="583"/>
      <c r="C29" s="583"/>
      <c r="D29" s="387"/>
      <c r="E29" s="387"/>
      <c r="F29" s="584"/>
      <c r="G29" s="591"/>
      <c r="H29" s="586"/>
      <c r="I29" s="592"/>
      <c r="J29" s="576"/>
      <c r="K29" s="576"/>
      <c r="L29" s="536"/>
    </row>
    <row r="30" spans="1:12" x14ac:dyDescent="0.25">
      <c r="A30" s="582"/>
      <c r="B30" s="583"/>
      <c r="C30" s="583"/>
      <c r="D30" s="387"/>
      <c r="E30" s="387"/>
      <c r="F30" s="584"/>
      <c r="G30" s="589"/>
      <c r="H30" s="586"/>
      <c r="I30" s="592"/>
      <c r="J30" s="576"/>
      <c r="K30" s="576"/>
      <c r="L30" s="536"/>
    </row>
    <row r="31" spans="1:12" ht="13.8" thickBot="1" x14ac:dyDescent="0.3">
      <c r="A31" s="593"/>
      <c r="B31" s="594"/>
      <c r="C31" s="594"/>
      <c r="D31" s="595"/>
      <c r="E31" s="595"/>
      <c r="F31" s="596"/>
      <c r="G31" s="597"/>
      <c r="H31" s="598"/>
      <c r="I31" s="599"/>
      <c r="J31" s="536"/>
      <c r="K31" s="536"/>
      <c r="L31" s="536"/>
    </row>
    <row r="32" spans="1:12" ht="13.8" thickBot="1" x14ac:dyDescent="0.3">
      <c r="A32" s="600" t="s">
        <v>140</v>
      </c>
      <c r="B32" s="601"/>
      <c r="C32" s="601"/>
      <c r="D32" s="602"/>
      <c r="E32" s="603">
        <f>SUM(E21:E31)</f>
        <v>2527011</v>
      </c>
      <c r="F32" s="604">
        <f>SUM(F21:F31)</f>
        <v>2734020</v>
      </c>
      <c r="G32" s="605">
        <f>SUM(G21:G31)</f>
        <v>0.17753376623376624</v>
      </c>
      <c r="H32" s="606">
        <f>A21-F32</f>
        <v>12665980</v>
      </c>
      <c r="I32" s="607">
        <f>1-G32</f>
        <v>0.82246623376623373</v>
      </c>
      <c r="J32" s="608"/>
      <c r="K32" s="608"/>
      <c r="L32" s="608"/>
    </row>
    <row r="35" spans="1:11" x14ac:dyDescent="0.25">
      <c r="A35" s="536"/>
      <c r="B35" s="536"/>
      <c r="C35" s="536"/>
      <c r="D35" s="536"/>
      <c r="E35" s="536"/>
      <c r="F35" s="536"/>
      <c r="G35" s="536"/>
      <c r="H35" s="536"/>
      <c r="I35" s="536"/>
      <c r="J35" s="536"/>
    </row>
    <row r="36" spans="1:11" ht="12.75" customHeight="1" x14ac:dyDescent="0.3">
      <c r="A36" s="609" t="s">
        <v>141</v>
      </c>
      <c r="B36" s="609"/>
      <c r="C36" s="609"/>
      <c r="D36" s="609"/>
      <c r="E36" s="536"/>
      <c r="F36" s="536"/>
      <c r="G36" s="536"/>
      <c r="H36" s="536"/>
      <c r="I36" s="536"/>
      <c r="J36" s="536"/>
    </row>
    <row r="37" spans="1:11" x14ac:dyDescent="0.25">
      <c r="A37" s="610" t="s">
        <v>142</v>
      </c>
      <c r="B37" s="610"/>
      <c r="C37" s="611" t="s">
        <v>143</v>
      </c>
      <c r="D37" s="611" t="s">
        <v>144</v>
      </c>
      <c r="E37" s="536"/>
      <c r="F37" s="536"/>
      <c r="G37" s="536"/>
      <c r="H37" s="536"/>
      <c r="I37" s="536"/>
      <c r="J37" s="536"/>
    </row>
    <row r="38" spans="1:11" x14ac:dyDescent="0.25">
      <c r="A38" s="612">
        <f>A21-F32</f>
        <v>12665980</v>
      </c>
      <c r="B38" s="613"/>
      <c r="C38" s="614">
        <f>1-G32</f>
        <v>0.82246623376623373</v>
      </c>
      <c r="D38" s="615">
        <f>(C38/0.8)*100</f>
        <v>102.80827922077921</v>
      </c>
      <c r="E38" s="616" t="s">
        <v>145</v>
      </c>
      <c r="F38" s="616"/>
      <c r="G38" s="616"/>
      <c r="H38" s="616"/>
      <c r="I38" s="616"/>
      <c r="J38" s="616"/>
    </row>
    <row r="39" spans="1:11" x14ac:dyDescent="0.25">
      <c r="A39" s="536"/>
      <c r="B39" s="536"/>
      <c r="C39" s="536"/>
      <c r="D39" s="536"/>
      <c r="E39" s="536"/>
      <c r="F39" s="536"/>
    </row>
    <row r="40" spans="1:11" x14ac:dyDescent="0.25">
      <c r="A40" s="536"/>
      <c r="B40" s="536"/>
      <c r="C40" s="536"/>
      <c r="D40" s="536"/>
      <c r="E40" s="536"/>
      <c r="F40" s="536"/>
      <c r="G40" s="536"/>
      <c r="H40" s="536"/>
      <c r="I40" s="536"/>
      <c r="J40" s="536"/>
      <c r="K40" t="s">
        <v>43</v>
      </c>
    </row>
    <row r="41" spans="1:11" ht="15.6" x14ac:dyDescent="0.3">
      <c r="A41" s="536"/>
      <c r="B41" s="617"/>
      <c r="C41" s="617"/>
      <c r="D41" s="536"/>
      <c r="E41" s="536"/>
      <c r="F41" s="536"/>
      <c r="G41" s="536"/>
      <c r="H41" s="536"/>
      <c r="I41" s="536"/>
      <c r="J41" s="536"/>
    </row>
    <row r="42" spans="1:11" x14ac:dyDescent="0.25">
      <c r="A42" s="618"/>
      <c r="B42" s="618"/>
      <c r="C42" s="618"/>
      <c r="D42" s="618"/>
      <c r="E42" s="618"/>
      <c r="F42" s="618"/>
      <c r="G42" s="618"/>
      <c r="H42" s="618"/>
      <c r="I42" s="619"/>
      <c r="J42" s="620"/>
    </row>
    <row r="43" spans="1:11" x14ac:dyDescent="0.25">
      <c r="A43" s="621"/>
      <c r="B43" s="622"/>
      <c r="C43" s="622"/>
      <c r="D43" s="536"/>
      <c r="E43" s="536"/>
      <c r="F43" s="622"/>
      <c r="G43" s="562"/>
      <c r="H43" s="622"/>
    </row>
    <row r="44" spans="1:11" x14ac:dyDescent="0.25">
      <c r="A44" s="621"/>
      <c r="B44" s="622"/>
      <c r="C44" s="622"/>
      <c r="D44" s="622"/>
      <c r="E44" s="622"/>
      <c r="F44" s="622"/>
      <c r="G44" s="562"/>
      <c r="H44" s="622"/>
    </row>
    <row r="45" spans="1:11" x14ac:dyDescent="0.25">
      <c r="A45" s="621"/>
      <c r="B45" s="622"/>
      <c r="C45" s="622"/>
      <c r="D45" s="536"/>
      <c r="E45" s="536"/>
      <c r="F45" s="622"/>
      <c r="G45" s="562"/>
      <c r="H45" s="622"/>
    </row>
    <row r="46" spans="1:11" x14ac:dyDescent="0.25">
      <c r="A46" s="621"/>
      <c r="B46" s="622"/>
      <c r="C46" s="622"/>
      <c r="D46" s="622"/>
      <c r="E46" s="622"/>
      <c r="F46" s="622"/>
      <c r="G46" s="562"/>
      <c r="H46" s="622"/>
    </row>
    <row r="47" spans="1:11" x14ac:dyDescent="0.25">
      <c r="A47" s="621"/>
      <c r="B47" s="622"/>
      <c r="C47" s="622"/>
      <c r="D47" s="536"/>
      <c r="E47" s="536"/>
      <c r="F47" s="622"/>
      <c r="G47" s="562"/>
      <c r="H47" s="622"/>
    </row>
    <row r="48" spans="1:11" x14ac:dyDescent="0.25">
      <c r="A48" s="621"/>
      <c r="B48" s="622"/>
      <c r="C48" s="554"/>
      <c r="D48" s="623"/>
      <c r="E48" s="623"/>
      <c r="F48" s="554"/>
      <c r="G48" s="554"/>
      <c r="H48" s="554"/>
    </row>
    <row r="49" spans="1:10" x14ac:dyDescent="0.25">
      <c r="A49" s="621"/>
      <c r="B49" s="622"/>
      <c r="C49" s="622"/>
      <c r="D49" s="622"/>
      <c r="E49" s="622"/>
      <c r="F49" s="622"/>
      <c r="G49" s="562"/>
      <c r="H49" s="622"/>
    </row>
    <row r="50" spans="1:10" x14ac:dyDescent="0.25">
      <c r="A50" s="621"/>
      <c r="B50" s="622"/>
      <c r="C50" s="622"/>
      <c r="D50" s="622"/>
      <c r="E50" s="622"/>
      <c r="F50" s="622"/>
      <c r="G50" s="562"/>
      <c r="H50" s="622"/>
    </row>
    <row r="51" spans="1:10" x14ac:dyDescent="0.25">
      <c r="A51" s="621"/>
      <c r="B51" s="622"/>
      <c r="C51" s="622"/>
      <c r="D51" s="536"/>
      <c r="E51" s="536"/>
      <c r="F51" s="622"/>
      <c r="G51" s="562"/>
      <c r="H51" s="622"/>
    </row>
    <row r="52" spans="1:10" ht="15.6" x14ac:dyDescent="0.3">
      <c r="A52" s="536"/>
      <c r="B52" s="624"/>
      <c r="C52" s="624"/>
      <c r="D52" s="625"/>
      <c r="E52" s="616"/>
      <c r="F52" s="536"/>
      <c r="G52" s="536"/>
      <c r="H52" s="536"/>
      <c r="I52" s="536"/>
      <c r="J52" s="536"/>
    </row>
    <row r="53" spans="1:10" x14ac:dyDescent="0.25">
      <c r="A53" s="618"/>
      <c r="B53" s="618"/>
      <c r="C53" s="618"/>
      <c r="D53" s="618"/>
      <c r="E53" s="618"/>
      <c r="F53" s="618"/>
      <c r="G53" s="618"/>
      <c r="H53" s="618"/>
      <c r="I53" s="619"/>
      <c r="J53" s="620"/>
    </row>
    <row r="54" spans="1:10" x14ac:dyDescent="0.25">
      <c r="A54" s="621"/>
      <c r="B54" s="536"/>
      <c r="C54" s="536"/>
      <c r="D54" s="536"/>
      <c r="E54" s="536"/>
      <c r="F54" s="562"/>
      <c r="G54" s="562"/>
      <c r="H54" s="622"/>
      <c r="I54" s="626"/>
      <c r="J54" s="626"/>
    </row>
    <row r="55" spans="1:10" x14ac:dyDescent="0.25">
      <c r="A55" s="621"/>
      <c r="B55" s="536"/>
      <c r="C55" s="536"/>
      <c r="D55" s="554"/>
      <c r="E55" s="554"/>
      <c r="F55" s="554"/>
      <c r="G55" s="554"/>
      <c r="H55" s="554"/>
      <c r="I55" s="626"/>
      <c r="J55" s="626"/>
    </row>
    <row r="56" spans="1:10" x14ac:dyDescent="0.25">
      <c r="A56" s="536"/>
      <c r="B56" s="536"/>
      <c r="C56" s="536"/>
      <c r="D56" s="536"/>
      <c r="E56" s="536"/>
      <c r="F56" s="536"/>
      <c r="G56" s="536"/>
      <c r="H56" s="536"/>
    </row>
    <row r="61" spans="1:10" x14ac:dyDescent="0.25">
      <c r="B61" s="619"/>
      <c r="C61" s="620"/>
    </row>
    <row r="68" spans="2:3" x14ac:dyDescent="0.25">
      <c r="B68" s="619"/>
      <c r="C68" s="620"/>
    </row>
  </sheetData>
  <mergeCells count="13">
    <mergeCell ref="B68:C68"/>
    <mergeCell ref="I42:J42"/>
    <mergeCell ref="B52:D52"/>
    <mergeCell ref="I53:J53"/>
    <mergeCell ref="I54:J54"/>
    <mergeCell ref="I55:J55"/>
    <mergeCell ref="B61:C61"/>
    <mergeCell ref="A1:I1"/>
    <mergeCell ref="A2:I2"/>
    <mergeCell ref="A3:I3"/>
    <mergeCell ref="A36:D36"/>
    <mergeCell ref="A37:B37"/>
    <mergeCell ref="A38:B38"/>
  </mergeCells>
  <pageMargins left="0.7" right="0.7" top="0.75" bottom="0.75" header="0.3" footer="0.3"/>
  <pageSetup paperSize="9" scale="83" orientation="landscape" r:id="rId1"/>
  <rowBreaks count="1" manualBreakCount="1">
    <brk id="3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482"/>
      <c r="C2" s="483"/>
      <c r="D2" s="484"/>
      <c r="E2" s="491" t="s">
        <v>10</v>
      </c>
      <c r="F2" s="492"/>
      <c r="G2" s="492"/>
      <c r="H2" s="493"/>
      <c r="I2" s="497" t="s">
        <v>11</v>
      </c>
      <c r="J2" s="498"/>
      <c r="K2" s="501">
        <f>Данные!B20</f>
        <v>40</v>
      </c>
      <c r="L2" s="502"/>
      <c r="M2" s="173"/>
      <c r="N2" s="174"/>
      <c r="O2" s="175"/>
      <c r="P2" s="520"/>
      <c r="Q2" s="520"/>
      <c r="R2" s="176"/>
      <c r="S2" s="177"/>
    </row>
    <row r="3" spans="1:19" ht="17.25" customHeight="1" thickBot="1" x14ac:dyDescent="0.3">
      <c r="A3" s="172"/>
      <c r="B3" s="485"/>
      <c r="C3" s="486"/>
      <c r="D3" s="487"/>
      <c r="E3" s="494" t="s">
        <v>52</v>
      </c>
      <c r="F3" s="495"/>
      <c r="G3" s="495"/>
      <c r="H3" s="496"/>
      <c r="I3" s="499"/>
      <c r="J3" s="500"/>
      <c r="K3" s="503"/>
      <c r="L3" s="504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488"/>
      <c r="C4" s="489"/>
      <c r="D4" s="490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467" t="s">
        <v>13</v>
      </c>
      <c r="C5" s="505"/>
      <c r="D5" s="404" t="str">
        <f>Данные!$A5</f>
        <v>PCI</v>
      </c>
      <c r="E5" s="405"/>
      <c r="F5" s="405"/>
      <c r="G5" s="405"/>
      <c r="H5" s="406"/>
      <c r="I5" s="506"/>
      <c r="J5" s="507"/>
      <c r="K5" s="508"/>
      <c r="L5" s="406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467" t="s">
        <v>12</v>
      </c>
      <c r="C6" s="505"/>
      <c r="D6" s="398" t="str">
        <f>Данные!$A2</f>
        <v>ХXI-В-30-4А-500 (Байрон 0.5 л.)</v>
      </c>
      <c r="E6" s="472"/>
      <c r="F6" s="472"/>
      <c r="G6" s="472"/>
      <c r="H6" s="473"/>
      <c r="I6" s="506"/>
      <c r="J6" s="507"/>
      <c r="K6" s="508"/>
      <c r="L6" s="406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474" t="s">
        <v>14</v>
      </c>
      <c r="C7" s="509"/>
      <c r="D7" s="407">
        <f>Данные!$A8</f>
        <v>0</v>
      </c>
      <c r="E7" s="476"/>
      <c r="F7" s="476"/>
      <c r="G7" s="476"/>
      <c r="H7" s="477"/>
      <c r="I7" s="510" t="s">
        <v>15</v>
      </c>
      <c r="J7" s="509"/>
      <c r="K7" s="395">
        <f>Данные!$A11</f>
        <v>0</v>
      </c>
      <c r="L7" s="396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 x14ac:dyDescent="0.25">
      <c r="A10" s="182"/>
      <c r="B10" s="191" t="s">
        <v>25</v>
      </c>
      <c r="C10" s="192">
        <v>76.599999999999994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43</v>
      </c>
      <c r="O10" s="349"/>
      <c r="P10" s="349"/>
      <c r="Q10" s="349"/>
      <c r="R10" s="350"/>
      <c r="S10" s="188"/>
    </row>
    <row r="11" spans="1:19" ht="24.75" customHeight="1" x14ac:dyDescent="0.25">
      <c r="A11" s="182"/>
      <c r="B11" s="193" t="s">
        <v>26</v>
      </c>
      <c r="C11" s="194">
        <v>21.5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 x14ac:dyDescent="0.25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 x14ac:dyDescent="0.25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 x14ac:dyDescent="0.25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 x14ac:dyDescent="0.25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 x14ac:dyDescent="0.25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0.6" x14ac:dyDescent="0.25">
      <c r="A17" s="182"/>
      <c r="B17" s="193" t="s">
        <v>9</v>
      </c>
      <c r="C17" s="194">
        <v>32.799999999999997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 x14ac:dyDescent="0.3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482"/>
      <c r="C2" s="483"/>
      <c r="D2" s="484"/>
      <c r="E2" s="491" t="s">
        <v>10</v>
      </c>
      <c r="F2" s="492"/>
      <c r="G2" s="492"/>
      <c r="H2" s="493"/>
      <c r="I2" s="497" t="s">
        <v>11</v>
      </c>
      <c r="J2" s="498"/>
      <c r="K2" s="501">
        <f>Данные!B21</f>
        <v>20</v>
      </c>
      <c r="L2" s="502"/>
      <c r="M2" s="212"/>
      <c r="N2" s="213"/>
      <c r="O2" s="214"/>
      <c r="P2" s="521"/>
      <c r="Q2" s="521"/>
      <c r="R2" s="215"/>
      <c r="S2" s="216"/>
    </row>
    <row r="3" spans="1:19" ht="17.25" customHeight="1" thickBot="1" x14ac:dyDescent="0.3">
      <c r="A3" s="211"/>
      <c r="B3" s="485"/>
      <c r="C3" s="486"/>
      <c r="D3" s="487"/>
      <c r="E3" s="494" t="s">
        <v>54</v>
      </c>
      <c r="F3" s="495"/>
      <c r="G3" s="495"/>
      <c r="H3" s="496"/>
      <c r="I3" s="499"/>
      <c r="J3" s="500"/>
      <c r="K3" s="503"/>
      <c r="L3" s="504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488"/>
      <c r="C4" s="489"/>
      <c r="D4" s="490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467" t="s">
        <v>13</v>
      </c>
      <c r="C5" s="505"/>
      <c r="D5" s="404" t="str">
        <f>Данные!$A5</f>
        <v>PCI</v>
      </c>
      <c r="E5" s="405"/>
      <c r="F5" s="405"/>
      <c r="G5" s="405"/>
      <c r="H5" s="406"/>
      <c r="I5" s="506"/>
      <c r="J5" s="507"/>
      <c r="K5" s="508"/>
      <c r="L5" s="406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467" t="s">
        <v>12</v>
      </c>
      <c r="C6" s="505"/>
      <c r="D6" s="398" t="str">
        <f>Данные!$A2</f>
        <v>ХXI-В-30-4А-500 (Байрон 0.5 л.)</v>
      </c>
      <c r="E6" s="472"/>
      <c r="F6" s="472"/>
      <c r="G6" s="472"/>
      <c r="H6" s="473"/>
      <c r="I6" s="506"/>
      <c r="J6" s="507"/>
      <c r="K6" s="508"/>
      <c r="L6" s="406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474" t="s">
        <v>14</v>
      </c>
      <c r="C7" s="509"/>
      <c r="D7" s="407">
        <f>Данные!$A8</f>
        <v>0</v>
      </c>
      <c r="E7" s="476"/>
      <c r="F7" s="476"/>
      <c r="G7" s="476"/>
      <c r="H7" s="477"/>
      <c r="I7" s="510" t="s">
        <v>15</v>
      </c>
      <c r="J7" s="509"/>
      <c r="K7" s="395">
        <f>Данные!$A11</f>
        <v>0</v>
      </c>
      <c r="L7" s="396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522" t="s">
        <v>55</v>
      </c>
      <c r="C18" s="523"/>
      <c r="D18" s="523"/>
      <c r="E18" s="524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482"/>
      <c r="C2" s="483"/>
      <c r="D2" s="484"/>
      <c r="E2" s="491" t="s">
        <v>10</v>
      </c>
      <c r="F2" s="492"/>
      <c r="G2" s="492"/>
      <c r="H2" s="493"/>
      <c r="I2" s="497" t="s">
        <v>11</v>
      </c>
      <c r="J2" s="498"/>
      <c r="K2" s="501">
        <f>Данные!B25</f>
        <v>18</v>
      </c>
      <c r="L2" s="502"/>
      <c r="M2" s="136"/>
      <c r="N2" s="137"/>
      <c r="O2" s="138"/>
      <c r="P2" s="525"/>
      <c r="Q2" s="525"/>
      <c r="R2" s="139"/>
      <c r="S2" s="140"/>
    </row>
    <row r="3" spans="1:19" ht="17.25" customHeight="1" thickBot="1" x14ac:dyDescent="0.3">
      <c r="A3" s="135"/>
      <c r="B3" s="485"/>
      <c r="C3" s="486"/>
      <c r="D3" s="487"/>
      <c r="E3" s="494" t="s">
        <v>56</v>
      </c>
      <c r="F3" s="495"/>
      <c r="G3" s="495"/>
      <c r="H3" s="496"/>
      <c r="I3" s="499"/>
      <c r="J3" s="500"/>
      <c r="K3" s="503"/>
      <c r="L3" s="504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488"/>
      <c r="C4" s="489"/>
      <c r="D4" s="490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467" t="s">
        <v>13</v>
      </c>
      <c r="C5" s="505"/>
      <c r="D5" s="404" t="str">
        <f>Данные!$A5</f>
        <v>PCI</v>
      </c>
      <c r="E5" s="405"/>
      <c r="F5" s="405"/>
      <c r="G5" s="405"/>
      <c r="H5" s="406"/>
      <c r="I5" s="506"/>
      <c r="J5" s="507"/>
      <c r="K5" s="508"/>
      <c r="L5" s="406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467" t="s">
        <v>12</v>
      </c>
      <c r="C6" s="505"/>
      <c r="D6" s="398" t="str">
        <f>Данные!$A2</f>
        <v>ХXI-В-30-4А-500 (Байрон 0.5 л.)</v>
      </c>
      <c r="E6" s="472"/>
      <c r="F6" s="472"/>
      <c r="G6" s="472"/>
      <c r="H6" s="473"/>
      <c r="I6" s="506"/>
      <c r="J6" s="507"/>
      <c r="K6" s="508"/>
      <c r="L6" s="406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474" t="s">
        <v>14</v>
      </c>
      <c r="C7" s="509"/>
      <c r="D7" s="407">
        <f>Данные!$A8</f>
        <v>0</v>
      </c>
      <c r="E7" s="476"/>
      <c r="F7" s="476"/>
      <c r="G7" s="476"/>
      <c r="H7" s="477"/>
      <c r="I7" s="510" t="s">
        <v>15</v>
      </c>
      <c r="J7" s="509"/>
      <c r="K7" s="395">
        <f>Данные!$A11</f>
        <v>0</v>
      </c>
      <c r="L7" s="396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67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67">
        <v>27.2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66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67">
        <v>70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482"/>
      <c r="C2" s="483"/>
      <c r="D2" s="484"/>
      <c r="E2" s="491" t="s">
        <v>10</v>
      </c>
      <c r="F2" s="492"/>
      <c r="G2" s="492"/>
      <c r="H2" s="493"/>
      <c r="I2" s="497" t="s">
        <v>11</v>
      </c>
      <c r="J2" s="498"/>
      <c r="K2" s="526">
        <f>Данные!B23</f>
        <v>18</v>
      </c>
      <c r="L2" s="527"/>
      <c r="M2" s="269"/>
      <c r="N2" s="270"/>
      <c r="O2" s="271"/>
      <c r="P2" s="530"/>
      <c r="Q2" s="530"/>
      <c r="R2" s="272"/>
      <c r="S2" s="273"/>
    </row>
    <row r="3" spans="1:19" ht="17.25" customHeight="1" thickBot="1" x14ac:dyDescent="0.3">
      <c r="A3" s="268"/>
      <c r="B3" s="485"/>
      <c r="C3" s="486"/>
      <c r="D3" s="487"/>
      <c r="E3" s="494" t="s">
        <v>57</v>
      </c>
      <c r="F3" s="495"/>
      <c r="G3" s="495"/>
      <c r="H3" s="496"/>
      <c r="I3" s="499"/>
      <c r="J3" s="500"/>
      <c r="K3" s="528"/>
      <c r="L3" s="529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488"/>
      <c r="C4" s="489"/>
      <c r="D4" s="490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467" t="s">
        <v>13</v>
      </c>
      <c r="C5" s="505"/>
      <c r="D5" s="404" t="str">
        <f>Данные!$A5</f>
        <v>PCI</v>
      </c>
      <c r="E5" s="405"/>
      <c r="F5" s="405"/>
      <c r="G5" s="405"/>
      <c r="H5" s="406"/>
      <c r="I5" s="506"/>
      <c r="J5" s="507"/>
      <c r="K5" s="508"/>
      <c r="L5" s="406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467" t="s">
        <v>12</v>
      </c>
      <c r="C6" s="505"/>
      <c r="D6" s="398" t="str">
        <f>Данные!$A2</f>
        <v>ХXI-В-30-4А-500 (Байрон 0.5 л.)</v>
      </c>
      <c r="E6" s="472"/>
      <c r="F6" s="472"/>
      <c r="G6" s="472"/>
      <c r="H6" s="473"/>
      <c r="I6" s="506"/>
      <c r="J6" s="507"/>
      <c r="K6" s="508"/>
      <c r="L6" s="406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474" t="s">
        <v>14</v>
      </c>
      <c r="C7" s="509"/>
      <c r="D7" s="407">
        <f>Данные!$A8</f>
        <v>0</v>
      </c>
      <c r="E7" s="476"/>
      <c r="F7" s="476"/>
      <c r="G7" s="476"/>
      <c r="H7" s="477"/>
      <c r="I7" s="510" t="s">
        <v>15</v>
      </c>
      <c r="J7" s="509"/>
      <c r="K7" s="395">
        <f>Данные!$A11</f>
        <v>0</v>
      </c>
      <c r="L7" s="396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 x14ac:dyDescent="0.25">
      <c r="A10" s="278"/>
      <c r="B10" s="288" t="s">
        <v>25</v>
      </c>
      <c r="C10" s="390" t="s">
        <v>116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0.6" x14ac:dyDescent="0.25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 x14ac:dyDescent="0.25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 x14ac:dyDescent="0.25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 x14ac:dyDescent="0.25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17" sqref="C17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7" t="s">
        <v>83</v>
      </c>
      <c r="B1" s="401"/>
      <c r="C1" s="401"/>
      <c r="D1" s="401"/>
      <c r="E1" s="401"/>
      <c r="G1" s="373" t="s">
        <v>82</v>
      </c>
    </row>
    <row r="2" spans="1:11" ht="17.399999999999999" thickTop="1" thickBot="1" x14ac:dyDescent="0.35">
      <c r="A2" s="398" t="s">
        <v>108</v>
      </c>
      <c r="B2" s="399"/>
      <c r="C2" s="399"/>
      <c r="D2" s="399"/>
      <c r="E2" s="400"/>
      <c r="G2" s="372" t="s">
        <v>80</v>
      </c>
    </row>
    <row r="3" spans="1:11" ht="16.8" thickTop="1" x14ac:dyDescent="0.3">
      <c r="G3" s="372" t="s">
        <v>81</v>
      </c>
    </row>
    <row r="4" spans="1:11" ht="13.8" thickBot="1" x14ac:dyDescent="0.3">
      <c r="A4" s="402" t="s">
        <v>84</v>
      </c>
      <c r="B4" s="403"/>
      <c r="C4" s="403"/>
      <c r="D4" s="403"/>
      <c r="E4" s="403"/>
    </row>
    <row r="5" spans="1:11" ht="16.8" thickTop="1" thickBot="1" x14ac:dyDescent="0.3">
      <c r="A5" s="404" t="s">
        <v>88</v>
      </c>
      <c r="B5" s="405"/>
      <c r="C5" s="405"/>
      <c r="D5" s="405"/>
      <c r="E5" s="406"/>
    </row>
    <row r="6" spans="1:11" ht="13.8" thickTop="1" x14ac:dyDescent="0.25"/>
    <row r="7" spans="1:11" ht="13.8" thickBot="1" x14ac:dyDescent="0.3">
      <c r="A7" s="397" t="s">
        <v>85</v>
      </c>
      <c r="B7" s="401"/>
      <c r="C7" s="401"/>
      <c r="D7" s="401"/>
      <c r="E7" s="401"/>
    </row>
    <row r="8" spans="1:11" ht="16.8" thickTop="1" thickBot="1" x14ac:dyDescent="0.3">
      <c r="A8" s="407"/>
      <c r="B8" s="408"/>
      <c r="C8" s="408"/>
      <c r="D8" s="408"/>
      <c r="E8" s="409"/>
    </row>
    <row r="10" spans="1:11" ht="13.8" thickBot="1" x14ac:dyDescent="0.3">
      <c r="A10" s="397" t="s">
        <v>86</v>
      </c>
      <c r="B10" s="397"/>
      <c r="C10" s="374"/>
      <c r="D10" s="382" t="s">
        <v>95</v>
      </c>
      <c r="E10" s="374"/>
      <c r="F10" t="s">
        <v>96</v>
      </c>
    </row>
    <row r="11" spans="1:11" ht="16.8" thickTop="1" thickBot="1" x14ac:dyDescent="0.3">
      <c r="A11" s="395"/>
      <c r="B11" s="396"/>
      <c r="D11" s="381">
        <v>43753</v>
      </c>
      <c r="F11" s="392" t="s">
        <v>98</v>
      </c>
      <c r="G11" s="392"/>
      <c r="H11" s="392"/>
      <c r="I11" s="392"/>
      <c r="J11" s="393" t="s">
        <v>100</v>
      </c>
      <c r="K11" s="393"/>
    </row>
    <row r="12" spans="1:11" x14ac:dyDescent="0.25">
      <c r="F12" s="392" t="s">
        <v>87</v>
      </c>
      <c r="G12" s="392"/>
      <c r="H12" s="392"/>
      <c r="I12" s="392"/>
      <c r="J12" s="393" t="s">
        <v>101</v>
      </c>
      <c r="K12" s="393"/>
    </row>
    <row r="13" spans="1:11" x14ac:dyDescent="0.25">
      <c r="A13" s="375" t="s">
        <v>89</v>
      </c>
      <c r="B13" s="376" t="s">
        <v>90</v>
      </c>
      <c r="C13" s="386" t="s">
        <v>105</v>
      </c>
      <c r="F13" s="392" t="s">
        <v>99</v>
      </c>
      <c r="G13" s="392"/>
      <c r="H13" s="392"/>
      <c r="I13" s="392"/>
      <c r="J13" s="393" t="s">
        <v>102</v>
      </c>
      <c r="K13" s="393"/>
    </row>
    <row r="14" spans="1:11" x14ac:dyDescent="0.25">
      <c r="A14" s="377" t="s">
        <v>44</v>
      </c>
      <c r="B14" s="378">
        <v>22</v>
      </c>
      <c r="C14" s="384" t="s">
        <v>109</v>
      </c>
    </row>
    <row r="15" spans="1:11" x14ac:dyDescent="0.25">
      <c r="A15" s="377" t="s">
        <v>45</v>
      </c>
      <c r="B15" s="378">
        <v>22</v>
      </c>
      <c r="C15" s="384" t="s">
        <v>109</v>
      </c>
    </row>
    <row r="16" spans="1:11" x14ac:dyDescent="0.25">
      <c r="A16" s="377" t="s">
        <v>38</v>
      </c>
      <c r="B16" s="378">
        <v>26</v>
      </c>
      <c r="C16" s="384" t="s">
        <v>109</v>
      </c>
    </row>
    <row r="17" spans="1:3" x14ac:dyDescent="0.25">
      <c r="A17" s="377" t="s">
        <v>23</v>
      </c>
      <c r="B17" s="378">
        <v>26</v>
      </c>
      <c r="C17" s="384" t="s">
        <v>109</v>
      </c>
    </row>
    <row r="18" spans="1:3" x14ac:dyDescent="0.25">
      <c r="A18" s="377" t="s">
        <v>48</v>
      </c>
      <c r="B18" s="378">
        <v>50</v>
      </c>
      <c r="C18" s="384" t="s">
        <v>109</v>
      </c>
    </row>
    <row r="19" spans="1:3" x14ac:dyDescent="0.25">
      <c r="A19" s="377" t="s">
        <v>91</v>
      </c>
      <c r="B19" s="378">
        <v>50</v>
      </c>
      <c r="C19" s="384" t="s">
        <v>109</v>
      </c>
    </row>
    <row r="20" spans="1:3" x14ac:dyDescent="0.25">
      <c r="A20" s="377" t="s">
        <v>52</v>
      </c>
      <c r="B20" s="378">
        <v>40</v>
      </c>
      <c r="C20" s="384" t="s">
        <v>109</v>
      </c>
    </row>
    <row r="21" spans="1:3" x14ac:dyDescent="0.25">
      <c r="A21" s="377" t="s">
        <v>54</v>
      </c>
      <c r="B21" s="378">
        <v>20</v>
      </c>
      <c r="C21" s="384" t="s">
        <v>109</v>
      </c>
    </row>
    <row r="22" spans="1:3" x14ac:dyDescent="0.25">
      <c r="A22" s="377" t="s">
        <v>92</v>
      </c>
      <c r="B22" s="384" t="s">
        <v>94</v>
      </c>
      <c r="C22" s="384"/>
    </row>
    <row r="23" spans="1:3" x14ac:dyDescent="0.25">
      <c r="A23" s="377" t="s">
        <v>57</v>
      </c>
      <c r="B23" s="378">
        <v>18</v>
      </c>
      <c r="C23" s="384" t="s">
        <v>109</v>
      </c>
    </row>
    <row r="24" spans="1:3" x14ac:dyDescent="0.25">
      <c r="A24" s="377" t="s">
        <v>71</v>
      </c>
      <c r="B24" s="378">
        <v>8</v>
      </c>
      <c r="C24" s="384" t="s">
        <v>109</v>
      </c>
    </row>
    <row r="25" spans="1:3" x14ac:dyDescent="0.25">
      <c r="A25" s="379" t="s">
        <v>56</v>
      </c>
      <c r="B25" s="380">
        <v>18</v>
      </c>
      <c r="C25" s="384" t="s">
        <v>109</v>
      </c>
    </row>
    <row r="26" spans="1:3" x14ac:dyDescent="0.25">
      <c r="A26" s="379" t="s">
        <v>107</v>
      </c>
      <c r="B26" s="385">
        <v>18</v>
      </c>
      <c r="C26" s="387"/>
    </row>
    <row r="27" spans="1:3" x14ac:dyDescent="0.25">
      <c r="A27" s="379" t="s">
        <v>93</v>
      </c>
      <c r="B27" s="391"/>
      <c r="C27" s="387"/>
    </row>
    <row r="28" spans="1:3" x14ac:dyDescent="0.25">
      <c r="A28" s="383"/>
    </row>
    <row r="29" spans="1:3" x14ac:dyDescent="0.25">
      <c r="A29" s="394" t="s">
        <v>110</v>
      </c>
      <c r="B29" s="394"/>
      <c r="C29" s="394"/>
    </row>
    <row r="30" spans="1:3" x14ac:dyDescent="0.25">
      <c r="A30" t="s">
        <v>111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34" zoomScaleSheetLayoutView="100" workbookViewId="0">
      <selection activeCell="G42" sqref="G42:G43"/>
    </sheetView>
  </sheetViews>
  <sheetFormatPr defaultColWidth="9.109375" defaultRowHeight="14.4" x14ac:dyDescent="0.3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69" customFormat="1" ht="17.399999999999999" x14ac:dyDescent="0.35">
      <c r="G2" s="318" t="s">
        <v>59</v>
      </c>
      <c r="H2" s="319"/>
      <c r="I2" s="319"/>
      <c r="J2" s="319"/>
      <c r="K2" s="319"/>
    </row>
    <row r="3" spans="1:11" s="369" customFormat="1" ht="17.399999999999999" x14ac:dyDescent="0.35">
      <c r="G3" s="318" t="s">
        <v>103</v>
      </c>
      <c r="H3" s="319"/>
      <c r="I3" s="319"/>
      <c r="J3" s="319"/>
      <c r="K3" s="319"/>
    </row>
    <row r="4" spans="1:11" s="369" customFormat="1" ht="17.399999999999999" x14ac:dyDescent="0.35">
      <c r="G4" s="318" t="s">
        <v>106</v>
      </c>
      <c r="H4" s="319"/>
      <c r="I4" s="319"/>
      <c r="J4" s="319"/>
      <c r="K4" s="319"/>
    </row>
    <row r="5" spans="1:11" s="369" customFormat="1" x14ac:dyDescent="0.3"/>
    <row r="6" spans="1:11" s="369" customFormat="1" ht="17.399999999999999" x14ac:dyDescent="0.35">
      <c r="G6" s="370"/>
      <c r="H6" s="318" t="s">
        <v>104</v>
      </c>
      <c r="I6" s="319"/>
      <c r="J6" s="319"/>
    </row>
    <row r="7" spans="1:11" s="369" customFormat="1" ht="17.399999999999999" x14ac:dyDescent="0.35">
      <c r="H7" s="319"/>
      <c r="I7" s="319"/>
      <c r="J7" s="319"/>
    </row>
    <row r="8" spans="1:11" s="369" customFormat="1" ht="18" x14ac:dyDescent="0.35">
      <c r="G8" s="312" t="s">
        <v>60</v>
      </c>
      <c r="H8" s="370"/>
      <c r="I8" s="318" t="s">
        <v>79</v>
      </c>
      <c r="J8" s="319"/>
    </row>
    <row r="11" spans="1:11" ht="15" customHeight="1" x14ac:dyDescent="0.3">
      <c r="A11" s="438" t="s">
        <v>65</v>
      </c>
      <c r="B11" s="438"/>
      <c r="C11" s="438"/>
      <c r="D11" s="438"/>
      <c r="E11" s="438"/>
      <c r="F11" s="438"/>
      <c r="G11" s="438"/>
      <c r="H11" s="438"/>
      <c r="I11" s="438"/>
      <c r="J11" s="438"/>
    </row>
    <row r="12" spans="1:11" ht="15" customHeight="1" x14ac:dyDescent="0.3">
      <c r="A12" s="437" t="s">
        <v>75</v>
      </c>
      <c r="B12" s="437"/>
      <c r="C12" s="437"/>
      <c r="D12" s="437"/>
      <c r="E12" s="437"/>
      <c r="F12" s="437"/>
      <c r="G12" s="437"/>
      <c r="H12" s="437"/>
      <c r="I12" s="437"/>
      <c r="J12" s="437"/>
    </row>
    <row r="13" spans="1:11" ht="18" customHeight="1" x14ac:dyDescent="0.3">
      <c r="A13" s="439" t="str">
        <f>Данные!A2</f>
        <v>ХXI-В-30-4А-500 (Байрон 0.5 л.)</v>
      </c>
      <c r="B13" s="438"/>
      <c r="C13" s="438"/>
      <c r="D13" s="438"/>
      <c r="E13" s="438"/>
      <c r="F13" s="438"/>
      <c r="G13" s="438"/>
      <c r="H13" s="438"/>
      <c r="I13" s="438"/>
      <c r="J13" s="438"/>
    </row>
    <row r="15" spans="1:11" ht="15.6" x14ac:dyDescent="0.3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43753</v>
      </c>
      <c r="I15" s="313"/>
      <c r="J15" s="314"/>
    </row>
    <row r="16" spans="1:11" ht="15.6" x14ac:dyDescent="0.3">
      <c r="A16" s="313" t="s">
        <v>97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6" x14ac:dyDescent="0.3">
      <c r="A17" s="321" t="s">
        <v>62</v>
      </c>
      <c r="B17" s="322" t="s">
        <v>63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6" x14ac:dyDescent="0.3">
      <c r="A18" s="321" t="s">
        <v>62</v>
      </c>
      <c r="B18" s="322" t="s">
        <v>64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6" x14ac:dyDescent="0.3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6" x14ac:dyDescent="0.3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43753</v>
      </c>
      <c r="J20" s="314"/>
    </row>
    <row r="21" spans="1:10" ht="15.6" x14ac:dyDescent="0.3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32" t="s">
        <v>66</v>
      </c>
      <c r="B22" s="432" t="s">
        <v>67</v>
      </c>
      <c r="C22" s="432"/>
      <c r="D22" s="432"/>
      <c r="E22" s="432" t="s">
        <v>68</v>
      </c>
      <c r="F22" s="432"/>
      <c r="G22" s="436" t="s">
        <v>69</v>
      </c>
      <c r="H22" s="432" t="s">
        <v>70</v>
      </c>
      <c r="I22" s="432"/>
      <c r="J22" s="432"/>
    </row>
    <row r="23" spans="1:10" x14ac:dyDescent="0.3">
      <c r="A23" s="432"/>
      <c r="B23" s="432"/>
      <c r="C23" s="432"/>
      <c r="D23" s="432"/>
      <c r="E23" s="432"/>
      <c r="F23" s="432"/>
      <c r="G23" s="436"/>
      <c r="H23" s="432"/>
      <c r="I23" s="432"/>
      <c r="J23" s="432"/>
    </row>
    <row r="24" spans="1:10" x14ac:dyDescent="0.3">
      <c r="A24" s="410">
        <v>1</v>
      </c>
      <c r="B24" s="433" t="s">
        <v>44</v>
      </c>
      <c r="C24" s="434"/>
      <c r="D24" s="435"/>
      <c r="E24" s="415" t="str">
        <f>Данные!C14</f>
        <v>В-30-4А-500</v>
      </c>
      <c r="F24" s="416"/>
      <c r="G24" s="419">
        <f>Данные!B14</f>
        <v>22</v>
      </c>
      <c r="H24" s="421"/>
      <c r="I24" s="422"/>
      <c r="J24" s="423"/>
    </row>
    <row r="25" spans="1:10" ht="40.049999999999997" customHeight="1" x14ac:dyDescent="0.3">
      <c r="A25" s="427"/>
      <c r="B25" s="429" t="str">
        <f>Данные!$A$30</f>
        <v>(к серийному формокомплекту Бутылка В-30-4А-500 БАЙРОН)</v>
      </c>
      <c r="C25" s="430"/>
      <c r="D25" s="431"/>
      <c r="E25" s="428"/>
      <c r="F25" s="418"/>
      <c r="G25" s="420"/>
      <c r="H25" s="424"/>
      <c r="I25" s="425"/>
      <c r="J25" s="426"/>
    </row>
    <row r="26" spans="1:10" x14ac:dyDescent="0.3">
      <c r="A26" s="410">
        <v>1</v>
      </c>
      <c r="B26" s="412" t="s">
        <v>118</v>
      </c>
      <c r="C26" s="413"/>
      <c r="D26" s="414"/>
      <c r="E26" s="415" t="str">
        <f>Данные!C15</f>
        <v>В-30-4А-500</v>
      </c>
      <c r="F26" s="416"/>
      <c r="G26" s="419">
        <f>Данные!B15</f>
        <v>22</v>
      </c>
      <c r="H26" s="421"/>
      <c r="I26" s="422"/>
      <c r="J26" s="423"/>
    </row>
    <row r="27" spans="1:10" ht="40.049999999999997" customHeight="1" x14ac:dyDescent="0.3">
      <c r="A27" s="427"/>
      <c r="B27" s="429" t="str">
        <f>Данные!$A$30</f>
        <v>(к серийному формокомплекту Бутылка В-30-4А-500 БАЙРОН)</v>
      </c>
      <c r="C27" s="430"/>
      <c r="D27" s="431"/>
      <c r="E27" s="428"/>
      <c r="F27" s="418"/>
      <c r="G27" s="420"/>
      <c r="H27" s="424"/>
      <c r="I27" s="425"/>
      <c r="J27" s="426"/>
    </row>
    <row r="28" spans="1:10" x14ac:dyDescent="0.3">
      <c r="A28" s="410">
        <v>1</v>
      </c>
      <c r="B28" s="412" t="s">
        <v>38</v>
      </c>
      <c r="C28" s="413"/>
      <c r="D28" s="414"/>
      <c r="E28" s="415" t="str">
        <f>Данные!C16</f>
        <v>В-30-4А-500</v>
      </c>
      <c r="F28" s="416"/>
      <c r="G28" s="419">
        <f>Данные!B16</f>
        <v>26</v>
      </c>
      <c r="H28" s="421"/>
      <c r="I28" s="422"/>
      <c r="J28" s="423"/>
    </row>
    <row r="29" spans="1:10" ht="40.049999999999997" customHeight="1" x14ac:dyDescent="0.3">
      <c r="A29" s="427"/>
      <c r="B29" s="429" t="str">
        <f>Данные!$A$30</f>
        <v>(к серийному формокомплекту Бутылка В-30-4А-500 БАЙРОН)</v>
      </c>
      <c r="C29" s="430"/>
      <c r="D29" s="431"/>
      <c r="E29" s="428"/>
      <c r="F29" s="418"/>
      <c r="G29" s="420"/>
      <c r="H29" s="424"/>
      <c r="I29" s="425"/>
      <c r="J29" s="426"/>
    </row>
    <row r="30" spans="1:10" ht="14.4" customHeight="1" x14ac:dyDescent="0.3">
      <c r="A30" s="410">
        <v>1</v>
      </c>
      <c r="B30" s="412" t="s">
        <v>119</v>
      </c>
      <c r="C30" s="413"/>
      <c r="D30" s="414"/>
      <c r="E30" s="415" t="str">
        <f>Данные!C17</f>
        <v>В-30-4А-500</v>
      </c>
      <c r="F30" s="416"/>
      <c r="G30" s="419">
        <f>Данные!B17</f>
        <v>26</v>
      </c>
      <c r="H30" s="421"/>
      <c r="I30" s="422"/>
      <c r="J30" s="423"/>
    </row>
    <row r="31" spans="1:10" ht="40.049999999999997" customHeight="1" x14ac:dyDescent="0.3">
      <c r="A31" s="411"/>
      <c r="B31" s="429" t="str">
        <f>Данные!$A$30</f>
        <v>(к серийному формокомплекту Бутылка В-30-4А-500 БАЙРОН)</v>
      </c>
      <c r="C31" s="430"/>
      <c r="D31" s="431"/>
      <c r="E31" s="417"/>
      <c r="F31" s="418"/>
      <c r="G31" s="420"/>
      <c r="H31" s="424"/>
      <c r="I31" s="425"/>
      <c r="J31" s="426"/>
    </row>
    <row r="32" spans="1:10" ht="14.4" customHeight="1" x14ac:dyDescent="0.3">
      <c r="A32" s="410">
        <v>1</v>
      </c>
      <c r="B32" s="412" t="s">
        <v>48</v>
      </c>
      <c r="C32" s="413"/>
      <c r="D32" s="414"/>
      <c r="E32" s="415" t="str">
        <f>Данные!C18</f>
        <v>В-30-4А-500</v>
      </c>
      <c r="F32" s="416"/>
      <c r="G32" s="419">
        <f>Данные!B18</f>
        <v>50</v>
      </c>
      <c r="H32" s="421"/>
      <c r="I32" s="422"/>
      <c r="J32" s="423"/>
    </row>
    <row r="33" spans="1:10" ht="40.049999999999997" customHeight="1" x14ac:dyDescent="0.3">
      <c r="A33" s="411"/>
      <c r="B33" s="429" t="str">
        <f>Данные!$A$30</f>
        <v>(к серийному формокомплекту Бутылка В-30-4А-500 БАЙРОН)</v>
      </c>
      <c r="C33" s="430"/>
      <c r="D33" s="431"/>
      <c r="E33" s="417"/>
      <c r="F33" s="418"/>
      <c r="G33" s="420"/>
      <c r="H33" s="424"/>
      <c r="I33" s="425"/>
      <c r="J33" s="426"/>
    </row>
    <row r="34" spans="1:10" ht="14.4" customHeight="1" x14ac:dyDescent="0.3">
      <c r="A34" s="410">
        <v>1</v>
      </c>
      <c r="B34" s="412" t="s">
        <v>91</v>
      </c>
      <c r="C34" s="413"/>
      <c r="D34" s="414"/>
      <c r="E34" s="415" t="str">
        <f>Данные!C19</f>
        <v>В-30-4А-500</v>
      </c>
      <c r="F34" s="416"/>
      <c r="G34" s="419">
        <f>Данные!B19</f>
        <v>50</v>
      </c>
      <c r="H34" s="421"/>
      <c r="I34" s="422"/>
      <c r="J34" s="423"/>
    </row>
    <row r="35" spans="1:10" ht="40.049999999999997" customHeight="1" x14ac:dyDescent="0.3">
      <c r="A35" s="411"/>
      <c r="B35" s="429" t="str">
        <f>Данные!$A$30</f>
        <v>(к серийному формокомплекту Бутылка В-30-4А-500 БАЙРОН)</v>
      </c>
      <c r="C35" s="430"/>
      <c r="D35" s="431"/>
      <c r="E35" s="417"/>
      <c r="F35" s="418"/>
      <c r="G35" s="420"/>
      <c r="H35" s="424"/>
      <c r="I35" s="425"/>
      <c r="J35" s="426"/>
    </row>
    <row r="36" spans="1:10" ht="14.4" customHeight="1" x14ac:dyDescent="0.3">
      <c r="A36" s="410">
        <v>1</v>
      </c>
      <c r="B36" s="412" t="s">
        <v>52</v>
      </c>
      <c r="C36" s="413"/>
      <c r="D36" s="414"/>
      <c r="E36" s="415" t="str">
        <f>Данные!C20</f>
        <v>В-30-4А-500</v>
      </c>
      <c r="F36" s="416"/>
      <c r="G36" s="419">
        <f>Данные!B20</f>
        <v>40</v>
      </c>
      <c r="H36" s="421"/>
      <c r="I36" s="422"/>
      <c r="J36" s="423"/>
    </row>
    <row r="37" spans="1:10" ht="40.049999999999997" customHeight="1" x14ac:dyDescent="0.3">
      <c r="A37" s="411"/>
      <c r="B37" s="429" t="str">
        <f>Данные!$A$30</f>
        <v>(к серийному формокомплекту Бутылка В-30-4А-500 БАЙРОН)</v>
      </c>
      <c r="C37" s="430"/>
      <c r="D37" s="431"/>
      <c r="E37" s="417"/>
      <c r="F37" s="418"/>
      <c r="G37" s="420"/>
      <c r="H37" s="424"/>
      <c r="I37" s="425"/>
      <c r="J37" s="426"/>
    </row>
    <row r="38" spans="1:10" ht="14.4" customHeight="1" x14ac:dyDescent="0.3">
      <c r="A38" s="410">
        <v>1</v>
      </c>
      <c r="B38" s="412" t="s">
        <v>54</v>
      </c>
      <c r="C38" s="413"/>
      <c r="D38" s="414"/>
      <c r="E38" s="415" t="str">
        <f>Данные!C21</f>
        <v>В-30-4А-500</v>
      </c>
      <c r="F38" s="416"/>
      <c r="G38" s="419">
        <f>Данные!B21</f>
        <v>20</v>
      </c>
      <c r="H38" s="421"/>
      <c r="I38" s="422"/>
      <c r="J38" s="423"/>
    </row>
    <row r="39" spans="1:10" ht="40.049999999999997" customHeight="1" x14ac:dyDescent="0.3">
      <c r="A39" s="411"/>
      <c r="B39" s="429" t="str">
        <f>Данные!$A$30</f>
        <v>(к серийному формокомплекту Бутылка В-30-4А-500 БАЙРОН)</v>
      </c>
      <c r="C39" s="430"/>
      <c r="D39" s="431"/>
      <c r="E39" s="417"/>
      <c r="F39" s="418"/>
      <c r="G39" s="420"/>
      <c r="H39" s="424"/>
      <c r="I39" s="425"/>
      <c r="J39" s="426"/>
    </row>
    <row r="40" spans="1:10" ht="14.4" customHeight="1" x14ac:dyDescent="0.3">
      <c r="A40" s="410">
        <v>1</v>
      </c>
      <c r="B40" s="412" t="s">
        <v>57</v>
      </c>
      <c r="C40" s="413"/>
      <c r="D40" s="414"/>
      <c r="E40" s="415" t="str">
        <f>Данные!C23</f>
        <v>В-30-4А-500</v>
      </c>
      <c r="F40" s="416"/>
      <c r="G40" s="419">
        <f>Данные!B23</f>
        <v>18</v>
      </c>
      <c r="H40" s="421"/>
      <c r="I40" s="422"/>
      <c r="J40" s="423"/>
    </row>
    <row r="41" spans="1:10" ht="40.049999999999997" customHeight="1" x14ac:dyDescent="0.3">
      <c r="A41" s="411"/>
      <c r="B41" s="429" t="str">
        <f>Данные!$A$30</f>
        <v>(к серийному формокомплекту Бутылка В-30-4А-500 БАЙРОН)</v>
      </c>
      <c r="C41" s="430"/>
      <c r="D41" s="431"/>
      <c r="E41" s="417"/>
      <c r="F41" s="418"/>
      <c r="G41" s="420"/>
      <c r="H41" s="424"/>
      <c r="I41" s="425"/>
      <c r="J41" s="426"/>
    </row>
    <row r="42" spans="1:10" ht="14.4" customHeight="1" x14ac:dyDescent="0.3">
      <c r="A42" s="410">
        <v>1</v>
      </c>
      <c r="B42" s="412" t="s">
        <v>56</v>
      </c>
      <c r="C42" s="413"/>
      <c r="D42" s="414"/>
      <c r="E42" s="415" t="str">
        <f>Данные!C25</f>
        <v>В-30-4А-500</v>
      </c>
      <c r="F42" s="416"/>
      <c r="G42" s="419">
        <f>Данные!B25</f>
        <v>18</v>
      </c>
      <c r="H42" s="421"/>
      <c r="I42" s="422"/>
      <c r="J42" s="423"/>
    </row>
    <row r="43" spans="1:10" ht="40.049999999999997" customHeight="1" x14ac:dyDescent="0.3">
      <c r="A43" s="411"/>
      <c r="B43" s="429" t="str">
        <f>Данные!$A$30</f>
        <v>(к серийному формокомплекту Бутылка В-30-4А-500 БАЙРОН)</v>
      </c>
      <c r="C43" s="430"/>
      <c r="D43" s="431"/>
      <c r="E43" s="417"/>
      <c r="F43" s="418"/>
      <c r="G43" s="420"/>
      <c r="H43" s="424"/>
      <c r="I43" s="425"/>
      <c r="J43" s="426"/>
    </row>
    <row r="44" spans="1:10" ht="14.4" customHeight="1" x14ac:dyDescent="0.3">
      <c r="A44" s="410">
        <v>1</v>
      </c>
      <c r="B44" s="412" t="s">
        <v>107</v>
      </c>
      <c r="C44" s="413"/>
      <c r="D44" s="414"/>
      <c r="E44" s="415">
        <f>Данные!C26</f>
        <v>0</v>
      </c>
      <c r="F44" s="416"/>
      <c r="G44" s="419">
        <f>Данные!B26</f>
        <v>18</v>
      </c>
      <c r="H44" s="421"/>
      <c r="I44" s="422"/>
      <c r="J44" s="423"/>
    </row>
    <row r="45" spans="1:10" ht="40.049999999999997" customHeight="1" x14ac:dyDescent="0.3">
      <c r="A45" s="411"/>
      <c r="B45" s="429" t="str">
        <f>Данные!$A$30</f>
        <v>(к серийному формокомплекту Бутылка В-30-4А-500 БАЙРОН)</v>
      </c>
      <c r="C45" s="430"/>
      <c r="D45" s="431"/>
      <c r="E45" s="417"/>
      <c r="F45" s="418"/>
      <c r="G45" s="420"/>
      <c r="H45" s="424"/>
      <c r="I45" s="425"/>
      <c r="J45" s="426"/>
    </row>
    <row r="46" spans="1:10" ht="14.4" customHeight="1" x14ac:dyDescent="0.3">
      <c r="A46" s="410">
        <v>1</v>
      </c>
      <c r="B46" s="412" t="s">
        <v>71</v>
      </c>
      <c r="C46" s="413"/>
      <c r="D46" s="414"/>
      <c r="E46" s="415" t="str">
        <f>Данные!C24</f>
        <v>В-30-4А-500</v>
      </c>
      <c r="F46" s="416"/>
      <c r="G46" s="419">
        <f>Данные!B24</f>
        <v>8</v>
      </c>
      <c r="H46" s="421"/>
      <c r="I46" s="422"/>
      <c r="J46" s="423"/>
    </row>
    <row r="47" spans="1:10" ht="40.049999999999997" customHeight="1" x14ac:dyDescent="0.3">
      <c r="A47" s="411"/>
      <c r="B47" s="429" t="str">
        <f>Данные!$A$30</f>
        <v>(к серийному формокомплекту Бутылка В-30-4А-500 БАЙРОН)</v>
      </c>
      <c r="C47" s="430"/>
      <c r="D47" s="431"/>
      <c r="E47" s="417"/>
      <c r="F47" s="418"/>
      <c r="G47" s="420"/>
      <c r="H47" s="424"/>
      <c r="I47" s="425"/>
      <c r="J47" s="426"/>
    </row>
    <row r="48" spans="1:10" ht="15.6" x14ac:dyDescent="0.3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6" x14ac:dyDescent="0.3">
      <c r="A49" s="313" t="s">
        <v>72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6" x14ac:dyDescent="0.3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6" x14ac:dyDescent="0.3">
      <c r="A51" s="313"/>
      <c r="B51" s="316" t="s">
        <v>73</v>
      </c>
      <c r="C51" s="313" t="s">
        <v>74</v>
      </c>
      <c r="D51" s="313"/>
      <c r="E51" s="313"/>
      <c r="F51" s="313"/>
      <c r="G51" s="313"/>
      <c r="H51" s="313"/>
      <c r="I51" s="313"/>
      <c r="J51" s="314"/>
    </row>
    <row r="52" spans="1:10" ht="15.6" x14ac:dyDescent="0.3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6" x14ac:dyDescent="0.3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6" x14ac:dyDescent="0.3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6" x14ac:dyDescent="0.3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7.399999999999999" x14ac:dyDescent="0.3">
      <c r="A56" s="310"/>
      <c r="B56" s="310"/>
      <c r="C56" s="310"/>
      <c r="D56" s="310"/>
      <c r="E56" s="310"/>
    </row>
    <row r="57" spans="1:10" ht="17.399999999999999" x14ac:dyDescent="0.3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A30:A31"/>
    <mergeCell ref="B30:D30"/>
    <mergeCell ref="E30:F31"/>
    <mergeCell ref="G30:G31"/>
    <mergeCell ref="H30:J31"/>
    <mergeCell ref="B28:D28"/>
    <mergeCell ref="B29:D29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40"/>
      <c r="C2" s="441"/>
      <c r="D2" s="442"/>
      <c r="E2" s="449" t="s">
        <v>10</v>
      </c>
      <c r="F2" s="450"/>
      <c r="G2" s="450"/>
      <c r="H2" s="451"/>
      <c r="I2" s="456" t="s">
        <v>11</v>
      </c>
      <c r="J2" s="457"/>
      <c r="K2" s="460">
        <f>Данные!B14</f>
        <v>22</v>
      </c>
      <c r="L2" s="461"/>
      <c r="M2" s="66"/>
      <c r="N2" s="67"/>
      <c r="O2" s="68"/>
      <c r="P2" s="452"/>
      <c r="Q2" s="452"/>
      <c r="R2" s="69"/>
      <c r="S2" s="70"/>
    </row>
    <row r="3" spans="1:19" ht="23.4" thickBot="1" x14ac:dyDescent="0.3">
      <c r="A3" s="65"/>
      <c r="B3" s="443"/>
      <c r="C3" s="444"/>
      <c r="D3" s="445"/>
      <c r="E3" s="453" t="s">
        <v>44</v>
      </c>
      <c r="F3" s="454"/>
      <c r="G3" s="454"/>
      <c r="H3" s="455"/>
      <c r="I3" s="458"/>
      <c r="J3" s="459"/>
      <c r="K3" s="462"/>
      <c r="L3" s="463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46"/>
      <c r="C4" s="447"/>
      <c r="D4" s="44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67" t="s">
        <v>13</v>
      </c>
      <c r="C5" s="468"/>
      <c r="D5" s="404" t="str">
        <f>Данные!$A5</f>
        <v>PCI</v>
      </c>
      <c r="E5" s="405"/>
      <c r="F5" s="405"/>
      <c r="G5" s="405"/>
      <c r="H5" s="406"/>
      <c r="I5" s="469"/>
      <c r="J5" s="470"/>
      <c r="K5" s="405"/>
      <c r="L5" s="406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67" t="s">
        <v>12</v>
      </c>
      <c r="C6" s="471"/>
      <c r="D6" s="398" t="str">
        <f>Данные!$A2</f>
        <v>ХXI-В-30-4А-500 (Байрон 0.5 л.)</v>
      </c>
      <c r="E6" s="472"/>
      <c r="F6" s="472"/>
      <c r="G6" s="472"/>
      <c r="H6" s="473"/>
      <c r="I6" s="469"/>
      <c r="J6" s="470"/>
      <c r="K6" s="405"/>
      <c r="L6" s="40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74" t="s">
        <v>14</v>
      </c>
      <c r="C7" s="475"/>
      <c r="D7" s="407">
        <f>Данные!$A8</f>
        <v>0</v>
      </c>
      <c r="E7" s="476"/>
      <c r="F7" s="476"/>
      <c r="G7" s="476"/>
      <c r="H7" s="477"/>
      <c r="I7" s="474" t="s">
        <v>15</v>
      </c>
      <c r="J7" s="478"/>
      <c r="K7" s="395">
        <f>Данные!$A11</f>
        <v>0</v>
      </c>
      <c r="L7" s="396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 x14ac:dyDescent="0.25">
      <c r="A10" s="78"/>
      <c r="B10" s="92" t="s">
        <v>25</v>
      </c>
      <c r="C10" s="93">
        <v>293.7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 x14ac:dyDescent="0.25">
      <c r="A11" s="78"/>
      <c r="B11" s="97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 x14ac:dyDescent="0.25">
      <c r="A12" s="78"/>
      <c r="B12" s="97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 x14ac:dyDescent="0.25">
      <c r="A13" s="78"/>
      <c r="B13" s="97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 x14ac:dyDescent="0.25">
      <c r="A14" s="78"/>
      <c r="B14" s="97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 x14ac:dyDescent="0.25">
      <c r="A15" s="78"/>
      <c r="B15" s="97" t="s">
        <v>9</v>
      </c>
      <c r="C15" s="388">
        <v>245.9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 x14ac:dyDescent="0.25">
      <c r="A16" s="78"/>
      <c r="B16" s="97" t="s">
        <v>5</v>
      </c>
      <c r="C16" s="98">
        <v>263.2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 x14ac:dyDescent="0.25">
      <c r="A17" s="78"/>
      <c r="B17" s="97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0.6" x14ac:dyDescent="0.25">
      <c r="A18" s="78"/>
      <c r="B18" s="105" t="s">
        <v>32</v>
      </c>
      <c r="C18" s="106" t="s">
        <v>112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 x14ac:dyDescent="0.25">
      <c r="A19" s="78"/>
      <c r="B19" s="105" t="s">
        <v>33</v>
      </c>
      <c r="C19" s="106">
        <v>26.2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23.25" customHeight="1" x14ac:dyDescent="0.25">
      <c r="A20" s="78"/>
      <c r="B20" s="105" t="s">
        <v>35</v>
      </c>
      <c r="C20" s="106" t="s">
        <v>112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32.4" customHeight="1" x14ac:dyDescent="0.25">
      <c r="A21" s="78"/>
      <c r="B21" s="105" t="s">
        <v>41</v>
      </c>
      <c r="C21" s="325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28.2" customHeight="1" x14ac:dyDescent="0.25">
      <c r="A22" s="78"/>
      <c r="B22" s="105" t="s">
        <v>42</v>
      </c>
      <c r="C22" s="325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14.4" x14ac:dyDescent="0.25">
      <c r="A23" s="78"/>
      <c r="B23" s="479" t="s">
        <v>58</v>
      </c>
      <c r="C23" s="480"/>
      <c r="D23" s="480"/>
      <c r="E23" s="481"/>
      <c r="F23" s="118" t="s">
        <v>16</v>
      </c>
      <c r="G23" s="308" t="s">
        <v>47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5" thickBot="1" x14ac:dyDescent="0.3">
      <c r="A24" s="78"/>
      <c r="B24" s="464" t="s">
        <v>46</v>
      </c>
      <c r="C24" s="465"/>
      <c r="D24" s="465"/>
      <c r="E24" s="466"/>
      <c r="F24" s="118" t="s">
        <v>16</v>
      </c>
      <c r="G24" s="51" t="s">
        <v>47</v>
      </c>
      <c r="H24" s="109"/>
      <c r="I24" s="110"/>
      <c r="J24" s="110"/>
      <c r="K24" s="110"/>
      <c r="L24" s="334"/>
      <c r="M24" s="334"/>
      <c r="N24" s="334"/>
      <c r="O24" s="334"/>
      <c r="P24" s="334"/>
      <c r="Q24" s="334"/>
      <c r="R24" s="335"/>
      <c r="S24" s="86"/>
    </row>
    <row r="25" spans="1:19" ht="3.75" customHeight="1" thickBot="1" x14ac:dyDescent="0.3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2">
        <f>'Чист. форма'!B2:D4</f>
        <v>0</v>
      </c>
      <c r="C2" s="483"/>
      <c r="D2" s="484"/>
      <c r="E2" s="491" t="s">
        <v>10</v>
      </c>
      <c r="F2" s="492"/>
      <c r="G2" s="492"/>
      <c r="H2" s="493"/>
      <c r="I2" s="497" t="s">
        <v>11</v>
      </c>
      <c r="J2" s="498"/>
      <c r="K2" s="501">
        <f>Данные!B15</f>
        <v>22</v>
      </c>
      <c r="L2" s="502"/>
      <c r="M2" s="66"/>
      <c r="N2" s="67"/>
      <c r="O2" s="68"/>
      <c r="P2" s="452"/>
      <c r="Q2" s="452"/>
      <c r="R2" s="69"/>
      <c r="S2" s="70"/>
    </row>
    <row r="3" spans="1:19" ht="17.25" customHeight="1" thickBot="1" x14ac:dyDescent="0.3">
      <c r="A3" s="65"/>
      <c r="B3" s="485"/>
      <c r="C3" s="486"/>
      <c r="D3" s="487"/>
      <c r="E3" s="494" t="s">
        <v>45</v>
      </c>
      <c r="F3" s="495"/>
      <c r="G3" s="495"/>
      <c r="H3" s="496"/>
      <c r="I3" s="499"/>
      <c r="J3" s="500"/>
      <c r="K3" s="503"/>
      <c r="L3" s="50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88"/>
      <c r="C4" s="489"/>
      <c r="D4" s="490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67" t="s">
        <v>13</v>
      </c>
      <c r="C5" s="505"/>
      <c r="D5" s="404" t="str">
        <f>Данные!$A5</f>
        <v>PCI</v>
      </c>
      <c r="E5" s="405"/>
      <c r="F5" s="405"/>
      <c r="G5" s="405"/>
      <c r="H5" s="406"/>
      <c r="I5" s="506"/>
      <c r="J5" s="507"/>
      <c r="K5" s="508"/>
      <c r="L5" s="40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67" t="s">
        <v>12</v>
      </c>
      <c r="C6" s="505"/>
      <c r="D6" s="398" t="str">
        <f>Данные!$A2</f>
        <v>ХXI-В-30-4А-500 (Байрон 0.5 л.)</v>
      </c>
      <c r="E6" s="472"/>
      <c r="F6" s="472"/>
      <c r="G6" s="472"/>
      <c r="H6" s="473"/>
      <c r="I6" s="506"/>
      <c r="J6" s="507"/>
      <c r="K6" s="508"/>
      <c r="L6" s="40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74" t="s">
        <v>14</v>
      </c>
      <c r="C7" s="509"/>
      <c r="D7" s="407">
        <f>Данные!$A8</f>
        <v>0</v>
      </c>
      <c r="E7" s="476"/>
      <c r="F7" s="476"/>
      <c r="G7" s="476"/>
      <c r="H7" s="477"/>
      <c r="I7" s="510" t="s">
        <v>15</v>
      </c>
      <c r="J7" s="509"/>
      <c r="K7" s="395">
        <f>Данные!$A11</f>
        <v>0</v>
      </c>
      <c r="L7" s="396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0.6" x14ac:dyDescent="0.25">
      <c r="A10" s="78"/>
      <c r="B10" s="92" t="s">
        <v>25</v>
      </c>
      <c r="C10" s="93" t="s">
        <v>113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 x14ac:dyDescent="0.25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 x14ac:dyDescent="0.25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 x14ac:dyDescent="0.25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 x14ac:dyDescent="0.25">
      <c r="A14" s="78"/>
      <c r="B14" s="479" t="s">
        <v>114</v>
      </c>
      <c r="C14" s="480"/>
      <c r="D14" s="480"/>
      <c r="E14" s="480"/>
      <c r="F14" s="511"/>
      <c r="G14" s="56" t="s">
        <v>78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 x14ac:dyDescent="0.3">
      <c r="A15" s="78"/>
      <c r="B15" s="464" t="s">
        <v>46</v>
      </c>
      <c r="C15" s="465"/>
      <c r="D15" s="465"/>
      <c r="E15" s="466"/>
      <c r="F15" s="118" t="s">
        <v>16</v>
      </c>
      <c r="G15" s="117" t="s">
        <v>47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40"/>
      <c r="C2" s="441"/>
      <c r="D2" s="442"/>
      <c r="E2" s="449" t="s">
        <v>10</v>
      </c>
      <c r="F2" s="450"/>
      <c r="G2" s="450"/>
      <c r="H2" s="451"/>
      <c r="I2" s="456" t="s">
        <v>11</v>
      </c>
      <c r="J2" s="457"/>
      <c r="K2" s="460">
        <f>Данные!B16</f>
        <v>26</v>
      </c>
      <c r="L2" s="461"/>
      <c r="M2" s="66"/>
      <c r="N2" s="67"/>
      <c r="O2" s="68"/>
      <c r="P2" s="452"/>
      <c r="Q2" s="452"/>
      <c r="R2" s="69"/>
      <c r="S2" s="70"/>
    </row>
    <row r="3" spans="1:24" ht="17.25" customHeight="1" thickBot="1" x14ac:dyDescent="0.3">
      <c r="A3" s="65"/>
      <c r="B3" s="443"/>
      <c r="C3" s="444"/>
      <c r="D3" s="445"/>
      <c r="E3" s="453" t="s">
        <v>38</v>
      </c>
      <c r="F3" s="454"/>
      <c r="G3" s="454"/>
      <c r="H3" s="455"/>
      <c r="I3" s="458"/>
      <c r="J3" s="459"/>
      <c r="K3" s="462"/>
      <c r="L3" s="463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46"/>
      <c r="C4" s="447"/>
      <c r="D4" s="44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67" t="s">
        <v>13</v>
      </c>
      <c r="C5" s="468"/>
      <c r="D5" s="404" t="str">
        <f>Данные!$A5</f>
        <v>PCI</v>
      </c>
      <c r="E5" s="405"/>
      <c r="F5" s="405"/>
      <c r="G5" s="405"/>
      <c r="H5" s="406"/>
      <c r="I5" s="469"/>
      <c r="J5" s="470"/>
      <c r="K5" s="405"/>
      <c r="L5" s="40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67" t="s">
        <v>12</v>
      </c>
      <c r="C6" s="471"/>
      <c r="D6" s="398" t="str">
        <f>Данные!$A2</f>
        <v>ХXI-В-30-4А-500 (Байрон 0.5 л.)</v>
      </c>
      <c r="E6" s="472"/>
      <c r="F6" s="472"/>
      <c r="G6" s="472"/>
      <c r="H6" s="473"/>
      <c r="I6" s="469"/>
      <c r="J6" s="470"/>
      <c r="K6" s="405"/>
      <c r="L6" s="40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74" t="s">
        <v>14</v>
      </c>
      <c r="C7" s="475"/>
      <c r="D7" s="407">
        <f>Данные!$A8</f>
        <v>0</v>
      </c>
      <c r="E7" s="476"/>
      <c r="F7" s="476"/>
      <c r="G7" s="476"/>
      <c r="H7" s="477"/>
      <c r="I7" s="474" t="s">
        <v>15</v>
      </c>
      <c r="J7" s="478"/>
      <c r="K7" s="395">
        <f>Данные!$A11</f>
        <v>0</v>
      </c>
      <c r="L7" s="396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272.95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246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25.7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 t="s">
        <v>117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63">
        <v>77.8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40"/>
      <c r="C2" s="441"/>
      <c r="D2" s="442"/>
      <c r="E2" s="449" t="s">
        <v>10</v>
      </c>
      <c r="F2" s="450"/>
      <c r="G2" s="450"/>
      <c r="H2" s="451"/>
      <c r="I2" s="456" t="s">
        <v>11</v>
      </c>
      <c r="J2" s="457"/>
      <c r="K2" s="460">
        <f>Данные!B17</f>
        <v>26</v>
      </c>
      <c r="L2" s="461"/>
      <c r="M2" s="7"/>
      <c r="N2" s="8"/>
      <c r="O2" s="9"/>
      <c r="P2" s="512"/>
      <c r="Q2" s="512"/>
      <c r="R2" s="10"/>
      <c r="S2" s="11"/>
    </row>
    <row r="3" spans="1:19" ht="17.25" customHeight="1" thickBot="1" x14ac:dyDescent="0.3">
      <c r="A3" s="6"/>
      <c r="B3" s="443"/>
      <c r="C3" s="444"/>
      <c r="D3" s="445"/>
      <c r="E3" s="453" t="s">
        <v>23</v>
      </c>
      <c r="F3" s="454"/>
      <c r="G3" s="454"/>
      <c r="H3" s="455"/>
      <c r="I3" s="458"/>
      <c r="J3" s="459"/>
      <c r="K3" s="462"/>
      <c r="L3" s="46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46"/>
      <c r="C4" s="447"/>
      <c r="D4" s="44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67" t="s">
        <v>13</v>
      </c>
      <c r="C5" s="468"/>
      <c r="D5" s="404" t="str">
        <f>Данные!$A5</f>
        <v>PCI</v>
      </c>
      <c r="E5" s="405"/>
      <c r="F5" s="405"/>
      <c r="G5" s="405"/>
      <c r="H5" s="406"/>
      <c r="I5" s="469"/>
      <c r="J5" s="470"/>
      <c r="K5" s="405"/>
      <c r="L5" s="40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67" t="s">
        <v>12</v>
      </c>
      <c r="C6" s="471"/>
      <c r="D6" s="398" t="str">
        <f>Данные!$A2</f>
        <v>ХXI-В-30-4А-500 (Байрон 0.5 л.)</v>
      </c>
      <c r="E6" s="472"/>
      <c r="F6" s="472"/>
      <c r="G6" s="472"/>
      <c r="H6" s="473"/>
      <c r="I6" s="469"/>
      <c r="J6" s="470"/>
      <c r="K6" s="405"/>
      <c r="L6" s="40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74" t="s">
        <v>14</v>
      </c>
      <c r="C7" s="475"/>
      <c r="D7" s="407">
        <f>Данные!$A8</f>
        <v>0</v>
      </c>
      <c r="E7" s="476"/>
      <c r="F7" s="476"/>
      <c r="G7" s="476"/>
      <c r="H7" s="477"/>
      <c r="I7" s="474" t="s">
        <v>15</v>
      </c>
      <c r="J7" s="478"/>
      <c r="K7" s="395">
        <f>Данные!$A11</f>
        <v>0</v>
      </c>
      <c r="L7" s="396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1.2" thickBot="1" x14ac:dyDescent="0.3">
      <c r="A10" s="24"/>
      <c r="B10" s="50" t="s">
        <v>6</v>
      </c>
      <c r="C10" s="389" t="s">
        <v>115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 x14ac:dyDescent="0.25">
      <c r="A11" s="24"/>
      <c r="B11" s="50" t="s">
        <v>2</v>
      </c>
      <c r="C11" s="44">
        <v>2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 x14ac:dyDescent="0.25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 x14ac:dyDescent="0.25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 x14ac:dyDescent="0.25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 x14ac:dyDescent="0.3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20" sqref="D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2"/>
      <c r="C2" s="483"/>
      <c r="D2" s="484"/>
      <c r="E2" s="491" t="s">
        <v>10</v>
      </c>
      <c r="F2" s="492"/>
      <c r="G2" s="492"/>
      <c r="H2" s="493"/>
      <c r="I2" s="497" t="s">
        <v>11</v>
      </c>
      <c r="J2" s="498"/>
      <c r="K2" s="501">
        <f>Данные!B18</f>
        <v>50</v>
      </c>
      <c r="L2" s="502"/>
      <c r="M2" s="513"/>
      <c r="N2" s="514"/>
      <c r="O2" s="514"/>
      <c r="P2" s="514"/>
      <c r="Q2" s="514"/>
      <c r="R2" s="515"/>
      <c r="S2" s="70"/>
    </row>
    <row r="3" spans="1:19" ht="17.25" customHeight="1" thickBot="1" x14ac:dyDescent="0.3">
      <c r="A3" s="65"/>
      <c r="B3" s="485"/>
      <c r="C3" s="486"/>
      <c r="D3" s="487"/>
      <c r="E3" s="494" t="s">
        <v>48</v>
      </c>
      <c r="F3" s="495"/>
      <c r="G3" s="495"/>
      <c r="H3" s="496"/>
      <c r="I3" s="499"/>
      <c r="J3" s="500"/>
      <c r="K3" s="503"/>
      <c r="L3" s="504"/>
      <c r="M3" s="516"/>
      <c r="N3" s="517"/>
      <c r="O3" s="517"/>
      <c r="P3" s="517"/>
      <c r="Q3" s="517"/>
      <c r="R3" s="518"/>
      <c r="S3" s="70"/>
    </row>
    <row r="4" spans="1:19" ht="17.100000000000001" customHeight="1" thickBot="1" x14ac:dyDescent="0.3">
      <c r="A4" s="65"/>
      <c r="B4" s="488"/>
      <c r="C4" s="489"/>
      <c r="D4" s="490"/>
      <c r="E4" s="252"/>
      <c r="F4" s="252"/>
      <c r="G4" s="252"/>
      <c r="H4" s="252"/>
      <c r="I4" s="253"/>
      <c r="J4" s="251"/>
      <c r="K4" s="254"/>
      <c r="L4" s="255"/>
      <c r="M4" s="516"/>
      <c r="N4" s="517"/>
      <c r="O4" s="517"/>
      <c r="P4" s="517"/>
      <c r="Q4" s="517"/>
      <c r="R4" s="518"/>
      <c r="S4" s="70"/>
    </row>
    <row r="5" spans="1:19" ht="24.75" customHeight="1" thickTop="1" thickBot="1" x14ac:dyDescent="0.3">
      <c r="A5" s="65"/>
      <c r="B5" s="467" t="s">
        <v>13</v>
      </c>
      <c r="C5" s="505"/>
      <c r="D5" s="404" t="str">
        <f>Данные!$A5</f>
        <v>PCI</v>
      </c>
      <c r="E5" s="405"/>
      <c r="F5" s="405"/>
      <c r="G5" s="405"/>
      <c r="H5" s="406"/>
      <c r="I5" s="506"/>
      <c r="J5" s="507"/>
      <c r="K5" s="508"/>
      <c r="L5" s="406"/>
      <c r="M5" s="516"/>
      <c r="N5" s="517"/>
      <c r="O5" s="517"/>
      <c r="P5" s="517"/>
      <c r="Q5" s="517"/>
      <c r="R5" s="518"/>
      <c r="S5" s="70"/>
    </row>
    <row r="6" spans="1:19" ht="17.100000000000001" customHeight="1" thickTop="1" thickBot="1" x14ac:dyDescent="0.3">
      <c r="A6" s="65"/>
      <c r="B6" s="467" t="s">
        <v>12</v>
      </c>
      <c r="C6" s="505"/>
      <c r="D6" s="398" t="str">
        <f>Данные!$A2</f>
        <v>ХXI-В-30-4А-500 (Байрон 0.5 л.)</v>
      </c>
      <c r="E6" s="472"/>
      <c r="F6" s="472"/>
      <c r="G6" s="472"/>
      <c r="H6" s="473"/>
      <c r="I6" s="506"/>
      <c r="J6" s="507"/>
      <c r="K6" s="508"/>
      <c r="L6" s="406"/>
      <c r="M6" s="516"/>
      <c r="N6" s="517"/>
      <c r="O6" s="517"/>
      <c r="P6" s="517"/>
      <c r="Q6" s="517"/>
      <c r="R6" s="518"/>
      <c r="S6" s="70"/>
    </row>
    <row r="7" spans="1:19" ht="90.75" customHeight="1" thickTop="1" thickBot="1" x14ac:dyDescent="0.3">
      <c r="A7" s="65"/>
      <c r="B7" s="474" t="s">
        <v>14</v>
      </c>
      <c r="C7" s="509"/>
      <c r="D7" s="407">
        <f>Данные!$A8</f>
        <v>0</v>
      </c>
      <c r="E7" s="476"/>
      <c r="F7" s="476"/>
      <c r="G7" s="476"/>
      <c r="H7" s="477"/>
      <c r="I7" s="510" t="s">
        <v>15</v>
      </c>
      <c r="J7" s="509"/>
      <c r="K7" s="395">
        <f>Данные!$A11</f>
        <v>0</v>
      </c>
      <c r="L7" s="396"/>
      <c r="M7" s="516"/>
      <c r="N7" s="517"/>
      <c r="O7" s="517"/>
      <c r="P7" s="517"/>
      <c r="Q7" s="517"/>
      <c r="R7" s="518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26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26.3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26.45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464" t="s">
        <v>49</v>
      </c>
      <c r="C21" s="465"/>
      <c r="D21" s="465"/>
      <c r="E21" s="466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2"/>
      <c r="C2" s="483"/>
      <c r="D2" s="484"/>
      <c r="E2" s="491" t="s">
        <v>10</v>
      </c>
      <c r="F2" s="492"/>
      <c r="G2" s="492"/>
      <c r="H2" s="493"/>
      <c r="I2" s="497" t="s">
        <v>11</v>
      </c>
      <c r="J2" s="498"/>
      <c r="K2" s="501">
        <f>Данные!B19</f>
        <v>50</v>
      </c>
      <c r="L2" s="502"/>
      <c r="M2" s="66"/>
      <c r="N2" s="67"/>
      <c r="O2" s="68"/>
      <c r="P2" s="519"/>
      <c r="Q2" s="519"/>
      <c r="R2" s="69"/>
      <c r="S2" s="70"/>
    </row>
    <row r="3" spans="1:19" ht="17.25" customHeight="1" thickBot="1" x14ac:dyDescent="0.3">
      <c r="A3" s="65"/>
      <c r="B3" s="485"/>
      <c r="C3" s="486"/>
      <c r="D3" s="487"/>
      <c r="E3" s="494" t="s">
        <v>91</v>
      </c>
      <c r="F3" s="495"/>
      <c r="G3" s="495"/>
      <c r="H3" s="496"/>
      <c r="I3" s="499"/>
      <c r="J3" s="500"/>
      <c r="K3" s="503"/>
      <c r="L3" s="50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88"/>
      <c r="C4" s="489"/>
      <c r="D4" s="490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67" t="s">
        <v>13</v>
      </c>
      <c r="C5" s="505"/>
      <c r="D5" s="404" t="str">
        <f>Данные!$A5</f>
        <v>PCI</v>
      </c>
      <c r="E5" s="405"/>
      <c r="F5" s="405"/>
      <c r="G5" s="405"/>
      <c r="H5" s="406"/>
      <c r="I5" s="506"/>
      <c r="J5" s="507"/>
      <c r="K5" s="508"/>
      <c r="L5" s="40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67" t="s">
        <v>12</v>
      </c>
      <c r="C6" s="505"/>
      <c r="D6" s="398" t="str">
        <f>Данные!$A2</f>
        <v>ХXI-В-30-4А-500 (Байрон 0.5 л.)</v>
      </c>
      <c r="E6" s="472"/>
      <c r="F6" s="472"/>
      <c r="G6" s="472"/>
      <c r="H6" s="473"/>
      <c r="I6" s="506"/>
      <c r="J6" s="507"/>
      <c r="K6" s="508"/>
      <c r="L6" s="40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74" t="s">
        <v>14</v>
      </c>
      <c r="C7" s="509"/>
      <c r="D7" s="407">
        <f>Данные!$A8</f>
        <v>0</v>
      </c>
      <c r="E7" s="476"/>
      <c r="F7" s="476"/>
      <c r="G7" s="476"/>
      <c r="H7" s="477"/>
      <c r="I7" s="510" t="s">
        <v>15</v>
      </c>
      <c r="J7" s="509"/>
      <c r="K7" s="395">
        <f>Данные!$A11</f>
        <v>0</v>
      </c>
      <c r="L7" s="396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26.25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64" t="s">
        <v>51</v>
      </c>
      <c r="C16" s="465"/>
      <c r="D16" s="465"/>
      <c r="E16" s="466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2019-10-31T11:49:33Z</cp:lastPrinted>
  <dcterms:created xsi:type="dcterms:W3CDTF">2004-01-21T15:24:02Z</dcterms:created>
  <dcterms:modified xsi:type="dcterms:W3CDTF">2019-10-31T11:51:44Z</dcterms:modified>
</cp:coreProperties>
</file>