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C73F68DD-E886-4EF0-94B0-491C1D74EC4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6" l="1"/>
  <c r="I25" i="16"/>
  <c r="G25" i="16"/>
  <c r="G24" i="16" l="1"/>
  <c r="I24" i="16" s="1"/>
  <c r="H24" i="16"/>
  <c r="G23" i="16" l="1"/>
  <c r="I23" i="16" s="1"/>
  <c r="H23" i="16"/>
  <c r="B17" i="16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<sst xmlns="http://schemas.openxmlformats.org/spreadsheetml/2006/main" count="547" uniqueCount="154">
  <si>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</si>
  <si>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</si>
  <si>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</si>
  <si>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</si>
  <si>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</si>
  <si>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</si>
  <si>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</si>
  <si>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</si>
  <si>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</si>
  <si>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</si>
  <si>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</si>
  <si>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</si>
  <si>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</si>
  <si>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</si>
  <si>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</si>
  <si>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</si>
  <si>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</si>
  <si>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</si>
  <si>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</si>
  <si>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</si>
  <si>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</si>
  <si>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</si>
  <si>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</si>
  <si>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</si>
  <si>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</si>
  <si>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</si>
  <si>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</si>
  <si>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</si>
  <si>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</si>
  <si>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</si>
  <si>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</si>
  <si>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</si>
  <si>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</si>
  <si>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</si>
  <si>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</si>
  <si>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</si>
  <si>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</si>
  <si>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</si>
  <si>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</si>
  <si>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</si>
  <si>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</si>
  <si>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</si>
  <si>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</si>
  <si>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</si>
  <si>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</si>
  <si>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</si>
  <si>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</si>
  <si>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</si>
  <si>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</si>
  <si>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</si>
  <si>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</si>
  <si>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</si>
  <si>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</si>
  <si>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</si>
  <si>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</si>
  <si>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</si>
  <si>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</si>
  <si>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</si>
  <si>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</si>
  <si>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</si>
  <si>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</si>
  <si>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</si>
  <si>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</si>
  <si>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</si>
  <si>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</si>
  <si>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</si>
  <si>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</si>
  <si>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</si>
  <si>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</si>
  <si>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</si>
  <si>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</si>
  <si>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</si>
  <si>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</si>
  <si>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</si>
  <si>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</si>
  <si>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</si>
  <si>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</si>
  <si>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</si>
  <si>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</si>
  <si>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</si>
  <si>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</si>
  <si>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</si>
  <si>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</si>
  <si>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</si>
  <si>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</si>
  <si>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</si>
  <si>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</si>
  <si>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</si>
  <si>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</si>
  <si>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</si>
  <si>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</si>
  <si>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</si>
  <si>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</si>
  <si>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</si>
  <si>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</si>
  <si>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</si>
  <si>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</si>
  <si>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</si>
  <si>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</si>
  <si>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</si>
  <si>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</si>
  <si>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</si>
  <si>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</si>
  <si>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</si>
  <si>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</si>
  <si>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</si>
  <si>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</si>
  <si>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</si>
  <si>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</si>
  <si>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</si>
  <si>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</si>
  <si>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</si>
  <si>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</si>
  <si>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</si>
  <si>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</si>
  <si>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</si>
  <si>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</si>
  <si>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</si>
  <si>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</si>
  <si>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</si>
  <si>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</si>
  <si>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</si>
  <si>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</si>
  <si>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</si>
  <si>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</si>
  <si>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</si>
  <si>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</si>
  <si>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</si>
  <si>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</si>
  <si>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</si>
  <si>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</si>
  <si>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</si>
  <si>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</si>
  <si>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</si>
  <si>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</si>
  <si>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</si>
  <si>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</si>
  <si>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</si>
  <si>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</si>
  <si>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</si>
  <si>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</si>
  <si>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</si>
  <si>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</si>
  <si>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</si>
  <si>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</si>
  <si>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</si>
  <si>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XXI-В-28-2.1а-700-21 Фирменная-3</t>
  </si>
  <si>
    <t xml:space="preserve"> (владелец ООО "ВЕДАТРАНЗИТ" Дог. аренды имущества №3 от 23.01.2019 г.)</t>
  </si>
  <si>
    <t>(к формокомплекту Бутылка XXI-В-28-2.1а-700-21 Фирменная-3)</t>
  </si>
  <si>
    <t>XXI-В-28-2.1а-700-21</t>
  </si>
  <si>
    <t>Вес, гр. (ном. 435 гр.)</t>
  </si>
  <si>
    <t>Сопряжение с поддоном, штангенциркуль</t>
  </si>
  <si>
    <t>По ТТН 60 шт., по факту 58 шт.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</si>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</sst>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14" fontId="17" fillId="0" borderId="35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 vertical="center"/>
    </xf>
    <xf numFmtId="165" fontId="0" fillId="0" borderId="26" xfId="3" applyNumberFormat="1" applyFont="1" applyBorder="1" applyAlignment="1">
      <alignment horizontal="center" vertical="center"/>
    </xf>
    <xf numFmtId="10" fontId="0" fillId="0" borderId="96" xfId="0" applyNumberFormat="1" applyBorder="1" applyAlignment="1">
      <alignment horizontal="center" vertical="center"/>
    </xf>
    <xf numFmtId="10" fontId="0" fillId="0" borderId="96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0" fillId="0" borderId="36" xfId="3" applyNumberFormat="1" applyFont="1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41275</xdr:colOff>
      <xdr:row>1</xdr:row>
      <xdr:rowOff>30692</xdr:rowOff>
    </xdr:from>
    <xdr:to>
      <xdr:col>17</xdr:col>
      <xdr:colOff>550427</xdr:colOff>
      <xdr:row>6</xdr:row>
      <xdr:rowOff>862384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35467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0" sqref="C2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4" t="s">
        <v>81</v>
      </c>
      <c r="B1" s="508"/>
      <c r="C1" s="508"/>
      <c r="D1" s="508"/>
      <c r="E1" s="508"/>
      <c r="G1" s="363" t="s">
        <v>80</v>
      </c>
    </row>
    <row r="2" spans="1:11" ht="17.25" thickTop="1" thickBot="1" x14ac:dyDescent="0.25">
      <c r="A2" s="505" t="s">
        <v>146</v>
      </c>
      <c r="B2" s="506"/>
      <c r="C2" s="506"/>
      <c r="D2" s="506"/>
      <c r="E2" s="507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9" t="s">
        <v>82</v>
      </c>
      <c r="B4" s="510"/>
      <c r="C4" s="510"/>
      <c r="D4" s="510"/>
      <c r="E4" s="510"/>
    </row>
    <row r="5" spans="1:11" ht="17.25" thickTop="1" thickBot="1" x14ac:dyDescent="0.25">
      <c r="A5" s="511" t="s">
        <v>86</v>
      </c>
      <c r="B5" s="512"/>
      <c r="C5" s="512"/>
      <c r="D5" s="512"/>
      <c r="E5" s="513"/>
    </row>
    <row r="6" spans="1:11" ht="13.5" thickTop="1" x14ac:dyDescent="0.2"/>
    <row r="7" spans="1:11" ht="13.5" thickBot="1" x14ac:dyDescent="0.25">
      <c r="A7" s="504" t="s">
        <v>83</v>
      </c>
      <c r="B7" s="508"/>
      <c r="C7" s="508"/>
      <c r="D7" s="508"/>
      <c r="E7" s="508"/>
    </row>
    <row r="8" spans="1:11" ht="17.25" thickTop="1" thickBot="1" x14ac:dyDescent="0.25">
      <c r="A8" s="514"/>
      <c r="B8" s="515"/>
      <c r="C8" s="515"/>
      <c r="D8" s="515"/>
      <c r="E8" s="516"/>
    </row>
    <row r="10" spans="1:11" ht="13.5" thickBot="1" x14ac:dyDescent="0.25">
      <c r="A10" s="504" t="s">
        <v>84</v>
      </c>
      <c r="B10" s="504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2"/>
      <c r="B11" s="503"/>
      <c r="D11" s="369">
        <v>44116</v>
      </c>
      <c r="F11" s="499" t="s">
        <v>95</v>
      </c>
      <c r="G11" s="499"/>
      <c r="H11" s="499"/>
      <c r="I11" s="499"/>
      <c r="J11" s="500" t="s">
        <v>97</v>
      </c>
      <c r="K11" s="500"/>
    </row>
    <row r="12" spans="1:11" x14ac:dyDescent="0.2">
      <c r="F12" s="499" t="s">
        <v>85</v>
      </c>
      <c r="G12" s="499"/>
      <c r="H12" s="499"/>
      <c r="I12" s="499"/>
      <c r="J12" s="500" t="s">
        <v>98</v>
      </c>
      <c r="K12" s="500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55" t="s">
        <v>132</v>
      </c>
      <c r="F13" s="499" t="s">
        <v>96</v>
      </c>
      <c r="G13" s="499"/>
      <c r="H13" s="499"/>
      <c r="I13" s="499"/>
      <c r="J13" s="500" t="s">
        <v>99</v>
      </c>
      <c r="K13" s="500"/>
    </row>
    <row r="14" spans="1:11" x14ac:dyDescent="0.2">
      <c r="A14" s="365" t="s">
        <v>42</v>
      </c>
      <c r="B14" s="366">
        <v>24</v>
      </c>
      <c r="C14" s="372" t="s">
        <v>149</v>
      </c>
      <c r="D14" s="366">
        <v>32.5</v>
      </c>
      <c r="E14" s="366">
        <f>B14*D14</f>
        <v>780</v>
      </c>
    </row>
    <row r="15" spans="1:11" x14ac:dyDescent="0.2">
      <c r="A15" s="365" t="s">
        <v>43</v>
      </c>
      <c r="B15" s="366">
        <v>24</v>
      </c>
      <c r="C15" s="372" t="s">
        <v>149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37</v>
      </c>
      <c r="B16" s="366">
        <v>32</v>
      </c>
      <c r="C16" s="372" t="s">
        <v>149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149</v>
      </c>
      <c r="D17" s="366">
        <v>1.3</v>
      </c>
      <c r="E17" s="366">
        <f t="shared" si="0"/>
        <v>41.6</v>
      </c>
    </row>
    <row r="18" spans="1:7" x14ac:dyDescent="0.2">
      <c r="A18" s="365" t="s">
        <v>46</v>
      </c>
      <c r="B18" s="366">
        <v>60</v>
      </c>
      <c r="C18" s="372" t="s">
        <v>149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89</v>
      </c>
      <c r="B19" s="366">
        <v>60</v>
      </c>
      <c r="C19" s="372" t="s">
        <v>149</v>
      </c>
      <c r="D19" s="366">
        <v>0.3</v>
      </c>
      <c r="E19" s="366">
        <f t="shared" si="0"/>
        <v>18</v>
      </c>
    </row>
    <row r="20" spans="1:7" x14ac:dyDescent="0.2">
      <c r="A20" s="365" t="s">
        <v>50</v>
      </c>
      <c r="B20" s="366">
        <v>40</v>
      </c>
      <c r="C20" s="372" t="s">
        <v>41</v>
      </c>
      <c r="D20" s="366">
        <v>0.5</v>
      </c>
      <c r="E20" s="366">
        <f t="shared" si="0"/>
        <v>20</v>
      </c>
    </row>
    <row r="21" spans="1:7" x14ac:dyDescent="0.2">
      <c r="A21" s="365" t="s">
        <v>52</v>
      </c>
      <c r="B21" s="366">
        <v>20</v>
      </c>
      <c r="C21" s="372" t="s">
        <v>149</v>
      </c>
      <c r="D21" s="366">
        <v>0.4</v>
      </c>
      <c r="E21" s="366">
        <f t="shared" si="0"/>
        <v>8</v>
      </c>
    </row>
    <row r="22" spans="1:7" x14ac:dyDescent="0.2">
      <c r="A22" s="365" t="s">
        <v>90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55</v>
      </c>
      <c r="B23" s="366">
        <v>20</v>
      </c>
      <c r="C23" s="372" t="s">
        <v>149</v>
      </c>
      <c r="D23" s="366">
        <v>1.7</v>
      </c>
      <c r="E23" s="366">
        <f t="shared" si="0"/>
        <v>34</v>
      </c>
    </row>
    <row r="24" spans="1:7" x14ac:dyDescent="0.2">
      <c r="A24" s="365" t="s">
        <v>69</v>
      </c>
      <c r="B24" s="366">
        <v>8</v>
      </c>
      <c r="C24" s="372" t="s">
        <v>149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54</v>
      </c>
      <c r="B26" s="368">
        <v>20</v>
      </c>
      <c r="C26" s="372" t="s">
        <v>149</v>
      </c>
      <c r="D26" s="366">
        <v>1.5</v>
      </c>
      <c r="E26" s="366">
        <f t="shared" si="0"/>
        <v>30</v>
      </c>
    </row>
    <row r="27" spans="1:7" x14ac:dyDescent="0.2">
      <c r="A27" s="367" t="s">
        <v>103</v>
      </c>
      <c r="B27" s="373">
        <v>20</v>
      </c>
      <c r="C27" s="372" t="s">
        <v>149</v>
      </c>
      <c r="D27" s="366"/>
      <c r="E27" s="366"/>
    </row>
    <row r="28" spans="1:7" x14ac:dyDescent="0.2">
      <c r="A28" s="371"/>
      <c r="D28" s="370"/>
      <c r="E28" s="370">
        <f>SUM(E14:E27)</f>
        <v>2199.4</v>
      </c>
      <c r="F28">
        <v>2400</v>
      </c>
      <c r="G28">
        <f>F28-E28</f>
        <v>200.59999999999991</v>
      </c>
    </row>
    <row r="29" spans="1:7" x14ac:dyDescent="0.2">
      <c r="A29" s="501" t="s">
        <v>104</v>
      </c>
      <c r="B29" s="501"/>
      <c r="C29" s="501"/>
    </row>
    <row r="30" spans="1:7" x14ac:dyDescent="0.2">
      <c r="A30" s="363" t="s">
        <v>148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Данные!B20</f>
        <v>40</v>
      </c>
      <c r="L2" s="627"/>
      <c r="M2" s="164"/>
      <c r="N2" s="165"/>
      <c r="O2" s="166"/>
      <c r="P2" s="642"/>
      <c r="Q2" s="642"/>
      <c r="R2" s="167"/>
      <c r="S2" s="168"/>
    </row>
    <row r="3" spans="1:19" ht="17.25" customHeight="1" thickBot="1" x14ac:dyDescent="0.25">
      <c r="A3" s="163"/>
      <c r="B3" s="610"/>
      <c r="C3" s="611"/>
      <c r="D3" s="612"/>
      <c r="E3" s="619" t="s">
        <v>50</v>
      </c>
      <c r="F3" s="620"/>
      <c r="G3" s="620"/>
      <c r="H3" s="621"/>
      <c r="I3" s="624"/>
      <c r="J3" s="625"/>
      <c r="K3" s="628"/>
      <c r="L3" s="629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6" t="s">
        <v>13</v>
      </c>
      <c r="C5" s="601"/>
      <c r="D5" s="511" t="str">
        <f>Данные!$A5</f>
        <v>PCI</v>
      </c>
      <c r="E5" s="512"/>
      <c r="F5" s="512"/>
      <c r="G5" s="512"/>
      <c r="H5" s="513"/>
      <c r="I5" s="602"/>
      <c r="J5" s="603"/>
      <c r="K5" s="604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6" t="s">
        <v>12</v>
      </c>
      <c r="C6" s="601"/>
      <c r="D6" s="505" t="str">
        <f>Данные!$A2</f>
        <v>XXI-В-28-2.1а-700-21 Фирменная-3</v>
      </c>
      <c r="E6" s="591"/>
      <c r="F6" s="591"/>
      <c r="G6" s="591"/>
      <c r="H6" s="592"/>
      <c r="I6" s="602"/>
      <c r="J6" s="603"/>
      <c r="K6" s="604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6" t="s">
        <v>14</v>
      </c>
      <c r="C7" s="605"/>
      <c r="D7" s="514">
        <f>Данные!$A8</f>
        <v>0</v>
      </c>
      <c r="E7" s="598"/>
      <c r="F7" s="598"/>
      <c r="G7" s="598"/>
      <c r="H7" s="599"/>
      <c r="I7" s="606" t="s">
        <v>15</v>
      </c>
      <c r="J7" s="605"/>
      <c r="K7" s="502">
        <f>Данные!$A11</f>
        <v>0</v>
      </c>
      <c r="L7" s="503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3" t="s">
        <v>134</v>
      </c>
      <c r="M21" s="633"/>
      <c r="N21" s="633"/>
      <c r="O21" s="456"/>
      <c r="P21" s="456"/>
      <c r="Q21" s="472"/>
      <c r="R21" s="472"/>
    </row>
    <row r="22" spans="1:19" x14ac:dyDescent="0.2">
      <c r="O22" s="555" t="s">
        <v>138</v>
      </c>
      <c r="P22" s="555"/>
      <c r="Q22" s="556" t="s">
        <v>139</v>
      </c>
      <c r="R22" s="557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Данные!B21</f>
        <v>20</v>
      </c>
      <c r="L2" s="627"/>
      <c r="M2" s="203"/>
      <c r="N2" s="204"/>
      <c r="O2" s="205"/>
      <c r="P2" s="643"/>
      <c r="Q2" s="643"/>
      <c r="R2" s="206"/>
      <c r="S2" s="207"/>
    </row>
    <row r="3" spans="1:19" ht="17.25" customHeight="1" thickBot="1" x14ac:dyDescent="0.25">
      <c r="A3" s="202"/>
      <c r="B3" s="610"/>
      <c r="C3" s="611"/>
      <c r="D3" s="612"/>
      <c r="E3" s="619" t="s">
        <v>52</v>
      </c>
      <c r="F3" s="620"/>
      <c r="G3" s="620"/>
      <c r="H3" s="621"/>
      <c r="I3" s="624"/>
      <c r="J3" s="625"/>
      <c r="K3" s="628"/>
      <c r="L3" s="629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6" t="s">
        <v>13</v>
      </c>
      <c r="C5" s="601"/>
      <c r="D5" s="511" t="str">
        <f>Данные!$A5</f>
        <v>PCI</v>
      </c>
      <c r="E5" s="512"/>
      <c r="F5" s="512"/>
      <c r="G5" s="512"/>
      <c r="H5" s="513"/>
      <c r="I5" s="602"/>
      <c r="J5" s="603"/>
      <c r="K5" s="604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6" t="s">
        <v>12</v>
      </c>
      <c r="C6" s="601"/>
      <c r="D6" s="505" t="str">
        <f>Данные!$A2</f>
        <v>XXI-В-28-2.1а-700-21 Фирменная-3</v>
      </c>
      <c r="E6" s="591"/>
      <c r="F6" s="591"/>
      <c r="G6" s="591"/>
      <c r="H6" s="592"/>
      <c r="I6" s="602"/>
      <c r="J6" s="603"/>
      <c r="K6" s="604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6" t="s">
        <v>14</v>
      </c>
      <c r="C7" s="605"/>
      <c r="D7" s="514">
        <f>Данные!$A8</f>
        <v>0</v>
      </c>
      <c r="E7" s="598"/>
      <c r="F7" s="598"/>
      <c r="G7" s="598"/>
      <c r="H7" s="599"/>
      <c r="I7" s="606" t="s">
        <v>15</v>
      </c>
      <c r="J7" s="605"/>
      <c r="K7" s="502">
        <f>Данные!$A11</f>
        <v>0</v>
      </c>
      <c r="L7" s="503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4" t="s">
        <v>53</v>
      </c>
      <c r="C18" s="645"/>
      <c r="D18" s="645"/>
      <c r="E18" s="646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3" t="s">
        <v>134</v>
      </c>
      <c r="M21" s="633"/>
      <c r="N21" s="633"/>
      <c r="O21" s="456"/>
      <c r="P21" s="456"/>
      <c r="Q21" s="472"/>
      <c r="R21" s="472"/>
    </row>
    <row r="22" spans="1:19" x14ac:dyDescent="0.2">
      <c r="O22" s="555" t="s">
        <v>138</v>
      </c>
      <c r="P22" s="555"/>
      <c r="Q22" s="556" t="s">
        <v>139</v>
      </c>
      <c r="R22" s="557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Данные!B26</f>
        <v>20</v>
      </c>
      <c r="L2" s="627"/>
      <c r="M2" s="131"/>
      <c r="N2" s="132"/>
      <c r="O2" s="133"/>
      <c r="P2" s="647"/>
      <c r="Q2" s="647"/>
      <c r="R2" s="134"/>
      <c r="S2" s="135"/>
    </row>
    <row r="3" spans="1:19" ht="17.25" customHeight="1" thickBot="1" x14ac:dyDescent="0.25">
      <c r="A3" s="130"/>
      <c r="B3" s="610"/>
      <c r="C3" s="611"/>
      <c r="D3" s="612"/>
      <c r="E3" s="619" t="s">
        <v>54</v>
      </c>
      <c r="F3" s="620"/>
      <c r="G3" s="620"/>
      <c r="H3" s="621"/>
      <c r="I3" s="624"/>
      <c r="J3" s="625"/>
      <c r="K3" s="628"/>
      <c r="L3" s="629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6" t="s">
        <v>13</v>
      </c>
      <c r="C5" s="601"/>
      <c r="D5" s="511" t="str">
        <f>Данные!$A5</f>
        <v>PCI</v>
      </c>
      <c r="E5" s="512"/>
      <c r="F5" s="512"/>
      <c r="G5" s="512"/>
      <c r="H5" s="513"/>
      <c r="I5" s="602"/>
      <c r="J5" s="603"/>
      <c r="K5" s="604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6" t="s">
        <v>12</v>
      </c>
      <c r="C6" s="601"/>
      <c r="D6" s="505" t="str">
        <f>Данные!$A2</f>
        <v>XXI-В-28-2.1а-700-21 Фирменная-3</v>
      </c>
      <c r="E6" s="591"/>
      <c r="F6" s="591"/>
      <c r="G6" s="591"/>
      <c r="H6" s="592"/>
      <c r="I6" s="602"/>
      <c r="J6" s="603"/>
      <c r="K6" s="604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6" t="s">
        <v>14</v>
      </c>
      <c r="C7" s="605"/>
      <c r="D7" s="514">
        <f>Данные!$A8</f>
        <v>0</v>
      </c>
      <c r="E7" s="598"/>
      <c r="F7" s="598"/>
      <c r="G7" s="598"/>
      <c r="H7" s="599"/>
      <c r="I7" s="606" t="s">
        <v>15</v>
      </c>
      <c r="J7" s="605"/>
      <c r="K7" s="502">
        <f>Данные!$A11</f>
        <v>0</v>
      </c>
      <c r="L7" s="503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3" t="s">
        <v>134</v>
      </c>
      <c r="M19" s="633"/>
      <c r="N19" s="633"/>
      <c r="O19" s="456"/>
      <c r="P19" s="456"/>
      <c r="Q19" s="472"/>
      <c r="R19" s="472"/>
    </row>
    <row r="20" spans="1:19" x14ac:dyDescent="0.2">
      <c r="O20" s="555" t="s">
        <v>138</v>
      </c>
      <c r="P20" s="555"/>
      <c r="Q20" s="556" t="s">
        <v>139</v>
      </c>
      <c r="R20" s="557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49">
        <f>Данные!B23</f>
        <v>20</v>
      </c>
      <c r="L2" s="650"/>
      <c r="M2" s="260"/>
      <c r="N2" s="261"/>
      <c r="O2" s="262"/>
      <c r="P2" s="648"/>
      <c r="Q2" s="648"/>
      <c r="R2" s="263"/>
      <c r="S2" s="264"/>
    </row>
    <row r="3" spans="1:19" ht="17.25" customHeight="1" thickBot="1" x14ac:dyDescent="0.25">
      <c r="A3" s="259"/>
      <c r="B3" s="610"/>
      <c r="C3" s="611"/>
      <c r="D3" s="612"/>
      <c r="E3" s="619" t="s">
        <v>55</v>
      </c>
      <c r="F3" s="620"/>
      <c r="G3" s="620"/>
      <c r="H3" s="621"/>
      <c r="I3" s="624"/>
      <c r="J3" s="625"/>
      <c r="K3" s="651"/>
      <c r="L3" s="652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6" t="s">
        <v>13</v>
      </c>
      <c r="C5" s="601"/>
      <c r="D5" s="511" t="str">
        <f>Данные!$A5</f>
        <v>PCI</v>
      </c>
      <c r="E5" s="512"/>
      <c r="F5" s="512"/>
      <c r="G5" s="512"/>
      <c r="H5" s="513"/>
      <c r="I5" s="602"/>
      <c r="J5" s="603"/>
      <c r="K5" s="604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6" t="s">
        <v>12</v>
      </c>
      <c r="C6" s="601"/>
      <c r="D6" s="505" t="str">
        <f>Данные!$A2</f>
        <v>XXI-В-28-2.1а-700-21 Фирменная-3</v>
      </c>
      <c r="E6" s="591"/>
      <c r="F6" s="591"/>
      <c r="G6" s="591"/>
      <c r="H6" s="592"/>
      <c r="I6" s="602"/>
      <c r="J6" s="603"/>
      <c r="K6" s="604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6" t="s">
        <v>14</v>
      </c>
      <c r="C7" s="605"/>
      <c r="D7" s="514">
        <f>Данные!$A8</f>
        <v>0</v>
      </c>
      <c r="E7" s="598"/>
      <c r="F7" s="598"/>
      <c r="G7" s="598"/>
      <c r="H7" s="599"/>
      <c r="I7" s="606" t="s">
        <v>15</v>
      </c>
      <c r="J7" s="605"/>
      <c r="K7" s="502">
        <f>Данные!$A11</f>
        <v>0</v>
      </c>
      <c r="L7" s="503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3" t="s">
        <v>134</v>
      </c>
      <c r="M18" s="633"/>
      <c r="N18" s="633"/>
      <c r="O18" s="456"/>
      <c r="P18" s="456"/>
      <c r="Q18" s="472"/>
      <c r="R18" s="472"/>
    </row>
    <row r="19" spans="12:18" x14ac:dyDescent="0.2">
      <c r="O19" s="555" t="s">
        <v>138</v>
      </c>
      <c r="P19" s="555"/>
      <c r="Q19" s="556" t="s">
        <v>139</v>
      </c>
      <c r="R19" s="557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7" zoomScale="110" zoomScaleNormal="100" zoomScaleSheetLayoutView="110" workbookViewId="0">
      <selection activeCell="J26" sqref="J26"/>
    </sheetView>
  </sheetViews>
  <sheetFormatPr defaultRowHeight="12.75" x14ac:dyDescent="0.2"/>
  <cols>
    <col min="1" max="1" width="12.140625" customWidth="1"/>
    <col min="2" max="2" width="20.85546875" customWidth="1"/>
    <col min="3" max="3" width="19.57031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2.1406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54" t="s">
        <v>107</v>
      </c>
      <c r="C1" s="379"/>
      <c r="D1" s="453" t="str">
        <f>Данные!A2</f>
        <v>XXI-В-28-2.1а-700-21 Фирменная-3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147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474"/>
      <c r="B3" s="475" t="s">
        <v>141</v>
      </c>
      <c r="C3" s="476">
        <f>Данные!D11</f>
        <v>44116</v>
      </c>
      <c r="D3" s="477" t="s">
        <v>142</v>
      </c>
      <c r="F3" s="474"/>
      <c r="G3" s="474"/>
      <c r="H3" s="474"/>
      <c r="I3" s="474"/>
      <c r="K3" s="381"/>
      <c r="L3" s="381"/>
      <c r="M3" s="382"/>
    </row>
    <row r="4" spans="1:13" ht="16.5" thickBot="1" x14ac:dyDescent="0.3">
      <c r="A4" s="382"/>
      <c r="F4" s="383"/>
      <c r="G4" s="384"/>
      <c r="H4" s="383"/>
      <c r="I4" s="383"/>
      <c r="J4" s="381"/>
      <c r="K4" s="381"/>
      <c r="M4" s="364"/>
    </row>
    <row r="5" spans="1:13" ht="64.5" thickBot="1" x14ac:dyDescent="0.25">
      <c r="A5" s="385" t="s">
        <v>108</v>
      </c>
      <c r="B5" s="386" t="s">
        <v>109</v>
      </c>
      <c r="C5" s="386" t="s">
        <v>66</v>
      </c>
      <c r="D5" s="387" t="s">
        <v>110</v>
      </c>
      <c r="E5" s="386" t="s">
        <v>111</v>
      </c>
      <c r="F5" s="386" t="s">
        <v>112</v>
      </c>
      <c r="G5" s="386" t="s">
        <v>113</v>
      </c>
      <c r="H5" s="388" t="s">
        <v>114</v>
      </c>
      <c r="I5" s="389"/>
      <c r="J5" s="389"/>
      <c r="K5" s="389"/>
      <c r="L5" s="389"/>
    </row>
    <row r="6" spans="1:13" x14ac:dyDescent="0.2">
      <c r="A6" s="390">
        <v>1</v>
      </c>
      <c r="B6" s="391" t="str">
        <f>Данные!A14</f>
        <v>Чистовая форма</v>
      </c>
      <c r="C6" s="372" t="str">
        <f>Данные!C14</f>
        <v>XXI-В-28-2.1а-700-21</v>
      </c>
      <c r="D6" s="392">
        <f>Данные!$B14</f>
        <v>24</v>
      </c>
      <c r="E6" s="392">
        <v>24</v>
      </c>
      <c r="F6" s="393"/>
      <c r="G6" s="392">
        <f>E6-F6</f>
        <v>24</v>
      </c>
      <c r="H6" s="394"/>
      <c r="I6" s="395"/>
      <c r="J6" s="382"/>
      <c r="K6" s="382"/>
      <c r="L6" s="395"/>
    </row>
    <row r="7" spans="1:13" x14ac:dyDescent="0.2">
      <c r="A7" s="396">
        <f>A6+1</f>
        <v>2</v>
      </c>
      <c r="B7" s="397" t="str">
        <f>Данные!A15</f>
        <v>Чистовой поддон</v>
      </c>
      <c r="C7" s="372" t="str">
        <f>Данные!C15</f>
        <v>XXI-В-28-2.1а-700-21</v>
      </c>
      <c r="D7" s="398">
        <f>Данные!$B15</f>
        <v>24</v>
      </c>
      <c r="E7" s="398">
        <v>24</v>
      </c>
      <c r="F7" s="378"/>
      <c r="G7" s="398">
        <f t="shared" ref="G7:G17" si="0">E7-F7</f>
        <v>24</v>
      </c>
      <c r="H7" s="399"/>
      <c r="I7" s="395"/>
      <c r="J7" s="382"/>
      <c r="K7" s="382"/>
      <c r="L7" s="395"/>
    </row>
    <row r="8" spans="1:13" x14ac:dyDescent="0.2">
      <c r="A8" s="396">
        <f t="shared" ref="A8:A17" si="1">A7+1</f>
        <v>3</v>
      </c>
      <c r="B8" s="397" t="str">
        <f>Данные!A16</f>
        <v>Черновая форма</v>
      </c>
      <c r="C8" s="372" t="str">
        <f>Данные!C16</f>
        <v>XXI-В-28-2.1а-700-21</v>
      </c>
      <c r="D8" s="398">
        <f>Данные!$B16</f>
        <v>32</v>
      </c>
      <c r="E8" s="398">
        <v>32</v>
      </c>
      <c r="F8" s="378"/>
      <c r="G8" s="398">
        <f t="shared" si="0"/>
        <v>32</v>
      </c>
      <c r="H8" s="400"/>
      <c r="I8" s="395"/>
      <c r="J8" s="382"/>
      <c r="K8" s="382"/>
      <c r="L8" s="395"/>
    </row>
    <row r="9" spans="1:13" x14ac:dyDescent="0.2">
      <c r="A9" s="396">
        <f t="shared" si="1"/>
        <v>4</v>
      </c>
      <c r="B9" s="397" t="str">
        <f>Данные!A17</f>
        <v>Черновой поддон</v>
      </c>
      <c r="C9" s="372" t="str">
        <f>Данные!C17</f>
        <v>XXI-В-28-2.1а-700-21</v>
      </c>
      <c r="D9" s="398">
        <f>Данные!$B17</f>
        <v>32</v>
      </c>
      <c r="E9" s="398">
        <v>32</v>
      </c>
      <c r="F9" s="378"/>
      <c r="G9" s="398">
        <f t="shared" si="0"/>
        <v>32</v>
      </c>
      <c r="H9" s="400"/>
      <c r="I9" s="395"/>
      <c r="J9" s="401"/>
      <c r="K9" s="382"/>
      <c r="L9" s="395"/>
    </row>
    <row r="10" spans="1:13" x14ac:dyDescent="0.2">
      <c r="A10" s="396">
        <f t="shared" si="1"/>
        <v>5</v>
      </c>
      <c r="B10" s="397" t="str">
        <f>Данные!A18</f>
        <v>Горловое кольцо</v>
      </c>
      <c r="C10" s="372" t="str">
        <f>Данные!C18</f>
        <v>XXI-В-28-2.1а-700-21</v>
      </c>
      <c r="D10" s="398">
        <f>Данные!$B18</f>
        <v>60</v>
      </c>
      <c r="E10" s="398">
        <v>60</v>
      </c>
      <c r="F10" s="378"/>
      <c r="G10" s="398">
        <f t="shared" si="0"/>
        <v>60</v>
      </c>
      <c r="H10" s="400"/>
      <c r="I10" s="401"/>
      <c r="J10" s="401"/>
      <c r="K10" s="401"/>
      <c r="L10" s="395"/>
    </row>
    <row r="11" spans="1:13" x14ac:dyDescent="0.2">
      <c r="A11" s="396">
        <f t="shared" si="1"/>
        <v>6</v>
      </c>
      <c r="B11" s="397" t="str">
        <f>Данные!A19</f>
        <v>Направляющее кольцо</v>
      </c>
      <c r="C11" s="372" t="str">
        <f>Данные!C19</f>
        <v>XXI-В-28-2.1а-700-21</v>
      </c>
      <c r="D11" s="398">
        <f>Данные!$B19</f>
        <v>60</v>
      </c>
      <c r="E11" s="398">
        <v>60</v>
      </c>
      <c r="F11" s="378"/>
      <c r="G11" s="398">
        <f t="shared" si="0"/>
        <v>60</v>
      </c>
      <c r="H11" s="400"/>
      <c r="I11" s="395"/>
      <c r="J11" s="401"/>
      <c r="K11" s="382"/>
      <c r="L11" s="395"/>
    </row>
    <row r="12" spans="1:13" x14ac:dyDescent="0.2">
      <c r="A12" s="396">
        <f t="shared" si="1"/>
        <v>7</v>
      </c>
      <c r="B12" s="397" t="str">
        <f>Данные!A20</f>
        <v>Плунжер</v>
      </c>
      <c r="C12" s="372" t="str">
        <f>Данные!C20</f>
        <v xml:space="preserve"> </v>
      </c>
      <c r="D12" s="398">
        <f>Данные!$B20</f>
        <v>40</v>
      </c>
      <c r="E12" s="398">
        <v>40</v>
      </c>
      <c r="F12" s="402"/>
      <c r="G12" s="398">
        <f t="shared" si="0"/>
        <v>40</v>
      </c>
      <c r="H12" s="400"/>
      <c r="I12" s="401"/>
      <c r="J12" s="401"/>
      <c r="K12" s="401"/>
      <c r="L12" s="395"/>
      <c r="M12" s="403"/>
    </row>
    <row r="13" spans="1:13" ht="14.25" customHeight="1" x14ac:dyDescent="0.2">
      <c r="A13" s="396">
        <f t="shared" si="1"/>
        <v>8</v>
      </c>
      <c r="B13" s="397" t="str">
        <f>Данные!A21</f>
        <v>Втулка плунжера</v>
      </c>
      <c r="C13" s="372" t="str">
        <f>Данные!C21</f>
        <v>XXI-В-28-2.1а-700-21</v>
      </c>
      <c r="D13" s="398">
        <f>Данные!$B21</f>
        <v>20</v>
      </c>
      <c r="E13" s="398">
        <v>20</v>
      </c>
      <c r="F13" s="404"/>
      <c r="G13" s="398">
        <f t="shared" si="0"/>
        <v>20</v>
      </c>
      <c r="H13" s="400"/>
      <c r="I13" s="401"/>
      <c r="J13" s="401"/>
      <c r="K13" s="401"/>
      <c r="L13" s="395"/>
      <c r="M13" s="403"/>
    </row>
    <row r="14" spans="1:13" ht="14.25" customHeight="1" x14ac:dyDescent="0.2">
      <c r="A14" s="396">
        <f t="shared" si="1"/>
        <v>9</v>
      </c>
      <c r="B14" s="397" t="str">
        <f>Данные!A22</f>
        <v>Хватки</v>
      </c>
      <c r="C14" s="372">
        <f>Данные!C22</f>
        <v>0</v>
      </c>
      <c r="D14" s="398">
        <f>Данные!$B22</f>
        <v>0</v>
      </c>
      <c r="E14" s="452">
        <v>0</v>
      </c>
      <c r="F14" s="378"/>
      <c r="G14" s="398">
        <f t="shared" si="0"/>
        <v>0</v>
      </c>
      <c r="H14" s="400" t="s">
        <v>41</v>
      </c>
      <c r="I14" s="401"/>
      <c r="J14" s="401"/>
      <c r="K14" s="401"/>
      <c r="L14" s="395"/>
    </row>
    <row r="15" spans="1:13" ht="14.25" customHeight="1" x14ac:dyDescent="0.2">
      <c r="A15" s="396">
        <f t="shared" si="1"/>
        <v>10</v>
      </c>
      <c r="B15" s="397" t="str">
        <f>Данные!A23</f>
        <v>Воронка</v>
      </c>
      <c r="C15" s="372" t="str">
        <f>Данные!C23</f>
        <v>XXI-В-28-2.1а-700-21</v>
      </c>
      <c r="D15" s="398">
        <f>Данные!$B23</f>
        <v>20</v>
      </c>
      <c r="E15" s="398">
        <v>20</v>
      </c>
      <c r="F15" s="402"/>
      <c r="G15" s="398">
        <f t="shared" si="0"/>
        <v>20</v>
      </c>
      <c r="H15" s="400"/>
      <c r="I15" s="401"/>
      <c r="J15" s="401"/>
      <c r="K15" s="401"/>
      <c r="L15" s="395"/>
    </row>
    <row r="16" spans="1:13" ht="14.25" customHeight="1" x14ac:dyDescent="0.2">
      <c r="A16" s="396">
        <f t="shared" si="1"/>
        <v>11</v>
      </c>
      <c r="B16" s="397" t="str">
        <f>Данные!A24</f>
        <v>Плита охлаждения</v>
      </c>
      <c r="C16" s="372" t="str">
        <f>Данные!C24</f>
        <v>XXI-В-28-2.1а-700-21</v>
      </c>
      <c r="D16" s="398">
        <f>Данные!$B24</f>
        <v>8</v>
      </c>
      <c r="E16" s="398">
        <v>8</v>
      </c>
      <c r="F16" s="378"/>
      <c r="G16" s="398">
        <f t="shared" si="0"/>
        <v>8</v>
      </c>
      <c r="H16" s="400"/>
      <c r="I16" s="401"/>
      <c r="J16" s="401"/>
      <c r="K16" s="401"/>
      <c r="L16" s="395"/>
    </row>
    <row r="17" spans="1:12" ht="14.25" customHeight="1" thickBot="1" x14ac:dyDescent="0.25">
      <c r="A17" s="405">
        <f t="shared" si="1"/>
        <v>12</v>
      </c>
      <c r="B17" s="406" t="str">
        <f>Данные!A26</f>
        <v>Дутьевая головка</v>
      </c>
      <c r="C17" s="407" t="str">
        <f>Данные!C26</f>
        <v>XXI-В-28-2.1а-700-21</v>
      </c>
      <c r="D17" s="408">
        <f>Данные!$B26</f>
        <v>20</v>
      </c>
      <c r="E17" s="408">
        <v>20</v>
      </c>
      <c r="F17" s="409"/>
      <c r="G17" s="408">
        <f t="shared" si="0"/>
        <v>20</v>
      </c>
      <c r="H17" s="410"/>
      <c r="I17" s="401"/>
      <c r="J17" s="411"/>
      <c r="K17" s="401"/>
      <c r="L17" s="395"/>
    </row>
    <row r="18" spans="1:12" x14ac:dyDescent="0.2">
      <c r="A18" s="412"/>
      <c r="B18" s="413"/>
      <c r="C18" s="382"/>
      <c r="D18" s="414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5" t="s">
        <v>115</v>
      </c>
      <c r="C19" s="364"/>
      <c r="D19" s="364"/>
      <c r="E19" s="364"/>
      <c r="F19" s="364"/>
      <c r="G19" s="382"/>
      <c r="H19" s="382"/>
      <c r="I19" s="382"/>
      <c r="J19" s="416"/>
      <c r="K19" s="416"/>
      <c r="L19" s="416"/>
    </row>
    <row r="20" spans="1:12" ht="64.5" thickBot="1" x14ac:dyDescent="0.25">
      <c r="A20" s="385" t="s">
        <v>116</v>
      </c>
      <c r="B20" s="386" t="s">
        <v>117</v>
      </c>
      <c r="C20" s="386" t="s">
        <v>118</v>
      </c>
      <c r="D20" s="386" t="s">
        <v>119</v>
      </c>
      <c r="E20" s="386" t="s">
        <v>120</v>
      </c>
      <c r="F20" s="386" t="s">
        <v>121</v>
      </c>
      <c r="G20" s="417" t="s">
        <v>122</v>
      </c>
      <c r="H20" s="418" t="s">
        <v>123</v>
      </c>
      <c r="I20" s="419" t="s">
        <v>124</v>
      </c>
      <c r="J20" s="419" t="s">
        <v>150</v>
      </c>
      <c r="K20" s="389"/>
      <c r="L20" s="389"/>
    </row>
    <row r="21" spans="1:12" x14ac:dyDescent="0.2">
      <c r="A21" s="420">
        <f>D6*700000</f>
        <v>16800000</v>
      </c>
      <c r="B21" s="421">
        <v>44201</v>
      </c>
      <c r="C21" s="481">
        <v>44201</v>
      </c>
      <c r="D21" s="421">
        <v>44228</v>
      </c>
      <c r="E21" s="422">
        <v>136800</v>
      </c>
      <c r="F21" s="422">
        <v>155877</v>
      </c>
      <c r="G21" s="423">
        <f>F21/A$21</f>
        <v>9.2783928571428566E-3</v>
      </c>
      <c r="H21" s="424">
        <f>A21-F21</f>
        <v>16644123</v>
      </c>
      <c r="I21" s="425">
        <f>1-G21</f>
        <v>0.99072160714285717</v>
      </c>
      <c r="J21" s="482">
        <v>424</v>
      </c>
      <c r="K21" s="401"/>
      <c r="L21" s="401"/>
    </row>
    <row r="22" spans="1:12" ht="12.75" customHeight="1" x14ac:dyDescent="0.2">
      <c r="A22" s="427"/>
      <c r="B22" s="421">
        <v>44226</v>
      </c>
      <c r="C22" s="481" t="s">
        <v>153</v>
      </c>
      <c r="D22" s="421">
        <v>44228</v>
      </c>
      <c r="E22" s="422">
        <v>289440</v>
      </c>
      <c r="F22" s="422">
        <v>307238</v>
      </c>
      <c r="G22" s="423">
        <f>F22/A$21</f>
        <v>1.8287976190476191E-2</v>
      </c>
      <c r="H22" s="428">
        <f t="shared" ref="H22:I24" si="2">H21-F22</f>
        <v>16336885</v>
      </c>
      <c r="I22" s="429">
        <f t="shared" si="2"/>
        <v>0.972433630952381</v>
      </c>
      <c r="J22" s="483">
        <v>424</v>
      </c>
      <c r="K22" s="382"/>
      <c r="L22" s="382"/>
    </row>
    <row r="23" spans="1:12" ht="12.75" customHeight="1" x14ac:dyDescent="0.2">
      <c r="A23" s="430"/>
      <c r="B23" s="485" t="s">
        <v>153</v>
      </c>
      <c r="C23" s="431">
        <v>44234</v>
      </c>
      <c r="D23" s="431">
        <v>44256</v>
      </c>
      <c r="E23" s="432">
        <v>1085760</v>
      </c>
      <c r="F23" s="432">
        <v>1114042</v>
      </c>
      <c r="G23" s="423">
        <f>F23/A$21</f>
        <v>6.6312023809523807E-2</v>
      </c>
      <c r="H23" s="428">
        <f t="shared" si="2"/>
        <v>15222843</v>
      </c>
      <c r="I23" s="429">
        <f t="shared" si="2"/>
        <v>0.90612160714285717</v>
      </c>
      <c r="J23" s="484">
        <v>424</v>
      </c>
      <c r="K23" s="401"/>
      <c r="L23" s="401"/>
    </row>
    <row r="24" spans="1:12" x14ac:dyDescent="0.2">
      <c r="A24" s="430"/>
      <c r="B24" s="369">
        <v>44323</v>
      </c>
      <c r="C24" s="369">
        <v>44327</v>
      </c>
      <c r="D24" s="369">
        <v>44349</v>
      </c>
      <c r="E24" s="366">
        <v>770400</v>
      </c>
      <c r="F24" s="366">
        <v>797126</v>
      </c>
      <c r="G24" s="423">
        <f>F24/A$21</f>
        <v>4.7447976190476193E-2</v>
      </c>
      <c r="H24" s="428">
        <f t="shared" si="2"/>
        <v>14425717</v>
      </c>
      <c r="I24" s="429">
        <f t="shared" si="2"/>
        <v>0.85867363095238103</v>
      </c>
      <c r="J24" s="486">
        <v>425</v>
      </c>
      <c r="K24" s="426"/>
      <c r="L24" s="382"/>
    </row>
    <row r="25" spans="1:12" x14ac:dyDescent="0.2">
      <c r="A25" s="430"/>
      <c r="B25" s="369">
        <v>44354</v>
      </c>
      <c r="C25" s="369">
        <v>44360</v>
      </c>
      <c r="D25" s="369">
        <v>44378</v>
      </c>
      <c r="E25" s="487">
        <v>1078560</v>
      </c>
      <c r="F25" s="487">
        <v>1113316</v>
      </c>
      <c r="G25" s="488">
        <f>F25/A$21</f>
        <v>6.6268809523809522E-2</v>
      </c>
      <c r="H25" s="428">
        <f t="shared" ref="H25" si="3">H24-F25</f>
        <v>13312401</v>
      </c>
      <c r="I25" s="429">
        <f t="shared" ref="I25" si="4">I24-G25</f>
        <v>0.79240482142857149</v>
      </c>
      <c r="J25" s="484">
        <v>424</v>
      </c>
      <c r="K25" s="434"/>
      <c r="L25" s="382"/>
    </row>
    <row r="26" spans="1:12" x14ac:dyDescent="0.2">
      <c r="A26" s="430"/>
      <c r="B26" s="369"/>
      <c r="C26" s="369"/>
      <c r="D26" s="369"/>
      <c r="E26" s="487"/>
      <c r="F26" s="487"/>
      <c r="G26" s="488"/>
      <c r="H26" s="487"/>
      <c r="I26" s="433"/>
      <c r="J26" s="484"/>
      <c r="K26" s="426"/>
      <c r="L26" s="382"/>
    </row>
    <row r="27" spans="1:12" x14ac:dyDescent="0.2">
      <c r="A27" s="430"/>
      <c r="B27" s="369"/>
      <c r="C27" s="369"/>
      <c r="D27" s="369"/>
      <c r="E27" s="487"/>
      <c r="F27" s="487"/>
      <c r="G27" s="488"/>
      <c r="H27" s="487"/>
      <c r="I27" s="433"/>
      <c r="J27" s="484"/>
      <c r="K27" s="426"/>
      <c r="L27" s="382"/>
    </row>
    <row r="28" spans="1:12" x14ac:dyDescent="0.2">
      <c r="A28" s="430"/>
      <c r="B28" s="369"/>
      <c r="C28" s="369"/>
      <c r="D28" s="369"/>
      <c r="E28" s="487"/>
      <c r="F28" s="487"/>
      <c r="G28" s="488"/>
      <c r="H28" s="487"/>
      <c r="I28" s="433"/>
      <c r="J28" s="484"/>
      <c r="K28" s="426"/>
      <c r="L28" s="382"/>
    </row>
    <row r="29" spans="1:12" x14ac:dyDescent="0.2">
      <c r="A29" s="430"/>
      <c r="B29" s="369"/>
      <c r="C29" s="369"/>
      <c r="D29" s="366"/>
      <c r="E29" s="366"/>
      <c r="F29" s="487"/>
      <c r="G29" s="489"/>
      <c r="H29" s="487"/>
      <c r="I29" s="490"/>
      <c r="J29" s="491"/>
      <c r="K29" s="426"/>
      <c r="L29" s="382"/>
    </row>
    <row r="30" spans="1:12" x14ac:dyDescent="0.2">
      <c r="A30" s="430"/>
      <c r="B30" s="369"/>
      <c r="C30" s="369"/>
      <c r="D30" s="366"/>
      <c r="E30" s="366"/>
      <c r="F30" s="487"/>
      <c r="G30" s="488"/>
      <c r="H30" s="487"/>
      <c r="I30" s="490"/>
      <c r="J30" s="491"/>
      <c r="K30" s="426"/>
      <c r="L30" s="382"/>
    </row>
    <row r="31" spans="1:12" ht="13.5" thickBot="1" x14ac:dyDescent="0.25">
      <c r="A31" s="435"/>
      <c r="B31" s="492"/>
      <c r="C31" s="492"/>
      <c r="D31" s="493"/>
      <c r="E31" s="493"/>
      <c r="F31" s="494"/>
      <c r="G31" s="495"/>
      <c r="H31" s="496"/>
      <c r="I31" s="497"/>
      <c r="J31" s="498"/>
      <c r="K31" s="382"/>
      <c r="L31" s="382"/>
    </row>
    <row r="32" spans="1:12" ht="13.5" thickBot="1" x14ac:dyDescent="0.25">
      <c r="A32" s="436" t="s">
        <v>125</v>
      </c>
      <c r="B32" s="437"/>
      <c r="C32" s="437"/>
      <c r="D32" s="438"/>
      <c r="E32" s="478">
        <f>SUM(E21:E31)</f>
        <v>3360960</v>
      </c>
      <c r="F32" s="479">
        <f>SUM(F21:F31)</f>
        <v>3487599</v>
      </c>
      <c r="G32" s="439">
        <f>SUM(G21:G31)</f>
        <v>0.20759517857142856</v>
      </c>
      <c r="H32" s="440">
        <f>A21-F32</f>
        <v>13312401</v>
      </c>
      <c r="I32" s="441">
        <f>1-G32</f>
        <v>0.79240482142857149</v>
      </c>
      <c r="J32" s="473"/>
      <c r="K32" s="442"/>
      <c r="L32" s="442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22" t="s">
        <v>126</v>
      </c>
      <c r="B36" s="522"/>
      <c r="C36" s="522"/>
      <c r="D36" s="522"/>
      <c r="E36" s="382"/>
      <c r="F36" s="382"/>
      <c r="G36" s="382"/>
      <c r="H36" s="382"/>
      <c r="I36" s="382"/>
      <c r="J36" s="382"/>
    </row>
    <row r="37" spans="1:11" x14ac:dyDescent="0.2">
      <c r="A37" s="523" t="s">
        <v>127</v>
      </c>
      <c r="B37" s="523"/>
      <c r="C37" s="443" t="s">
        <v>128</v>
      </c>
      <c r="D37" s="443" t="s">
        <v>129</v>
      </c>
      <c r="E37" s="382"/>
      <c r="F37" s="382"/>
      <c r="G37" s="382"/>
      <c r="H37" s="382"/>
      <c r="I37" s="382"/>
      <c r="J37" s="382"/>
    </row>
    <row r="38" spans="1:11" x14ac:dyDescent="0.2">
      <c r="A38" s="524">
        <f>A21-F32</f>
        <v>13312401</v>
      </c>
      <c r="B38" s="525"/>
      <c r="C38" s="444">
        <f>1-G32</f>
        <v>0.79240482142857149</v>
      </c>
      <c r="D38" s="445">
        <f>(C38/0.8)*100</f>
        <v>99.050602678571437</v>
      </c>
      <c r="E38" s="446" t="s">
        <v>130</v>
      </c>
      <c r="F38" s="446"/>
      <c r="G38" s="446"/>
      <c r="H38" s="446"/>
      <c r="I38" s="446"/>
      <c r="J38" s="446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41</v>
      </c>
    </row>
    <row r="41" spans="1:11" ht="15.75" x14ac:dyDescent="0.25">
      <c r="A41" s="382"/>
      <c r="B41" s="447"/>
      <c r="C41" s="447"/>
      <c r="D41" s="382"/>
      <c r="E41" s="382"/>
      <c r="F41" s="382"/>
      <c r="G41" s="382"/>
      <c r="H41" s="382"/>
      <c r="I41" s="382"/>
      <c r="J41" s="382"/>
    </row>
    <row r="42" spans="1:11" x14ac:dyDescent="0.2">
      <c r="A42" s="448"/>
      <c r="B42" s="448"/>
      <c r="C42" s="448"/>
      <c r="D42" s="448"/>
      <c r="E42" s="448"/>
      <c r="F42" s="448"/>
      <c r="G42" s="448"/>
      <c r="H42" s="448"/>
      <c r="I42" s="517"/>
      <c r="J42" s="518"/>
    </row>
    <row r="43" spans="1:11" x14ac:dyDescent="0.2">
      <c r="A43" s="449"/>
      <c r="B43" s="450"/>
      <c r="C43" s="450"/>
      <c r="D43" s="382"/>
      <c r="E43" s="382"/>
      <c r="F43" s="450"/>
      <c r="G43" s="411"/>
      <c r="H43" s="450"/>
    </row>
    <row r="44" spans="1:11" x14ac:dyDescent="0.2">
      <c r="A44" s="449"/>
      <c r="B44" s="450"/>
      <c r="C44" s="450"/>
      <c r="D44" s="450"/>
      <c r="E44" s="450"/>
      <c r="F44" s="450"/>
      <c r="G44" s="411"/>
      <c r="H44" s="450"/>
    </row>
    <row r="45" spans="1:11" x14ac:dyDescent="0.2">
      <c r="A45" s="449"/>
      <c r="B45" s="450"/>
      <c r="C45" s="450"/>
      <c r="D45" s="382"/>
      <c r="E45" s="382"/>
      <c r="F45" s="450"/>
      <c r="G45" s="411"/>
      <c r="H45" s="450"/>
    </row>
    <row r="46" spans="1:11" x14ac:dyDescent="0.2">
      <c r="A46" s="449"/>
      <c r="B46" s="450"/>
      <c r="C46" s="450"/>
      <c r="D46" s="450"/>
      <c r="E46" s="450"/>
      <c r="F46" s="450"/>
      <c r="G46" s="411"/>
      <c r="H46" s="450"/>
    </row>
    <row r="47" spans="1:11" x14ac:dyDescent="0.2">
      <c r="A47" s="449"/>
      <c r="B47" s="450"/>
      <c r="C47" s="450"/>
      <c r="D47" s="382"/>
      <c r="E47" s="382"/>
      <c r="F47" s="450"/>
      <c r="G47" s="411"/>
      <c r="H47" s="450"/>
    </row>
    <row r="48" spans="1:11" x14ac:dyDescent="0.2">
      <c r="A48" s="449"/>
      <c r="B48" s="450"/>
      <c r="C48" s="401"/>
      <c r="D48" s="451"/>
      <c r="E48" s="451"/>
      <c r="F48" s="401"/>
      <c r="G48" s="401"/>
      <c r="H48" s="401"/>
    </row>
    <row r="49" spans="1:10" x14ac:dyDescent="0.2">
      <c r="A49" s="449"/>
      <c r="B49" s="450"/>
      <c r="C49" s="450"/>
      <c r="D49" s="450"/>
      <c r="E49" s="450"/>
      <c r="F49" s="450"/>
      <c r="G49" s="411"/>
      <c r="H49" s="450"/>
    </row>
    <row r="50" spans="1:10" x14ac:dyDescent="0.2">
      <c r="A50" s="449"/>
      <c r="B50" s="450"/>
      <c r="C50" s="450"/>
      <c r="D50" s="450"/>
      <c r="E50" s="450"/>
      <c r="F50" s="450"/>
      <c r="G50" s="411"/>
      <c r="H50" s="450"/>
    </row>
    <row r="51" spans="1:10" x14ac:dyDescent="0.2">
      <c r="A51" s="449"/>
      <c r="B51" s="450"/>
      <c r="C51" s="450"/>
      <c r="D51" s="382"/>
      <c r="E51" s="382"/>
      <c r="F51" s="450"/>
      <c r="G51" s="411"/>
      <c r="H51" s="450"/>
    </row>
    <row r="52" spans="1:10" ht="15.75" x14ac:dyDescent="0.25">
      <c r="A52" s="382"/>
      <c r="B52" s="520"/>
      <c r="C52" s="520"/>
      <c r="D52" s="521"/>
      <c r="E52" s="446"/>
      <c r="F52" s="382"/>
      <c r="G52" s="382"/>
      <c r="H52" s="382"/>
      <c r="I52" s="382"/>
      <c r="J52" s="382"/>
    </row>
    <row r="53" spans="1:10" x14ac:dyDescent="0.2">
      <c r="A53" s="448"/>
      <c r="B53" s="448"/>
      <c r="C53" s="448"/>
      <c r="D53" s="448"/>
      <c r="E53" s="448"/>
      <c r="F53" s="448"/>
      <c r="G53" s="448"/>
      <c r="H53" s="448"/>
      <c r="I53" s="517"/>
      <c r="J53" s="518"/>
    </row>
    <row r="54" spans="1:10" x14ac:dyDescent="0.2">
      <c r="A54" s="449"/>
      <c r="B54" s="382"/>
      <c r="C54" s="382"/>
      <c r="D54" s="382"/>
      <c r="E54" s="382"/>
      <c r="F54" s="411"/>
      <c r="G54" s="411"/>
      <c r="H54" s="450"/>
      <c r="I54" s="519"/>
      <c r="J54" s="519"/>
    </row>
    <row r="55" spans="1:10" x14ac:dyDescent="0.2">
      <c r="A55" s="449"/>
      <c r="B55" s="382"/>
      <c r="C55" s="382"/>
      <c r="D55" s="401"/>
      <c r="E55" s="401"/>
      <c r="F55" s="401"/>
      <c r="G55" s="401"/>
      <c r="H55" s="401"/>
      <c r="I55" s="519"/>
      <c r="J55" s="519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17"/>
      <c r="C61" s="518"/>
    </row>
    <row r="68" spans="2:3" x14ac:dyDescent="0.2">
      <c r="B68" s="517"/>
      <c r="C68" s="518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25" zoomScaleSheetLayoutView="100" workbookViewId="0">
      <selection activeCell="H34" sqref="H34:J35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50" t="s">
        <v>63</v>
      </c>
      <c r="B11" s="550"/>
      <c r="C11" s="550"/>
      <c r="D11" s="550"/>
      <c r="E11" s="550"/>
      <c r="F11" s="550"/>
      <c r="G11" s="550"/>
      <c r="H11" s="550"/>
      <c r="I11" s="550"/>
      <c r="J11" s="550"/>
    </row>
    <row r="12" spans="1:11" ht="15" customHeight="1" x14ac:dyDescent="0.25">
      <c r="A12" s="549" t="s">
        <v>73</v>
      </c>
      <c r="B12" s="549"/>
      <c r="C12" s="549"/>
      <c r="D12" s="549"/>
      <c r="E12" s="549"/>
      <c r="F12" s="549"/>
      <c r="G12" s="549"/>
      <c r="H12" s="549"/>
      <c r="I12" s="549"/>
      <c r="J12" s="549"/>
    </row>
    <row r="13" spans="1:11" ht="18" customHeight="1" x14ac:dyDescent="0.25">
      <c r="A13" s="551" t="str">
        <f>Данные!A2</f>
        <v>XXI-В-28-2.1а-700-21 Фирменная-3</v>
      </c>
      <c r="B13" s="550"/>
      <c r="C13" s="550"/>
      <c r="D13" s="550"/>
      <c r="E13" s="550"/>
      <c r="F13" s="550"/>
      <c r="G13" s="550"/>
      <c r="H13" s="550"/>
      <c r="I13" s="550"/>
      <c r="J13" s="550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44116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44116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7" t="s">
        <v>64</v>
      </c>
      <c r="B22" s="547" t="s">
        <v>65</v>
      </c>
      <c r="C22" s="547"/>
      <c r="D22" s="547"/>
      <c r="E22" s="547" t="s">
        <v>66</v>
      </c>
      <c r="F22" s="547"/>
      <c r="G22" s="548" t="s">
        <v>67</v>
      </c>
      <c r="H22" s="547" t="s">
        <v>68</v>
      </c>
      <c r="I22" s="547"/>
      <c r="J22" s="547"/>
    </row>
    <row r="23" spans="1:10" x14ac:dyDescent="0.25">
      <c r="A23" s="547"/>
      <c r="B23" s="547"/>
      <c r="C23" s="547"/>
      <c r="D23" s="547"/>
      <c r="E23" s="547"/>
      <c r="F23" s="547"/>
      <c r="G23" s="548"/>
      <c r="H23" s="547"/>
      <c r="I23" s="547"/>
      <c r="J23" s="547"/>
    </row>
    <row r="24" spans="1:10" x14ac:dyDescent="0.25">
      <c r="A24" s="526">
        <v>1</v>
      </c>
      <c r="B24" s="552" t="s">
        <v>42</v>
      </c>
      <c r="C24" s="553"/>
      <c r="D24" s="554"/>
      <c r="E24" s="531" t="str">
        <f>Данные!C14</f>
        <v>XXI-В-28-2.1а-700-21</v>
      </c>
      <c r="F24" s="532"/>
      <c r="G24" s="535">
        <f>Данные!B14</f>
        <v>24</v>
      </c>
      <c r="H24" s="537"/>
      <c r="I24" s="538"/>
      <c r="J24" s="539"/>
    </row>
    <row r="25" spans="1:10" ht="40.15" customHeight="1" x14ac:dyDescent="0.25">
      <c r="A25" s="527"/>
      <c r="B25" s="543" t="str">
        <f>Данные!$A$30</f>
        <v>(к формокомплекту Бутылка XXI-В-28-2.1а-700-21 Фирменная-3)</v>
      </c>
      <c r="C25" s="544"/>
      <c r="D25" s="545"/>
      <c r="E25" s="546"/>
      <c r="F25" s="534"/>
      <c r="G25" s="536"/>
      <c r="H25" s="540"/>
      <c r="I25" s="541"/>
      <c r="J25" s="542"/>
    </row>
    <row r="26" spans="1:10" x14ac:dyDescent="0.25">
      <c r="A26" s="526">
        <f>A24+1</f>
        <v>2</v>
      </c>
      <c r="B26" s="528" t="s">
        <v>105</v>
      </c>
      <c r="C26" s="529"/>
      <c r="D26" s="530"/>
      <c r="E26" s="531" t="str">
        <f>Данные!C15</f>
        <v>XXI-В-28-2.1а-700-21</v>
      </c>
      <c r="F26" s="532"/>
      <c r="G26" s="535">
        <f>Данные!B15</f>
        <v>24</v>
      </c>
      <c r="H26" s="537"/>
      <c r="I26" s="538"/>
      <c r="J26" s="539"/>
    </row>
    <row r="27" spans="1:10" ht="40.15" customHeight="1" x14ac:dyDescent="0.25">
      <c r="A27" s="527"/>
      <c r="B27" s="543" t="str">
        <f>Данные!$A$30</f>
        <v>(к формокомплекту Бутылка XXI-В-28-2.1а-700-21 Фирменная-3)</v>
      </c>
      <c r="C27" s="544"/>
      <c r="D27" s="545"/>
      <c r="E27" s="546"/>
      <c r="F27" s="534"/>
      <c r="G27" s="536"/>
      <c r="H27" s="540"/>
      <c r="I27" s="541"/>
      <c r="J27" s="542"/>
    </row>
    <row r="28" spans="1:10" ht="14.45" customHeight="1" x14ac:dyDescent="0.25">
      <c r="A28" s="526">
        <f t="shared" ref="A28" si="0">A26+1</f>
        <v>3</v>
      </c>
      <c r="B28" s="528" t="s">
        <v>37</v>
      </c>
      <c r="C28" s="529"/>
      <c r="D28" s="530"/>
      <c r="E28" s="531" t="str">
        <f>Данные!C16</f>
        <v>XXI-В-28-2.1а-700-21</v>
      </c>
      <c r="F28" s="532"/>
      <c r="G28" s="535">
        <f>Данные!B16</f>
        <v>32</v>
      </c>
      <c r="H28" s="537" t="s">
        <v>41</v>
      </c>
      <c r="I28" s="538"/>
      <c r="J28" s="539"/>
    </row>
    <row r="29" spans="1:10" ht="40.15" customHeight="1" x14ac:dyDescent="0.25">
      <c r="A29" s="527"/>
      <c r="B29" s="543" t="str">
        <f>Данные!$A$30</f>
        <v>(к формокомплекту Бутылка XXI-В-28-2.1а-700-21 Фирменная-3)</v>
      </c>
      <c r="C29" s="544"/>
      <c r="D29" s="545"/>
      <c r="E29" s="546"/>
      <c r="F29" s="534"/>
      <c r="G29" s="536"/>
      <c r="H29" s="540"/>
      <c r="I29" s="541"/>
      <c r="J29" s="542"/>
    </row>
    <row r="30" spans="1:10" ht="14.45" customHeight="1" x14ac:dyDescent="0.25">
      <c r="A30" s="526">
        <f t="shared" ref="A30" si="1">A28+1</f>
        <v>4</v>
      </c>
      <c r="B30" s="528" t="s">
        <v>106</v>
      </c>
      <c r="C30" s="529"/>
      <c r="D30" s="530"/>
      <c r="E30" s="531" t="str">
        <f>Данные!C17</f>
        <v>XXI-В-28-2.1а-700-21</v>
      </c>
      <c r="F30" s="532"/>
      <c r="G30" s="535">
        <f>Данные!B17</f>
        <v>32</v>
      </c>
      <c r="H30" s="537"/>
      <c r="I30" s="538"/>
      <c r="J30" s="539"/>
    </row>
    <row r="31" spans="1:10" ht="40.15" customHeight="1" x14ac:dyDescent="0.25">
      <c r="A31" s="527"/>
      <c r="B31" s="543" t="str">
        <f>Данные!$A$30</f>
        <v>(к формокомплекту Бутылка XXI-В-28-2.1а-700-21 Фирменная-3)</v>
      </c>
      <c r="C31" s="544"/>
      <c r="D31" s="545"/>
      <c r="E31" s="533"/>
      <c r="F31" s="534"/>
      <c r="G31" s="536"/>
      <c r="H31" s="540"/>
      <c r="I31" s="541"/>
      <c r="J31" s="542"/>
    </row>
    <row r="32" spans="1:10" ht="14.45" customHeight="1" x14ac:dyDescent="0.25">
      <c r="A32" s="526">
        <f t="shared" ref="A32" si="2">A30+1</f>
        <v>5</v>
      </c>
      <c r="B32" s="528" t="s">
        <v>46</v>
      </c>
      <c r="C32" s="529"/>
      <c r="D32" s="530"/>
      <c r="E32" s="531" t="str">
        <f>Данные!C18</f>
        <v>XXI-В-28-2.1а-700-21</v>
      </c>
      <c r="F32" s="532"/>
      <c r="G32" s="535">
        <f>Данные!B18</f>
        <v>60</v>
      </c>
      <c r="H32" s="537" t="s">
        <v>152</v>
      </c>
      <c r="I32" s="538"/>
      <c r="J32" s="539"/>
    </row>
    <row r="33" spans="1:10" ht="40.15" customHeight="1" x14ac:dyDescent="0.25">
      <c r="A33" s="527"/>
      <c r="B33" s="543" t="str">
        <f>Данные!$A$30</f>
        <v>(к формокомплекту Бутылка XXI-В-28-2.1а-700-21 Фирменная-3)</v>
      </c>
      <c r="C33" s="544"/>
      <c r="D33" s="545"/>
      <c r="E33" s="533"/>
      <c r="F33" s="534"/>
      <c r="G33" s="536"/>
      <c r="H33" s="540"/>
      <c r="I33" s="541"/>
      <c r="J33" s="542"/>
    </row>
    <row r="34" spans="1:10" ht="14.45" customHeight="1" x14ac:dyDescent="0.25">
      <c r="A34" s="526">
        <f t="shared" ref="A34" si="3">A32+1</f>
        <v>6</v>
      </c>
      <c r="B34" s="528" t="s">
        <v>89</v>
      </c>
      <c r="C34" s="529"/>
      <c r="D34" s="530"/>
      <c r="E34" s="531" t="str">
        <f>Данные!C19</f>
        <v>XXI-В-28-2.1а-700-21</v>
      </c>
      <c r="F34" s="532"/>
      <c r="G34" s="535">
        <f>Данные!B19</f>
        <v>60</v>
      </c>
      <c r="H34" s="537" t="s">
        <v>152</v>
      </c>
      <c r="I34" s="538"/>
      <c r="J34" s="539"/>
    </row>
    <row r="35" spans="1:10" ht="40.15" customHeight="1" x14ac:dyDescent="0.25">
      <c r="A35" s="527"/>
      <c r="B35" s="543" t="str">
        <f>Данные!$A$30</f>
        <v>(к формокомплекту Бутылка XXI-В-28-2.1а-700-21 Фирменная-3)</v>
      </c>
      <c r="C35" s="544"/>
      <c r="D35" s="545"/>
      <c r="E35" s="533"/>
      <c r="F35" s="534"/>
      <c r="G35" s="536"/>
      <c r="H35" s="540"/>
      <c r="I35" s="541"/>
      <c r="J35" s="542"/>
    </row>
    <row r="36" spans="1:10" ht="14.45" customHeight="1" x14ac:dyDescent="0.25">
      <c r="A36" s="526">
        <f t="shared" ref="A36" si="4">A34+1</f>
        <v>7</v>
      </c>
      <c r="B36" s="528" t="s">
        <v>50</v>
      </c>
      <c r="C36" s="529"/>
      <c r="D36" s="530"/>
      <c r="E36" s="531" t="str">
        <f>Данные!C20</f>
        <v xml:space="preserve"> </v>
      </c>
      <c r="F36" s="532"/>
      <c r="G36" s="535">
        <f>Данные!B20</f>
        <v>40</v>
      </c>
      <c r="H36" s="537"/>
      <c r="I36" s="538"/>
      <c r="J36" s="539"/>
    </row>
    <row r="37" spans="1:10" ht="40.15" customHeight="1" x14ac:dyDescent="0.25">
      <c r="A37" s="527"/>
      <c r="B37" s="543" t="str">
        <f>Данные!$A$30</f>
        <v>(к формокомплекту Бутылка XXI-В-28-2.1а-700-21 Фирменная-3)</v>
      </c>
      <c r="C37" s="544"/>
      <c r="D37" s="545"/>
      <c r="E37" s="533"/>
      <c r="F37" s="534"/>
      <c r="G37" s="536"/>
      <c r="H37" s="540"/>
      <c r="I37" s="541"/>
      <c r="J37" s="542"/>
    </row>
    <row r="38" spans="1:10" ht="14.45" customHeight="1" x14ac:dyDescent="0.25">
      <c r="A38" s="526">
        <f t="shared" ref="A38" si="5">A36+1</f>
        <v>8</v>
      </c>
      <c r="B38" s="528" t="s">
        <v>52</v>
      </c>
      <c r="C38" s="529"/>
      <c r="D38" s="530"/>
      <c r="E38" s="531" t="str">
        <f>Данные!C21</f>
        <v>XXI-В-28-2.1а-700-21</v>
      </c>
      <c r="F38" s="532"/>
      <c r="G38" s="535">
        <f>Данные!B21</f>
        <v>20</v>
      </c>
      <c r="H38" s="537"/>
      <c r="I38" s="538"/>
      <c r="J38" s="539"/>
    </row>
    <row r="39" spans="1:10" ht="40.15" customHeight="1" x14ac:dyDescent="0.25">
      <c r="A39" s="527"/>
      <c r="B39" s="543" t="str">
        <f>Данные!$A$30</f>
        <v>(к формокомплекту Бутылка XXI-В-28-2.1а-700-21 Фирменная-3)</v>
      </c>
      <c r="C39" s="544"/>
      <c r="D39" s="545"/>
      <c r="E39" s="533"/>
      <c r="F39" s="534"/>
      <c r="G39" s="536"/>
      <c r="H39" s="540"/>
      <c r="I39" s="541"/>
      <c r="J39" s="542"/>
    </row>
    <row r="40" spans="1:10" ht="14.45" customHeight="1" x14ac:dyDescent="0.25">
      <c r="A40" s="526">
        <f t="shared" ref="A40" si="6">A38+1</f>
        <v>9</v>
      </c>
      <c r="B40" s="528" t="s">
        <v>55</v>
      </c>
      <c r="C40" s="529"/>
      <c r="D40" s="530"/>
      <c r="E40" s="531" t="str">
        <f>Данные!C23</f>
        <v>XXI-В-28-2.1а-700-21</v>
      </c>
      <c r="F40" s="532"/>
      <c r="G40" s="535">
        <f>Данные!B23</f>
        <v>20</v>
      </c>
      <c r="H40" s="537"/>
      <c r="I40" s="538"/>
      <c r="J40" s="539"/>
    </row>
    <row r="41" spans="1:10" ht="40.15" customHeight="1" x14ac:dyDescent="0.25">
      <c r="A41" s="527"/>
      <c r="B41" s="543" t="str">
        <f>Данные!$A$30</f>
        <v>(к формокомплекту Бутылка XXI-В-28-2.1а-700-21 Фирменная-3)</v>
      </c>
      <c r="C41" s="544"/>
      <c r="D41" s="545"/>
      <c r="E41" s="533"/>
      <c r="F41" s="534"/>
      <c r="G41" s="536"/>
      <c r="H41" s="540"/>
      <c r="I41" s="541"/>
      <c r="J41" s="542"/>
    </row>
    <row r="42" spans="1:10" ht="14.45" customHeight="1" x14ac:dyDescent="0.25">
      <c r="A42" s="526">
        <f t="shared" ref="A42" si="7">A40+1</f>
        <v>10</v>
      </c>
      <c r="B42" s="528" t="s">
        <v>54</v>
      </c>
      <c r="C42" s="529"/>
      <c r="D42" s="530"/>
      <c r="E42" s="531" t="str">
        <f>Данные!C26</f>
        <v>XXI-В-28-2.1а-700-21</v>
      </c>
      <c r="F42" s="532"/>
      <c r="G42" s="535">
        <f>Данные!B26</f>
        <v>20</v>
      </c>
      <c r="H42" s="537"/>
      <c r="I42" s="538"/>
      <c r="J42" s="539"/>
    </row>
    <row r="43" spans="1:10" ht="40.15" customHeight="1" x14ac:dyDescent="0.25">
      <c r="A43" s="527"/>
      <c r="B43" s="543" t="str">
        <f>Данные!$A$30</f>
        <v>(к формокомплекту Бутылка XXI-В-28-2.1а-700-21 Фирменная-3)</v>
      </c>
      <c r="C43" s="544"/>
      <c r="D43" s="545"/>
      <c r="E43" s="533"/>
      <c r="F43" s="534"/>
      <c r="G43" s="536"/>
      <c r="H43" s="540"/>
      <c r="I43" s="541"/>
      <c r="J43" s="542"/>
    </row>
    <row r="44" spans="1:10" ht="14.45" customHeight="1" x14ac:dyDescent="0.25">
      <c r="A44" s="526">
        <f t="shared" ref="A44" si="8">A42+1</f>
        <v>11</v>
      </c>
      <c r="B44" s="528" t="s">
        <v>103</v>
      </c>
      <c r="C44" s="529"/>
      <c r="D44" s="530"/>
      <c r="E44" s="531" t="str">
        <f>Данные!C27</f>
        <v>XXI-В-28-2.1а-700-21</v>
      </c>
      <c r="F44" s="532"/>
      <c r="G44" s="535">
        <f>Данные!B27</f>
        <v>20</v>
      </c>
      <c r="H44" s="537"/>
      <c r="I44" s="538"/>
      <c r="J44" s="539"/>
    </row>
    <row r="45" spans="1:10" ht="40.15" customHeight="1" x14ac:dyDescent="0.25">
      <c r="A45" s="527"/>
      <c r="B45" s="543" t="str">
        <f>Данные!$A$30</f>
        <v>(к формокомплекту Бутылка XXI-В-28-2.1а-700-21 Фирменная-3)</v>
      </c>
      <c r="C45" s="544"/>
      <c r="D45" s="545"/>
      <c r="E45" s="533"/>
      <c r="F45" s="534"/>
      <c r="G45" s="536"/>
      <c r="H45" s="540"/>
      <c r="I45" s="541"/>
      <c r="J45" s="542"/>
    </row>
    <row r="46" spans="1:10" ht="14.45" customHeight="1" x14ac:dyDescent="0.25">
      <c r="A46" s="526">
        <f t="shared" ref="A46" si="9">A44+1</f>
        <v>12</v>
      </c>
      <c r="B46" s="528" t="s">
        <v>69</v>
      </c>
      <c r="C46" s="529"/>
      <c r="D46" s="530"/>
      <c r="E46" s="531" t="str">
        <f>Данные!C24</f>
        <v>XXI-В-28-2.1а-700-21</v>
      </c>
      <c r="F46" s="532"/>
      <c r="G46" s="535">
        <f>Данные!B24</f>
        <v>8</v>
      </c>
      <c r="H46" s="537"/>
      <c r="I46" s="538"/>
      <c r="J46" s="539"/>
    </row>
    <row r="47" spans="1:10" ht="40.15" customHeight="1" x14ac:dyDescent="0.25">
      <c r="A47" s="527"/>
      <c r="B47" s="543" t="str">
        <f>Данные!$A$30</f>
        <v>(к формокомплекту Бутылка XXI-В-28-2.1а-700-21 Фирменная-3)</v>
      </c>
      <c r="C47" s="544"/>
      <c r="D47" s="545"/>
      <c r="E47" s="533"/>
      <c r="F47" s="534"/>
      <c r="G47" s="536"/>
      <c r="H47" s="540"/>
      <c r="I47" s="541"/>
      <c r="J47" s="542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Данные!B14</f>
        <v>24</v>
      </c>
      <c r="L2" s="580"/>
      <c r="M2" s="66"/>
      <c r="N2" s="67"/>
      <c r="O2" s="68"/>
      <c r="P2" s="571"/>
      <c r="Q2" s="571"/>
      <c r="R2" s="69"/>
      <c r="S2" s="70"/>
    </row>
    <row r="3" spans="1:19" ht="24" thickBot="1" x14ac:dyDescent="0.25">
      <c r="A3" s="65"/>
      <c r="B3" s="562"/>
      <c r="C3" s="563"/>
      <c r="D3" s="564"/>
      <c r="E3" s="572" t="s">
        <v>42</v>
      </c>
      <c r="F3" s="573"/>
      <c r="G3" s="573"/>
      <c r="H3" s="574"/>
      <c r="I3" s="577"/>
      <c r="J3" s="578"/>
      <c r="K3" s="581"/>
      <c r="L3" s="58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6" t="s">
        <v>13</v>
      </c>
      <c r="C5" s="587"/>
      <c r="D5" s="511" t="str">
        <f>Данные!$A5</f>
        <v>PCI</v>
      </c>
      <c r="E5" s="512"/>
      <c r="F5" s="512"/>
      <c r="G5" s="512"/>
      <c r="H5" s="513"/>
      <c r="I5" s="588"/>
      <c r="J5" s="589"/>
      <c r="K5" s="512"/>
      <c r="L5" s="51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6" t="s">
        <v>12</v>
      </c>
      <c r="C6" s="590"/>
      <c r="D6" s="505" t="str">
        <f>Данные!$A2</f>
        <v>XXI-В-28-2.1а-700-21 Фирменная-3</v>
      </c>
      <c r="E6" s="591"/>
      <c r="F6" s="591"/>
      <c r="G6" s="591"/>
      <c r="H6" s="592"/>
      <c r="I6" s="588"/>
      <c r="J6" s="589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6" t="s">
        <v>14</v>
      </c>
      <c r="C7" s="597"/>
      <c r="D7" s="514">
        <f>Данные!$A8</f>
        <v>0</v>
      </c>
      <c r="E7" s="598"/>
      <c r="F7" s="598"/>
      <c r="G7" s="598"/>
      <c r="H7" s="599"/>
      <c r="I7" s="596" t="s">
        <v>15</v>
      </c>
      <c r="J7" s="600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151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3" t="s">
        <v>56</v>
      </c>
      <c r="C23" s="594"/>
      <c r="D23" s="594"/>
      <c r="E23" s="595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3" t="s">
        <v>44</v>
      </c>
      <c r="C24" s="584"/>
      <c r="D24" s="584"/>
      <c r="E24" s="585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8" t="s">
        <v>134</v>
      </c>
      <c r="L27" s="558"/>
      <c r="M27" s="558"/>
      <c r="N27" s="456"/>
      <c r="O27" s="456"/>
      <c r="P27" s="472"/>
      <c r="Q27" s="472"/>
    </row>
    <row r="28" spans="1:19" x14ac:dyDescent="0.2">
      <c r="N28" s="555" t="s">
        <v>138</v>
      </c>
      <c r="O28" s="555"/>
      <c r="P28" s="556" t="s">
        <v>139</v>
      </c>
      <c r="Q28" s="557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>
        <f>'Чист. форма'!B2:D4</f>
        <v>0</v>
      </c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Данные!B15</f>
        <v>24</v>
      </c>
      <c r="L2" s="627"/>
      <c r="M2" s="66"/>
      <c r="N2" s="67"/>
      <c r="O2" s="68"/>
      <c r="P2" s="571"/>
      <c r="Q2" s="571"/>
      <c r="R2" s="69"/>
      <c r="S2" s="70"/>
    </row>
    <row r="3" spans="1:19" ht="17.25" customHeight="1" thickBot="1" x14ac:dyDescent="0.25">
      <c r="A3" s="65"/>
      <c r="B3" s="610"/>
      <c r="C3" s="611"/>
      <c r="D3" s="612"/>
      <c r="E3" s="619" t="s">
        <v>43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6" t="s">
        <v>13</v>
      </c>
      <c r="C5" s="601"/>
      <c r="D5" s="511" t="str">
        <f>Данные!$A5</f>
        <v>PCI</v>
      </c>
      <c r="E5" s="512"/>
      <c r="F5" s="512"/>
      <c r="G5" s="512"/>
      <c r="H5" s="513"/>
      <c r="I5" s="602"/>
      <c r="J5" s="603"/>
      <c r="K5" s="604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6" t="s">
        <v>12</v>
      </c>
      <c r="C6" s="601"/>
      <c r="D6" s="505" t="str">
        <f>Данные!$A2</f>
        <v>XXI-В-28-2.1а-700-21 Фирменная-3</v>
      </c>
      <c r="E6" s="591"/>
      <c r="F6" s="591"/>
      <c r="G6" s="591"/>
      <c r="H6" s="592"/>
      <c r="I6" s="602"/>
      <c r="J6" s="603"/>
      <c r="K6" s="604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6" t="s">
        <v>14</v>
      </c>
      <c r="C7" s="605"/>
      <c r="D7" s="514">
        <f>Данные!$A8</f>
        <v>0</v>
      </c>
      <c r="E7" s="598"/>
      <c r="F7" s="598"/>
      <c r="G7" s="598"/>
      <c r="H7" s="599"/>
      <c r="I7" s="606" t="s">
        <v>15</v>
      </c>
      <c r="J7" s="605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1" t="s">
        <v>133</v>
      </c>
      <c r="C14" s="632"/>
      <c r="D14" s="632"/>
      <c r="E14" s="632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3" t="s">
        <v>140</v>
      </c>
      <c r="C15" s="594"/>
      <c r="D15" s="594"/>
      <c r="E15" s="594"/>
      <c r="F15" s="630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3" t="s">
        <v>44</v>
      </c>
      <c r="C16" s="584"/>
      <c r="D16" s="584"/>
      <c r="E16" s="585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8" t="s">
        <v>134</v>
      </c>
      <c r="M19" s="558"/>
      <c r="N19" s="558"/>
      <c r="O19" s="456"/>
      <c r="P19" s="456"/>
      <c r="Q19" s="472"/>
      <c r="R19" s="472"/>
    </row>
    <row r="20" spans="1:19" x14ac:dyDescent="0.2">
      <c r="O20" s="555" t="s">
        <v>138</v>
      </c>
      <c r="P20" s="555"/>
      <c r="Q20" s="556" t="s">
        <v>139</v>
      </c>
      <c r="R20" s="557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Данные!B16</f>
        <v>32</v>
      </c>
      <c r="L2" s="580"/>
      <c r="M2" s="66"/>
      <c r="N2" s="67"/>
      <c r="O2" s="68"/>
      <c r="P2" s="571"/>
      <c r="Q2" s="571"/>
      <c r="R2" s="69"/>
      <c r="S2" s="70"/>
    </row>
    <row r="3" spans="1:24" ht="17.25" customHeight="1" thickBot="1" x14ac:dyDescent="0.25">
      <c r="A3" s="65"/>
      <c r="B3" s="562"/>
      <c r="C3" s="563"/>
      <c r="D3" s="564"/>
      <c r="E3" s="572" t="s">
        <v>37</v>
      </c>
      <c r="F3" s="573"/>
      <c r="G3" s="573"/>
      <c r="H3" s="574"/>
      <c r="I3" s="577"/>
      <c r="J3" s="578"/>
      <c r="K3" s="581"/>
      <c r="L3" s="58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6" t="s">
        <v>13</v>
      </c>
      <c r="C5" s="587"/>
      <c r="D5" s="511" t="str">
        <f>Данные!$A5</f>
        <v>PCI</v>
      </c>
      <c r="E5" s="512"/>
      <c r="F5" s="512"/>
      <c r="G5" s="512"/>
      <c r="H5" s="513"/>
      <c r="I5" s="588"/>
      <c r="J5" s="589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6" t="s">
        <v>12</v>
      </c>
      <c r="C6" s="590"/>
      <c r="D6" s="505" t="str">
        <f>Данные!$A2</f>
        <v>XXI-В-28-2.1а-700-21 Фирменная-3</v>
      </c>
      <c r="E6" s="591"/>
      <c r="F6" s="591"/>
      <c r="G6" s="591"/>
      <c r="H6" s="592"/>
      <c r="I6" s="588"/>
      <c r="J6" s="589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6" t="s">
        <v>14</v>
      </c>
      <c r="C7" s="597"/>
      <c r="D7" s="514">
        <f>Данные!$A8</f>
        <v>0</v>
      </c>
      <c r="E7" s="598"/>
      <c r="F7" s="598"/>
      <c r="G7" s="598"/>
      <c r="H7" s="599"/>
      <c r="I7" s="596" t="s">
        <v>15</v>
      </c>
      <c r="J7" s="600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480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3" t="s">
        <v>134</v>
      </c>
      <c r="M23" s="633"/>
      <c r="N23" s="633"/>
      <c r="O23" s="456"/>
      <c r="P23" s="456"/>
      <c r="Q23" s="472"/>
      <c r="R23" s="472"/>
    </row>
    <row r="24" spans="1:24" x14ac:dyDescent="0.2">
      <c r="O24" s="555" t="s">
        <v>138</v>
      </c>
      <c r="P24" s="555"/>
      <c r="Q24" s="556" t="s">
        <v>139</v>
      </c>
      <c r="R24" s="557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Данные!B17</f>
        <v>32</v>
      </c>
      <c r="L2" s="580"/>
      <c r="M2" s="7"/>
      <c r="N2" s="8"/>
      <c r="O2" s="9"/>
      <c r="P2" s="634"/>
      <c r="Q2" s="634"/>
      <c r="R2" s="10"/>
      <c r="S2" s="11"/>
    </row>
    <row r="3" spans="1:19" ht="17.25" customHeight="1" thickBot="1" x14ac:dyDescent="0.25">
      <c r="A3" s="6"/>
      <c r="B3" s="562"/>
      <c r="C3" s="563"/>
      <c r="D3" s="564"/>
      <c r="E3" s="572" t="s">
        <v>23</v>
      </c>
      <c r="F3" s="573"/>
      <c r="G3" s="573"/>
      <c r="H3" s="574"/>
      <c r="I3" s="577"/>
      <c r="J3" s="578"/>
      <c r="K3" s="581"/>
      <c r="L3" s="58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6" t="s">
        <v>13</v>
      </c>
      <c r="C5" s="587"/>
      <c r="D5" s="511" t="str">
        <f>Данные!$A5</f>
        <v>PCI</v>
      </c>
      <c r="E5" s="512"/>
      <c r="F5" s="512"/>
      <c r="G5" s="512"/>
      <c r="H5" s="513"/>
      <c r="I5" s="588"/>
      <c r="J5" s="589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6" t="s">
        <v>12</v>
      </c>
      <c r="C6" s="590"/>
      <c r="D6" s="505" t="str">
        <f>Данные!$A2</f>
        <v>XXI-В-28-2.1а-700-21 Фирменная-3</v>
      </c>
      <c r="E6" s="591"/>
      <c r="F6" s="591"/>
      <c r="G6" s="591"/>
      <c r="H6" s="592"/>
      <c r="I6" s="588"/>
      <c r="J6" s="589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6" t="s">
        <v>14</v>
      </c>
      <c r="C7" s="597"/>
      <c r="D7" s="514">
        <f>Данные!$A8</f>
        <v>0</v>
      </c>
      <c r="E7" s="598"/>
      <c r="F7" s="598"/>
      <c r="G7" s="598"/>
      <c r="H7" s="599"/>
      <c r="I7" s="596" t="s">
        <v>15</v>
      </c>
      <c r="J7" s="600"/>
      <c r="K7" s="502">
        <f>Данные!$A11</f>
        <v>0</v>
      </c>
      <c r="L7" s="503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3" t="s">
        <v>134</v>
      </c>
      <c r="M18" s="633"/>
      <c r="N18" s="633"/>
      <c r="O18" s="456"/>
      <c r="P18" s="456"/>
      <c r="Q18" s="472"/>
      <c r="R18" s="472"/>
    </row>
    <row r="19" spans="12:18" x14ac:dyDescent="0.2">
      <c r="O19" s="555" t="s">
        <v>138</v>
      </c>
      <c r="P19" s="555"/>
      <c r="Q19" s="556" t="s">
        <v>139</v>
      </c>
      <c r="R19" s="557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Данные!B18</f>
        <v>60</v>
      </c>
      <c r="L2" s="627"/>
      <c r="M2" s="635"/>
      <c r="N2" s="636"/>
      <c r="O2" s="636"/>
      <c r="P2" s="636"/>
      <c r="Q2" s="636"/>
      <c r="R2" s="637"/>
      <c r="S2" s="70"/>
    </row>
    <row r="3" spans="1:19" ht="17.25" customHeight="1" thickBot="1" x14ac:dyDescent="0.25">
      <c r="A3" s="65"/>
      <c r="B3" s="610"/>
      <c r="C3" s="611"/>
      <c r="D3" s="612"/>
      <c r="E3" s="619" t="s">
        <v>46</v>
      </c>
      <c r="F3" s="620"/>
      <c r="G3" s="620"/>
      <c r="H3" s="621"/>
      <c r="I3" s="624"/>
      <c r="J3" s="625"/>
      <c r="K3" s="628"/>
      <c r="L3" s="629"/>
      <c r="M3" s="638"/>
      <c r="N3" s="639"/>
      <c r="O3" s="639"/>
      <c r="P3" s="639"/>
      <c r="Q3" s="639"/>
      <c r="R3" s="640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638"/>
      <c r="N4" s="639"/>
      <c r="O4" s="639"/>
      <c r="P4" s="639"/>
      <c r="Q4" s="639"/>
      <c r="R4" s="640"/>
      <c r="S4" s="70"/>
    </row>
    <row r="5" spans="1:19" ht="24.75" customHeight="1" thickTop="1" thickBot="1" x14ac:dyDescent="0.25">
      <c r="A5" s="65"/>
      <c r="B5" s="586" t="s">
        <v>13</v>
      </c>
      <c r="C5" s="601"/>
      <c r="D5" s="511" t="str">
        <f>Данные!$A5</f>
        <v>PCI</v>
      </c>
      <c r="E5" s="512"/>
      <c r="F5" s="512"/>
      <c r="G5" s="512"/>
      <c r="H5" s="513"/>
      <c r="I5" s="602"/>
      <c r="J5" s="603"/>
      <c r="K5" s="604"/>
      <c r="L5" s="513"/>
      <c r="M5" s="638"/>
      <c r="N5" s="639"/>
      <c r="O5" s="639"/>
      <c r="P5" s="639"/>
      <c r="Q5" s="639"/>
      <c r="R5" s="640"/>
      <c r="S5" s="70"/>
    </row>
    <row r="6" spans="1:19" ht="17.100000000000001" customHeight="1" thickTop="1" thickBot="1" x14ac:dyDescent="0.25">
      <c r="A6" s="65"/>
      <c r="B6" s="586" t="s">
        <v>12</v>
      </c>
      <c r="C6" s="601"/>
      <c r="D6" s="505" t="str">
        <f>Данные!$A2</f>
        <v>XXI-В-28-2.1а-700-21 Фирменная-3</v>
      </c>
      <c r="E6" s="591"/>
      <c r="F6" s="591"/>
      <c r="G6" s="591"/>
      <c r="H6" s="592"/>
      <c r="I6" s="602"/>
      <c r="J6" s="603"/>
      <c r="K6" s="604"/>
      <c r="L6" s="513"/>
      <c r="M6" s="638"/>
      <c r="N6" s="639"/>
      <c r="O6" s="639"/>
      <c r="P6" s="639"/>
      <c r="Q6" s="639"/>
      <c r="R6" s="640"/>
      <c r="S6" s="70"/>
    </row>
    <row r="7" spans="1:19" ht="90.75" customHeight="1" thickTop="1" thickBot="1" x14ac:dyDescent="0.25">
      <c r="A7" s="65"/>
      <c r="B7" s="596" t="s">
        <v>14</v>
      </c>
      <c r="C7" s="605"/>
      <c r="D7" s="514">
        <f>Данные!$A8</f>
        <v>0</v>
      </c>
      <c r="E7" s="598"/>
      <c r="F7" s="598"/>
      <c r="G7" s="598"/>
      <c r="H7" s="599"/>
      <c r="I7" s="606" t="s">
        <v>15</v>
      </c>
      <c r="J7" s="605"/>
      <c r="K7" s="502">
        <f>Данные!$A11</f>
        <v>0</v>
      </c>
      <c r="L7" s="503"/>
      <c r="M7" s="638"/>
      <c r="N7" s="639"/>
      <c r="O7" s="639"/>
      <c r="P7" s="639"/>
      <c r="Q7" s="639"/>
      <c r="R7" s="640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67" customFormat="1" ht="33.75" x14ac:dyDescent="0.2">
      <c r="A13" s="457"/>
      <c r="B13" s="458" t="s">
        <v>3</v>
      </c>
      <c r="C13" s="459">
        <v>38.1</v>
      </c>
      <c r="D13" s="460">
        <v>0.03</v>
      </c>
      <c r="E13" s="460">
        <v>0</v>
      </c>
      <c r="F13" s="461" t="s">
        <v>16</v>
      </c>
      <c r="G13" s="296" t="s">
        <v>135</v>
      </c>
      <c r="H13" s="462"/>
      <c r="I13" s="463"/>
      <c r="J13" s="463"/>
      <c r="K13" s="463"/>
      <c r="L13" s="463"/>
      <c r="M13" s="464"/>
      <c r="N13" s="464"/>
      <c r="O13" s="464"/>
      <c r="P13" s="464"/>
      <c r="Q13" s="464"/>
      <c r="R13" s="465"/>
      <c r="S13" s="466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5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3" t="s">
        <v>47</v>
      </c>
      <c r="C21" s="584"/>
      <c r="D21" s="584"/>
      <c r="E21" s="585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3" t="s">
        <v>134</v>
      </c>
      <c r="M24" s="633"/>
      <c r="N24" s="633"/>
      <c r="O24" s="456"/>
      <c r="P24" s="456"/>
      <c r="Q24" s="472"/>
      <c r="R24" s="472"/>
    </row>
    <row r="25" spans="1:19" x14ac:dyDescent="0.2">
      <c r="O25" s="555" t="s">
        <v>138</v>
      </c>
      <c r="P25" s="555"/>
      <c r="Q25" s="556" t="s">
        <v>139</v>
      </c>
      <c r="R25" s="557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Данные!B19</f>
        <v>60</v>
      </c>
      <c r="L2" s="627"/>
      <c r="M2" s="66"/>
      <c r="N2" s="67"/>
      <c r="O2" s="68"/>
      <c r="P2" s="641"/>
      <c r="Q2" s="641"/>
      <c r="R2" s="69"/>
      <c r="S2" s="70"/>
    </row>
    <row r="3" spans="1:19" ht="17.25" customHeight="1" thickBot="1" x14ac:dyDescent="0.25">
      <c r="A3" s="65"/>
      <c r="B3" s="610"/>
      <c r="C3" s="611"/>
      <c r="D3" s="612"/>
      <c r="E3" s="619" t="s">
        <v>89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6" t="s">
        <v>13</v>
      </c>
      <c r="C5" s="601"/>
      <c r="D5" s="511" t="str">
        <f>Данные!$A5</f>
        <v>PCI</v>
      </c>
      <c r="E5" s="512"/>
      <c r="F5" s="512"/>
      <c r="G5" s="512"/>
      <c r="H5" s="513"/>
      <c r="I5" s="602"/>
      <c r="J5" s="603"/>
      <c r="K5" s="604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6" t="s">
        <v>12</v>
      </c>
      <c r="C6" s="601"/>
      <c r="D6" s="505" t="str">
        <f>Данные!$A2</f>
        <v>XXI-В-28-2.1а-700-21 Фирменная-3</v>
      </c>
      <c r="E6" s="591"/>
      <c r="F6" s="591"/>
      <c r="G6" s="591"/>
      <c r="H6" s="592"/>
      <c r="I6" s="602"/>
      <c r="J6" s="603"/>
      <c r="K6" s="604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6" t="s">
        <v>14</v>
      </c>
      <c r="C7" s="605"/>
      <c r="D7" s="514">
        <f>Данные!$A8</f>
        <v>0</v>
      </c>
      <c r="E7" s="598"/>
      <c r="F7" s="598"/>
      <c r="G7" s="598"/>
      <c r="H7" s="599"/>
      <c r="I7" s="606" t="s">
        <v>15</v>
      </c>
      <c r="J7" s="605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67" customFormat="1" ht="25.15" customHeight="1" x14ac:dyDescent="0.2">
      <c r="A12" s="457"/>
      <c r="B12" s="468" t="s">
        <v>3</v>
      </c>
      <c r="C12" s="469">
        <v>28.6</v>
      </c>
      <c r="D12" s="463">
        <v>0</v>
      </c>
      <c r="E12" s="463">
        <v>-0.03</v>
      </c>
      <c r="F12" s="461" t="s">
        <v>16</v>
      </c>
      <c r="G12" s="296" t="s">
        <v>137</v>
      </c>
      <c r="H12" s="470"/>
      <c r="I12" s="463"/>
      <c r="J12" s="463"/>
      <c r="K12" s="463"/>
      <c r="L12" s="463"/>
      <c r="M12" s="463"/>
      <c r="N12" s="463"/>
      <c r="O12" s="463"/>
      <c r="P12" s="463"/>
      <c r="Q12" s="463"/>
      <c r="R12" s="471"/>
      <c r="S12" s="466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3" t="s">
        <v>49</v>
      </c>
      <c r="C16" s="584"/>
      <c r="D16" s="584"/>
      <c r="E16" s="585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3" t="s">
        <v>134</v>
      </c>
      <c r="M19" s="633"/>
      <c r="N19" s="633"/>
      <c r="O19" s="456"/>
      <c r="P19" s="456"/>
      <c r="Q19" s="472"/>
      <c r="R19" s="472"/>
    </row>
    <row r="20" spans="1:19" x14ac:dyDescent="0.2">
      <c r="O20" s="555" t="s">
        <v>138</v>
      </c>
      <c r="P20" s="555"/>
      <c r="Q20" s="556" t="s">
        <v>139</v>
      </c>
      <c r="R20" s="557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2020-10-16T10:15:48Z</cp:lastPrinted>
  <dcterms:created xsi:type="dcterms:W3CDTF">2004-01-21T15:24:02Z</dcterms:created>
  <dcterms:modified xsi:type="dcterms:W3CDTF">2021-07-01T10:39:17Z</dcterms:modified>
</cp:coreProperties>
</file>