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2б-500-1 (Штофф Колоски)\"/>
    </mc:Choice>
  </mc:AlternateContent>
  <bookViews>
    <workbookView xWindow="14400" yWindow="-12" windowWidth="14448" windowHeight="12432"/>
  </bookViews>
  <sheets>
    <sheet name="Паспорт" sheetId="16" r:id="rId1"/>
    <sheet name="Данные" sheetId="15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7">'Горл. кольцо'!$A$1:$S$22</definedName>
    <definedName name="_xlnm.Print_Area" localSheetId="0">Паспорт!$A$1:$I$43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форма'!$A$1:$S$26</definedName>
  </definedNames>
  <calcPr calcId="152511"/>
</workbook>
</file>

<file path=xl/calcChain.xml><?xml version="1.0" encoding="utf-8"?>
<calcChain xmlns="http://schemas.openxmlformats.org/spreadsheetml/2006/main">
  <c r="D1" i="16" l="1"/>
  <c r="E6" i="16"/>
  <c r="A21" i="16" s="1"/>
  <c r="E7" i="16"/>
  <c r="E8" i="16"/>
  <c r="E9" i="16"/>
  <c r="E10" i="16"/>
  <c r="E11" i="16"/>
  <c r="E12" i="16"/>
  <c r="E13" i="16"/>
  <c r="E14" i="16"/>
  <c r="E15" i="16"/>
  <c r="E16" i="16"/>
  <c r="E17" i="16"/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C10" i="16" l="1"/>
  <c r="C11" i="16"/>
  <c r="C12" i="16"/>
  <c r="C13" i="16"/>
  <c r="C14" i="16"/>
  <c r="C15" i="16"/>
  <c r="C16" i="16"/>
  <c r="C17" i="16"/>
  <c r="B7" i="16"/>
  <c r="B8" i="16"/>
  <c r="B9" i="16"/>
  <c r="B10" i="16"/>
  <c r="B11" i="16"/>
  <c r="B12" i="16"/>
  <c r="B13" i="16"/>
  <c r="B14" i="16"/>
  <c r="B15" i="16"/>
  <c r="B16" i="16"/>
  <c r="B17" i="16"/>
  <c r="B6" i="16"/>
  <c r="C7" i="16"/>
  <c r="C8" i="16"/>
  <c r="C9" i="16"/>
  <c r="C6" i="16"/>
  <c r="F37" i="16"/>
  <c r="E37" i="16"/>
  <c r="G17" i="16"/>
  <c r="G16" i="16"/>
  <c r="G15" i="16"/>
  <c r="G14" i="16"/>
  <c r="G13" i="16"/>
  <c r="G12" i="16"/>
  <c r="G11" i="16"/>
  <c r="G10" i="16"/>
  <c r="G9" i="16"/>
  <c r="G8" i="16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G7" i="16"/>
  <c r="A7" i="16"/>
  <c r="G6" i="16"/>
  <c r="H37" i="16" l="1"/>
  <c r="G22" i="16"/>
  <c r="A43" i="16"/>
  <c r="G21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7" i="16" l="1"/>
  <c r="I21" i="16"/>
  <c r="I22" i="16" s="1"/>
  <c r="E24" i="14"/>
  <c r="C43" i="16" l="1"/>
  <c r="D43" i="16" s="1"/>
  <c r="I37" i="16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<sst xmlns="http://schemas.openxmlformats.org/spreadsheetml/2006/main" count="520" uniqueCount="152">
  <si>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</si>
  <si>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</si>
  <si>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</si>
  <si>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</si>
  <si>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</si>
  <si>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</si>
  <si>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</si>
  <si>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</si>
  <si>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</si>
  <si>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</si>
  <si>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</si>
  <si>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</si>
  <si>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</si>
  <si>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</si>
  <si>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</si>
  <si>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</si>
  <si>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</si>
  <si>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</si>
  <si>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</si>
  <si>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</si>
  <si>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</si>
  <si>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</si>
  <si>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</si>
  <si>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</si>
  <si>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</si>
  <si>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</si>
  <si>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</si>
  <si>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</si>
  <si>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</si>
  <si>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</si>
  <si>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</si>
  <si>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</si>
  <si>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</si>
  <si>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</si>
  <si>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</si>
  <si>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</si>
  <si>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</si>
  <si>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</si>
  <si>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</si>
  <si>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</si>
  <si>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</si>
  <si>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</si>
  <si>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</si>
  <si>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</si>
  <si>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</si>
  <si>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</si>
  <si>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</si>
  <si>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</si>
  <si>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</si>
  <si>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</si>
  <si>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</si>
  <si>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</si>
  <si>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</si>
  <si>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</si>
  <si>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</si>
  <si>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</si>
  <si>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</si>
  <si>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</si>
  <si>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</si>
  <si>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</si>
  <si>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</si>
  <si>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</si>
  <si>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</si>
  <si>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</si>
  <si>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</si>
  <si>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</si>
  <si>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</si>
  <si>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</si>
  <si>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</si>
  <si>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</si>
  <si>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</si>
  <si>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</si>
  <si>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</si>
  <si>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</si>
  <si>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</si>
  <si>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</si>
  <si>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</si>
  <si>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</si>
  <si>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</si>
  <si>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</si>
  <si>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</si>
  <si>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</si>
  <si>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</si>
  <si>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</si>
  <si>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</si>
  <si>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</si>
  <si>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</si>
  <si>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</si>
  <si>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</si>
  <si>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</si>
  <si>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</si>
  <si>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</si>
  <si>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</si>
  <si>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</si>
  <si>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</si>
  <si>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</si>
  <si>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</si>
  <si>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</si>
  <si>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</si>
  <si>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</si>
  <si>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</si>
  <si>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</si>
  <si>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</si>
  <si>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</si>
  <si>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</si>
  <si>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</si>
  <si>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Полная высота 52,5 мм</t>
  </si>
  <si>
    <t>Поддон</t>
  </si>
  <si>
    <t>Пресс головка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</si>
  <si>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</si>
  <si>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</si>
  <si>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</si>
  <si>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</si>
  <si>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</si>
  <si>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</si>
  <si>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</si>
  <si>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</si>
  <si>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</si>
  <si>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</si>
  <si>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</si>
  <si>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</si>
  <si>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</si>
  <si>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</si>
  <si>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</si>
  <si>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</si>
  <si>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</si>
  <si>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</si>
  <si>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</si>
  <si>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</si>
  <si>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</si>
  <si>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</si>
  <si>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</si>
  <si>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</si>
  <si>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</si>
  <si>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XXI-В-28-2б-500-1 (Штофф Колоски 0.5 л.)</t>
  </si>
  <si>
    <t>(к серийному формокомплекту Бутылка XXI-В-28-2б-500-1 Штофф Колоски)</t>
  </si>
  <si>
    <t>Формокомплект бутылки</t>
  </si>
  <si>
    <t>Штангенциркуль, нутромер</t>
  </si>
  <si>
    <t>75,85 / 55,85</t>
  </si>
  <si>
    <t>71,85 / 51,85</t>
  </si>
  <si>
    <t>Корпус низ (Р)</t>
  </si>
  <si>
    <t>Корпус верх (Р)</t>
  </si>
  <si>
    <t>R (тепловой зазар)</t>
  </si>
  <si>
    <t>S (вакуумный зазор)</t>
  </si>
  <si>
    <t>0,2 / 0,1</t>
  </si>
  <si>
    <t>75,75 / 55,75</t>
  </si>
  <si>
    <t>58 / 37</t>
  </si>
  <si>
    <t>57,93 / 36,93</t>
  </si>
  <si>
    <t>43 / 32</t>
  </si>
  <si>
    <t>S</t>
  </si>
  <si>
    <t>По ТТН №1129700 от 05.11.2019 г. 20 шт.</t>
  </si>
  <si>
    <t>XXI-В-28-2б-500-1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</si>
</sst>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9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sz val="10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8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3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4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4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5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3" xfId="0" applyNumberFormat="1" applyBorder="1" applyAlignment="1">
      <alignment horizontal="center"/>
    </xf>
    <xf numFmtId="164" fontId="0" fillId="0" borderId="96" xfId="3" applyNumberFormat="1" applyFont="1" applyBorder="1" applyAlignment="1">
      <alignment horizontal="center"/>
    </xf>
    <xf numFmtId="165" fontId="0" fillId="0" borderId="96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97" xfId="0" applyBorder="1" applyAlignment="1">
      <alignment vertical="center"/>
    </xf>
    <xf numFmtId="0" fontId="0" fillId="0" borderId="98" xfId="0" applyBorder="1" applyAlignment="1">
      <alignment vertical="center"/>
    </xf>
    <xf numFmtId="0" fontId="0" fillId="0" borderId="6" xfId="0" applyFill="1" applyBorder="1"/>
    <xf numFmtId="0" fontId="17" fillId="0" borderId="33" xfId="0" applyFont="1" applyBorder="1" applyAlignment="1">
      <alignment horizontal="center" vertical="center"/>
    </xf>
    <xf numFmtId="0" fontId="47" fillId="0" borderId="97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6" xfId="0" applyBorder="1"/>
    <xf numFmtId="0" fontId="42" fillId="0" borderId="0" xfId="0" applyFont="1" applyBorder="1" applyAlignment="1">
      <alignment horizontal="left"/>
    </xf>
    <xf numFmtId="49" fontId="42" fillId="0" borderId="0" xfId="0" applyNumberFormat="1" applyFont="1" applyBorder="1" applyAlignment="1"/>
    <xf numFmtId="2" fontId="12" fillId="0" borderId="37" xfId="0" applyNumberFormat="1" applyFont="1" applyBorder="1" applyAlignment="1">
      <alignment horizontal="center" vertical="center" wrapText="1" shrinkToFit="1"/>
    </xf>
    <xf numFmtId="0" fontId="12" fillId="0" borderId="32" xfId="0" applyFont="1" applyBorder="1" applyAlignment="1">
      <alignment horizontal="center" vertical="center" wrapText="1" shrinkToFit="1"/>
    </xf>
    <xf numFmtId="0" fontId="17" fillId="0" borderId="29" xfId="1" applyBorder="1" applyAlignment="1">
      <alignment horizontal="center" vertical="center" wrapText="1" shrinkToFit="1"/>
    </xf>
    <xf numFmtId="0" fontId="17" fillId="0" borderId="21" xfId="1" applyBorder="1" applyAlignment="1">
      <alignment horizontal="center" vertical="center" wrapText="1" shrinkToFit="1"/>
    </xf>
    <xf numFmtId="0" fontId="17" fillId="0" borderId="55" xfId="1" applyBorder="1" applyAlignment="1">
      <alignment horizontal="center" vertical="center" wrapText="1" shrinkToFit="1"/>
    </xf>
    <xf numFmtId="14" fontId="17" fillId="0" borderId="35" xfId="0" applyNumberFormat="1" applyFont="1" applyFill="1" applyBorder="1" applyAlignment="1">
      <alignment horizontal="center"/>
    </xf>
    <xf numFmtId="166" fontId="47" fillId="12" borderId="94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0" fontId="56" fillId="0" borderId="0" xfId="0" applyFont="1" applyBorder="1" applyAlignment="1"/>
    <xf numFmtId="0" fontId="0" fillId="0" borderId="0" xfId="0" applyAlignment="1"/>
    <xf numFmtId="0" fontId="53" fillId="0" borderId="0" xfId="0" applyFont="1" applyBorder="1" applyAlignment="1"/>
    <xf numFmtId="0" fontId="0" fillId="0" borderId="0" xfId="0" applyBorder="1" applyAlignment="1"/>
    <xf numFmtId="0" fontId="57" fillId="0" borderId="0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49" fontId="34" fillId="0" borderId="91" xfId="2" applyNumberFormat="1" applyFont="1" applyBorder="1" applyAlignment="1">
      <alignment horizontal="left" vertical="center" wrapText="1" shrinkToFit="1"/>
    </xf>
    <xf numFmtId="49" fontId="34" fillId="0" borderId="78" xfId="2" applyNumberFormat="1" applyFont="1" applyBorder="1" applyAlignment="1">
      <alignment horizontal="left" vertical="center" wrapText="1" shrinkToFit="1"/>
    </xf>
    <xf numFmtId="49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58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0" fontId="34" fillId="0" borderId="89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571501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24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25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2</xdr:col>
      <xdr:colOff>720513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view="pageBreakPreview" topLeftCell="A19" zoomScaleNormal="100" zoomScaleSheetLayoutView="100" workbookViewId="0">
      <selection activeCell="F22" sqref="F22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392"/>
      <c r="B1" s="484" t="s">
        <v>136</v>
      </c>
      <c r="C1" s="392"/>
      <c r="D1" s="485" t="str">
        <f>Данные!A2</f>
        <v>XXI-В-28-2б-500-1 (Штофф Колоски 0.5 л.)</v>
      </c>
      <c r="E1" s="392"/>
      <c r="F1" s="392"/>
      <c r="G1" s="392"/>
      <c r="H1" s="392"/>
      <c r="I1" s="392"/>
      <c r="J1" s="392"/>
      <c r="K1" s="392"/>
      <c r="L1" s="392"/>
    </row>
    <row r="2" spans="1:13" ht="15.6">
      <c r="A2" s="392"/>
      <c r="B2" s="392" t="s">
        <v>109</v>
      </c>
      <c r="C2" s="392"/>
      <c r="D2" s="392"/>
      <c r="E2" s="392"/>
      <c r="F2" s="392"/>
      <c r="G2" s="392"/>
      <c r="H2" s="392"/>
      <c r="I2" s="392"/>
      <c r="J2" s="393"/>
      <c r="K2" s="393"/>
      <c r="L2" s="393"/>
    </row>
    <row r="3" spans="1:13">
      <c r="A3" s="494" t="s">
        <v>110</v>
      </c>
      <c r="B3" s="494"/>
      <c r="C3" s="494"/>
      <c r="D3" s="494"/>
      <c r="E3" s="494"/>
      <c r="F3" s="494"/>
      <c r="G3" s="494"/>
      <c r="H3" s="494"/>
      <c r="I3" s="494"/>
      <c r="K3" s="394"/>
      <c r="L3" s="394"/>
      <c r="M3" s="395"/>
    </row>
    <row r="4" spans="1:13" ht="16.2" thickBot="1">
      <c r="A4" s="395"/>
      <c r="B4" s="396"/>
      <c r="C4" s="396"/>
      <c r="F4" s="397"/>
      <c r="G4" s="398"/>
      <c r="H4" s="397"/>
      <c r="I4" s="397"/>
      <c r="J4" s="394"/>
      <c r="K4" s="394"/>
      <c r="M4" s="374"/>
    </row>
    <row r="5" spans="1:13" ht="66.599999999999994" thickBot="1">
      <c r="A5" s="399" t="s">
        <v>111</v>
      </c>
      <c r="B5" s="400" t="s">
        <v>112</v>
      </c>
      <c r="C5" s="400" t="s">
        <v>65</v>
      </c>
      <c r="D5" s="481" t="s">
        <v>113</v>
      </c>
      <c r="E5" s="400" t="s">
        <v>114</v>
      </c>
      <c r="F5" s="400" t="s">
        <v>115</v>
      </c>
      <c r="G5" s="400" t="s">
        <v>116</v>
      </c>
      <c r="H5" s="401" t="s">
        <v>117</v>
      </c>
      <c r="I5" s="402"/>
      <c r="J5" s="402"/>
      <c r="K5" s="402"/>
      <c r="L5" s="402"/>
    </row>
    <row r="6" spans="1:13">
      <c r="A6" s="403">
        <v>1</v>
      </c>
      <c r="B6" s="477" t="str">
        <f>Данные!A14</f>
        <v>Чистовая форма</v>
      </c>
      <c r="C6" s="384" t="str">
        <f>Данные!C14</f>
        <v>XXI-В-28-2б-500-1</v>
      </c>
      <c r="D6" s="404">
        <v>20</v>
      </c>
      <c r="E6" s="404">
        <f>Данные!$B14</f>
        <v>19</v>
      </c>
      <c r="F6" s="405"/>
      <c r="G6" s="404">
        <f>E6-F6</f>
        <v>19</v>
      </c>
      <c r="H6" s="406"/>
      <c r="I6" s="407"/>
      <c r="J6" s="395"/>
      <c r="K6" s="395"/>
      <c r="L6" s="407"/>
    </row>
    <row r="7" spans="1:13">
      <c r="A7" s="408">
        <f>A6+1</f>
        <v>2</v>
      </c>
      <c r="B7" s="409" t="str">
        <f>Данные!A15</f>
        <v>Чистовой поддон</v>
      </c>
      <c r="C7" s="384" t="str">
        <f>Данные!C15</f>
        <v>XXI-В-28-2б-500-1</v>
      </c>
      <c r="D7" s="410">
        <v>20</v>
      </c>
      <c r="E7" s="410">
        <f>Данные!$B15</f>
        <v>19</v>
      </c>
      <c r="F7" s="391"/>
      <c r="G7" s="410">
        <f t="shared" ref="G7:G17" si="0">E7-F7</f>
        <v>19</v>
      </c>
      <c r="H7" s="411"/>
      <c r="I7" s="407"/>
      <c r="J7" s="395"/>
      <c r="K7" s="395"/>
      <c r="L7" s="407"/>
    </row>
    <row r="8" spans="1:13">
      <c r="A8" s="408">
        <f t="shared" ref="A8:A17" si="1">A7+1</f>
        <v>3</v>
      </c>
      <c r="B8" s="409" t="str">
        <f>Данные!A16</f>
        <v>Черновая форма</v>
      </c>
      <c r="C8" s="384" t="str">
        <f>Данные!C16</f>
        <v>XXI-В-28-2б-500-1</v>
      </c>
      <c r="D8" s="410">
        <v>24</v>
      </c>
      <c r="E8" s="410">
        <f>Данные!$B16</f>
        <v>24</v>
      </c>
      <c r="F8" s="391"/>
      <c r="G8" s="410">
        <f t="shared" si="0"/>
        <v>24</v>
      </c>
      <c r="H8" s="412"/>
      <c r="I8" s="407"/>
      <c r="J8" s="395"/>
      <c r="K8" s="395"/>
      <c r="L8" s="407"/>
    </row>
    <row r="9" spans="1:13">
      <c r="A9" s="408">
        <f t="shared" si="1"/>
        <v>4</v>
      </c>
      <c r="B9" s="409" t="str">
        <f>Данные!A17</f>
        <v>Черновой поддон</v>
      </c>
      <c r="C9" s="384" t="str">
        <f>Данные!C17</f>
        <v>XXI-В-28-2б-500-1</v>
      </c>
      <c r="D9" s="410">
        <v>24</v>
      </c>
      <c r="E9" s="410">
        <f>Данные!$B17</f>
        <v>24</v>
      </c>
      <c r="F9" s="391"/>
      <c r="G9" s="410">
        <f t="shared" si="0"/>
        <v>24</v>
      </c>
      <c r="H9" s="412"/>
      <c r="I9" s="407"/>
      <c r="J9" s="413"/>
      <c r="K9" s="395"/>
      <c r="L9" s="407"/>
    </row>
    <row r="10" spans="1:13">
      <c r="A10" s="408">
        <f t="shared" si="1"/>
        <v>5</v>
      </c>
      <c r="B10" s="409" t="str">
        <f>Данные!A18</f>
        <v>Горловое кольцо</v>
      </c>
      <c r="C10" s="384" t="str">
        <f>Данные!C18</f>
        <v>XXI-В-28-2б-500-1</v>
      </c>
      <c r="D10" s="410">
        <v>60</v>
      </c>
      <c r="E10" s="410">
        <f>Данные!$B18</f>
        <v>60</v>
      </c>
      <c r="F10" s="391"/>
      <c r="G10" s="410">
        <f t="shared" si="0"/>
        <v>60</v>
      </c>
      <c r="H10" s="412"/>
      <c r="I10" s="413"/>
      <c r="J10" s="413"/>
      <c r="K10" s="413"/>
      <c r="L10" s="407"/>
    </row>
    <row r="11" spans="1:13">
      <c r="A11" s="408">
        <f t="shared" si="1"/>
        <v>6</v>
      </c>
      <c r="B11" s="409" t="str">
        <f>Данные!A19</f>
        <v>Направляющее кольцо</v>
      </c>
      <c r="C11" s="384" t="str">
        <f>Данные!C19</f>
        <v>XXI-В-28-2б-500-1</v>
      </c>
      <c r="D11" s="410">
        <v>60</v>
      </c>
      <c r="E11" s="410">
        <f>Данные!$B19</f>
        <v>60</v>
      </c>
      <c r="F11" s="391"/>
      <c r="G11" s="410">
        <f t="shared" si="0"/>
        <v>60</v>
      </c>
      <c r="H11" s="412"/>
      <c r="I11" s="407"/>
      <c r="J11" s="413"/>
      <c r="K11" s="395"/>
      <c r="L11" s="407"/>
    </row>
    <row r="12" spans="1:13">
      <c r="A12" s="408">
        <f t="shared" si="1"/>
        <v>7</v>
      </c>
      <c r="B12" s="409" t="str">
        <f>Данные!A20</f>
        <v>Плунжер</v>
      </c>
      <c r="C12" s="384" t="str">
        <f>Данные!C20</f>
        <v>XXI-В-28-2б-500-1</v>
      </c>
      <c r="D12" s="410">
        <v>40</v>
      </c>
      <c r="E12" s="410">
        <f>Данные!$B20</f>
        <v>40</v>
      </c>
      <c r="F12" s="414"/>
      <c r="G12" s="410">
        <f t="shared" si="0"/>
        <v>40</v>
      </c>
      <c r="H12" s="412"/>
      <c r="I12" s="413"/>
      <c r="J12" s="413"/>
      <c r="K12" s="413"/>
      <c r="L12" s="407"/>
      <c r="M12" s="415"/>
    </row>
    <row r="13" spans="1:13" ht="14.25" customHeight="1">
      <c r="A13" s="408">
        <f t="shared" si="1"/>
        <v>8</v>
      </c>
      <c r="B13" s="409" t="str">
        <f>Данные!A21</f>
        <v>Втулка плунжера</v>
      </c>
      <c r="C13" s="384" t="str">
        <f>Данные!C21</f>
        <v>XXI-В-28-2б-500-1</v>
      </c>
      <c r="D13" s="410">
        <v>18</v>
      </c>
      <c r="E13" s="410">
        <f>Данные!$B21</f>
        <v>18</v>
      </c>
      <c r="F13" s="416"/>
      <c r="G13" s="410">
        <f t="shared" si="0"/>
        <v>18</v>
      </c>
      <c r="H13" s="412"/>
      <c r="I13" s="413"/>
      <c r="J13" s="413"/>
      <c r="K13" s="413"/>
      <c r="L13" s="407"/>
      <c r="M13" s="415"/>
    </row>
    <row r="14" spans="1:13" ht="14.25" customHeight="1">
      <c r="A14" s="408">
        <f t="shared" si="1"/>
        <v>9</v>
      </c>
      <c r="B14" s="409" t="str">
        <f>Данные!A22</f>
        <v>Хватки</v>
      </c>
      <c r="C14" s="384">
        <f>Данные!C22</f>
        <v>0</v>
      </c>
      <c r="D14" s="410">
        <v>0</v>
      </c>
      <c r="E14" s="410" t="str">
        <f>Данные!$B22</f>
        <v>нет</v>
      </c>
      <c r="F14" s="391"/>
      <c r="G14" s="410" t="e">
        <f t="shared" si="0"/>
        <v>#VALUE!</v>
      </c>
      <c r="H14" s="412" t="s">
        <v>40</v>
      </c>
      <c r="I14" s="413"/>
      <c r="J14" s="413"/>
      <c r="K14" s="413"/>
      <c r="L14" s="407"/>
    </row>
    <row r="15" spans="1:13" ht="14.25" customHeight="1">
      <c r="A15" s="408">
        <f t="shared" si="1"/>
        <v>10</v>
      </c>
      <c r="B15" s="409" t="str">
        <f>Данные!A23</f>
        <v>Воронка</v>
      </c>
      <c r="C15" s="384" t="str">
        <f>Данные!C23</f>
        <v>XXI-В-28-2б-500-1</v>
      </c>
      <c r="D15" s="410">
        <v>16</v>
      </c>
      <c r="E15" s="410">
        <f>Данные!$B23</f>
        <v>16</v>
      </c>
      <c r="F15" s="414"/>
      <c r="G15" s="410">
        <f t="shared" si="0"/>
        <v>16</v>
      </c>
      <c r="H15" s="412"/>
      <c r="I15" s="413"/>
      <c r="J15" s="413"/>
      <c r="K15" s="413"/>
      <c r="L15" s="407"/>
    </row>
    <row r="16" spans="1:13" ht="14.25" customHeight="1">
      <c r="A16" s="408">
        <f t="shared" si="1"/>
        <v>11</v>
      </c>
      <c r="B16" s="409" t="str">
        <f>Данные!A24</f>
        <v>Плита охлаждения</v>
      </c>
      <c r="C16" s="384" t="str">
        <f>Данные!C24</f>
        <v>XXI-В-28-2б-500-1</v>
      </c>
      <c r="D16" s="410">
        <v>8</v>
      </c>
      <c r="E16" s="410">
        <f>Данные!$B24</f>
        <v>8</v>
      </c>
      <c r="F16" s="391"/>
      <c r="G16" s="410">
        <f t="shared" si="0"/>
        <v>8</v>
      </c>
      <c r="H16" s="412"/>
      <c r="I16" s="413"/>
      <c r="J16" s="413"/>
      <c r="K16" s="413"/>
      <c r="L16" s="407"/>
    </row>
    <row r="17" spans="1:12" ht="14.25" customHeight="1" thickBot="1">
      <c r="A17" s="417">
        <f t="shared" si="1"/>
        <v>12</v>
      </c>
      <c r="B17" s="478" t="str">
        <f>Данные!A25</f>
        <v>Дутьевая головка</v>
      </c>
      <c r="C17" s="480" t="str">
        <f>Данные!C25</f>
        <v>XXI-В-28-2б-500-1</v>
      </c>
      <c r="D17" s="482">
        <v>18</v>
      </c>
      <c r="E17" s="418">
        <f>Данные!$B25</f>
        <v>18</v>
      </c>
      <c r="F17" s="419"/>
      <c r="G17" s="418">
        <f t="shared" si="0"/>
        <v>18</v>
      </c>
      <c r="H17" s="420"/>
      <c r="I17" s="413"/>
      <c r="J17" s="421"/>
      <c r="K17" s="413"/>
      <c r="L17" s="407"/>
    </row>
    <row r="18" spans="1:12">
      <c r="A18" s="422"/>
      <c r="B18" s="479"/>
      <c r="C18" s="395"/>
      <c r="D18" s="483"/>
      <c r="E18" s="395"/>
      <c r="F18" s="395"/>
      <c r="G18" s="395"/>
      <c r="H18" s="395"/>
      <c r="I18" s="395"/>
      <c r="J18" s="395"/>
    </row>
    <row r="19" spans="1:12" ht="16.2" thickBot="1">
      <c r="A19" s="395"/>
      <c r="B19" s="423" t="s">
        <v>118</v>
      </c>
      <c r="C19" s="374"/>
      <c r="D19" s="374"/>
      <c r="E19" s="374"/>
      <c r="F19" s="374"/>
      <c r="G19" s="395"/>
      <c r="H19" s="395"/>
      <c r="I19" s="395"/>
      <c r="J19" s="424"/>
      <c r="K19" s="424"/>
      <c r="L19" s="424"/>
    </row>
    <row r="20" spans="1:12" ht="66.599999999999994" thickBot="1">
      <c r="A20" s="399" t="s">
        <v>119</v>
      </c>
      <c r="B20" s="400" t="s">
        <v>120</v>
      </c>
      <c r="C20" s="400" t="s">
        <v>121</v>
      </c>
      <c r="D20" s="400" t="s">
        <v>122</v>
      </c>
      <c r="E20" s="400" t="s">
        <v>123</v>
      </c>
      <c r="F20" s="400" t="s">
        <v>124</v>
      </c>
      <c r="G20" s="425" t="s">
        <v>125</v>
      </c>
      <c r="H20" s="426" t="s">
        <v>126</v>
      </c>
      <c r="I20" s="427" t="s">
        <v>127</v>
      </c>
      <c r="J20" s="402"/>
      <c r="K20" s="402"/>
      <c r="L20" s="402"/>
    </row>
    <row r="21" spans="1:12">
      <c r="A21" s="428">
        <f>E6*700000</f>
        <v>13300000</v>
      </c>
      <c r="B21" s="429">
        <v>43783</v>
      </c>
      <c r="C21" s="430">
        <v>43786</v>
      </c>
      <c r="D21" s="491">
        <v>43789</v>
      </c>
      <c r="E21" s="431">
        <v>401310</v>
      </c>
      <c r="F21" s="431">
        <v>436666</v>
      </c>
      <c r="G21" s="432">
        <f>F21/A$21</f>
        <v>3.2832030075187972E-2</v>
      </c>
      <c r="H21" s="433">
        <f>A21-F21</f>
        <v>12863334</v>
      </c>
      <c r="I21" s="434">
        <f>1-G21</f>
        <v>0.96716796992481202</v>
      </c>
      <c r="J21" s="435"/>
      <c r="K21" s="413"/>
      <c r="L21" s="413"/>
    </row>
    <row r="22" spans="1:12" ht="12.75" customHeight="1">
      <c r="A22" s="436"/>
      <c r="B22" s="437"/>
      <c r="C22" s="437"/>
      <c r="D22" s="437"/>
      <c r="E22" s="438"/>
      <c r="F22" s="438"/>
      <c r="G22" s="432">
        <f>F22/A$21</f>
        <v>0</v>
      </c>
      <c r="H22" s="439">
        <f>H21-F22</f>
        <v>12863334</v>
      </c>
      <c r="I22" s="440">
        <f>I21-G22</f>
        <v>0.96716796992481202</v>
      </c>
      <c r="J22" s="395"/>
      <c r="K22" s="395"/>
      <c r="L22" s="395"/>
    </row>
    <row r="23" spans="1:12" ht="12.75" customHeight="1">
      <c r="A23" s="441"/>
      <c r="B23" s="442"/>
      <c r="C23" s="442"/>
      <c r="D23" s="442"/>
      <c r="E23" s="443"/>
      <c r="F23" s="443"/>
      <c r="G23" s="444"/>
      <c r="H23" s="445"/>
      <c r="I23" s="446"/>
      <c r="J23" s="435"/>
      <c r="K23" s="413"/>
      <c r="L23" s="413"/>
    </row>
    <row r="24" spans="1:12">
      <c r="A24" s="441"/>
      <c r="B24" s="387"/>
      <c r="C24" s="387"/>
      <c r="D24" s="387"/>
      <c r="E24" s="387"/>
      <c r="F24" s="387"/>
      <c r="G24" s="387"/>
      <c r="H24" s="387"/>
      <c r="I24" s="447"/>
      <c r="J24" s="435"/>
      <c r="K24" s="435"/>
      <c r="L24" s="395"/>
    </row>
    <row r="25" spans="1:12">
      <c r="A25" s="441"/>
      <c r="B25" s="442"/>
      <c r="C25" s="442"/>
      <c r="D25" s="442"/>
      <c r="E25" s="443"/>
      <c r="F25" s="443"/>
      <c r="G25" s="448"/>
      <c r="H25" s="445"/>
      <c r="I25" s="446"/>
      <c r="J25" s="435"/>
      <c r="K25" s="449"/>
      <c r="L25" s="395"/>
    </row>
    <row r="26" spans="1:12">
      <c r="A26" s="441"/>
      <c r="B26" s="442"/>
      <c r="C26" s="442"/>
      <c r="D26" s="442"/>
      <c r="E26" s="443"/>
      <c r="F26" s="443"/>
      <c r="G26" s="448"/>
      <c r="H26" s="445"/>
      <c r="I26" s="446"/>
      <c r="J26" s="435"/>
      <c r="K26" s="435"/>
      <c r="L26" s="395"/>
    </row>
    <row r="27" spans="1:12">
      <c r="A27" s="441"/>
      <c r="B27" s="442"/>
      <c r="C27" s="442"/>
      <c r="D27" s="442"/>
      <c r="E27" s="445"/>
      <c r="F27" s="443"/>
      <c r="G27" s="448"/>
      <c r="H27" s="445"/>
      <c r="I27" s="446"/>
      <c r="J27" s="435"/>
      <c r="K27" s="435"/>
      <c r="L27" s="395"/>
    </row>
    <row r="28" spans="1:12">
      <c r="A28" s="441"/>
      <c r="B28" s="442"/>
      <c r="C28" s="442"/>
      <c r="D28" s="442"/>
      <c r="E28" s="445"/>
      <c r="F28" s="443"/>
      <c r="G28" s="448"/>
      <c r="H28" s="445"/>
      <c r="I28" s="446"/>
      <c r="J28" s="435"/>
      <c r="K28" s="435"/>
      <c r="L28" s="395"/>
    </row>
    <row r="29" spans="1:12">
      <c r="A29" s="441"/>
      <c r="B29" s="442"/>
      <c r="C29" s="442"/>
      <c r="D29" s="442"/>
      <c r="E29" s="445"/>
      <c r="F29" s="443"/>
      <c r="G29" s="448"/>
      <c r="H29" s="445"/>
      <c r="I29" s="446"/>
      <c r="J29" s="435"/>
      <c r="K29" s="435"/>
      <c r="L29" s="395"/>
    </row>
    <row r="30" spans="1:12">
      <c r="A30" s="441"/>
      <c r="B30" s="442"/>
      <c r="C30" s="442"/>
      <c r="D30" s="442"/>
      <c r="E30" s="445"/>
      <c r="F30" s="443"/>
      <c r="G30" s="448"/>
      <c r="H30" s="445"/>
      <c r="I30" s="446"/>
      <c r="J30" s="435"/>
      <c r="K30" s="435"/>
      <c r="L30" s="395"/>
    </row>
    <row r="31" spans="1:12">
      <c r="A31" s="441"/>
      <c r="B31" s="442"/>
      <c r="C31" s="442"/>
      <c r="D31" s="442"/>
      <c r="E31" s="445"/>
      <c r="F31" s="443"/>
      <c r="G31" s="448"/>
      <c r="H31" s="445"/>
      <c r="I31" s="446"/>
      <c r="J31" s="435"/>
      <c r="K31" s="435"/>
      <c r="L31" s="395"/>
    </row>
    <row r="32" spans="1:12">
      <c r="A32" s="441"/>
      <c r="B32" s="442"/>
      <c r="C32" s="442"/>
      <c r="D32" s="442"/>
      <c r="E32" s="445"/>
      <c r="F32" s="443"/>
      <c r="G32" s="448"/>
      <c r="H32" s="445"/>
      <c r="I32" s="446"/>
      <c r="J32" s="435"/>
      <c r="K32" s="435"/>
      <c r="L32" s="395"/>
    </row>
    <row r="33" spans="1:12">
      <c r="A33" s="441"/>
      <c r="B33" s="442"/>
      <c r="C33" s="442"/>
      <c r="D33" s="442"/>
      <c r="E33" s="445"/>
      <c r="F33" s="443"/>
      <c r="G33" s="448"/>
      <c r="H33" s="445"/>
      <c r="I33" s="446"/>
      <c r="J33" s="435"/>
      <c r="K33" s="435"/>
      <c r="L33" s="395"/>
    </row>
    <row r="34" spans="1:12">
      <c r="A34" s="441"/>
      <c r="B34" s="442"/>
      <c r="C34" s="442"/>
      <c r="D34" s="387"/>
      <c r="E34" s="387"/>
      <c r="F34" s="443"/>
      <c r="G34" s="450"/>
      <c r="H34" s="445"/>
      <c r="I34" s="451"/>
      <c r="J34" s="435"/>
      <c r="K34" s="435"/>
      <c r="L34" s="395"/>
    </row>
    <row r="35" spans="1:12">
      <c r="A35" s="441"/>
      <c r="B35" s="442"/>
      <c r="C35" s="442"/>
      <c r="D35" s="387"/>
      <c r="E35" s="387"/>
      <c r="F35" s="443"/>
      <c r="G35" s="448"/>
      <c r="H35" s="445"/>
      <c r="I35" s="451"/>
      <c r="J35" s="435"/>
      <c r="K35" s="435"/>
      <c r="L35" s="395"/>
    </row>
    <row r="36" spans="1:12" ht="13.8" thickBot="1">
      <c r="A36" s="452"/>
      <c r="B36" s="453"/>
      <c r="C36" s="453"/>
      <c r="D36" s="454"/>
      <c r="E36" s="454"/>
      <c r="F36" s="455"/>
      <c r="G36" s="456"/>
      <c r="H36" s="457"/>
      <c r="I36" s="458"/>
      <c r="J36" s="395"/>
      <c r="K36" s="395"/>
      <c r="L36" s="395"/>
    </row>
    <row r="37" spans="1:12" ht="13.8" thickBot="1">
      <c r="A37" s="459" t="s">
        <v>128</v>
      </c>
      <c r="B37" s="460"/>
      <c r="C37" s="460"/>
      <c r="D37" s="461"/>
      <c r="E37" s="462">
        <f>SUM(E21:E36)</f>
        <v>401310</v>
      </c>
      <c r="F37" s="463">
        <f>SUM(F21:F36)</f>
        <v>436666</v>
      </c>
      <c r="G37" s="464">
        <f>SUM(G21:G36)</f>
        <v>3.2832030075187972E-2</v>
      </c>
      <c r="H37" s="465">
        <f>A21-F37</f>
        <v>12863334</v>
      </c>
      <c r="I37" s="466">
        <f>1-G37</f>
        <v>0.96716796992481202</v>
      </c>
      <c r="J37" s="467"/>
      <c r="K37" s="467"/>
      <c r="L37" s="467"/>
    </row>
    <row r="40" spans="1:12">
      <c r="A40" s="395"/>
      <c r="B40" s="395"/>
      <c r="C40" s="395"/>
      <c r="D40" s="395"/>
      <c r="E40" s="395"/>
      <c r="F40" s="395"/>
      <c r="G40" s="395"/>
      <c r="H40" s="395"/>
      <c r="I40" s="395"/>
      <c r="J40" s="395"/>
    </row>
    <row r="41" spans="1:12" ht="12.75" customHeight="1">
      <c r="A41" s="495" t="s">
        <v>129</v>
      </c>
      <c r="B41" s="495"/>
      <c r="C41" s="495"/>
      <c r="D41" s="495"/>
      <c r="E41" s="395"/>
      <c r="F41" s="395"/>
      <c r="G41" s="395"/>
      <c r="H41" s="395"/>
      <c r="I41" s="395"/>
      <c r="J41" s="395"/>
    </row>
    <row r="42" spans="1:12">
      <c r="A42" s="496" t="s">
        <v>130</v>
      </c>
      <c r="B42" s="496"/>
      <c r="C42" s="468" t="s">
        <v>131</v>
      </c>
      <c r="D42" s="468" t="s">
        <v>132</v>
      </c>
      <c r="E42" s="395"/>
      <c r="F42" s="395"/>
      <c r="G42" s="395"/>
      <c r="H42" s="395"/>
      <c r="I42" s="395"/>
      <c r="J42" s="395"/>
    </row>
    <row r="43" spans="1:12">
      <c r="A43" s="492">
        <f>A21-F37</f>
        <v>12863334</v>
      </c>
      <c r="B43" s="493"/>
      <c r="C43" s="469">
        <f>1-G37</f>
        <v>0.96716796992481202</v>
      </c>
      <c r="D43" s="470">
        <f>(C43/0.8)*100</f>
        <v>120.89599624060151</v>
      </c>
      <c r="E43" s="471" t="s">
        <v>133</v>
      </c>
      <c r="F43" s="471"/>
      <c r="G43" s="471"/>
      <c r="H43" s="471"/>
      <c r="I43" s="471"/>
      <c r="J43" s="471"/>
    </row>
    <row r="44" spans="1:12">
      <c r="A44" s="395"/>
      <c r="B44" s="395"/>
      <c r="C44" s="395"/>
      <c r="D44" s="395"/>
      <c r="E44" s="395"/>
      <c r="F44" s="395"/>
    </row>
    <row r="45" spans="1:1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t="s">
        <v>40</v>
      </c>
    </row>
    <row r="46" spans="1:12" ht="15.6">
      <c r="A46" s="395"/>
      <c r="B46" s="472"/>
      <c r="C46" s="472"/>
      <c r="D46" s="395"/>
      <c r="E46" s="395"/>
      <c r="F46" s="395"/>
      <c r="G46" s="395"/>
      <c r="H46" s="395"/>
      <c r="I46" s="395"/>
      <c r="J46" s="395"/>
    </row>
    <row r="47" spans="1:12">
      <c r="A47" s="473"/>
      <c r="B47" s="473"/>
      <c r="C47" s="473"/>
      <c r="D47" s="473"/>
      <c r="E47" s="473"/>
      <c r="F47" s="473"/>
      <c r="G47" s="473"/>
      <c r="H47" s="473"/>
      <c r="I47" s="497"/>
      <c r="J47" s="498"/>
    </row>
    <row r="48" spans="1:12">
      <c r="A48" s="474"/>
      <c r="B48" s="475"/>
      <c r="C48" s="475"/>
      <c r="D48" s="395"/>
      <c r="E48" s="395"/>
      <c r="F48" s="475"/>
      <c r="G48" s="421"/>
      <c r="H48" s="475"/>
    </row>
    <row r="49" spans="1:10">
      <c r="A49" s="474"/>
      <c r="B49" s="475"/>
      <c r="C49" s="475"/>
      <c r="D49" s="475"/>
      <c r="E49" s="475"/>
      <c r="F49" s="475"/>
      <c r="G49" s="421"/>
      <c r="H49" s="475"/>
    </row>
    <row r="50" spans="1:10">
      <c r="A50" s="474"/>
      <c r="B50" s="475"/>
      <c r="C50" s="475"/>
      <c r="D50" s="395"/>
      <c r="E50" s="395"/>
      <c r="F50" s="475"/>
      <c r="G50" s="421"/>
      <c r="H50" s="475"/>
    </row>
    <row r="51" spans="1:10">
      <c r="A51" s="474"/>
      <c r="B51" s="475"/>
      <c r="C51" s="475"/>
      <c r="D51" s="475"/>
      <c r="E51" s="475"/>
      <c r="F51" s="475"/>
      <c r="G51" s="421"/>
      <c r="H51" s="475"/>
    </row>
    <row r="52" spans="1:10">
      <c r="A52" s="474"/>
      <c r="B52" s="475"/>
      <c r="C52" s="475"/>
      <c r="D52" s="395"/>
      <c r="E52" s="395"/>
      <c r="F52" s="475"/>
      <c r="G52" s="421"/>
      <c r="H52" s="475"/>
    </row>
    <row r="53" spans="1:10">
      <c r="A53" s="474"/>
      <c r="B53" s="475"/>
      <c r="C53" s="413"/>
      <c r="D53" s="476"/>
      <c r="E53" s="476"/>
      <c r="F53" s="413"/>
      <c r="G53" s="413"/>
      <c r="H53" s="413"/>
    </row>
    <row r="54" spans="1:10">
      <c r="A54" s="474"/>
      <c r="B54" s="475"/>
      <c r="C54" s="475"/>
      <c r="D54" s="475"/>
      <c r="E54" s="475"/>
      <c r="F54" s="475"/>
      <c r="G54" s="421"/>
      <c r="H54" s="475"/>
    </row>
    <row r="55" spans="1:10">
      <c r="A55" s="474"/>
      <c r="B55" s="475"/>
      <c r="C55" s="475"/>
      <c r="D55" s="475"/>
      <c r="E55" s="475"/>
      <c r="F55" s="475"/>
      <c r="G55" s="421"/>
      <c r="H55" s="475"/>
    </row>
    <row r="56" spans="1:10">
      <c r="A56" s="474"/>
      <c r="B56" s="475"/>
      <c r="C56" s="475"/>
      <c r="D56" s="395"/>
      <c r="E56" s="395"/>
      <c r="F56" s="475"/>
      <c r="G56" s="421"/>
      <c r="H56" s="475"/>
    </row>
    <row r="57" spans="1:10" ht="15.6">
      <c r="A57" s="395"/>
      <c r="B57" s="499"/>
      <c r="C57" s="499"/>
      <c r="D57" s="500"/>
      <c r="E57" s="471"/>
      <c r="F57" s="395"/>
      <c r="G57" s="395"/>
      <c r="H57" s="395"/>
      <c r="I57" s="395"/>
      <c r="J57" s="395"/>
    </row>
    <row r="58" spans="1:10">
      <c r="A58" s="473"/>
      <c r="B58" s="473"/>
      <c r="C58" s="473"/>
      <c r="D58" s="473"/>
      <c r="E58" s="473"/>
      <c r="F58" s="473"/>
      <c r="G58" s="473"/>
      <c r="H58" s="473"/>
      <c r="I58" s="497"/>
      <c r="J58" s="498"/>
    </row>
    <row r="59" spans="1:10">
      <c r="A59" s="474"/>
      <c r="B59" s="395"/>
      <c r="C59" s="395"/>
      <c r="D59" s="395"/>
      <c r="E59" s="395"/>
      <c r="F59" s="421"/>
      <c r="G59" s="421"/>
      <c r="H59" s="475"/>
      <c r="I59" s="501"/>
      <c r="J59" s="501"/>
    </row>
    <row r="60" spans="1:10">
      <c r="A60" s="474"/>
      <c r="B60" s="395"/>
      <c r="C60" s="395"/>
      <c r="D60" s="413"/>
      <c r="E60" s="413"/>
      <c r="F60" s="413"/>
      <c r="G60" s="413"/>
      <c r="H60" s="413"/>
      <c r="I60" s="501"/>
      <c r="J60" s="501"/>
    </row>
    <row r="61" spans="1:10">
      <c r="A61" s="395"/>
      <c r="B61" s="395"/>
      <c r="C61" s="395"/>
      <c r="D61" s="395"/>
      <c r="E61" s="395"/>
      <c r="F61" s="395"/>
      <c r="G61" s="395"/>
      <c r="H61" s="395"/>
    </row>
    <row r="66" spans="2:3">
      <c r="B66" s="497"/>
      <c r="C66" s="498"/>
    </row>
    <row r="73" spans="2:3">
      <c r="B73" s="497"/>
      <c r="C73" s="498"/>
    </row>
  </sheetData>
  <mergeCells count="11">
    <mergeCell ref="A43:B43"/>
    <mergeCell ref="A3:I3"/>
    <mergeCell ref="A41:D41"/>
    <mergeCell ref="A42:B42"/>
    <mergeCell ref="B73:C73"/>
    <mergeCell ref="I47:J47"/>
    <mergeCell ref="B57:D57"/>
    <mergeCell ref="I58:J58"/>
    <mergeCell ref="I59:J59"/>
    <mergeCell ref="I60:J60"/>
    <mergeCell ref="B66:C66"/>
  </mergeCells>
  <pageMargins left="0.7" right="0.7" top="0.75" bottom="0.75" header="0.3" footer="0.3"/>
  <pageSetup paperSize="9" scale="75" orientation="landscape" r:id="rId1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/>
  <cols>
    <col min="1" max="1" width="1.33203125" style="171" customWidth="1"/>
    <col min="2" max="2" width="5.88671875" style="171" customWidth="1"/>
    <col min="3" max="3" width="11.33203125" style="171" customWidth="1"/>
    <col min="4" max="5" width="6.33203125" style="171" customWidth="1"/>
    <col min="6" max="6" width="6.109375" style="171" customWidth="1"/>
    <col min="7" max="7" width="11.5546875" style="171" customWidth="1"/>
    <col min="8" max="18" width="9" style="171" customWidth="1"/>
    <col min="19" max="19" width="1.44140625" style="171" customWidth="1"/>
    <col min="20" max="16384" width="9.109375" style="171"/>
  </cols>
  <sheetData>
    <row r="1" spans="1:19" ht="8.25" customHeight="1" thickTop="1" thickBot="1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2.8">
      <c r="A2" s="172"/>
      <c r="B2" s="596"/>
      <c r="C2" s="597"/>
      <c r="D2" s="598"/>
      <c r="E2" s="605" t="s">
        <v>10</v>
      </c>
      <c r="F2" s="606"/>
      <c r="G2" s="606"/>
      <c r="H2" s="607"/>
      <c r="I2" s="611" t="s">
        <v>11</v>
      </c>
      <c r="J2" s="612"/>
      <c r="K2" s="615">
        <f>Данные!B20</f>
        <v>40</v>
      </c>
      <c r="L2" s="616"/>
      <c r="M2" s="173"/>
      <c r="N2" s="174"/>
      <c r="O2" s="175"/>
      <c r="P2" s="627"/>
      <c r="Q2" s="627"/>
      <c r="R2" s="176"/>
      <c r="S2" s="177"/>
    </row>
    <row r="3" spans="1:19" ht="17.25" customHeight="1" thickBot="1">
      <c r="A3" s="172"/>
      <c r="B3" s="599"/>
      <c r="C3" s="600"/>
      <c r="D3" s="601"/>
      <c r="E3" s="608" t="s">
        <v>49</v>
      </c>
      <c r="F3" s="609"/>
      <c r="G3" s="609"/>
      <c r="H3" s="610"/>
      <c r="I3" s="613"/>
      <c r="J3" s="614"/>
      <c r="K3" s="617"/>
      <c r="L3" s="618"/>
      <c r="M3" s="178"/>
      <c r="N3" s="179"/>
      <c r="O3" s="179"/>
      <c r="P3" s="179"/>
      <c r="Q3" s="179"/>
      <c r="R3" s="180"/>
      <c r="S3" s="177"/>
    </row>
    <row r="4" spans="1:19" ht="17.100000000000001" customHeight="1" thickBot="1">
      <c r="A4" s="172"/>
      <c r="B4" s="602"/>
      <c r="C4" s="603"/>
      <c r="D4" s="604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" thickTop="1" thickBot="1">
      <c r="A5" s="172"/>
      <c r="B5" s="550" t="s">
        <v>13</v>
      </c>
      <c r="C5" s="589"/>
      <c r="D5" s="512" t="str">
        <f>Данные!$A5</f>
        <v>PCI</v>
      </c>
      <c r="E5" s="513"/>
      <c r="F5" s="513"/>
      <c r="G5" s="513"/>
      <c r="H5" s="514"/>
      <c r="I5" s="590"/>
      <c r="J5" s="591"/>
      <c r="K5" s="592"/>
      <c r="L5" s="514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>
      <c r="A6" s="172"/>
      <c r="B6" s="550" t="s">
        <v>12</v>
      </c>
      <c r="C6" s="589"/>
      <c r="D6" s="506" t="str">
        <f>Данные!$A2</f>
        <v>XXI-В-28-2б-500-1 (Штофф Колоски 0.5 л.)</v>
      </c>
      <c r="E6" s="555"/>
      <c r="F6" s="555"/>
      <c r="G6" s="555"/>
      <c r="H6" s="556"/>
      <c r="I6" s="590"/>
      <c r="J6" s="591"/>
      <c r="K6" s="592"/>
      <c r="L6" s="514"/>
      <c r="M6" s="178"/>
      <c r="N6" s="179"/>
      <c r="O6" s="179"/>
      <c r="P6" s="179"/>
      <c r="Q6" s="179"/>
      <c r="R6" s="180"/>
      <c r="S6" s="177"/>
    </row>
    <row r="7" spans="1:19" ht="66" customHeight="1" thickTop="1" thickBot="1">
      <c r="A7" s="172"/>
      <c r="B7" s="557" t="s">
        <v>14</v>
      </c>
      <c r="C7" s="593"/>
      <c r="D7" s="515">
        <f>Данные!$A8</f>
        <v>0</v>
      </c>
      <c r="E7" s="559"/>
      <c r="F7" s="559"/>
      <c r="G7" s="559"/>
      <c r="H7" s="560"/>
      <c r="I7" s="594" t="s">
        <v>15</v>
      </c>
      <c r="J7" s="593"/>
      <c r="K7" s="503">
        <f>Данные!$A11</f>
        <v>0</v>
      </c>
      <c r="L7" s="504"/>
      <c r="M7" s="181"/>
      <c r="N7" s="179"/>
      <c r="O7" s="179"/>
      <c r="P7" s="179"/>
      <c r="Q7" s="179"/>
      <c r="R7" s="180"/>
      <c r="S7" s="177"/>
    </row>
    <row r="8" spans="1:19" ht="4.5" customHeight="1" thickBot="1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1.2" thickBot="1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6"/>
      <c r="O9" s="346"/>
      <c r="P9" s="347"/>
      <c r="Q9" s="346"/>
      <c r="R9" s="348"/>
      <c r="S9" s="204"/>
    </row>
    <row r="10" spans="1:19" ht="24.75" customHeight="1">
      <c r="A10" s="182"/>
      <c r="B10" s="191" t="s">
        <v>25</v>
      </c>
      <c r="C10" s="192">
        <v>70.319999999999993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49" t="s">
        <v>40</v>
      </c>
      <c r="O10" s="349"/>
      <c r="P10" s="349"/>
      <c r="Q10" s="349"/>
      <c r="R10" s="350"/>
      <c r="S10" s="188"/>
    </row>
    <row r="11" spans="1:19" ht="24.75" customHeight="1">
      <c r="A11" s="182"/>
      <c r="B11" s="193" t="s">
        <v>26</v>
      </c>
      <c r="C11" s="194">
        <v>20.6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1"/>
      <c r="O11" s="351"/>
      <c r="P11" s="351"/>
      <c r="Q11" s="351"/>
      <c r="R11" s="352"/>
      <c r="S11" s="188"/>
    </row>
    <row r="12" spans="1:19" ht="24.75" customHeight="1">
      <c r="A12" s="182"/>
      <c r="B12" s="193" t="s">
        <v>2</v>
      </c>
      <c r="C12" s="361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1"/>
      <c r="O12" s="351"/>
      <c r="P12" s="351"/>
      <c r="Q12" s="351"/>
      <c r="R12" s="352"/>
      <c r="S12" s="188"/>
    </row>
    <row r="13" spans="1:19" ht="24.75" customHeight="1">
      <c r="A13" s="182"/>
      <c r="B13" s="193" t="s">
        <v>3</v>
      </c>
      <c r="C13" s="361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1"/>
      <c r="O13" s="351"/>
      <c r="P13" s="351"/>
      <c r="Q13" s="351"/>
      <c r="R13" s="352"/>
      <c r="S13" s="188"/>
    </row>
    <row r="14" spans="1:19" ht="24.75" customHeight="1">
      <c r="A14" s="182"/>
      <c r="B14" s="193" t="s">
        <v>27</v>
      </c>
      <c r="C14" s="361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1"/>
      <c r="O14" s="351"/>
      <c r="P14" s="351"/>
      <c r="Q14" s="351"/>
      <c r="R14" s="352"/>
      <c r="S14" s="188"/>
    </row>
    <row r="15" spans="1:19" ht="24.75" customHeight="1">
      <c r="A15" s="182"/>
      <c r="B15" s="193" t="s">
        <v>28</v>
      </c>
      <c r="C15" s="361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1"/>
      <c r="O15" s="351"/>
      <c r="P15" s="351"/>
      <c r="Q15" s="351"/>
      <c r="R15" s="352"/>
      <c r="S15" s="188"/>
    </row>
    <row r="16" spans="1:19" ht="24.75" customHeight="1">
      <c r="A16" s="182"/>
      <c r="B16" s="193" t="s">
        <v>4</v>
      </c>
      <c r="C16" s="361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1"/>
      <c r="O16" s="351"/>
      <c r="P16" s="351"/>
      <c r="Q16" s="351"/>
      <c r="R16" s="352"/>
      <c r="S16" s="188"/>
    </row>
    <row r="17" spans="1:19" ht="30.6">
      <c r="A17" s="182"/>
      <c r="B17" s="193" t="s">
        <v>9</v>
      </c>
      <c r="C17" s="194">
        <v>30.67</v>
      </c>
      <c r="D17" s="194">
        <v>0.05</v>
      </c>
      <c r="E17" s="194">
        <v>0</v>
      </c>
      <c r="F17" s="118" t="s">
        <v>16</v>
      </c>
      <c r="G17" s="59" t="s">
        <v>50</v>
      </c>
      <c r="H17" s="194"/>
      <c r="I17" s="194"/>
      <c r="J17" s="194"/>
      <c r="K17" s="194"/>
      <c r="L17" s="194"/>
      <c r="M17" s="194"/>
      <c r="N17" s="351"/>
      <c r="O17" s="351"/>
      <c r="P17" s="351"/>
      <c r="Q17" s="351"/>
      <c r="R17" s="352"/>
      <c r="S17" s="188"/>
    </row>
    <row r="18" spans="1:19" ht="24.75" customHeight="1" thickBot="1">
      <c r="A18" s="182"/>
      <c r="B18" s="193" t="s">
        <v>5</v>
      </c>
      <c r="C18" s="361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1"/>
      <c r="O18" s="351"/>
      <c r="P18" s="351"/>
      <c r="Q18" s="351"/>
      <c r="R18" s="352"/>
      <c r="S18" s="188"/>
    </row>
    <row r="19" spans="1:19" ht="6" customHeight="1" thickBot="1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8" thickTop="1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/>
  <cols>
    <col min="1" max="1" width="1.33203125" style="210" customWidth="1"/>
    <col min="2" max="2" width="5.88671875" style="210" customWidth="1"/>
    <col min="3" max="3" width="10.33203125" style="210" customWidth="1"/>
    <col min="4" max="5" width="6.33203125" style="210" customWidth="1"/>
    <col min="6" max="6" width="5.6640625" style="210" customWidth="1"/>
    <col min="7" max="7" width="10.44140625" style="210" customWidth="1"/>
    <col min="8" max="18" width="9" style="210" customWidth="1"/>
    <col min="19" max="19" width="1.44140625" style="210" customWidth="1"/>
    <col min="20" max="16384" width="9.109375" style="210"/>
  </cols>
  <sheetData>
    <row r="1" spans="1:19" ht="8.25" customHeight="1" thickTop="1" thickBot="1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2.8">
      <c r="A2" s="211"/>
      <c r="B2" s="596"/>
      <c r="C2" s="597"/>
      <c r="D2" s="598"/>
      <c r="E2" s="605" t="s">
        <v>10</v>
      </c>
      <c r="F2" s="606"/>
      <c r="G2" s="606"/>
      <c r="H2" s="607"/>
      <c r="I2" s="611" t="s">
        <v>11</v>
      </c>
      <c r="J2" s="612"/>
      <c r="K2" s="615">
        <f>Данные!B21</f>
        <v>18</v>
      </c>
      <c r="L2" s="616"/>
      <c r="M2" s="212"/>
      <c r="N2" s="213"/>
      <c r="O2" s="214"/>
      <c r="P2" s="631"/>
      <c r="Q2" s="631"/>
      <c r="R2" s="215"/>
      <c r="S2" s="216"/>
    </row>
    <row r="3" spans="1:19" ht="17.25" customHeight="1" thickBot="1">
      <c r="A3" s="211"/>
      <c r="B3" s="599"/>
      <c r="C3" s="600"/>
      <c r="D3" s="601"/>
      <c r="E3" s="608" t="s">
        <v>51</v>
      </c>
      <c r="F3" s="609"/>
      <c r="G3" s="609"/>
      <c r="H3" s="610"/>
      <c r="I3" s="613"/>
      <c r="J3" s="614"/>
      <c r="K3" s="617"/>
      <c r="L3" s="618"/>
      <c r="M3" s="217"/>
      <c r="N3" s="218"/>
      <c r="O3" s="218"/>
      <c r="P3" s="218"/>
      <c r="Q3" s="218"/>
      <c r="R3" s="219"/>
      <c r="S3" s="216"/>
    </row>
    <row r="4" spans="1:19" ht="17.100000000000001" customHeight="1" thickBot="1">
      <c r="A4" s="211"/>
      <c r="B4" s="602"/>
      <c r="C4" s="603"/>
      <c r="D4" s="604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" thickTop="1" thickBot="1">
      <c r="A5" s="211"/>
      <c r="B5" s="550" t="s">
        <v>13</v>
      </c>
      <c r="C5" s="589"/>
      <c r="D5" s="512" t="str">
        <f>Данные!$A5</f>
        <v>PCI</v>
      </c>
      <c r="E5" s="513"/>
      <c r="F5" s="513"/>
      <c r="G5" s="513"/>
      <c r="H5" s="514"/>
      <c r="I5" s="590"/>
      <c r="J5" s="591"/>
      <c r="K5" s="592"/>
      <c r="L5" s="514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>
      <c r="A6" s="211"/>
      <c r="B6" s="550" t="s">
        <v>12</v>
      </c>
      <c r="C6" s="589"/>
      <c r="D6" s="506" t="str">
        <f>Данные!$A2</f>
        <v>XXI-В-28-2б-500-1 (Штофф Колоски 0.5 л.)</v>
      </c>
      <c r="E6" s="555"/>
      <c r="F6" s="555"/>
      <c r="G6" s="555"/>
      <c r="H6" s="556"/>
      <c r="I6" s="590"/>
      <c r="J6" s="591"/>
      <c r="K6" s="592"/>
      <c r="L6" s="514"/>
      <c r="M6" s="217"/>
      <c r="N6" s="218"/>
      <c r="O6" s="218"/>
      <c r="P6" s="218"/>
      <c r="Q6" s="218"/>
      <c r="R6" s="219"/>
      <c r="S6" s="216"/>
    </row>
    <row r="7" spans="1:19" ht="69.75" customHeight="1" thickTop="1" thickBot="1">
      <c r="A7" s="211"/>
      <c r="B7" s="557" t="s">
        <v>14</v>
      </c>
      <c r="C7" s="593"/>
      <c r="D7" s="515">
        <f>Данные!$A8</f>
        <v>0</v>
      </c>
      <c r="E7" s="559"/>
      <c r="F7" s="559"/>
      <c r="G7" s="559"/>
      <c r="H7" s="560"/>
      <c r="I7" s="594" t="s">
        <v>15</v>
      </c>
      <c r="J7" s="593"/>
      <c r="K7" s="503">
        <f>Данные!$A11</f>
        <v>0</v>
      </c>
      <c r="L7" s="504"/>
      <c r="M7" s="220"/>
      <c r="N7" s="218"/>
      <c r="O7" s="218"/>
      <c r="P7" s="218"/>
      <c r="Q7" s="218"/>
      <c r="R7" s="219"/>
      <c r="S7" s="216"/>
    </row>
    <row r="8" spans="1:19" ht="5.25" customHeight="1" thickBot="1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1.2" thickBot="1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>
      <c r="A10" s="221"/>
      <c r="B10" s="232" t="s">
        <v>25</v>
      </c>
      <c r="C10" s="364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>
      <c r="A11" s="221"/>
      <c r="B11" s="237" t="s">
        <v>26</v>
      </c>
      <c r="C11" s="365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>
      <c r="A12" s="221"/>
      <c r="B12" s="237" t="s">
        <v>2</v>
      </c>
      <c r="C12" s="365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>
      <c r="A13" s="221"/>
      <c r="B13" s="237" t="s">
        <v>3</v>
      </c>
      <c r="C13" s="365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>
      <c r="A14" s="221"/>
      <c r="B14" s="237" t="s">
        <v>27</v>
      </c>
      <c r="C14" s="365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>
      <c r="A15" s="221"/>
      <c r="B15" s="237" t="s">
        <v>28</v>
      </c>
      <c r="C15" s="365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>
      <c r="A16" s="221"/>
      <c r="B16" s="237" t="s">
        <v>9</v>
      </c>
      <c r="C16" s="365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>
      <c r="A17" s="221"/>
      <c r="B17" s="237" t="s">
        <v>5</v>
      </c>
      <c r="C17" s="365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>
      <c r="A18" s="221"/>
      <c r="B18" s="628" t="s">
        <v>52</v>
      </c>
      <c r="C18" s="629"/>
      <c r="D18" s="629"/>
      <c r="E18" s="630"/>
      <c r="F18" s="118" t="s">
        <v>16</v>
      </c>
      <c r="G18" s="262" t="s">
        <v>44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8" thickTop="1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135"/>
      <c r="B2" s="596"/>
      <c r="C2" s="597"/>
      <c r="D2" s="598"/>
      <c r="E2" s="605" t="s">
        <v>10</v>
      </c>
      <c r="F2" s="606"/>
      <c r="G2" s="606"/>
      <c r="H2" s="607"/>
      <c r="I2" s="611" t="s">
        <v>11</v>
      </c>
      <c r="J2" s="612"/>
      <c r="K2" s="615">
        <f>Данные!B25</f>
        <v>18</v>
      </c>
      <c r="L2" s="616"/>
      <c r="M2" s="136"/>
      <c r="N2" s="137"/>
      <c r="O2" s="138"/>
      <c r="P2" s="632"/>
      <c r="Q2" s="632"/>
      <c r="R2" s="139"/>
      <c r="S2" s="140"/>
    </row>
    <row r="3" spans="1:19" ht="17.25" customHeight="1" thickBot="1">
      <c r="A3" s="135"/>
      <c r="B3" s="599"/>
      <c r="C3" s="600"/>
      <c r="D3" s="601"/>
      <c r="E3" s="608" t="s">
        <v>53</v>
      </c>
      <c r="F3" s="609"/>
      <c r="G3" s="609"/>
      <c r="H3" s="610"/>
      <c r="I3" s="613"/>
      <c r="J3" s="614"/>
      <c r="K3" s="617"/>
      <c r="L3" s="618"/>
      <c r="M3" s="141"/>
      <c r="N3" s="142"/>
      <c r="O3" s="142"/>
      <c r="P3" s="142"/>
      <c r="Q3" s="142"/>
      <c r="R3" s="143"/>
      <c r="S3" s="140"/>
    </row>
    <row r="4" spans="1:19" ht="17.100000000000001" customHeight="1" thickBot="1">
      <c r="A4" s="135"/>
      <c r="B4" s="602"/>
      <c r="C4" s="603"/>
      <c r="D4" s="604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" thickTop="1" thickBot="1">
      <c r="A5" s="135"/>
      <c r="B5" s="550" t="s">
        <v>13</v>
      </c>
      <c r="C5" s="589"/>
      <c r="D5" s="512" t="str">
        <f>Данные!$A5</f>
        <v>PCI</v>
      </c>
      <c r="E5" s="513"/>
      <c r="F5" s="513"/>
      <c r="G5" s="513"/>
      <c r="H5" s="514"/>
      <c r="I5" s="590"/>
      <c r="J5" s="591"/>
      <c r="K5" s="592"/>
      <c r="L5" s="514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>
      <c r="A6" s="135"/>
      <c r="B6" s="550" t="s">
        <v>12</v>
      </c>
      <c r="C6" s="589"/>
      <c r="D6" s="506" t="str">
        <f>Данные!$A2</f>
        <v>XXI-В-28-2б-500-1 (Штофф Колоски 0.5 л.)</v>
      </c>
      <c r="E6" s="555"/>
      <c r="F6" s="555"/>
      <c r="G6" s="555"/>
      <c r="H6" s="556"/>
      <c r="I6" s="590"/>
      <c r="J6" s="591"/>
      <c r="K6" s="592"/>
      <c r="L6" s="514"/>
      <c r="M6" s="141"/>
      <c r="N6" s="142"/>
      <c r="O6" s="142"/>
      <c r="P6" s="142"/>
      <c r="Q6" s="142"/>
      <c r="R6" s="143"/>
      <c r="S6" s="140"/>
    </row>
    <row r="7" spans="1:19" ht="65.25" customHeight="1" thickTop="1" thickBot="1">
      <c r="A7" s="135"/>
      <c r="B7" s="557" t="s">
        <v>14</v>
      </c>
      <c r="C7" s="593"/>
      <c r="D7" s="515">
        <f>Данные!$A8</f>
        <v>0</v>
      </c>
      <c r="E7" s="559"/>
      <c r="F7" s="559"/>
      <c r="G7" s="559"/>
      <c r="H7" s="560"/>
      <c r="I7" s="594" t="s">
        <v>15</v>
      </c>
      <c r="J7" s="593"/>
      <c r="K7" s="503">
        <f>Данные!$A11</f>
        <v>0</v>
      </c>
      <c r="L7" s="504"/>
      <c r="M7" s="144"/>
      <c r="N7" s="142"/>
      <c r="O7" s="142"/>
      <c r="P7" s="142"/>
      <c r="Q7" s="142"/>
      <c r="R7" s="143"/>
      <c r="S7" s="140"/>
    </row>
    <row r="8" spans="1:19" ht="3.75" customHeight="1" thickBot="1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1.2" thickBot="1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>
      <c r="A10" s="155"/>
      <c r="B10" s="156" t="s">
        <v>25</v>
      </c>
      <c r="C10" s="367">
        <v>42</v>
      </c>
      <c r="D10" s="157" t="s">
        <v>39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>
      <c r="A11" s="155"/>
      <c r="B11" s="156" t="s">
        <v>26</v>
      </c>
      <c r="C11" s="367">
        <v>22</v>
      </c>
      <c r="D11" s="157" t="s">
        <v>39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>
      <c r="A12" s="155"/>
      <c r="B12" s="156" t="s">
        <v>2</v>
      </c>
      <c r="C12" s="366">
        <v>60</v>
      </c>
      <c r="D12" s="157" t="s">
        <v>39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>
      <c r="A13" s="155"/>
      <c r="B13" s="156" t="s">
        <v>3</v>
      </c>
      <c r="C13" s="367">
        <v>65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>
      <c r="A14" s="155"/>
      <c r="B14" s="156" t="s">
        <v>27</v>
      </c>
      <c r="C14" s="366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>
      <c r="A15" s="155"/>
      <c r="B15" s="156" t="s">
        <v>28</v>
      </c>
      <c r="C15" s="366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>
      <c r="A16" s="155"/>
      <c r="B16" s="156" t="s">
        <v>4</v>
      </c>
      <c r="C16" s="366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8" thickTop="1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/>
  <cols>
    <col min="1" max="1" width="1.33203125" style="267" customWidth="1"/>
    <col min="2" max="2" width="5" style="267" customWidth="1"/>
    <col min="3" max="3" width="11" style="267" customWidth="1"/>
    <col min="4" max="5" width="6.33203125" style="267" customWidth="1"/>
    <col min="6" max="6" width="5.6640625" style="267" customWidth="1"/>
    <col min="7" max="7" width="11.109375" style="267" customWidth="1"/>
    <col min="8" max="18" width="9" style="267" customWidth="1"/>
    <col min="19" max="19" width="1.44140625" style="267" customWidth="1"/>
    <col min="20" max="16384" width="9.109375" style="267"/>
  </cols>
  <sheetData>
    <row r="1" spans="1:19" ht="8.25" customHeight="1" thickTop="1" thickBot="1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2.8">
      <c r="A2" s="268"/>
      <c r="B2" s="596"/>
      <c r="C2" s="597"/>
      <c r="D2" s="598"/>
      <c r="E2" s="605" t="s">
        <v>10</v>
      </c>
      <c r="F2" s="606"/>
      <c r="G2" s="606"/>
      <c r="H2" s="607"/>
      <c r="I2" s="611" t="s">
        <v>11</v>
      </c>
      <c r="J2" s="612"/>
      <c r="K2" s="634">
        <f>Данные!B23</f>
        <v>16</v>
      </c>
      <c r="L2" s="635"/>
      <c r="M2" s="269"/>
      <c r="N2" s="270"/>
      <c r="O2" s="271"/>
      <c r="P2" s="633"/>
      <c r="Q2" s="633"/>
      <c r="R2" s="272"/>
      <c r="S2" s="273"/>
    </row>
    <row r="3" spans="1:19" ht="17.25" customHeight="1" thickBot="1">
      <c r="A3" s="268"/>
      <c r="B3" s="599"/>
      <c r="C3" s="600"/>
      <c r="D3" s="601"/>
      <c r="E3" s="608" t="s">
        <v>54</v>
      </c>
      <c r="F3" s="609"/>
      <c r="G3" s="609"/>
      <c r="H3" s="610"/>
      <c r="I3" s="613"/>
      <c r="J3" s="614"/>
      <c r="K3" s="636"/>
      <c r="L3" s="637"/>
      <c r="M3" s="274"/>
      <c r="N3" s="275"/>
      <c r="O3" s="275"/>
      <c r="P3" s="275"/>
      <c r="Q3" s="275"/>
      <c r="R3" s="276"/>
      <c r="S3" s="273"/>
    </row>
    <row r="4" spans="1:19" ht="17.100000000000001" customHeight="1" thickBot="1">
      <c r="A4" s="268"/>
      <c r="B4" s="602"/>
      <c r="C4" s="603"/>
      <c r="D4" s="604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" thickTop="1" thickBot="1">
      <c r="A5" s="268"/>
      <c r="B5" s="550" t="s">
        <v>13</v>
      </c>
      <c r="C5" s="589"/>
      <c r="D5" s="512" t="str">
        <f>Данные!$A5</f>
        <v>PCI</v>
      </c>
      <c r="E5" s="513"/>
      <c r="F5" s="513"/>
      <c r="G5" s="513"/>
      <c r="H5" s="514"/>
      <c r="I5" s="590"/>
      <c r="J5" s="591"/>
      <c r="K5" s="592"/>
      <c r="L5" s="514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>
      <c r="A6" s="268"/>
      <c r="B6" s="550" t="s">
        <v>12</v>
      </c>
      <c r="C6" s="589"/>
      <c r="D6" s="506" t="str">
        <f>Данные!$A2</f>
        <v>XXI-В-28-2б-500-1 (Штофф Колоски 0.5 л.)</v>
      </c>
      <c r="E6" s="555"/>
      <c r="F6" s="555"/>
      <c r="G6" s="555"/>
      <c r="H6" s="556"/>
      <c r="I6" s="590"/>
      <c r="J6" s="591"/>
      <c r="K6" s="592"/>
      <c r="L6" s="514"/>
      <c r="M6" s="274"/>
      <c r="N6" s="275"/>
      <c r="O6" s="275"/>
      <c r="P6" s="275"/>
      <c r="Q6" s="275"/>
      <c r="R6" s="276"/>
      <c r="S6" s="273"/>
    </row>
    <row r="7" spans="1:19" ht="78.75" customHeight="1" thickTop="1" thickBot="1">
      <c r="A7" s="268"/>
      <c r="B7" s="557" t="s">
        <v>14</v>
      </c>
      <c r="C7" s="593"/>
      <c r="D7" s="515">
        <f>Данные!$A8</f>
        <v>0</v>
      </c>
      <c r="E7" s="559"/>
      <c r="F7" s="559"/>
      <c r="G7" s="559"/>
      <c r="H7" s="560"/>
      <c r="I7" s="594" t="s">
        <v>15</v>
      </c>
      <c r="J7" s="593"/>
      <c r="K7" s="503">
        <f>Данные!$A11</f>
        <v>0</v>
      </c>
      <c r="L7" s="504"/>
      <c r="M7" s="277"/>
      <c r="N7" s="275"/>
      <c r="O7" s="275"/>
      <c r="P7" s="275"/>
      <c r="Q7" s="275"/>
      <c r="R7" s="276"/>
      <c r="S7" s="273"/>
    </row>
    <row r="8" spans="1:19" ht="3.75" customHeight="1" thickBot="1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1.2" thickBot="1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3"/>
      <c r="L9" s="353"/>
      <c r="M9" s="353"/>
      <c r="N9" s="353"/>
      <c r="O9" s="353"/>
      <c r="P9" s="353"/>
      <c r="Q9" s="353"/>
      <c r="R9" s="354"/>
      <c r="S9" s="287"/>
    </row>
    <row r="10" spans="1:19" ht="24.75" customHeight="1">
      <c r="A10" s="278"/>
      <c r="B10" s="288" t="s">
        <v>25</v>
      </c>
      <c r="C10" s="390" t="s">
        <v>148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5"/>
      <c r="L10" s="355"/>
      <c r="M10" s="355"/>
      <c r="N10" s="355"/>
      <c r="O10" s="355"/>
      <c r="P10" s="355"/>
      <c r="Q10" s="355"/>
      <c r="R10" s="356"/>
      <c r="S10" s="284"/>
    </row>
    <row r="11" spans="1:19" ht="30.6">
      <c r="A11" s="278"/>
      <c r="B11" s="292" t="s">
        <v>26</v>
      </c>
      <c r="C11" s="368">
        <v>77.8</v>
      </c>
      <c r="D11" s="293">
        <v>0</v>
      </c>
      <c r="E11" s="293">
        <v>-0.05</v>
      </c>
      <c r="F11" s="118" t="s">
        <v>16</v>
      </c>
      <c r="G11" s="306" t="s">
        <v>46</v>
      </c>
      <c r="H11" s="294"/>
      <c r="I11" s="291"/>
      <c r="J11" s="291"/>
      <c r="K11" s="355"/>
      <c r="L11" s="355"/>
      <c r="M11" s="355"/>
      <c r="N11" s="355"/>
      <c r="O11" s="355"/>
      <c r="P11" s="355"/>
      <c r="Q11" s="355"/>
      <c r="R11" s="357"/>
      <c r="S11" s="284"/>
    </row>
    <row r="12" spans="1:19" ht="24.75" customHeight="1">
      <c r="A12" s="278"/>
      <c r="B12" s="292" t="s">
        <v>2</v>
      </c>
      <c r="C12" s="362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8"/>
      <c r="L12" s="358"/>
      <c r="M12" s="358"/>
      <c r="N12" s="358"/>
      <c r="O12" s="358"/>
      <c r="P12" s="358"/>
      <c r="Q12" s="358"/>
      <c r="R12" s="359"/>
      <c r="S12" s="284"/>
    </row>
    <row r="13" spans="1:19" ht="24.75" customHeight="1">
      <c r="A13" s="278"/>
      <c r="B13" s="292" t="s">
        <v>28</v>
      </c>
      <c r="C13" s="362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8"/>
      <c r="L13" s="358"/>
      <c r="M13" s="358"/>
      <c r="N13" s="358"/>
      <c r="O13" s="358"/>
      <c r="P13" s="358"/>
      <c r="Q13" s="358"/>
      <c r="R13" s="359"/>
      <c r="S13" s="284"/>
    </row>
    <row r="14" spans="1:19" ht="24.75" customHeight="1">
      <c r="A14" s="278"/>
      <c r="B14" s="292" t="s">
        <v>4</v>
      </c>
      <c r="C14" s="368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8"/>
      <c r="L14" s="358"/>
      <c r="M14" s="358"/>
      <c r="N14" s="358"/>
      <c r="O14" s="358"/>
      <c r="P14" s="358"/>
      <c r="Q14" s="358"/>
      <c r="R14" s="359"/>
      <c r="S14" s="284"/>
    </row>
    <row r="15" spans="1:19" ht="24.75" customHeight="1" thickBot="1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0"/>
      <c r="L15" s="360"/>
      <c r="M15" s="360"/>
      <c r="N15" s="360"/>
      <c r="O15" s="360"/>
      <c r="P15" s="360"/>
      <c r="Q15" s="360"/>
      <c r="R15" s="341"/>
      <c r="S15" s="284"/>
    </row>
    <row r="16" spans="1:19" ht="6" customHeight="1" thickBot="1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8" thickTop="1"/>
  </sheetData>
  <mergeCells count="18">
    <mergeCell ref="K2:L3"/>
    <mergeCell ref="D5:H5"/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7" workbookViewId="0">
      <selection activeCell="C23" sqref="C23:C25"/>
    </sheetView>
  </sheetViews>
  <sheetFormatPr defaultRowHeight="13.2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>
      <c r="A1" s="505" t="s">
        <v>80</v>
      </c>
      <c r="B1" s="509"/>
      <c r="C1" s="509"/>
      <c r="D1" s="509"/>
      <c r="E1" s="509"/>
      <c r="G1" s="373" t="s">
        <v>79</v>
      </c>
    </row>
    <row r="2" spans="1:11" ht="17.399999999999999" thickTop="1" thickBot="1">
      <c r="A2" s="506" t="s">
        <v>134</v>
      </c>
      <c r="B2" s="507"/>
      <c r="C2" s="507"/>
      <c r="D2" s="507"/>
      <c r="E2" s="508"/>
      <c r="G2" s="372" t="s">
        <v>77</v>
      </c>
    </row>
    <row r="3" spans="1:11" ht="16.8" thickTop="1">
      <c r="G3" s="372" t="s">
        <v>78</v>
      </c>
    </row>
    <row r="4" spans="1:11" ht="13.8" thickBot="1">
      <c r="A4" s="510" t="s">
        <v>81</v>
      </c>
      <c r="B4" s="511"/>
      <c r="C4" s="511"/>
      <c r="D4" s="511"/>
      <c r="E4" s="511"/>
    </row>
    <row r="5" spans="1:11" ht="16.8" thickTop="1" thickBot="1">
      <c r="A5" s="512" t="s">
        <v>85</v>
      </c>
      <c r="B5" s="513"/>
      <c r="C5" s="513"/>
      <c r="D5" s="513"/>
      <c r="E5" s="514"/>
    </row>
    <row r="6" spans="1:11" ht="13.8" thickTop="1"/>
    <row r="7" spans="1:11" ht="13.8" thickBot="1">
      <c r="A7" s="505" t="s">
        <v>82</v>
      </c>
      <c r="B7" s="509"/>
      <c r="C7" s="509"/>
      <c r="D7" s="509"/>
      <c r="E7" s="509"/>
    </row>
    <row r="8" spans="1:11" ht="16.8" thickTop="1" thickBot="1">
      <c r="A8" s="515"/>
      <c r="B8" s="516"/>
      <c r="C8" s="516"/>
      <c r="D8" s="516"/>
      <c r="E8" s="517"/>
    </row>
    <row r="10" spans="1:11" ht="13.8" thickBot="1">
      <c r="A10" s="505" t="s">
        <v>83</v>
      </c>
      <c r="B10" s="505"/>
      <c r="C10" s="374"/>
      <c r="D10" s="382" t="s">
        <v>92</v>
      </c>
      <c r="E10" s="374"/>
      <c r="F10" t="s">
        <v>93</v>
      </c>
    </row>
    <row r="11" spans="1:11" ht="16.8" thickTop="1" thickBot="1">
      <c r="A11" s="503"/>
      <c r="B11" s="504"/>
      <c r="D11" s="381">
        <v>43775</v>
      </c>
      <c r="F11" s="518" t="s">
        <v>95</v>
      </c>
      <c r="G11" s="518"/>
      <c r="H11" s="518"/>
      <c r="I11" s="518"/>
      <c r="J11" s="519" t="s">
        <v>97</v>
      </c>
      <c r="K11" s="519"/>
    </row>
    <row r="12" spans="1:11">
      <c r="F12" s="518" t="s">
        <v>84</v>
      </c>
      <c r="G12" s="518"/>
      <c r="H12" s="518"/>
      <c r="I12" s="518"/>
      <c r="J12" s="519" t="s">
        <v>98</v>
      </c>
      <c r="K12" s="519"/>
    </row>
    <row r="13" spans="1:11">
      <c r="A13" s="375" t="s">
        <v>86</v>
      </c>
      <c r="B13" s="376" t="s">
        <v>87</v>
      </c>
      <c r="C13" s="386" t="s">
        <v>102</v>
      </c>
      <c r="F13" s="518" t="s">
        <v>96</v>
      </c>
      <c r="G13" s="518"/>
      <c r="H13" s="518"/>
      <c r="I13" s="518"/>
      <c r="J13" s="519" t="s">
        <v>99</v>
      </c>
      <c r="K13" s="519"/>
    </row>
    <row r="14" spans="1:11">
      <c r="A14" s="377" t="s">
        <v>41</v>
      </c>
      <c r="B14" s="378">
        <v>19</v>
      </c>
      <c r="C14" s="384" t="s">
        <v>151</v>
      </c>
    </row>
    <row r="15" spans="1:11">
      <c r="A15" s="377" t="s">
        <v>42</v>
      </c>
      <c r="B15" s="378">
        <v>19</v>
      </c>
      <c r="C15" s="384" t="s">
        <v>151</v>
      </c>
    </row>
    <row r="16" spans="1:11">
      <c r="A16" s="377" t="s">
        <v>38</v>
      </c>
      <c r="B16" s="378">
        <v>24</v>
      </c>
      <c r="C16" s="384" t="s">
        <v>151</v>
      </c>
    </row>
    <row r="17" spans="1:3">
      <c r="A17" s="377" t="s">
        <v>23</v>
      </c>
      <c r="B17" s="378">
        <v>24</v>
      </c>
      <c r="C17" s="384" t="s">
        <v>151</v>
      </c>
    </row>
    <row r="18" spans="1:3">
      <c r="A18" s="377" t="s">
        <v>45</v>
      </c>
      <c r="B18" s="378">
        <v>60</v>
      </c>
      <c r="C18" s="384" t="s">
        <v>151</v>
      </c>
    </row>
    <row r="19" spans="1:3">
      <c r="A19" s="377" t="s">
        <v>88</v>
      </c>
      <c r="B19" s="378">
        <v>60</v>
      </c>
      <c r="C19" s="384" t="s">
        <v>151</v>
      </c>
    </row>
    <row r="20" spans="1:3">
      <c r="A20" s="377" t="s">
        <v>49</v>
      </c>
      <c r="B20" s="378">
        <v>40</v>
      </c>
      <c r="C20" s="384" t="s">
        <v>151</v>
      </c>
    </row>
    <row r="21" spans="1:3">
      <c r="A21" s="377" t="s">
        <v>51</v>
      </c>
      <c r="B21" s="378">
        <v>18</v>
      </c>
      <c r="C21" s="384" t="s">
        <v>151</v>
      </c>
    </row>
    <row r="22" spans="1:3">
      <c r="A22" s="377" t="s">
        <v>89</v>
      </c>
      <c r="B22" s="384" t="s">
        <v>91</v>
      </c>
      <c r="C22" s="384"/>
    </row>
    <row r="23" spans="1:3">
      <c r="A23" s="377" t="s">
        <v>54</v>
      </c>
      <c r="B23" s="378">
        <v>16</v>
      </c>
      <c r="C23" s="384" t="s">
        <v>151</v>
      </c>
    </row>
    <row r="24" spans="1:3">
      <c r="A24" s="377" t="s">
        <v>68</v>
      </c>
      <c r="B24" s="378">
        <v>8</v>
      </c>
      <c r="C24" s="384" t="s">
        <v>151</v>
      </c>
    </row>
    <row r="25" spans="1:3">
      <c r="A25" s="379" t="s">
        <v>53</v>
      </c>
      <c r="B25" s="380">
        <v>18</v>
      </c>
      <c r="C25" s="384" t="s">
        <v>151</v>
      </c>
    </row>
    <row r="26" spans="1:3">
      <c r="A26" s="379" t="s">
        <v>104</v>
      </c>
      <c r="B26" s="385">
        <v>18</v>
      </c>
      <c r="C26" s="387"/>
    </row>
    <row r="27" spans="1:3">
      <c r="A27" s="379" t="s">
        <v>90</v>
      </c>
      <c r="B27" s="391"/>
      <c r="C27" s="387"/>
    </row>
    <row r="28" spans="1:3">
      <c r="A28" s="383"/>
    </row>
    <row r="29" spans="1:3">
      <c r="A29" s="502" t="s">
        <v>105</v>
      </c>
      <c r="B29" s="502"/>
      <c r="C29" s="502"/>
    </row>
    <row r="30" spans="1:3">
      <c r="A30" s="373" t="s">
        <v>135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13" zoomScaleSheetLayoutView="100" workbookViewId="0">
      <selection activeCell="H26" sqref="H26:J27"/>
    </sheetView>
  </sheetViews>
  <sheetFormatPr defaultColWidth="9.109375" defaultRowHeight="14.4"/>
  <cols>
    <col min="1" max="3" width="9.109375" style="309"/>
    <col min="4" max="4" width="8" style="309" customWidth="1"/>
    <col min="5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2" spans="1:11" s="369" customFormat="1" ht="17.399999999999999">
      <c r="G2" s="318" t="s">
        <v>56</v>
      </c>
      <c r="H2" s="319"/>
      <c r="I2" s="319"/>
      <c r="J2" s="319"/>
      <c r="K2" s="319"/>
    </row>
    <row r="3" spans="1:11" s="369" customFormat="1" ht="17.399999999999999">
      <c r="G3" s="318" t="s">
        <v>100</v>
      </c>
      <c r="H3" s="319"/>
      <c r="I3" s="319"/>
      <c r="J3" s="319"/>
      <c r="K3" s="319"/>
    </row>
    <row r="4" spans="1:11" s="369" customFormat="1" ht="17.399999999999999">
      <c r="G4" s="318" t="s">
        <v>103</v>
      </c>
      <c r="H4" s="319"/>
      <c r="I4" s="319"/>
      <c r="J4" s="319"/>
      <c r="K4" s="319"/>
    </row>
    <row r="5" spans="1:11" s="369" customFormat="1"/>
    <row r="6" spans="1:11" s="369" customFormat="1" ht="17.399999999999999">
      <c r="G6" s="370"/>
      <c r="H6" s="318" t="s">
        <v>101</v>
      </c>
      <c r="I6" s="319"/>
      <c r="J6" s="319"/>
    </row>
    <row r="7" spans="1:11" s="369" customFormat="1" ht="17.399999999999999">
      <c r="H7" s="319"/>
      <c r="I7" s="319"/>
      <c r="J7" s="319"/>
    </row>
    <row r="8" spans="1:11" s="369" customFormat="1" ht="18">
      <c r="G8" s="312" t="s">
        <v>57</v>
      </c>
      <c r="H8" s="370"/>
      <c r="I8" s="318" t="s">
        <v>76</v>
      </c>
      <c r="J8" s="319"/>
    </row>
    <row r="11" spans="1:11" ht="15" customHeight="1">
      <c r="A11" s="521" t="s">
        <v>62</v>
      </c>
      <c r="B11" s="521"/>
      <c r="C11" s="521"/>
      <c r="D11" s="521"/>
      <c r="E11" s="521"/>
      <c r="F11" s="521"/>
      <c r="G11" s="521"/>
      <c r="H11" s="521"/>
      <c r="I11" s="521"/>
      <c r="J11" s="521"/>
    </row>
    <row r="12" spans="1:11" ht="15" customHeight="1">
      <c r="A12" s="520" t="s">
        <v>72</v>
      </c>
      <c r="B12" s="520"/>
      <c r="C12" s="520"/>
      <c r="D12" s="520"/>
      <c r="E12" s="520"/>
      <c r="F12" s="520"/>
      <c r="G12" s="520"/>
      <c r="H12" s="520"/>
      <c r="I12" s="520"/>
      <c r="J12" s="520"/>
    </row>
    <row r="13" spans="1:11" ht="18" customHeight="1">
      <c r="A13" s="522" t="str">
        <f>Данные!A2</f>
        <v>XXI-В-28-2б-500-1 (Штофф Колоски 0.5 л.)</v>
      </c>
      <c r="B13" s="521"/>
      <c r="C13" s="521"/>
      <c r="D13" s="521"/>
      <c r="E13" s="521"/>
      <c r="F13" s="521"/>
      <c r="G13" s="521"/>
      <c r="H13" s="521"/>
      <c r="I13" s="521"/>
      <c r="J13" s="521"/>
    </row>
    <row r="15" spans="1:11" ht="15.6">
      <c r="A15" s="313" t="s">
        <v>58</v>
      </c>
      <c r="B15" s="313"/>
      <c r="C15" s="313"/>
      <c r="D15" s="313"/>
      <c r="E15" s="313"/>
      <c r="F15" s="313"/>
      <c r="G15" s="314"/>
      <c r="H15" s="315">
        <f>Данные!D11</f>
        <v>43775</v>
      </c>
      <c r="I15" s="313"/>
      <c r="J15" s="314"/>
    </row>
    <row r="16" spans="1:11" ht="15.6">
      <c r="A16" s="313" t="s">
        <v>94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1" customFormat="1" ht="15.6">
      <c r="A17" s="321" t="s">
        <v>59</v>
      </c>
      <c r="B17" s="322" t="s">
        <v>60</v>
      </c>
      <c r="C17" s="322"/>
      <c r="D17" s="323" t="str">
        <f>Данные!F11</f>
        <v>начальник производства</v>
      </c>
      <c r="E17" s="322"/>
      <c r="F17" s="322"/>
      <c r="H17" s="322"/>
      <c r="I17" s="322" t="str">
        <f>Данные!J11</f>
        <v>Я.В. Карчмит</v>
      </c>
      <c r="J17" s="314"/>
    </row>
    <row r="18" spans="1:10" s="371" customFormat="1" ht="15.6">
      <c r="A18" s="321" t="s">
        <v>59</v>
      </c>
      <c r="B18" s="322" t="s">
        <v>61</v>
      </c>
      <c r="C18" s="322"/>
      <c r="D18" s="323" t="str">
        <f>Данные!F12</f>
        <v>начальник производственного участка</v>
      </c>
      <c r="E18" s="322"/>
      <c r="F18" s="322"/>
      <c r="G18" s="322"/>
      <c r="I18" s="322" t="str">
        <f>Данные!J12</f>
        <v>Д.Е. Серков</v>
      </c>
      <c r="J18" s="314"/>
    </row>
    <row r="19" spans="1:10" s="371" customFormat="1" ht="15.6">
      <c r="A19" s="322"/>
      <c r="B19" s="322"/>
      <c r="C19" s="322"/>
      <c r="D19" s="322" t="str">
        <f>Данные!F13</f>
        <v>начальник участка ремонта форм</v>
      </c>
      <c r="E19" s="322"/>
      <c r="F19" s="322"/>
      <c r="G19" s="322"/>
      <c r="H19" s="322"/>
      <c r="I19" s="322" t="str">
        <f>Данные!J13</f>
        <v>А.Д. Гавриленко</v>
      </c>
      <c r="J19" s="314"/>
    </row>
    <row r="20" spans="1:10" ht="15.6">
      <c r="A20" s="313" t="s">
        <v>73</v>
      </c>
      <c r="B20" s="313"/>
      <c r="C20" s="313"/>
      <c r="D20" s="313"/>
      <c r="E20" s="313"/>
      <c r="F20" s="313"/>
      <c r="G20" s="313"/>
      <c r="H20" s="313"/>
      <c r="I20" s="315">
        <f>H15</f>
        <v>43775</v>
      </c>
      <c r="J20" s="314"/>
    </row>
    <row r="21" spans="1:10" ht="15.6">
      <c r="A21" s="313" t="s">
        <v>74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>
      <c r="A22" s="526" t="s">
        <v>63</v>
      </c>
      <c r="B22" s="526" t="s">
        <v>64</v>
      </c>
      <c r="C22" s="526"/>
      <c r="D22" s="526"/>
      <c r="E22" s="526" t="s">
        <v>65</v>
      </c>
      <c r="F22" s="526"/>
      <c r="G22" s="544" t="s">
        <v>66</v>
      </c>
      <c r="H22" s="526" t="s">
        <v>67</v>
      </c>
      <c r="I22" s="526"/>
      <c r="J22" s="526"/>
    </row>
    <row r="23" spans="1:10">
      <c r="A23" s="526"/>
      <c r="B23" s="526"/>
      <c r="C23" s="526"/>
      <c r="D23" s="526"/>
      <c r="E23" s="526"/>
      <c r="F23" s="526"/>
      <c r="G23" s="544"/>
      <c r="H23" s="526"/>
      <c r="I23" s="526"/>
      <c r="J23" s="526"/>
    </row>
    <row r="24" spans="1:10">
      <c r="A24" s="527">
        <v>1</v>
      </c>
      <c r="B24" s="541" t="s">
        <v>41</v>
      </c>
      <c r="C24" s="542"/>
      <c r="D24" s="543"/>
      <c r="E24" s="529" t="str">
        <f>Данные!C14</f>
        <v>XXI-В-28-2б-500-1</v>
      </c>
      <c r="F24" s="530"/>
      <c r="G24" s="533">
        <f>Данные!B14</f>
        <v>19</v>
      </c>
      <c r="H24" s="535" t="s">
        <v>150</v>
      </c>
      <c r="I24" s="536"/>
      <c r="J24" s="537"/>
    </row>
    <row r="25" spans="1:10" ht="58.8" customHeight="1">
      <c r="A25" s="528"/>
      <c r="B25" s="523" t="str">
        <f>Данные!$A$30</f>
        <v>(к серийному формокомплекту Бутылка XXI-В-28-2б-500-1 Штофф Колоски)</v>
      </c>
      <c r="C25" s="524"/>
      <c r="D25" s="525"/>
      <c r="E25" s="531"/>
      <c r="F25" s="532"/>
      <c r="G25" s="534"/>
      <c r="H25" s="538"/>
      <c r="I25" s="539"/>
      <c r="J25" s="540"/>
    </row>
    <row r="26" spans="1:10">
      <c r="A26" s="527">
        <f>A24+1</f>
        <v>2</v>
      </c>
      <c r="B26" s="541" t="s">
        <v>107</v>
      </c>
      <c r="C26" s="542"/>
      <c r="D26" s="543"/>
      <c r="E26" s="529" t="str">
        <f>Данные!C15</f>
        <v>XXI-В-28-2б-500-1</v>
      </c>
      <c r="F26" s="530"/>
      <c r="G26" s="533">
        <f>Данные!B15</f>
        <v>19</v>
      </c>
      <c r="H26" s="535" t="s">
        <v>150</v>
      </c>
      <c r="I26" s="536"/>
      <c r="J26" s="537"/>
    </row>
    <row r="27" spans="1:10" ht="52.8" customHeight="1">
      <c r="A27" s="528"/>
      <c r="B27" s="523" t="str">
        <f>Данные!$A$30</f>
        <v>(к серийному формокомплекту Бутылка XXI-В-28-2б-500-1 Штофф Колоски)</v>
      </c>
      <c r="C27" s="524"/>
      <c r="D27" s="525"/>
      <c r="E27" s="531"/>
      <c r="F27" s="532"/>
      <c r="G27" s="534"/>
      <c r="H27" s="538"/>
      <c r="I27" s="539"/>
      <c r="J27" s="540"/>
    </row>
    <row r="28" spans="1:10" ht="14.4" customHeight="1">
      <c r="A28" s="527">
        <f t="shared" ref="A28" si="0">A26+1</f>
        <v>3</v>
      </c>
      <c r="B28" s="541" t="s">
        <v>38</v>
      </c>
      <c r="C28" s="542"/>
      <c r="D28" s="543"/>
      <c r="E28" s="529" t="str">
        <f>Данные!C16</f>
        <v>XXI-В-28-2б-500-1</v>
      </c>
      <c r="F28" s="530"/>
      <c r="G28" s="533">
        <f>Данные!B16</f>
        <v>24</v>
      </c>
      <c r="H28" s="545"/>
      <c r="I28" s="536"/>
      <c r="J28" s="537"/>
    </row>
    <row r="29" spans="1:10" ht="53.4" customHeight="1">
      <c r="A29" s="528"/>
      <c r="B29" s="523" t="str">
        <f>Данные!$A$30</f>
        <v>(к серийному формокомплекту Бутылка XXI-В-28-2б-500-1 Штофф Колоски)</v>
      </c>
      <c r="C29" s="524"/>
      <c r="D29" s="525"/>
      <c r="E29" s="531"/>
      <c r="F29" s="532"/>
      <c r="G29" s="534"/>
      <c r="H29" s="538"/>
      <c r="I29" s="539"/>
      <c r="J29" s="540"/>
    </row>
    <row r="30" spans="1:10" ht="14.4" customHeight="1">
      <c r="A30" s="527">
        <f t="shared" ref="A30" si="1">A28+1</f>
        <v>4</v>
      </c>
      <c r="B30" s="541" t="s">
        <v>108</v>
      </c>
      <c r="C30" s="542"/>
      <c r="D30" s="543"/>
      <c r="E30" s="529" t="str">
        <f>Данные!C17</f>
        <v>XXI-В-28-2б-500-1</v>
      </c>
      <c r="F30" s="530"/>
      <c r="G30" s="533">
        <f>Данные!B17</f>
        <v>24</v>
      </c>
      <c r="H30" s="545"/>
      <c r="I30" s="536"/>
      <c r="J30" s="537"/>
    </row>
    <row r="31" spans="1:10" ht="52.8" customHeight="1">
      <c r="A31" s="528"/>
      <c r="B31" s="523" t="str">
        <f>Данные!$A$30</f>
        <v>(к серийному формокомплекту Бутылка XXI-В-28-2б-500-1 Штофф Колоски)</v>
      </c>
      <c r="C31" s="524"/>
      <c r="D31" s="525"/>
      <c r="E31" s="546"/>
      <c r="F31" s="532"/>
      <c r="G31" s="534"/>
      <c r="H31" s="538"/>
      <c r="I31" s="539"/>
      <c r="J31" s="540"/>
    </row>
    <row r="32" spans="1:10" ht="14.4" customHeight="1">
      <c r="A32" s="527">
        <f t="shared" ref="A32" si="2">A30+1</f>
        <v>5</v>
      </c>
      <c r="B32" s="541" t="s">
        <v>45</v>
      </c>
      <c r="C32" s="542"/>
      <c r="D32" s="543"/>
      <c r="E32" s="529" t="str">
        <f>Данные!C18</f>
        <v>XXI-В-28-2б-500-1</v>
      </c>
      <c r="F32" s="530"/>
      <c r="G32" s="533">
        <f>Данные!B18</f>
        <v>60</v>
      </c>
      <c r="H32" s="545"/>
      <c r="I32" s="536"/>
      <c r="J32" s="537"/>
    </row>
    <row r="33" spans="1:10" ht="54.6" customHeight="1">
      <c r="A33" s="528"/>
      <c r="B33" s="523" t="str">
        <f>Данные!$A$30</f>
        <v>(к серийному формокомплекту Бутылка XXI-В-28-2б-500-1 Штофф Колоски)</v>
      </c>
      <c r="C33" s="524"/>
      <c r="D33" s="525"/>
      <c r="E33" s="546"/>
      <c r="F33" s="532"/>
      <c r="G33" s="534"/>
      <c r="H33" s="538"/>
      <c r="I33" s="539"/>
      <c r="J33" s="540"/>
    </row>
    <row r="34" spans="1:10" ht="14.4" customHeight="1">
      <c r="A34" s="527">
        <f t="shared" ref="A34" si="3">A32+1</f>
        <v>6</v>
      </c>
      <c r="B34" s="541" t="s">
        <v>88</v>
      </c>
      <c r="C34" s="542"/>
      <c r="D34" s="543"/>
      <c r="E34" s="529" t="str">
        <f>Данные!C19</f>
        <v>XXI-В-28-2б-500-1</v>
      </c>
      <c r="F34" s="530"/>
      <c r="G34" s="533">
        <f>Данные!B19</f>
        <v>60</v>
      </c>
      <c r="H34" s="545"/>
      <c r="I34" s="536"/>
      <c r="J34" s="537"/>
    </row>
    <row r="35" spans="1:10" ht="53.4" customHeight="1">
      <c r="A35" s="528"/>
      <c r="B35" s="523" t="str">
        <f>Данные!$A$30</f>
        <v>(к серийному формокомплекту Бутылка XXI-В-28-2б-500-1 Штофф Колоски)</v>
      </c>
      <c r="C35" s="524"/>
      <c r="D35" s="525"/>
      <c r="E35" s="546"/>
      <c r="F35" s="532"/>
      <c r="G35" s="534"/>
      <c r="H35" s="538"/>
      <c r="I35" s="539"/>
      <c r="J35" s="540"/>
    </row>
    <row r="36" spans="1:10" ht="14.4" customHeight="1">
      <c r="A36" s="527">
        <f t="shared" ref="A36" si="4">A34+1</f>
        <v>7</v>
      </c>
      <c r="B36" s="541" t="s">
        <v>49</v>
      </c>
      <c r="C36" s="542"/>
      <c r="D36" s="543"/>
      <c r="E36" s="529" t="str">
        <f>Данные!C20</f>
        <v>XXI-В-28-2б-500-1</v>
      </c>
      <c r="F36" s="530"/>
      <c r="G36" s="533">
        <f>Данные!B20</f>
        <v>40</v>
      </c>
      <c r="H36" s="545"/>
      <c r="I36" s="536"/>
      <c r="J36" s="537"/>
    </row>
    <row r="37" spans="1:10" ht="53.4" customHeight="1">
      <c r="A37" s="528"/>
      <c r="B37" s="523" t="str">
        <f>Данные!$A$30</f>
        <v>(к серийному формокомплекту Бутылка XXI-В-28-2б-500-1 Штофф Колоски)</v>
      </c>
      <c r="C37" s="524"/>
      <c r="D37" s="525"/>
      <c r="E37" s="546"/>
      <c r="F37" s="532"/>
      <c r="G37" s="534"/>
      <c r="H37" s="538"/>
      <c r="I37" s="539"/>
      <c r="J37" s="540"/>
    </row>
    <row r="38" spans="1:10" ht="14.4" customHeight="1">
      <c r="A38" s="527">
        <f t="shared" ref="A38" si="5">A36+1</f>
        <v>8</v>
      </c>
      <c r="B38" s="541" t="s">
        <v>51</v>
      </c>
      <c r="C38" s="542"/>
      <c r="D38" s="543"/>
      <c r="E38" s="529" t="str">
        <f>Данные!C21</f>
        <v>XXI-В-28-2б-500-1</v>
      </c>
      <c r="F38" s="530"/>
      <c r="G38" s="533">
        <f>Данные!B21</f>
        <v>18</v>
      </c>
      <c r="H38" s="545"/>
      <c r="I38" s="536"/>
      <c r="J38" s="537"/>
    </row>
    <row r="39" spans="1:10" ht="69.599999999999994" customHeight="1">
      <c r="A39" s="528"/>
      <c r="B39" s="523" t="str">
        <f>Данные!$A$30</f>
        <v>(к серийному формокомплекту Бутылка XXI-В-28-2б-500-1 Штофф Колоски)</v>
      </c>
      <c r="C39" s="524"/>
      <c r="D39" s="525"/>
      <c r="E39" s="546"/>
      <c r="F39" s="532"/>
      <c r="G39" s="534"/>
      <c r="H39" s="538"/>
      <c r="I39" s="539"/>
      <c r="J39" s="540"/>
    </row>
    <row r="40" spans="1:10" ht="14.4" customHeight="1">
      <c r="A40" s="527">
        <f t="shared" ref="A40" si="6">A38+1</f>
        <v>9</v>
      </c>
      <c r="B40" s="541" t="s">
        <v>54</v>
      </c>
      <c r="C40" s="542"/>
      <c r="D40" s="543"/>
      <c r="E40" s="529" t="str">
        <f>Данные!C23</f>
        <v>XXI-В-28-2б-500-1</v>
      </c>
      <c r="F40" s="530"/>
      <c r="G40" s="533">
        <f>Данные!B23</f>
        <v>16</v>
      </c>
      <c r="H40" s="545"/>
      <c r="I40" s="536"/>
      <c r="J40" s="537"/>
    </row>
    <row r="41" spans="1:10" ht="54" customHeight="1">
      <c r="A41" s="528"/>
      <c r="B41" s="523" t="str">
        <f>Данные!$A$30</f>
        <v>(к серийному формокомплекту Бутылка XXI-В-28-2б-500-1 Штофф Колоски)</v>
      </c>
      <c r="C41" s="524"/>
      <c r="D41" s="525"/>
      <c r="E41" s="546"/>
      <c r="F41" s="532"/>
      <c r="G41" s="534"/>
      <c r="H41" s="538"/>
      <c r="I41" s="539"/>
      <c r="J41" s="540"/>
    </row>
    <row r="42" spans="1:10" ht="14.4" customHeight="1">
      <c r="A42" s="527">
        <f t="shared" ref="A42" si="7">A40+1</f>
        <v>10</v>
      </c>
      <c r="B42" s="541" t="s">
        <v>53</v>
      </c>
      <c r="C42" s="542"/>
      <c r="D42" s="543"/>
      <c r="E42" s="529" t="str">
        <f>Данные!C25</f>
        <v>XXI-В-28-2б-500-1</v>
      </c>
      <c r="F42" s="530"/>
      <c r="G42" s="533">
        <f>Данные!B25</f>
        <v>18</v>
      </c>
      <c r="H42" s="545"/>
      <c r="I42" s="536"/>
      <c r="J42" s="537"/>
    </row>
    <row r="43" spans="1:10" ht="54" customHeight="1">
      <c r="A43" s="528"/>
      <c r="B43" s="523" t="str">
        <f>Данные!$A$30</f>
        <v>(к серийному формокомплекту Бутылка XXI-В-28-2б-500-1 Штофф Колоски)</v>
      </c>
      <c r="C43" s="524"/>
      <c r="D43" s="525"/>
      <c r="E43" s="546"/>
      <c r="F43" s="532"/>
      <c r="G43" s="534"/>
      <c r="H43" s="538"/>
      <c r="I43" s="539"/>
      <c r="J43" s="540"/>
    </row>
    <row r="44" spans="1:10" ht="14.4" customHeight="1">
      <c r="A44" s="527">
        <f t="shared" ref="A44" si="8">A42+1</f>
        <v>11</v>
      </c>
      <c r="B44" s="541" t="s">
        <v>104</v>
      </c>
      <c r="C44" s="542"/>
      <c r="D44" s="543"/>
      <c r="E44" s="529">
        <f>Данные!C26</f>
        <v>0</v>
      </c>
      <c r="F44" s="530"/>
      <c r="G44" s="533">
        <f>Данные!B26</f>
        <v>18</v>
      </c>
      <c r="H44" s="545"/>
      <c r="I44" s="536"/>
      <c r="J44" s="537"/>
    </row>
    <row r="45" spans="1:10" ht="53.4" customHeight="1">
      <c r="A45" s="528"/>
      <c r="B45" s="523" t="str">
        <f>Данные!$A$30</f>
        <v>(к серийному формокомплекту Бутылка XXI-В-28-2б-500-1 Штофф Колоски)</v>
      </c>
      <c r="C45" s="524"/>
      <c r="D45" s="525"/>
      <c r="E45" s="546"/>
      <c r="F45" s="532"/>
      <c r="G45" s="534"/>
      <c r="H45" s="538"/>
      <c r="I45" s="539"/>
      <c r="J45" s="540"/>
    </row>
    <row r="46" spans="1:10" ht="14.4" customHeight="1">
      <c r="A46" s="527">
        <f t="shared" ref="A46" si="9">A44+1</f>
        <v>12</v>
      </c>
      <c r="B46" s="541" t="s">
        <v>68</v>
      </c>
      <c r="C46" s="542"/>
      <c r="D46" s="543"/>
      <c r="E46" s="529" t="str">
        <f>Данные!C24</f>
        <v>XXI-В-28-2б-500-1</v>
      </c>
      <c r="F46" s="530"/>
      <c r="G46" s="533">
        <f>Данные!B24</f>
        <v>8</v>
      </c>
      <c r="H46" s="545"/>
      <c r="I46" s="536"/>
      <c r="J46" s="537"/>
    </row>
    <row r="47" spans="1:10" ht="54" customHeight="1">
      <c r="A47" s="528"/>
      <c r="B47" s="523" t="str">
        <f>Данные!$A$30</f>
        <v>(к серийному формокомплекту Бутылка XXI-В-28-2б-500-1 Штофф Колоски)</v>
      </c>
      <c r="C47" s="524"/>
      <c r="D47" s="525"/>
      <c r="E47" s="546"/>
      <c r="F47" s="532"/>
      <c r="G47" s="534"/>
      <c r="H47" s="538"/>
      <c r="I47" s="539"/>
      <c r="J47" s="540"/>
    </row>
    <row r="48" spans="1:10" ht="15.6">
      <c r="A48" s="313"/>
      <c r="B48" s="313"/>
      <c r="C48" s="313"/>
      <c r="D48" s="313"/>
      <c r="E48" s="313"/>
      <c r="F48" s="313"/>
      <c r="G48" s="313"/>
      <c r="H48" s="313"/>
      <c r="I48" s="313"/>
      <c r="J48" s="314"/>
    </row>
    <row r="49" spans="1:10" ht="15.6">
      <c r="A49" s="313" t="s">
        <v>69</v>
      </c>
      <c r="B49" s="313"/>
      <c r="C49" s="313"/>
      <c r="D49" s="313"/>
      <c r="E49" s="313"/>
      <c r="F49" s="313"/>
      <c r="G49" s="313"/>
      <c r="H49" s="313"/>
      <c r="I49" s="313"/>
      <c r="J49" s="314"/>
    </row>
    <row r="50" spans="1:10" ht="15.6">
      <c r="A50" s="313"/>
      <c r="B50" s="313"/>
      <c r="C50" s="313"/>
      <c r="D50" s="320"/>
      <c r="E50" s="320"/>
      <c r="F50" s="320"/>
      <c r="G50" s="320"/>
      <c r="H50" s="320"/>
      <c r="I50" s="313"/>
      <c r="J50" s="314"/>
    </row>
    <row r="51" spans="1:10" ht="15.6">
      <c r="A51" s="313"/>
      <c r="B51" s="316" t="s">
        <v>70</v>
      </c>
      <c r="C51" s="313" t="s">
        <v>71</v>
      </c>
      <c r="D51" s="313"/>
      <c r="E51" s="313"/>
      <c r="F51" s="313"/>
      <c r="G51" s="313"/>
      <c r="H51" s="313"/>
      <c r="I51" s="313"/>
      <c r="J51" s="314"/>
    </row>
    <row r="52" spans="1:10" ht="15.6">
      <c r="A52" s="313"/>
      <c r="B52" s="313"/>
      <c r="C52" s="313"/>
      <c r="D52" s="313"/>
      <c r="E52" s="313"/>
      <c r="F52" s="313"/>
      <c r="G52" s="313"/>
      <c r="H52" s="313"/>
      <c r="I52" s="313"/>
      <c r="J52" s="314"/>
    </row>
    <row r="53" spans="1:10" ht="15.6">
      <c r="A53" s="313"/>
      <c r="B53" s="313"/>
      <c r="C53" s="313"/>
      <c r="D53" s="313"/>
      <c r="E53" s="313"/>
      <c r="G53" s="317"/>
      <c r="H53" s="317"/>
      <c r="I53" s="313" t="str">
        <f>I17</f>
        <v>Я.В. Карчмит</v>
      </c>
      <c r="J53" s="313"/>
    </row>
    <row r="54" spans="1:10" ht="15.6">
      <c r="A54" s="313"/>
      <c r="B54" s="313"/>
      <c r="C54" s="313"/>
      <c r="D54" s="313"/>
      <c r="E54" s="313"/>
      <c r="G54" s="313"/>
      <c r="H54" s="313"/>
      <c r="I54" s="313"/>
      <c r="J54" s="313"/>
    </row>
    <row r="55" spans="1:10" ht="15.6">
      <c r="A55" s="313"/>
      <c r="B55" s="313"/>
      <c r="C55" s="313"/>
      <c r="D55" s="313"/>
      <c r="E55" s="313"/>
      <c r="G55" s="311"/>
      <c r="H55" s="311"/>
      <c r="I55" s="313" t="str">
        <f>I18</f>
        <v>Д.Е. Серков</v>
      </c>
    </row>
    <row r="56" spans="1:10" ht="17.399999999999999">
      <c r="A56" s="310"/>
      <c r="B56" s="310"/>
      <c r="C56" s="310"/>
      <c r="D56" s="310"/>
      <c r="E56" s="310"/>
    </row>
    <row r="57" spans="1:10" ht="17.399999999999999">
      <c r="A57" s="310"/>
      <c r="B57" s="310"/>
      <c r="C57" s="310"/>
      <c r="D57" s="310"/>
      <c r="E57" s="310"/>
      <c r="G57" s="317"/>
      <c r="H57" s="317"/>
      <c r="I57" s="313" t="str">
        <f>I19</f>
        <v>А.Д. Гавриленко</v>
      </c>
      <c r="J57" s="313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  <rowBreaks count="1" manualBreakCount="1">
    <brk id="45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09375" defaultRowHeight="13.2"/>
  <cols>
    <col min="1" max="1" width="1.33203125" style="64" customWidth="1"/>
    <col min="2" max="2" width="10.7773437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3.10937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65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Данные!B14</f>
        <v>19</v>
      </c>
      <c r="L2" s="586"/>
      <c r="M2" s="66"/>
      <c r="N2" s="67"/>
      <c r="O2" s="68"/>
      <c r="P2" s="577"/>
      <c r="Q2" s="577"/>
      <c r="R2" s="69"/>
      <c r="S2" s="70"/>
    </row>
    <row r="3" spans="1:19" ht="23.4" thickBot="1">
      <c r="A3" s="65"/>
      <c r="B3" s="568"/>
      <c r="C3" s="569"/>
      <c r="D3" s="570"/>
      <c r="E3" s="578" t="s">
        <v>41</v>
      </c>
      <c r="F3" s="579"/>
      <c r="G3" s="579"/>
      <c r="H3" s="580"/>
      <c r="I3" s="583"/>
      <c r="J3" s="584"/>
      <c r="K3" s="587"/>
      <c r="L3" s="588"/>
      <c r="M3" s="72"/>
      <c r="N3" s="71"/>
      <c r="O3" s="71"/>
      <c r="P3" s="71"/>
      <c r="Q3" s="71"/>
      <c r="R3" s="73"/>
      <c r="S3" s="70"/>
    </row>
    <row r="4" spans="1:19" ht="23.4" thickBot="1">
      <c r="A4" s="65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>
      <c r="A5" s="65"/>
      <c r="B5" s="550" t="s">
        <v>13</v>
      </c>
      <c r="C5" s="551"/>
      <c r="D5" s="512" t="str">
        <f>Данные!$A5</f>
        <v>PCI</v>
      </c>
      <c r="E5" s="513"/>
      <c r="F5" s="513"/>
      <c r="G5" s="513"/>
      <c r="H5" s="514"/>
      <c r="I5" s="552"/>
      <c r="J5" s="553"/>
      <c r="K5" s="513"/>
      <c r="L5" s="514"/>
      <c r="M5" s="74"/>
      <c r="N5" s="71"/>
      <c r="O5" s="71"/>
      <c r="P5" s="71"/>
      <c r="Q5" s="71"/>
      <c r="R5" s="73"/>
      <c r="S5" s="70"/>
    </row>
    <row r="6" spans="1:19" ht="24" thickTop="1" thickBot="1">
      <c r="A6" s="65"/>
      <c r="B6" s="550" t="s">
        <v>12</v>
      </c>
      <c r="C6" s="554"/>
      <c r="D6" s="506" t="str">
        <f>Данные!$A2</f>
        <v>XXI-В-28-2б-500-1 (Штофф Колоски 0.5 л.)</v>
      </c>
      <c r="E6" s="555"/>
      <c r="F6" s="555"/>
      <c r="G6" s="555"/>
      <c r="H6" s="556"/>
      <c r="I6" s="552"/>
      <c r="J6" s="553"/>
      <c r="K6" s="513"/>
      <c r="L6" s="514"/>
      <c r="M6" s="74"/>
      <c r="N6" s="71"/>
      <c r="O6" s="71"/>
      <c r="P6" s="71"/>
      <c r="Q6" s="71"/>
      <c r="R6" s="73"/>
      <c r="S6" s="70"/>
    </row>
    <row r="7" spans="1:19" ht="78.75" customHeight="1" thickTop="1" thickBot="1">
      <c r="A7" s="65"/>
      <c r="B7" s="557" t="s">
        <v>14</v>
      </c>
      <c r="C7" s="558"/>
      <c r="D7" s="515">
        <f>Данные!$A8</f>
        <v>0</v>
      </c>
      <c r="E7" s="559"/>
      <c r="F7" s="559"/>
      <c r="G7" s="559"/>
      <c r="H7" s="560"/>
      <c r="I7" s="557" t="s">
        <v>15</v>
      </c>
      <c r="J7" s="561"/>
      <c r="K7" s="503">
        <f>Данные!$A11</f>
        <v>0</v>
      </c>
      <c r="L7" s="504"/>
      <c r="M7" s="75"/>
      <c r="N7" s="76"/>
      <c r="O7" s="76"/>
      <c r="P7" s="76"/>
      <c r="Q7" s="76"/>
      <c r="R7" s="77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21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199"/>
    </row>
    <row r="10" spans="1:19" ht="23.25" customHeight="1">
      <c r="A10" s="78"/>
      <c r="B10" s="488" t="s">
        <v>25</v>
      </c>
      <c r="C10" s="93">
        <v>248.8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3.25" customHeight="1">
      <c r="A11" s="78"/>
      <c r="B11" s="489" t="s">
        <v>26</v>
      </c>
      <c r="C11" s="324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3.25" customHeight="1">
      <c r="A12" s="78"/>
      <c r="B12" s="489" t="s">
        <v>2</v>
      </c>
      <c r="C12" s="98">
        <v>17.8</v>
      </c>
      <c r="D12" s="98">
        <v>0.05</v>
      </c>
      <c r="E12" s="98">
        <v>-0.05</v>
      </c>
      <c r="F12" s="51" t="s">
        <v>19</v>
      </c>
      <c r="G12" s="30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3.25" customHeight="1">
      <c r="A13" s="78"/>
      <c r="B13" s="489" t="s">
        <v>3</v>
      </c>
      <c r="C13" s="324">
        <v>5</v>
      </c>
      <c r="D13" s="98">
        <v>0.1</v>
      </c>
      <c r="E13" s="98">
        <v>0</v>
      </c>
      <c r="F13" s="118" t="s">
        <v>16</v>
      </c>
      <c r="G13" s="30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3.25" customHeight="1">
      <c r="A14" s="78"/>
      <c r="B14" s="489" t="s">
        <v>27</v>
      </c>
      <c r="C14" s="324">
        <v>10</v>
      </c>
      <c r="D14" s="98">
        <v>0.1</v>
      </c>
      <c r="E14" s="98">
        <v>0</v>
      </c>
      <c r="F14" s="118" t="s">
        <v>16</v>
      </c>
      <c r="G14" s="30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</row>
    <row r="15" spans="1:19" ht="23.25" customHeight="1">
      <c r="A15" s="78"/>
      <c r="B15" s="489" t="s">
        <v>9</v>
      </c>
      <c r="C15" s="388">
        <v>157</v>
      </c>
      <c r="D15" s="98">
        <v>0.1</v>
      </c>
      <c r="E15" s="98">
        <v>-0.1</v>
      </c>
      <c r="F15" s="51" t="s">
        <v>19</v>
      </c>
      <c r="G15" s="30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</row>
    <row r="16" spans="1:19" ht="23.25" customHeight="1">
      <c r="A16" s="78"/>
      <c r="B16" s="489" t="s">
        <v>5</v>
      </c>
      <c r="C16" s="98">
        <v>218</v>
      </c>
      <c r="D16" s="98">
        <v>0.05</v>
      </c>
      <c r="E16" s="103">
        <v>-0.05</v>
      </c>
      <c r="F16" s="51" t="s">
        <v>19</v>
      </c>
      <c r="G16" s="30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</row>
    <row r="17" spans="1:19" ht="23.25" customHeight="1">
      <c r="A17" s="78"/>
      <c r="B17" s="489" t="s">
        <v>30</v>
      </c>
      <c r="C17" s="324">
        <v>138</v>
      </c>
      <c r="D17" s="98">
        <v>0.05</v>
      </c>
      <c r="E17" s="98">
        <v>-0.05</v>
      </c>
      <c r="F17" s="51" t="s">
        <v>19</v>
      </c>
      <c r="G17" s="486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</row>
    <row r="18" spans="1:19" ht="30.6">
      <c r="A18" s="78"/>
      <c r="B18" s="490" t="s">
        <v>32</v>
      </c>
      <c r="C18" s="106" t="s">
        <v>138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2"/>
      <c r="M18" s="332"/>
      <c r="N18" s="332"/>
      <c r="O18" s="332"/>
      <c r="P18" s="332"/>
      <c r="Q18" s="332"/>
      <c r="R18" s="333"/>
      <c r="S18" s="86"/>
    </row>
    <row r="19" spans="1:19" ht="23.25" customHeight="1">
      <c r="A19" s="78"/>
      <c r="B19" s="490" t="s">
        <v>33</v>
      </c>
      <c r="C19" s="106">
        <v>25.7</v>
      </c>
      <c r="D19" s="106">
        <v>0.02</v>
      </c>
      <c r="E19" s="98">
        <v>-0.02</v>
      </c>
      <c r="F19" s="51" t="s">
        <v>19</v>
      </c>
      <c r="G19" s="305" t="s">
        <v>22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</row>
    <row r="20" spans="1:19" ht="26.4">
      <c r="A20" s="78"/>
      <c r="B20" s="490" t="s">
        <v>140</v>
      </c>
      <c r="C20" s="106" t="s">
        <v>139</v>
      </c>
      <c r="D20" s="106"/>
      <c r="E20" s="98"/>
      <c r="F20" s="51" t="s">
        <v>19</v>
      </c>
      <c r="G20" s="305" t="s">
        <v>137</v>
      </c>
      <c r="H20" s="107"/>
      <c r="I20" s="106"/>
      <c r="J20" s="106"/>
      <c r="K20" s="106"/>
      <c r="L20" s="332"/>
      <c r="M20" s="332"/>
      <c r="N20" s="332"/>
      <c r="O20" s="332"/>
      <c r="P20" s="332"/>
      <c r="Q20" s="332"/>
      <c r="R20" s="333"/>
      <c r="S20" s="86"/>
    </row>
    <row r="21" spans="1:19" ht="26.4">
      <c r="A21" s="78"/>
      <c r="B21" s="490" t="s">
        <v>141</v>
      </c>
      <c r="C21" s="106" t="s">
        <v>138</v>
      </c>
      <c r="D21" s="106"/>
      <c r="E21" s="98"/>
      <c r="F21" s="51" t="s">
        <v>19</v>
      </c>
      <c r="G21" s="305" t="s">
        <v>137</v>
      </c>
      <c r="H21" s="107"/>
      <c r="I21" s="106"/>
      <c r="J21" s="106"/>
      <c r="K21" s="106"/>
      <c r="L21" s="332"/>
      <c r="M21" s="332"/>
      <c r="N21" s="332"/>
      <c r="O21" s="332"/>
      <c r="P21" s="332"/>
      <c r="Q21" s="332"/>
      <c r="R21" s="333"/>
      <c r="S21" s="86"/>
    </row>
    <row r="22" spans="1:19" ht="39.6">
      <c r="A22" s="78"/>
      <c r="B22" s="490" t="s">
        <v>142</v>
      </c>
      <c r="C22" s="325">
        <v>0.25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2"/>
      <c r="M22" s="332"/>
      <c r="N22" s="332"/>
      <c r="O22" s="332"/>
      <c r="P22" s="332"/>
      <c r="Q22" s="332"/>
      <c r="R22" s="333"/>
      <c r="S22" s="86"/>
    </row>
    <row r="23" spans="1:19" ht="39.6">
      <c r="A23" s="78"/>
      <c r="B23" s="490" t="s">
        <v>143</v>
      </c>
      <c r="C23" s="325" t="s">
        <v>144</v>
      </c>
      <c r="D23" s="106">
        <v>0.02</v>
      </c>
      <c r="E23" s="98">
        <v>-0.02</v>
      </c>
      <c r="F23" s="51" t="s">
        <v>19</v>
      </c>
      <c r="G23" s="250" t="s">
        <v>37</v>
      </c>
      <c r="H23" s="107"/>
      <c r="I23" s="106"/>
      <c r="J23" s="106"/>
      <c r="K23" s="106"/>
      <c r="L23" s="332"/>
      <c r="M23" s="332"/>
      <c r="N23" s="332"/>
      <c r="O23" s="332"/>
      <c r="P23" s="332"/>
      <c r="Q23" s="332"/>
      <c r="R23" s="333"/>
      <c r="S23" s="86"/>
    </row>
    <row r="24" spans="1:19" ht="14.4">
      <c r="A24" s="78"/>
      <c r="B24" s="562" t="s">
        <v>55</v>
      </c>
      <c r="C24" s="563"/>
      <c r="D24" s="563"/>
      <c r="E24" s="564"/>
      <c r="F24" s="118" t="s">
        <v>16</v>
      </c>
      <c r="G24" s="308" t="s">
        <v>44</v>
      </c>
      <c r="H24" s="107"/>
      <c r="I24" s="106"/>
      <c r="J24" s="106"/>
      <c r="K24" s="106"/>
      <c r="L24" s="332"/>
      <c r="M24" s="332"/>
      <c r="N24" s="332"/>
      <c r="O24" s="332"/>
      <c r="P24" s="332"/>
      <c r="Q24" s="332"/>
      <c r="R24" s="333"/>
      <c r="S24" s="86"/>
    </row>
    <row r="25" spans="1:19" ht="15" thickBot="1">
      <c r="A25" s="78"/>
      <c r="B25" s="547" t="s">
        <v>43</v>
      </c>
      <c r="C25" s="548"/>
      <c r="D25" s="548"/>
      <c r="E25" s="549"/>
      <c r="F25" s="118" t="s">
        <v>16</v>
      </c>
      <c r="G25" s="487" t="s">
        <v>44</v>
      </c>
      <c r="H25" s="109"/>
      <c r="I25" s="110"/>
      <c r="J25" s="110"/>
      <c r="K25" s="110"/>
      <c r="L25" s="334"/>
      <c r="M25" s="334"/>
      <c r="N25" s="334"/>
      <c r="O25" s="334"/>
      <c r="P25" s="334"/>
      <c r="Q25" s="334"/>
      <c r="R25" s="335"/>
      <c r="S25" s="86"/>
    </row>
    <row r="26" spans="1:19" ht="3.75" customHeight="1" thickBot="1">
      <c r="A26" s="112"/>
      <c r="B26" s="113"/>
      <c r="C26" s="113"/>
      <c r="D26" s="113"/>
      <c r="E26" s="114"/>
      <c r="F26" s="114"/>
      <c r="G26" s="113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6"/>
    </row>
    <row r="27" spans="1:19" ht="13.5" customHeight="1" thickTop="1"/>
  </sheetData>
  <mergeCells count="20">
    <mergeCell ref="B2:D4"/>
    <mergeCell ref="E2:H2"/>
    <mergeCell ref="P2:Q2"/>
    <mergeCell ref="E3:H3"/>
    <mergeCell ref="I2:J3"/>
    <mergeCell ref="K2:L3"/>
    <mergeCell ref="B25:E25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4:E24"/>
  </mergeCells>
  <conditionalFormatting sqref="H10:R25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96">
        <f>'Чист. форма'!B2:D4</f>
        <v>0</v>
      </c>
      <c r="C2" s="597"/>
      <c r="D2" s="598"/>
      <c r="E2" s="605" t="s">
        <v>10</v>
      </c>
      <c r="F2" s="606"/>
      <c r="G2" s="606"/>
      <c r="H2" s="607"/>
      <c r="I2" s="611" t="s">
        <v>11</v>
      </c>
      <c r="J2" s="612"/>
      <c r="K2" s="615">
        <f>Данные!B15</f>
        <v>19</v>
      </c>
      <c r="L2" s="616"/>
      <c r="M2" s="66"/>
      <c r="N2" s="67"/>
      <c r="O2" s="68"/>
      <c r="P2" s="577"/>
      <c r="Q2" s="577"/>
      <c r="R2" s="69"/>
      <c r="S2" s="70"/>
    </row>
    <row r="3" spans="1:19" ht="17.25" customHeight="1" thickBot="1">
      <c r="A3" s="65"/>
      <c r="B3" s="599"/>
      <c r="C3" s="600"/>
      <c r="D3" s="601"/>
      <c r="E3" s="608" t="s">
        <v>42</v>
      </c>
      <c r="F3" s="609"/>
      <c r="G3" s="609"/>
      <c r="H3" s="610"/>
      <c r="I3" s="613"/>
      <c r="J3" s="614"/>
      <c r="K3" s="617"/>
      <c r="L3" s="618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602"/>
      <c r="C4" s="603"/>
      <c r="D4" s="604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50" t="s">
        <v>13</v>
      </c>
      <c r="C5" s="589"/>
      <c r="D5" s="512" t="str">
        <f>Данные!$A5</f>
        <v>PCI</v>
      </c>
      <c r="E5" s="513"/>
      <c r="F5" s="513"/>
      <c r="G5" s="513"/>
      <c r="H5" s="514"/>
      <c r="I5" s="590"/>
      <c r="J5" s="591"/>
      <c r="K5" s="592"/>
      <c r="L5" s="51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50" t="s">
        <v>12</v>
      </c>
      <c r="C6" s="589"/>
      <c r="D6" s="506" t="str">
        <f>Данные!$A2</f>
        <v>XXI-В-28-2б-500-1 (Штофф Колоски 0.5 л.)</v>
      </c>
      <c r="E6" s="555"/>
      <c r="F6" s="555"/>
      <c r="G6" s="555"/>
      <c r="H6" s="556"/>
      <c r="I6" s="590"/>
      <c r="J6" s="591"/>
      <c r="K6" s="592"/>
      <c r="L6" s="514"/>
      <c r="M6" s="72"/>
      <c r="N6" s="71"/>
      <c r="O6" s="71"/>
      <c r="P6" s="71"/>
      <c r="Q6" s="71"/>
      <c r="R6" s="73"/>
      <c r="S6" s="70"/>
    </row>
    <row r="7" spans="1:19" ht="69" customHeight="1" thickTop="1" thickBot="1">
      <c r="A7" s="65"/>
      <c r="B7" s="557" t="s">
        <v>14</v>
      </c>
      <c r="C7" s="593"/>
      <c r="D7" s="515">
        <f>Данные!$A8</f>
        <v>0</v>
      </c>
      <c r="E7" s="559"/>
      <c r="F7" s="559"/>
      <c r="G7" s="559"/>
      <c r="H7" s="560"/>
      <c r="I7" s="594" t="s">
        <v>15</v>
      </c>
      <c r="J7" s="593"/>
      <c r="K7" s="503">
        <f>Данные!$A11</f>
        <v>0</v>
      </c>
      <c r="L7" s="504"/>
      <c r="M7" s="74"/>
      <c r="N7" s="71"/>
      <c r="O7" s="71"/>
      <c r="P7" s="71"/>
      <c r="Q7" s="71"/>
      <c r="R7" s="73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</row>
    <row r="10" spans="1:19" ht="30.6">
      <c r="A10" s="78"/>
      <c r="B10" s="92" t="s">
        <v>25</v>
      </c>
      <c r="C10" s="93" t="s">
        <v>145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4.75" customHeight="1">
      <c r="A11" s="78"/>
      <c r="B11" s="97" t="s">
        <v>28</v>
      </c>
      <c r="C11" s="324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4.75" customHeight="1">
      <c r="A12" s="78"/>
      <c r="B12" s="97" t="s">
        <v>4</v>
      </c>
      <c r="C12" s="324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4.75" customHeight="1">
      <c r="A13" s="78"/>
      <c r="B13" s="97" t="s">
        <v>5</v>
      </c>
      <c r="C13" s="388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4.75" customHeight="1">
      <c r="A14" s="78"/>
      <c r="B14" s="562" t="s">
        <v>106</v>
      </c>
      <c r="C14" s="563"/>
      <c r="D14" s="563"/>
      <c r="E14" s="563"/>
      <c r="F14" s="595"/>
      <c r="G14" s="56" t="s">
        <v>75</v>
      </c>
      <c r="H14" s="107"/>
      <c r="I14" s="106"/>
      <c r="J14" s="106"/>
      <c r="K14" s="106"/>
      <c r="L14" s="332"/>
      <c r="M14" s="332"/>
      <c r="N14" s="332"/>
      <c r="O14" s="332"/>
      <c r="P14" s="332"/>
      <c r="Q14" s="332"/>
      <c r="R14" s="333"/>
      <c r="S14" s="86"/>
    </row>
    <row r="15" spans="1:19" ht="24.75" customHeight="1" thickBot="1">
      <c r="A15" s="78"/>
      <c r="B15" s="547" t="s">
        <v>43</v>
      </c>
      <c r="C15" s="548"/>
      <c r="D15" s="548"/>
      <c r="E15" s="549"/>
      <c r="F15" s="118" t="s">
        <v>16</v>
      </c>
      <c r="G15" s="117" t="s">
        <v>44</v>
      </c>
      <c r="H15" s="109"/>
      <c r="I15" s="110"/>
      <c r="J15" s="110"/>
      <c r="K15" s="110"/>
      <c r="L15" s="334"/>
      <c r="M15" s="334"/>
      <c r="N15" s="334"/>
      <c r="O15" s="334"/>
      <c r="P15" s="334"/>
      <c r="Q15" s="334"/>
      <c r="R15" s="335"/>
      <c r="S15" s="86"/>
    </row>
    <row r="16" spans="1:19" ht="6" customHeight="1" thickBot="1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>
      <c r="B17" s="125"/>
      <c r="P17" s="126"/>
    </row>
    <row r="18" spans="2:16" ht="12.75" customHeight="1">
      <c r="B18" s="125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>
      <c r="A2" s="65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Данные!B16</f>
        <v>24</v>
      </c>
      <c r="L2" s="586"/>
      <c r="M2" s="66"/>
      <c r="N2" s="67"/>
      <c r="O2" s="68"/>
      <c r="P2" s="577"/>
      <c r="Q2" s="577"/>
      <c r="R2" s="69"/>
      <c r="S2" s="70"/>
    </row>
    <row r="3" spans="1:24" ht="17.25" customHeight="1" thickBot="1">
      <c r="A3" s="65"/>
      <c r="B3" s="568"/>
      <c r="C3" s="569"/>
      <c r="D3" s="570"/>
      <c r="E3" s="578" t="s">
        <v>38</v>
      </c>
      <c r="F3" s="579"/>
      <c r="G3" s="579"/>
      <c r="H3" s="580"/>
      <c r="I3" s="583"/>
      <c r="J3" s="584"/>
      <c r="K3" s="587"/>
      <c r="L3" s="588"/>
      <c r="M3" s="72"/>
      <c r="N3" s="71"/>
      <c r="O3" s="71"/>
      <c r="P3" s="71"/>
      <c r="Q3" s="71"/>
      <c r="R3" s="73"/>
      <c r="S3" s="70"/>
    </row>
    <row r="4" spans="1:24" ht="18.75" customHeight="1" thickBot="1">
      <c r="A4" s="65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>
      <c r="A5" s="65"/>
      <c r="B5" s="550" t="s">
        <v>13</v>
      </c>
      <c r="C5" s="551"/>
      <c r="D5" s="512" t="str">
        <f>Данные!$A5</f>
        <v>PCI</v>
      </c>
      <c r="E5" s="513"/>
      <c r="F5" s="513"/>
      <c r="G5" s="513"/>
      <c r="H5" s="514"/>
      <c r="I5" s="552"/>
      <c r="J5" s="553"/>
      <c r="K5" s="513"/>
      <c r="L5" s="514"/>
      <c r="M5" s="74"/>
      <c r="N5" s="71"/>
      <c r="O5" s="71"/>
      <c r="P5" s="71"/>
      <c r="Q5" s="71"/>
      <c r="R5" s="73"/>
      <c r="S5" s="70"/>
    </row>
    <row r="6" spans="1:24" ht="26.25" customHeight="1" thickTop="1" thickBot="1">
      <c r="A6" s="65"/>
      <c r="B6" s="550" t="s">
        <v>12</v>
      </c>
      <c r="C6" s="554"/>
      <c r="D6" s="506" t="str">
        <f>Данные!$A2</f>
        <v>XXI-В-28-2б-500-1 (Штофф Колоски 0.5 л.)</v>
      </c>
      <c r="E6" s="555"/>
      <c r="F6" s="555"/>
      <c r="G6" s="555"/>
      <c r="H6" s="556"/>
      <c r="I6" s="552"/>
      <c r="J6" s="553"/>
      <c r="K6" s="513"/>
      <c r="L6" s="514"/>
      <c r="M6" s="74"/>
      <c r="N6" s="71"/>
      <c r="O6" s="71"/>
      <c r="P6" s="71"/>
      <c r="Q6" s="71"/>
      <c r="R6" s="73"/>
      <c r="S6" s="70"/>
    </row>
    <row r="7" spans="1:24" ht="130.5" customHeight="1" thickTop="1" thickBot="1">
      <c r="A7" s="65"/>
      <c r="B7" s="557" t="s">
        <v>14</v>
      </c>
      <c r="C7" s="558"/>
      <c r="D7" s="515">
        <f>Данные!$A8</f>
        <v>0</v>
      </c>
      <c r="E7" s="559"/>
      <c r="F7" s="559"/>
      <c r="G7" s="559"/>
      <c r="H7" s="560"/>
      <c r="I7" s="557" t="s">
        <v>15</v>
      </c>
      <c r="J7" s="561"/>
      <c r="K7" s="503">
        <f>Данные!$A11</f>
        <v>0</v>
      </c>
      <c r="L7" s="504"/>
      <c r="M7" s="75"/>
      <c r="N7" s="76"/>
      <c r="O7" s="76"/>
      <c r="P7" s="76"/>
      <c r="Q7" s="76"/>
      <c r="R7" s="77"/>
      <c r="S7" s="70"/>
    </row>
    <row r="8" spans="1:24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  <c r="V9" s="91"/>
      <c r="W9" s="91"/>
      <c r="X9" s="91"/>
    </row>
    <row r="10" spans="1:24" ht="24.75" customHeight="1">
      <c r="A10" s="78"/>
      <c r="B10" s="92" t="s">
        <v>25</v>
      </c>
      <c r="C10" s="93">
        <v>232.15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  <c r="V10" s="91"/>
      <c r="W10" s="91"/>
      <c r="X10" s="91"/>
    </row>
    <row r="11" spans="1:24" ht="24.75" customHeight="1">
      <c r="A11" s="78"/>
      <c r="B11" s="97" t="s">
        <v>3</v>
      </c>
      <c r="C11" s="324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  <c r="V11" s="91"/>
      <c r="W11" s="101"/>
      <c r="X11" s="91"/>
    </row>
    <row r="12" spans="1:24" ht="24.75" customHeight="1">
      <c r="A12" s="78"/>
      <c r="B12" s="97" t="s">
        <v>27</v>
      </c>
      <c r="C12" s="324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  <c r="V12" s="91"/>
      <c r="W12" s="102"/>
      <c r="X12" s="91"/>
    </row>
    <row r="13" spans="1:24" ht="24.75" customHeight="1">
      <c r="A13" s="78"/>
      <c r="B13" s="97" t="s">
        <v>4</v>
      </c>
      <c r="C13" s="388">
        <v>157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  <c r="V13" s="91"/>
      <c r="W13" s="102"/>
      <c r="X13" s="91"/>
    </row>
    <row r="14" spans="1:24" ht="24.75" customHeight="1">
      <c r="A14" s="78"/>
      <c r="B14" s="97" t="s">
        <v>5</v>
      </c>
      <c r="C14" s="98">
        <v>205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  <c r="V14" s="91"/>
      <c r="W14" s="102"/>
      <c r="X14" s="91"/>
    </row>
    <row r="15" spans="1:24" ht="24.75" customHeight="1">
      <c r="A15" s="78"/>
      <c r="B15" s="97" t="s">
        <v>30</v>
      </c>
      <c r="C15" s="324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  <c r="V15" s="91"/>
      <c r="W15" s="101"/>
      <c r="X15" s="91"/>
    </row>
    <row r="16" spans="1:24" ht="24.75" customHeight="1">
      <c r="A16" s="78"/>
      <c r="B16" s="97" t="s">
        <v>31</v>
      </c>
      <c r="C16" s="324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  <c r="V16" s="91"/>
      <c r="W16" s="102"/>
      <c r="X16" s="91"/>
    </row>
    <row r="17" spans="1:24" ht="24.75" customHeight="1">
      <c r="A17" s="78"/>
      <c r="B17" s="105" t="s">
        <v>32</v>
      </c>
      <c r="C17" s="106">
        <v>25.3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  <c r="V17" s="91"/>
      <c r="W17" s="101"/>
      <c r="X17" s="91"/>
    </row>
    <row r="18" spans="1:24" ht="24.75" customHeight="1">
      <c r="A18" s="78"/>
      <c r="B18" s="105" t="s">
        <v>33</v>
      </c>
      <c r="C18" s="106" t="s">
        <v>146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0"/>
      <c r="M18" s="330"/>
      <c r="N18" s="330"/>
      <c r="O18" s="330"/>
      <c r="P18" s="330"/>
      <c r="Q18" s="330"/>
      <c r="R18" s="331"/>
      <c r="S18" s="86"/>
      <c r="V18" s="91"/>
      <c r="W18" s="101"/>
      <c r="X18" s="91"/>
    </row>
    <row r="19" spans="1:24" ht="30.6">
      <c r="A19" s="78"/>
      <c r="B19" s="105" t="s">
        <v>34</v>
      </c>
      <c r="C19" s="363">
        <v>77.88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  <c r="V19" s="91"/>
      <c r="W19" s="101"/>
      <c r="X19" s="91"/>
    </row>
    <row r="20" spans="1:24" ht="31.2" thickBot="1">
      <c r="A20" s="78"/>
      <c r="B20" s="105" t="s">
        <v>35</v>
      </c>
      <c r="C20" s="325">
        <v>0.25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4"/>
      <c r="M20" s="334"/>
      <c r="N20" s="334"/>
      <c r="O20" s="334"/>
      <c r="P20" s="334"/>
      <c r="Q20" s="334"/>
      <c r="R20" s="335"/>
      <c r="S20" s="86"/>
    </row>
    <row r="21" spans="1:24" ht="13.8" thickBot="1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/>
  </sheetData>
  <mergeCells count="18"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  <mergeCell ref="E2:H2"/>
    <mergeCell ref="P2:Q2"/>
    <mergeCell ref="B2:D4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3" sqref="G13"/>
    </sheetView>
  </sheetViews>
  <sheetFormatPr defaultColWidth="9.109375" defaultRowHeight="13.2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>
      <c r="A2" s="6"/>
      <c r="B2" s="565"/>
      <c r="C2" s="566"/>
      <c r="D2" s="567"/>
      <c r="E2" s="574" t="s">
        <v>10</v>
      </c>
      <c r="F2" s="575"/>
      <c r="G2" s="575"/>
      <c r="H2" s="576"/>
      <c r="I2" s="581" t="s">
        <v>11</v>
      </c>
      <c r="J2" s="582"/>
      <c r="K2" s="585">
        <f>Данные!B17</f>
        <v>24</v>
      </c>
      <c r="L2" s="586"/>
      <c r="M2" s="7"/>
      <c r="N2" s="8"/>
      <c r="O2" s="9"/>
      <c r="P2" s="619"/>
      <c r="Q2" s="619"/>
      <c r="R2" s="10"/>
      <c r="S2" s="11"/>
    </row>
    <row r="3" spans="1:19" ht="17.25" customHeight="1" thickBot="1">
      <c r="A3" s="6"/>
      <c r="B3" s="568"/>
      <c r="C3" s="569"/>
      <c r="D3" s="570"/>
      <c r="E3" s="578" t="s">
        <v>23</v>
      </c>
      <c r="F3" s="579"/>
      <c r="G3" s="579"/>
      <c r="H3" s="580"/>
      <c r="I3" s="583"/>
      <c r="J3" s="584"/>
      <c r="K3" s="587"/>
      <c r="L3" s="588"/>
      <c r="M3" s="13"/>
      <c r="N3" s="14"/>
      <c r="O3" s="14"/>
      <c r="P3" s="14"/>
      <c r="Q3" s="14"/>
      <c r="R3" s="15"/>
      <c r="S3" s="11"/>
    </row>
    <row r="4" spans="1:19" ht="17.100000000000001" customHeight="1" thickBot="1">
      <c r="A4" s="6"/>
      <c r="B4" s="571"/>
      <c r="C4" s="572"/>
      <c r="D4" s="573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>
      <c r="A5" s="6"/>
      <c r="B5" s="550" t="s">
        <v>13</v>
      </c>
      <c r="C5" s="551"/>
      <c r="D5" s="512" t="str">
        <f>Данные!$A5</f>
        <v>PCI</v>
      </c>
      <c r="E5" s="513"/>
      <c r="F5" s="513"/>
      <c r="G5" s="513"/>
      <c r="H5" s="514"/>
      <c r="I5" s="552"/>
      <c r="J5" s="553"/>
      <c r="K5" s="513"/>
      <c r="L5" s="514"/>
      <c r="M5" s="21"/>
      <c r="N5" s="14"/>
      <c r="O5" s="14"/>
      <c r="P5" s="14"/>
      <c r="Q5" s="14"/>
      <c r="R5" s="15"/>
      <c r="S5" s="11"/>
    </row>
    <row r="6" spans="1:19" ht="24.75" customHeight="1" thickTop="1" thickBot="1">
      <c r="A6" s="6"/>
      <c r="B6" s="550" t="s">
        <v>12</v>
      </c>
      <c r="C6" s="554"/>
      <c r="D6" s="506" t="str">
        <f>Данные!$A2</f>
        <v>XXI-В-28-2б-500-1 (Штофф Колоски 0.5 л.)</v>
      </c>
      <c r="E6" s="555"/>
      <c r="F6" s="555"/>
      <c r="G6" s="555"/>
      <c r="H6" s="556"/>
      <c r="I6" s="552"/>
      <c r="J6" s="553"/>
      <c r="K6" s="513"/>
      <c r="L6" s="514"/>
      <c r="M6" s="21"/>
      <c r="N6" s="14"/>
      <c r="O6" s="14"/>
      <c r="P6" s="14"/>
      <c r="Q6" s="14"/>
      <c r="R6" s="15"/>
      <c r="S6" s="11"/>
    </row>
    <row r="7" spans="1:19" ht="57" customHeight="1" thickTop="1" thickBot="1">
      <c r="A7" s="6"/>
      <c r="B7" s="557" t="s">
        <v>14</v>
      </c>
      <c r="C7" s="558"/>
      <c r="D7" s="515">
        <f>Данные!$A8</f>
        <v>0</v>
      </c>
      <c r="E7" s="559"/>
      <c r="F7" s="559"/>
      <c r="G7" s="559"/>
      <c r="H7" s="560"/>
      <c r="I7" s="557" t="s">
        <v>15</v>
      </c>
      <c r="J7" s="561"/>
      <c r="K7" s="503">
        <f>Данные!$A11</f>
        <v>0</v>
      </c>
      <c r="L7" s="504"/>
      <c r="M7" s="22"/>
      <c r="N7" s="12"/>
      <c r="O7" s="12"/>
      <c r="P7" s="12"/>
      <c r="Q7" s="12"/>
      <c r="R7" s="23"/>
      <c r="S7" s="11"/>
    </row>
    <row r="8" spans="1:19" ht="3.75" customHeight="1" thickBot="1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6"/>
      <c r="M9" s="336"/>
      <c r="N9" s="336"/>
      <c r="O9" s="336"/>
      <c r="P9" s="336"/>
      <c r="Q9" s="336"/>
      <c r="R9" s="337"/>
      <c r="S9" s="38"/>
    </row>
    <row r="10" spans="1:19" ht="31.2" thickBot="1">
      <c r="A10" s="24"/>
      <c r="B10" s="50" t="s">
        <v>6</v>
      </c>
      <c r="C10" s="389" t="s">
        <v>147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8"/>
      <c r="M10" s="338"/>
      <c r="N10" s="338"/>
      <c r="O10" s="338"/>
      <c r="P10" s="338"/>
      <c r="Q10" s="338"/>
      <c r="R10" s="339"/>
      <c r="S10" s="32"/>
    </row>
    <row r="11" spans="1:19" ht="23.1" customHeight="1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8"/>
      <c r="M11" s="338"/>
      <c r="N11" s="338"/>
      <c r="O11" s="338"/>
      <c r="P11" s="338"/>
      <c r="Q11" s="338"/>
      <c r="R11" s="339"/>
      <c r="S11" s="32"/>
    </row>
    <row r="12" spans="1:19" ht="23.1" customHeight="1">
      <c r="A12" s="24"/>
      <c r="B12" s="50" t="s">
        <v>3</v>
      </c>
      <c r="C12" s="342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8"/>
      <c r="M12" s="338"/>
      <c r="N12" s="338"/>
      <c r="O12" s="338"/>
      <c r="P12" s="338"/>
      <c r="Q12" s="338"/>
      <c r="R12" s="339"/>
      <c r="S12" s="32"/>
    </row>
    <row r="13" spans="1:19" ht="23.1" customHeight="1">
      <c r="A13" s="24"/>
      <c r="B13" s="50" t="s">
        <v>7</v>
      </c>
      <c r="C13" s="342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8"/>
      <c r="M13" s="338"/>
      <c r="N13" s="338"/>
      <c r="O13" s="338"/>
      <c r="P13" s="338"/>
      <c r="Q13" s="338"/>
      <c r="R13" s="339"/>
      <c r="S13" s="32"/>
    </row>
    <row r="14" spans="1:19" ht="23.1" customHeight="1">
      <c r="A14" s="24"/>
      <c r="B14" s="50" t="s">
        <v>8</v>
      </c>
      <c r="C14" s="342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8"/>
      <c r="M14" s="338"/>
      <c r="N14" s="338"/>
      <c r="O14" s="338"/>
      <c r="P14" s="338"/>
      <c r="Q14" s="338"/>
      <c r="R14" s="339"/>
      <c r="S14" s="32"/>
    </row>
    <row r="15" spans="1:19" ht="23.1" customHeight="1" thickBot="1">
      <c r="A15" s="24"/>
      <c r="B15" s="57" t="s">
        <v>4</v>
      </c>
      <c r="C15" s="343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0"/>
      <c r="M15" s="340"/>
      <c r="N15" s="340"/>
      <c r="O15" s="340"/>
      <c r="P15" s="340"/>
      <c r="Q15" s="340"/>
      <c r="R15" s="341"/>
      <c r="S15" s="32"/>
    </row>
    <row r="16" spans="1:19" ht="3.75" customHeight="1" thickBot="1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E19" sqref="E19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96"/>
      <c r="C2" s="597"/>
      <c r="D2" s="598"/>
      <c r="E2" s="605" t="s">
        <v>10</v>
      </c>
      <c r="F2" s="606"/>
      <c r="G2" s="606"/>
      <c r="H2" s="607"/>
      <c r="I2" s="611" t="s">
        <v>11</v>
      </c>
      <c r="J2" s="612"/>
      <c r="K2" s="615">
        <f>Данные!B18</f>
        <v>60</v>
      </c>
      <c r="L2" s="616"/>
      <c r="M2" s="620"/>
      <c r="N2" s="621"/>
      <c r="O2" s="621"/>
      <c r="P2" s="621"/>
      <c r="Q2" s="621"/>
      <c r="R2" s="622"/>
      <c r="S2" s="70"/>
    </row>
    <row r="3" spans="1:19" ht="17.25" customHeight="1" thickBot="1">
      <c r="A3" s="65"/>
      <c r="B3" s="599"/>
      <c r="C3" s="600"/>
      <c r="D3" s="601"/>
      <c r="E3" s="608" t="s">
        <v>45</v>
      </c>
      <c r="F3" s="609"/>
      <c r="G3" s="609"/>
      <c r="H3" s="610"/>
      <c r="I3" s="613"/>
      <c r="J3" s="614"/>
      <c r="K3" s="617"/>
      <c r="L3" s="618"/>
      <c r="M3" s="623"/>
      <c r="N3" s="624"/>
      <c r="O3" s="624"/>
      <c r="P3" s="624"/>
      <c r="Q3" s="624"/>
      <c r="R3" s="625"/>
      <c r="S3" s="70"/>
    </row>
    <row r="4" spans="1:19" ht="17.100000000000001" customHeight="1" thickBot="1">
      <c r="A4" s="65"/>
      <c r="B4" s="602"/>
      <c r="C4" s="603"/>
      <c r="D4" s="604"/>
      <c r="E4" s="252"/>
      <c r="F4" s="252"/>
      <c r="G4" s="252"/>
      <c r="H4" s="252"/>
      <c r="I4" s="253"/>
      <c r="J4" s="251"/>
      <c r="K4" s="254"/>
      <c r="L4" s="255"/>
      <c r="M4" s="623"/>
      <c r="N4" s="624"/>
      <c r="O4" s="624"/>
      <c r="P4" s="624"/>
      <c r="Q4" s="624"/>
      <c r="R4" s="625"/>
      <c r="S4" s="70"/>
    </row>
    <row r="5" spans="1:19" ht="24.75" customHeight="1" thickTop="1" thickBot="1">
      <c r="A5" s="65"/>
      <c r="B5" s="550" t="s">
        <v>13</v>
      </c>
      <c r="C5" s="589"/>
      <c r="D5" s="512" t="str">
        <f>Данные!$A5</f>
        <v>PCI</v>
      </c>
      <c r="E5" s="513"/>
      <c r="F5" s="513"/>
      <c r="G5" s="513"/>
      <c r="H5" s="514"/>
      <c r="I5" s="590"/>
      <c r="J5" s="591"/>
      <c r="K5" s="592"/>
      <c r="L5" s="514"/>
      <c r="M5" s="623"/>
      <c r="N5" s="624"/>
      <c r="O5" s="624"/>
      <c r="P5" s="624"/>
      <c r="Q5" s="624"/>
      <c r="R5" s="625"/>
      <c r="S5" s="70"/>
    </row>
    <row r="6" spans="1:19" ht="17.100000000000001" customHeight="1" thickTop="1" thickBot="1">
      <c r="A6" s="65"/>
      <c r="B6" s="550" t="s">
        <v>12</v>
      </c>
      <c r="C6" s="589"/>
      <c r="D6" s="506" t="str">
        <f>Данные!$A2</f>
        <v>XXI-В-28-2б-500-1 (Штофф Колоски 0.5 л.)</v>
      </c>
      <c r="E6" s="555"/>
      <c r="F6" s="555"/>
      <c r="G6" s="555"/>
      <c r="H6" s="556"/>
      <c r="I6" s="590"/>
      <c r="J6" s="591"/>
      <c r="K6" s="592"/>
      <c r="L6" s="514"/>
      <c r="M6" s="623"/>
      <c r="N6" s="624"/>
      <c r="O6" s="624"/>
      <c r="P6" s="624"/>
      <c r="Q6" s="624"/>
      <c r="R6" s="625"/>
      <c r="S6" s="70"/>
    </row>
    <row r="7" spans="1:19" ht="90.75" customHeight="1" thickTop="1" thickBot="1">
      <c r="A7" s="65"/>
      <c r="B7" s="557" t="s">
        <v>14</v>
      </c>
      <c r="C7" s="593"/>
      <c r="D7" s="515">
        <f>Данные!$A8</f>
        <v>0</v>
      </c>
      <c r="E7" s="559"/>
      <c r="F7" s="559"/>
      <c r="G7" s="559"/>
      <c r="H7" s="560"/>
      <c r="I7" s="594" t="s">
        <v>15</v>
      </c>
      <c r="J7" s="593"/>
      <c r="K7" s="503">
        <f>Данные!$A11</f>
        <v>0</v>
      </c>
      <c r="L7" s="504"/>
      <c r="M7" s="623"/>
      <c r="N7" s="624"/>
      <c r="O7" s="624"/>
      <c r="P7" s="624"/>
      <c r="Q7" s="624"/>
      <c r="R7" s="625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15" customHeight="1">
      <c r="A10" s="78"/>
      <c r="B10" s="92" t="s">
        <v>25</v>
      </c>
      <c r="C10" s="344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>
      <c r="A11" s="78"/>
      <c r="B11" s="202" t="s">
        <v>26</v>
      </c>
      <c r="C11" s="133">
        <v>25.5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>
      <c r="A12" s="78"/>
      <c r="B12" s="202" t="s">
        <v>2</v>
      </c>
      <c r="C12" s="133">
        <v>24.95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>
      <c r="A13" s="78"/>
      <c r="B13" s="202" t="s">
        <v>3</v>
      </c>
      <c r="C13" s="345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>
      <c r="A14" s="78"/>
      <c r="B14" s="97" t="s">
        <v>27</v>
      </c>
      <c r="C14" s="324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>
      <c r="A16" s="78"/>
      <c r="B16" s="97" t="s">
        <v>9</v>
      </c>
      <c r="C16" s="98">
        <v>50.8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>
      <c r="A17" s="78"/>
      <c r="B17" s="97" t="s">
        <v>29</v>
      </c>
      <c r="C17" s="98">
        <v>23.6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>
      <c r="A18" s="78"/>
      <c r="B18" s="97" t="s">
        <v>30</v>
      </c>
      <c r="C18" s="324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>
      <c r="A19" s="78"/>
      <c r="B19" s="97" t="s">
        <v>35</v>
      </c>
      <c r="C19" s="98">
        <v>27.25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>
      <c r="A20" s="78"/>
      <c r="B20" s="97" t="s">
        <v>149</v>
      </c>
      <c r="C20" s="98">
        <v>27.95</v>
      </c>
      <c r="D20" s="104">
        <v>0.03</v>
      </c>
      <c r="E20" s="104">
        <v>0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1.2" thickBot="1">
      <c r="A21" s="78"/>
      <c r="B21" s="547" t="s">
        <v>46</v>
      </c>
      <c r="C21" s="548"/>
      <c r="D21" s="548"/>
      <c r="E21" s="549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>
      <c r="B23" s="125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1:E21"/>
    <mergeCell ref="B6:C6"/>
    <mergeCell ref="D6:H6"/>
    <mergeCell ref="I6:J6"/>
    <mergeCell ref="B7:C7"/>
    <mergeCell ref="D7:H7"/>
    <mergeCell ref="I7:J7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96"/>
      <c r="C2" s="597"/>
      <c r="D2" s="598"/>
      <c r="E2" s="605" t="s">
        <v>10</v>
      </c>
      <c r="F2" s="606"/>
      <c r="G2" s="606"/>
      <c r="H2" s="607"/>
      <c r="I2" s="611" t="s">
        <v>11</v>
      </c>
      <c r="J2" s="612"/>
      <c r="K2" s="615">
        <f>Данные!B19</f>
        <v>60</v>
      </c>
      <c r="L2" s="616"/>
      <c r="M2" s="66"/>
      <c r="N2" s="67"/>
      <c r="O2" s="68"/>
      <c r="P2" s="626"/>
      <c r="Q2" s="626"/>
      <c r="R2" s="69"/>
      <c r="S2" s="70"/>
    </row>
    <row r="3" spans="1:19" ht="17.25" customHeight="1" thickBot="1">
      <c r="A3" s="65"/>
      <c r="B3" s="599"/>
      <c r="C3" s="600"/>
      <c r="D3" s="601"/>
      <c r="E3" s="608" t="s">
        <v>88</v>
      </c>
      <c r="F3" s="609"/>
      <c r="G3" s="609"/>
      <c r="H3" s="610"/>
      <c r="I3" s="613"/>
      <c r="J3" s="614"/>
      <c r="K3" s="617"/>
      <c r="L3" s="618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602"/>
      <c r="C4" s="603"/>
      <c r="D4" s="604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50" t="s">
        <v>13</v>
      </c>
      <c r="C5" s="589"/>
      <c r="D5" s="512" t="str">
        <f>Данные!$A5</f>
        <v>PCI</v>
      </c>
      <c r="E5" s="513"/>
      <c r="F5" s="513"/>
      <c r="G5" s="513"/>
      <c r="H5" s="514"/>
      <c r="I5" s="590"/>
      <c r="J5" s="591"/>
      <c r="K5" s="592"/>
      <c r="L5" s="51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50" t="s">
        <v>12</v>
      </c>
      <c r="C6" s="589"/>
      <c r="D6" s="506" t="str">
        <f>Данные!$A2</f>
        <v>XXI-В-28-2б-500-1 (Штофф Колоски 0.5 л.)</v>
      </c>
      <c r="E6" s="555"/>
      <c r="F6" s="555"/>
      <c r="G6" s="555"/>
      <c r="H6" s="556"/>
      <c r="I6" s="590"/>
      <c r="J6" s="591"/>
      <c r="K6" s="592"/>
      <c r="L6" s="514"/>
      <c r="M6" s="72"/>
      <c r="N6" s="71"/>
      <c r="O6" s="71"/>
      <c r="P6" s="71"/>
      <c r="Q6" s="71"/>
      <c r="R6" s="73"/>
      <c r="S6" s="70"/>
    </row>
    <row r="7" spans="1:19" ht="71.25" customHeight="1" thickTop="1" thickBot="1">
      <c r="A7" s="65"/>
      <c r="B7" s="557" t="s">
        <v>14</v>
      </c>
      <c r="C7" s="593"/>
      <c r="D7" s="515">
        <f>Данные!$A8</f>
        <v>0</v>
      </c>
      <c r="E7" s="559"/>
      <c r="F7" s="559"/>
      <c r="G7" s="559"/>
      <c r="H7" s="560"/>
      <c r="I7" s="594" t="s">
        <v>15</v>
      </c>
      <c r="J7" s="593"/>
      <c r="K7" s="503">
        <f>Данные!$A11</f>
        <v>0</v>
      </c>
      <c r="L7" s="504"/>
      <c r="M7" s="74"/>
      <c r="N7" s="71"/>
      <c r="O7" s="71"/>
      <c r="P7" s="71"/>
      <c r="Q7" s="71"/>
      <c r="R7" s="73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>
      <c r="A10" s="78"/>
      <c r="B10" s="131" t="s">
        <v>26</v>
      </c>
      <c r="C10" s="98">
        <v>24.8</v>
      </c>
      <c r="D10" s="98">
        <v>0</v>
      </c>
      <c r="E10" s="98">
        <v>-0.03</v>
      </c>
      <c r="F10" s="118" t="s">
        <v>16</v>
      </c>
      <c r="G10" s="59" t="s">
        <v>47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>
      <c r="A11" s="78"/>
      <c r="B11" s="131" t="s">
        <v>2</v>
      </c>
      <c r="C11" s="98">
        <v>20.7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>
      <c r="A12" s="78"/>
      <c r="B12" s="131" t="s">
        <v>3</v>
      </c>
      <c r="C12" s="324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>
      <c r="A13" s="78"/>
      <c r="B13" s="131" t="s">
        <v>27</v>
      </c>
      <c r="C13" s="324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>
      <c r="A14" s="78"/>
      <c r="B14" s="131" t="s">
        <v>9</v>
      </c>
      <c r="C14" s="98">
        <v>12.8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>
      <c r="A15" s="78"/>
      <c r="B15" s="131" t="s">
        <v>5</v>
      </c>
      <c r="C15" s="324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>
      <c r="A16" s="78"/>
      <c r="B16" s="547" t="s">
        <v>48</v>
      </c>
      <c r="C16" s="548"/>
      <c r="D16" s="548"/>
      <c r="E16" s="549"/>
      <c r="F16" s="261" t="s">
        <v>16</v>
      </c>
      <c r="G16" s="200" t="s">
        <v>44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>
      <c r="B18" s="125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Паспорт</vt:lpstr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2019-11-08T06:57:14Z</cp:lastPrinted>
  <dcterms:created xsi:type="dcterms:W3CDTF">2004-01-21T15:24:02Z</dcterms:created>
  <dcterms:modified xsi:type="dcterms:W3CDTF">2019-11-20T08:27:16Z</dcterms:modified>
</cp:coreProperties>
</file>