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firstSheet="5" activeTab="7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52511"/>
</workbook>
</file>

<file path=xl/calcChain.xml><?xml version="1.0" encoding="utf-8"?>
<calcChain xmlns="http://schemas.openxmlformats.org/spreadsheetml/2006/main"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<sst xmlns="http://schemas.openxmlformats.org/spreadsheetml/2006/main" count="519" uniqueCount="144">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</sst>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20" sqref="B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70" t="s">
        <v>81</v>
      </c>
    </row>
    <row r="2" spans="1:11" ht="17.399999999999999" thickTop="1" thickBot="1" x14ac:dyDescent="0.35">
      <c r="A2" s="490" t="s">
        <v>110</v>
      </c>
      <c r="B2" s="491"/>
      <c r="C2" s="491"/>
      <c r="D2" s="491"/>
      <c r="E2" s="492"/>
      <c r="G2" s="369" t="s">
        <v>79</v>
      </c>
    </row>
    <row r="3" spans="1:11" ht="16.8" thickTop="1" x14ac:dyDescent="0.3">
      <c r="G3" s="369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71"/>
      <c r="D10" s="377" t="s">
        <v>94</v>
      </c>
      <c r="E10" s="371"/>
      <c r="F10" t="s">
        <v>95</v>
      </c>
    </row>
    <row r="11" spans="1:11" ht="16.8" thickTop="1" thickBot="1" x14ac:dyDescent="0.3">
      <c r="A11" s="487"/>
      <c r="B11" s="488"/>
      <c r="D11" s="376">
        <v>43761</v>
      </c>
      <c r="F11" s="484" t="s">
        <v>97</v>
      </c>
      <c r="G11" s="484"/>
      <c r="H11" s="484"/>
      <c r="I11" s="484"/>
      <c r="J11" s="485" t="s">
        <v>99</v>
      </c>
      <c r="K11" s="485"/>
    </row>
    <row r="12" spans="1:11" x14ac:dyDescent="0.25">
      <c r="F12" s="484" t="s">
        <v>86</v>
      </c>
      <c r="G12" s="484"/>
      <c r="H12" s="484"/>
      <c r="I12" s="484"/>
      <c r="J12" s="485" t="s">
        <v>100</v>
      </c>
      <c r="K12" s="485"/>
    </row>
    <row r="13" spans="1:11" ht="39.6" x14ac:dyDescent="0.25">
      <c r="A13" s="381" t="s">
        <v>88</v>
      </c>
      <c r="B13" s="381" t="s">
        <v>89</v>
      </c>
      <c r="C13" s="381" t="s">
        <v>104</v>
      </c>
      <c r="D13" s="381" t="s">
        <v>140</v>
      </c>
      <c r="E13" s="481" t="s">
        <v>141</v>
      </c>
      <c r="F13" s="484" t="s">
        <v>98</v>
      </c>
      <c r="G13" s="484"/>
      <c r="H13" s="484"/>
      <c r="I13" s="484"/>
      <c r="J13" s="485" t="s">
        <v>101</v>
      </c>
      <c r="K13" s="485"/>
    </row>
    <row r="14" spans="1:11" x14ac:dyDescent="0.25">
      <c r="A14" s="372" t="s">
        <v>43</v>
      </c>
      <c r="B14" s="373">
        <v>26</v>
      </c>
      <c r="C14" s="379" t="s">
        <v>111</v>
      </c>
      <c r="D14" s="373">
        <v>32.5</v>
      </c>
      <c r="E14" s="373">
        <f>B14*D14</f>
        <v>845</v>
      </c>
    </row>
    <row r="15" spans="1:11" x14ac:dyDescent="0.25">
      <c r="A15" s="372" t="s">
        <v>44</v>
      </c>
      <c r="B15" s="373">
        <v>26</v>
      </c>
      <c r="C15" s="379" t="s">
        <v>111</v>
      </c>
      <c r="D15" s="373">
        <v>3</v>
      </c>
      <c r="E15" s="373">
        <f t="shared" ref="E15:E26" si="0">B15*D15</f>
        <v>78</v>
      </c>
    </row>
    <row r="16" spans="1:11" x14ac:dyDescent="0.25">
      <c r="A16" s="372" t="s">
        <v>38</v>
      </c>
      <c r="B16" s="373">
        <v>34</v>
      </c>
      <c r="C16" s="379" t="s">
        <v>111</v>
      </c>
      <c r="D16" s="373">
        <v>34.200000000000003</v>
      </c>
      <c r="E16" s="373">
        <f t="shared" si="0"/>
        <v>1162.8000000000002</v>
      </c>
    </row>
    <row r="17" spans="1:7" x14ac:dyDescent="0.25">
      <c r="A17" s="372" t="s">
        <v>23</v>
      </c>
      <c r="B17" s="373">
        <v>34</v>
      </c>
      <c r="C17" s="379" t="s">
        <v>111</v>
      </c>
      <c r="D17" s="373">
        <v>1.3</v>
      </c>
      <c r="E17" s="373">
        <f t="shared" si="0"/>
        <v>44.2</v>
      </c>
    </row>
    <row r="18" spans="1:7" x14ac:dyDescent="0.25">
      <c r="A18" s="372" t="s">
        <v>47</v>
      </c>
      <c r="B18" s="373">
        <v>80</v>
      </c>
      <c r="C18" s="379" t="s">
        <v>111</v>
      </c>
      <c r="D18" s="373">
        <v>1.29</v>
      </c>
      <c r="E18" s="373">
        <f t="shared" si="0"/>
        <v>103.2</v>
      </c>
    </row>
    <row r="19" spans="1:7" x14ac:dyDescent="0.25">
      <c r="A19" s="372" t="s">
        <v>90</v>
      </c>
      <c r="B19" s="373">
        <v>80</v>
      </c>
      <c r="C19" s="379" t="s">
        <v>111</v>
      </c>
      <c r="D19" s="373">
        <v>0.3</v>
      </c>
      <c r="E19" s="373">
        <f t="shared" si="0"/>
        <v>24</v>
      </c>
    </row>
    <row r="20" spans="1:7" x14ac:dyDescent="0.25">
      <c r="A20" s="372" t="s">
        <v>51</v>
      </c>
      <c r="B20" s="373">
        <v>80</v>
      </c>
      <c r="C20" s="379" t="s">
        <v>111</v>
      </c>
      <c r="D20" s="373">
        <v>0.5</v>
      </c>
      <c r="E20" s="373">
        <f t="shared" si="0"/>
        <v>40</v>
      </c>
    </row>
    <row r="21" spans="1:7" x14ac:dyDescent="0.25">
      <c r="A21" s="372" t="s">
        <v>53</v>
      </c>
      <c r="B21" s="373">
        <v>20</v>
      </c>
      <c r="C21" s="379" t="s">
        <v>111</v>
      </c>
      <c r="D21" s="373">
        <v>0.4</v>
      </c>
      <c r="E21" s="373">
        <f t="shared" si="0"/>
        <v>8</v>
      </c>
    </row>
    <row r="22" spans="1:7" x14ac:dyDescent="0.25">
      <c r="A22" s="372" t="s">
        <v>91</v>
      </c>
      <c r="B22" s="379"/>
      <c r="C22" s="379"/>
      <c r="D22" s="373"/>
      <c r="E22" s="373">
        <f t="shared" si="0"/>
        <v>0</v>
      </c>
    </row>
    <row r="23" spans="1:7" x14ac:dyDescent="0.25">
      <c r="A23" s="372" t="s">
        <v>56</v>
      </c>
      <c r="B23" s="373">
        <v>24</v>
      </c>
      <c r="C23" s="379" t="s">
        <v>111</v>
      </c>
      <c r="D23" s="373">
        <v>1.7</v>
      </c>
      <c r="E23" s="373">
        <f t="shared" si="0"/>
        <v>40.799999999999997</v>
      </c>
    </row>
    <row r="24" spans="1:7" x14ac:dyDescent="0.25">
      <c r="A24" s="372" t="s">
        <v>70</v>
      </c>
      <c r="B24" s="373">
        <v>9</v>
      </c>
      <c r="C24" s="379" t="s">
        <v>111</v>
      </c>
      <c r="D24" s="373">
        <v>3</v>
      </c>
      <c r="E24" s="373">
        <f t="shared" si="0"/>
        <v>27</v>
      </c>
    </row>
    <row r="25" spans="1:7" x14ac:dyDescent="0.25">
      <c r="A25" s="372" t="s">
        <v>92</v>
      </c>
      <c r="B25" s="379"/>
      <c r="C25" s="379"/>
      <c r="D25" s="373"/>
      <c r="E25" s="373">
        <f t="shared" si="0"/>
        <v>0</v>
      </c>
    </row>
    <row r="26" spans="1:7" x14ac:dyDescent="0.25">
      <c r="A26" s="374" t="s">
        <v>55</v>
      </c>
      <c r="B26" s="375">
        <v>18</v>
      </c>
      <c r="C26" s="379" t="s">
        <v>111</v>
      </c>
      <c r="D26" s="373">
        <v>1.5</v>
      </c>
      <c r="E26" s="373">
        <f t="shared" si="0"/>
        <v>27</v>
      </c>
    </row>
    <row r="27" spans="1:7" x14ac:dyDescent="0.25">
      <c r="A27" s="374" t="s">
        <v>106</v>
      </c>
      <c r="B27" s="380">
        <v>24</v>
      </c>
      <c r="C27" s="382"/>
      <c r="D27" s="373"/>
      <c r="E27" s="373"/>
    </row>
    <row r="28" spans="1:7" x14ac:dyDescent="0.25">
      <c r="A28" s="378"/>
      <c r="D28" s="377"/>
      <c r="E28" s="377">
        <f>SUM(E14:E27)</f>
        <v>2400</v>
      </c>
      <c r="F28">
        <v>2400</v>
      </c>
      <c r="G28">
        <f>F28-E28</f>
        <v>0</v>
      </c>
    </row>
    <row r="29" spans="1:7" x14ac:dyDescent="0.25">
      <c r="A29" s="486" t="s">
        <v>107</v>
      </c>
      <c r="B29" s="486"/>
      <c r="C29" s="486"/>
    </row>
    <row r="30" spans="1:7" x14ac:dyDescent="0.25">
      <c r="A30" t="s">
        <v>113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K14" activePane="bottomRight" state="frozen"/>
      <selection pane="topRight" activeCell="H1" sqref="H1"/>
      <selection pane="bottomLeft" activeCell="A9" sqref="A9"/>
      <selection pane="bottomRight" activeCell="F23" sqref="F23"/>
    </sheetView>
  </sheetViews>
  <sheetFormatPr defaultColWidth="9.109375" defaultRowHeight="13.2" x14ac:dyDescent="0.25"/>
  <cols>
    <col min="1" max="1" width="1.33203125" style="168" customWidth="1"/>
    <col min="2" max="2" width="5.88671875" style="168" customWidth="1"/>
    <col min="3" max="3" width="11.33203125" style="168" customWidth="1"/>
    <col min="4" max="5" width="6.33203125" style="168" customWidth="1"/>
    <col min="6" max="6" width="6.109375" style="168" customWidth="1"/>
    <col min="7" max="7" width="11.5546875" style="168" customWidth="1"/>
    <col min="8" max="18" width="9" style="168" customWidth="1"/>
    <col min="19" max="19" width="1.44140625" style="168" customWidth="1"/>
    <col min="20" max="16384" width="9.109375" style="168"/>
  </cols>
  <sheetData>
    <row r="1" spans="1:19" ht="8.25" customHeight="1" thickTop="1" thickBot="1" x14ac:dyDescent="0.3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2.8" x14ac:dyDescent="0.25">
      <c r="A2" s="169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Данные!B20</f>
        <v>80</v>
      </c>
      <c r="L2" s="605"/>
      <c r="M2" s="170"/>
      <c r="N2" s="171"/>
      <c r="O2" s="172"/>
      <c r="P2" s="626"/>
      <c r="Q2" s="626"/>
      <c r="R2" s="173"/>
      <c r="S2" s="174"/>
    </row>
    <row r="3" spans="1:19" ht="17.25" customHeight="1" thickBot="1" x14ac:dyDescent="0.3">
      <c r="A3" s="169"/>
      <c r="B3" s="588"/>
      <c r="C3" s="589"/>
      <c r="D3" s="590"/>
      <c r="E3" s="597" t="s">
        <v>51</v>
      </c>
      <c r="F3" s="598"/>
      <c r="G3" s="598"/>
      <c r="H3" s="599"/>
      <c r="I3" s="602"/>
      <c r="J3" s="603"/>
      <c r="K3" s="606"/>
      <c r="L3" s="607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3">
      <c r="A4" s="169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" thickTop="1" thickBot="1" x14ac:dyDescent="0.3">
      <c r="A5" s="169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3">
      <c r="A6" s="169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3">
      <c r="A7" s="169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3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1.2" thickBot="1" x14ac:dyDescent="0.3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 x14ac:dyDescent="0.25">
      <c r="A10" s="179"/>
      <c r="B10" s="188" t="s">
        <v>25</v>
      </c>
      <c r="C10" s="189">
        <v>74.75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 x14ac:dyDescent="0.25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 x14ac:dyDescent="0.25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 x14ac:dyDescent="0.25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 x14ac:dyDescent="0.25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 x14ac:dyDescent="0.25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 x14ac:dyDescent="0.25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0.6" x14ac:dyDescent="0.25">
      <c r="A17" s="179"/>
      <c r="B17" s="190" t="s">
        <v>9</v>
      </c>
      <c r="C17" s="191">
        <v>32.950000000000003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 x14ac:dyDescent="0.3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 x14ac:dyDescent="0.3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8" thickTop="1" x14ac:dyDescent="0.25"/>
    <row r="21" spans="1:19" x14ac:dyDescent="0.25">
      <c r="L21" s="617" t="s">
        <v>143</v>
      </c>
      <c r="M21" s="617"/>
      <c r="N21" s="617"/>
      <c r="O21" s="483"/>
      <c r="P21" s="483"/>
    </row>
  </sheetData>
  <mergeCells count="19">
    <mergeCell ref="P2:Q2"/>
    <mergeCell ref="E3:H3"/>
    <mergeCell ref="I2:J3"/>
    <mergeCell ref="K2:L3"/>
    <mergeCell ref="L21:N21"/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12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09375" defaultRowHeight="13.2" x14ac:dyDescent="0.25"/>
  <cols>
    <col min="1" max="1" width="1.33203125" style="207" customWidth="1"/>
    <col min="2" max="2" width="5.88671875" style="207" customWidth="1"/>
    <col min="3" max="3" width="10.33203125" style="207" customWidth="1"/>
    <col min="4" max="5" width="6.33203125" style="207" customWidth="1"/>
    <col min="6" max="6" width="5.6640625" style="207" customWidth="1"/>
    <col min="7" max="7" width="10.44140625" style="207" customWidth="1"/>
    <col min="8" max="18" width="9" style="207" customWidth="1"/>
    <col min="19" max="19" width="1.44140625" style="207" customWidth="1"/>
    <col min="20" max="16384" width="9.109375" style="207"/>
  </cols>
  <sheetData>
    <row r="1" spans="1:19" ht="8.25" customHeight="1" thickTop="1" thickBot="1" x14ac:dyDescent="0.3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2.8" x14ac:dyDescent="0.25">
      <c r="A2" s="208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Данные!B21</f>
        <v>20</v>
      </c>
      <c r="L2" s="605"/>
      <c r="M2" s="209"/>
      <c r="N2" s="210"/>
      <c r="O2" s="211"/>
      <c r="P2" s="627"/>
      <c r="Q2" s="627"/>
      <c r="R2" s="212"/>
      <c r="S2" s="213"/>
    </row>
    <row r="3" spans="1:19" ht="17.25" customHeight="1" thickBot="1" x14ac:dyDescent="0.3">
      <c r="A3" s="208"/>
      <c r="B3" s="588"/>
      <c r="C3" s="589"/>
      <c r="D3" s="590"/>
      <c r="E3" s="597" t="s">
        <v>53</v>
      </c>
      <c r="F3" s="598"/>
      <c r="G3" s="598"/>
      <c r="H3" s="599"/>
      <c r="I3" s="602"/>
      <c r="J3" s="603"/>
      <c r="K3" s="606"/>
      <c r="L3" s="607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3">
      <c r="A4" s="208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" thickTop="1" thickBot="1" x14ac:dyDescent="0.3">
      <c r="A5" s="208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3">
      <c r="A6" s="208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3">
      <c r="A7" s="208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3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1.2" thickBot="1" x14ac:dyDescent="0.3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5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5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5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5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5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5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5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5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3">
      <c r="A18" s="218"/>
      <c r="B18" s="628" t="s">
        <v>54</v>
      </c>
      <c r="C18" s="629"/>
      <c r="D18" s="629"/>
      <c r="E18" s="630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3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8" thickTop="1" x14ac:dyDescent="0.25"/>
    <row r="21" spans="1:19" x14ac:dyDescent="0.25">
      <c r="L21" s="617" t="s">
        <v>143</v>
      </c>
      <c r="M21" s="617"/>
      <c r="N21" s="617"/>
      <c r="O21" s="483"/>
      <c r="P21" s="483"/>
    </row>
  </sheetData>
  <mergeCells count="20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I5:J5"/>
    <mergeCell ref="K5:L5"/>
    <mergeCell ref="I6:J6"/>
    <mergeCell ref="K6:L6"/>
    <mergeCell ref="L21:N21"/>
    <mergeCell ref="P2:Q2"/>
    <mergeCell ref="E3:H3"/>
    <mergeCell ref="I2:J3"/>
    <mergeCell ref="K2:L3"/>
    <mergeCell ref="I7:J7"/>
    <mergeCell ref="K7:L7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K15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2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Данные!B26</f>
        <v>18</v>
      </c>
      <c r="L2" s="605"/>
      <c r="M2" s="133"/>
      <c r="N2" s="134"/>
      <c r="O2" s="135"/>
      <c r="P2" s="631"/>
      <c r="Q2" s="631"/>
      <c r="R2" s="136"/>
      <c r="S2" s="137"/>
    </row>
    <row r="3" spans="1:19" ht="17.25" customHeight="1" thickBot="1" x14ac:dyDescent="0.3">
      <c r="A3" s="132"/>
      <c r="B3" s="588"/>
      <c r="C3" s="589"/>
      <c r="D3" s="590"/>
      <c r="E3" s="597" t="s">
        <v>55</v>
      </c>
      <c r="F3" s="598"/>
      <c r="G3" s="598"/>
      <c r="H3" s="599"/>
      <c r="I3" s="602"/>
      <c r="J3" s="603"/>
      <c r="K3" s="606"/>
      <c r="L3" s="607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3">
      <c r="A4" s="132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" thickTop="1" thickBot="1" x14ac:dyDescent="0.3">
      <c r="A5" s="132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3">
      <c r="A6" s="132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3">
      <c r="A7" s="132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3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1.2" thickBot="1" x14ac:dyDescent="0.3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5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5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5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5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5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5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5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5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5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3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3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8" thickTop="1" x14ac:dyDescent="0.25"/>
    <row r="22" spans="1:19" x14ac:dyDescent="0.25">
      <c r="L22" s="617" t="s">
        <v>143</v>
      </c>
      <c r="M22" s="617"/>
      <c r="N22" s="617"/>
      <c r="O22" s="483"/>
      <c r="P22" s="483"/>
    </row>
  </sheetData>
  <mergeCells count="19">
    <mergeCell ref="P2:Q2"/>
    <mergeCell ref="E3:H3"/>
    <mergeCell ref="I2:J3"/>
    <mergeCell ref="K2:L3"/>
    <mergeCell ref="L22:N22"/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18" sqref="L18:P18"/>
    </sheetView>
  </sheetViews>
  <sheetFormatPr defaultColWidth="9.109375" defaultRowHeight="13.2" x14ac:dyDescent="0.25"/>
  <cols>
    <col min="1" max="1" width="1.33203125" style="264" customWidth="1"/>
    <col min="2" max="2" width="5" style="264" customWidth="1"/>
    <col min="3" max="3" width="11" style="264" customWidth="1"/>
    <col min="4" max="5" width="6.33203125" style="264" customWidth="1"/>
    <col min="6" max="6" width="5.6640625" style="264" customWidth="1"/>
    <col min="7" max="7" width="11.109375" style="264" customWidth="1"/>
    <col min="8" max="18" width="9" style="264" customWidth="1"/>
    <col min="19" max="19" width="1.44140625" style="264" customWidth="1"/>
    <col min="20" max="16384" width="9.109375" style="264"/>
  </cols>
  <sheetData>
    <row r="1" spans="1:19" ht="8.25" customHeight="1" thickTop="1" thickBot="1" x14ac:dyDescent="0.3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2.8" x14ac:dyDescent="0.25">
      <c r="A2" s="2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32">
        <f>Данные!B23</f>
        <v>24</v>
      </c>
      <c r="L2" s="633"/>
      <c r="M2" s="266"/>
      <c r="N2" s="267"/>
      <c r="O2" s="268"/>
      <c r="P2" s="636"/>
      <c r="Q2" s="636"/>
      <c r="R2" s="269"/>
      <c r="S2" s="270"/>
    </row>
    <row r="3" spans="1:19" ht="17.25" customHeight="1" thickBot="1" x14ac:dyDescent="0.3">
      <c r="A3" s="265"/>
      <c r="B3" s="588"/>
      <c r="C3" s="589"/>
      <c r="D3" s="590"/>
      <c r="E3" s="597" t="s">
        <v>56</v>
      </c>
      <c r="F3" s="598"/>
      <c r="G3" s="598"/>
      <c r="H3" s="599"/>
      <c r="I3" s="602"/>
      <c r="J3" s="603"/>
      <c r="K3" s="634"/>
      <c r="L3" s="635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3">
      <c r="A4" s="2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" thickTop="1" thickBot="1" x14ac:dyDescent="0.3">
      <c r="A5" s="2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3">
      <c r="A6" s="265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3">
      <c r="A7" s="2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3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1.2" thickBot="1" x14ac:dyDescent="0.3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 x14ac:dyDescent="0.25">
      <c r="A10" s="275"/>
      <c r="B10" s="285" t="s">
        <v>25</v>
      </c>
      <c r="C10" s="385">
        <v>40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0.6" x14ac:dyDescent="0.25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 x14ac:dyDescent="0.25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 x14ac:dyDescent="0.25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 x14ac:dyDescent="0.25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 x14ac:dyDescent="0.3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 x14ac:dyDescent="0.3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8" thickTop="1" x14ac:dyDescent="0.25"/>
    <row r="18" spans="12:16" x14ac:dyDescent="0.25">
      <c r="L18" s="617" t="s">
        <v>143</v>
      </c>
      <c r="M18" s="617"/>
      <c r="N18" s="617"/>
      <c r="O18" s="483"/>
      <c r="P18" s="483"/>
    </row>
  </sheetData>
  <mergeCells count="19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L18:N18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7"/>
      <c r="B1" s="480" t="s">
        <v>114</v>
      </c>
      <c r="C1" s="387"/>
      <c r="D1" s="479" t="str">
        <f>Данные!A2</f>
        <v>ХXI-КПМ-30-1-500-7 (Каласы 0.5 л.)</v>
      </c>
      <c r="E1" s="387"/>
      <c r="F1" s="387"/>
      <c r="G1" s="387"/>
      <c r="H1" s="387"/>
      <c r="I1" s="387"/>
      <c r="J1" s="387"/>
      <c r="K1" s="387"/>
      <c r="L1" s="387"/>
    </row>
    <row r="2" spans="1:13" ht="15.6" x14ac:dyDescent="0.3">
      <c r="A2" s="387"/>
      <c r="B2" s="387" t="s">
        <v>115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 x14ac:dyDescent="0.25">
      <c r="A3" s="507" t="s">
        <v>116</v>
      </c>
      <c r="B3" s="507"/>
      <c r="C3" s="507"/>
      <c r="D3" s="507"/>
      <c r="E3" s="507"/>
      <c r="F3" s="507"/>
      <c r="G3" s="507"/>
      <c r="H3" s="507"/>
      <c r="I3" s="507"/>
      <c r="K3" s="389"/>
      <c r="L3" s="389"/>
      <c r="M3" s="390"/>
    </row>
    <row r="4" spans="1:13" ht="16.2" thickBot="1" x14ac:dyDescent="0.35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6.599999999999994" thickBot="1" x14ac:dyDescent="0.3">
      <c r="A5" s="394" t="s">
        <v>117</v>
      </c>
      <c r="B5" s="395" t="s">
        <v>118</v>
      </c>
      <c r="C5" s="395" t="s">
        <v>67</v>
      </c>
      <c r="D5" s="396" t="s">
        <v>119</v>
      </c>
      <c r="E5" s="395" t="s">
        <v>120</v>
      </c>
      <c r="F5" s="395" t="s">
        <v>121</v>
      </c>
      <c r="G5" s="395" t="s">
        <v>122</v>
      </c>
      <c r="H5" s="397" t="s">
        <v>123</v>
      </c>
      <c r="I5" s="398"/>
      <c r="J5" s="398"/>
      <c r="K5" s="398"/>
      <c r="L5" s="398"/>
    </row>
    <row r="6" spans="1:13" x14ac:dyDescent="0.25">
      <c r="A6" s="399">
        <v>1</v>
      </c>
      <c r="B6" s="400" t="str">
        <f>Данные!A14</f>
        <v>Чистовая форма</v>
      </c>
      <c r="C6" s="379" t="str">
        <f>Данные!C14</f>
        <v>ХXI-КПМ-30-1-500-7</v>
      </c>
      <c r="D6" s="401">
        <f>Данные!$B14</f>
        <v>26</v>
      </c>
      <c r="E6" s="401">
        <v>26</v>
      </c>
      <c r="F6" s="402"/>
      <c r="G6" s="401">
        <f>E6-F6</f>
        <v>26</v>
      </c>
      <c r="H6" s="403"/>
      <c r="I6" s="404"/>
      <c r="J6" s="390"/>
      <c r="K6" s="390"/>
      <c r="L6" s="404"/>
    </row>
    <row r="7" spans="1:13" x14ac:dyDescent="0.25">
      <c r="A7" s="405">
        <f>A6+1</f>
        <v>2</v>
      </c>
      <c r="B7" s="406" t="str">
        <f>Данные!A15</f>
        <v>Чистовой поддон</v>
      </c>
      <c r="C7" s="379" t="str">
        <f>Данные!C15</f>
        <v>ХXI-КПМ-30-1-500-7</v>
      </c>
      <c r="D7" s="407">
        <f>Данные!$B15</f>
        <v>26</v>
      </c>
      <c r="E7" s="407">
        <v>26</v>
      </c>
      <c r="F7" s="386"/>
      <c r="G7" s="407">
        <f t="shared" ref="G7:G17" si="0">E7-F7</f>
        <v>26</v>
      </c>
      <c r="H7" s="408"/>
      <c r="I7" s="404"/>
      <c r="J7" s="390"/>
      <c r="K7" s="390"/>
      <c r="L7" s="404"/>
    </row>
    <row r="8" spans="1:13" x14ac:dyDescent="0.25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ХXI-КПМ-30-1-500-7</v>
      </c>
      <c r="D8" s="407">
        <f>Данные!$B16</f>
        <v>34</v>
      </c>
      <c r="E8" s="407">
        <v>30</v>
      </c>
      <c r="F8" s="386"/>
      <c r="G8" s="407">
        <f t="shared" si="0"/>
        <v>30</v>
      </c>
      <c r="H8" s="409"/>
      <c r="I8" s="404"/>
      <c r="J8" s="390"/>
      <c r="K8" s="390"/>
      <c r="L8" s="404"/>
    </row>
    <row r="9" spans="1:13" x14ac:dyDescent="0.25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ХXI-КПМ-30-1-500-7</v>
      </c>
      <c r="D9" s="407">
        <f>Данные!$B17</f>
        <v>34</v>
      </c>
      <c r="E9" s="407">
        <v>30</v>
      </c>
      <c r="F9" s="386"/>
      <c r="G9" s="407">
        <f t="shared" si="0"/>
        <v>30</v>
      </c>
      <c r="H9" s="409"/>
      <c r="I9" s="404"/>
      <c r="J9" s="410"/>
      <c r="K9" s="390"/>
      <c r="L9" s="404"/>
    </row>
    <row r="10" spans="1:13" x14ac:dyDescent="0.25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ХXI-КПМ-30-1-500-7</v>
      </c>
      <c r="D10" s="407">
        <f>Данные!$B18</f>
        <v>80</v>
      </c>
      <c r="E10" s="407">
        <v>70</v>
      </c>
      <c r="F10" s="386"/>
      <c r="G10" s="407">
        <f t="shared" si="0"/>
        <v>70</v>
      </c>
      <c r="H10" s="409"/>
      <c r="I10" s="410"/>
      <c r="J10" s="410"/>
      <c r="K10" s="410"/>
      <c r="L10" s="404"/>
    </row>
    <row r="11" spans="1:13" x14ac:dyDescent="0.25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ХXI-КПМ-30-1-500-7</v>
      </c>
      <c r="D11" s="407">
        <f>Данные!$B19</f>
        <v>80</v>
      </c>
      <c r="E11" s="407">
        <v>70</v>
      </c>
      <c r="F11" s="386"/>
      <c r="G11" s="407">
        <f t="shared" si="0"/>
        <v>70</v>
      </c>
      <c r="H11" s="409"/>
      <c r="I11" s="404"/>
      <c r="J11" s="410"/>
      <c r="K11" s="390"/>
      <c r="L11" s="404"/>
    </row>
    <row r="12" spans="1:13" x14ac:dyDescent="0.25">
      <c r="A12" s="405">
        <f t="shared" si="1"/>
        <v>7</v>
      </c>
      <c r="B12" s="406" t="str">
        <f>Данные!A20</f>
        <v>Плунжер</v>
      </c>
      <c r="C12" s="379" t="str">
        <f>Данные!C20</f>
        <v>ХXI-КПМ-30-1-500-7</v>
      </c>
      <c r="D12" s="407">
        <f>Данные!$B20</f>
        <v>80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 x14ac:dyDescent="0.25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ХXI-КПМ-30-1-500-7</v>
      </c>
      <c r="D13" s="407">
        <f>Данные!$B21</f>
        <v>20</v>
      </c>
      <c r="E13" s="407">
        <v>24</v>
      </c>
      <c r="F13" s="413"/>
      <c r="G13" s="407">
        <f t="shared" si="0"/>
        <v>24</v>
      </c>
      <c r="H13" s="409"/>
      <c r="I13" s="410"/>
      <c r="J13" s="410"/>
      <c r="K13" s="410"/>
      <c r="L13" s="404"/>
      <c r="M13" s="412"/>
    </row>
    <row r="14" spans="1:13" ht="14.25" customHeight="1" x14ac:dyDescent="0.25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0</v>
      </c>
      <c r="E14" s="478" t="s">
        <v>93</v>
      </c>
      <c r="F14" s="386"/>
      <c r="G14" s="407" t="e">
        <f t="shared" si="0"/>
        <v>#VALUE!</v>
      </c>
      <c r="H14" s="409" t="s">
        <v>42</v>
      </c>
      <c r="I14" s="410"/>
      <c r="J14" s="410"/>
      <c r="K14" s="410"/>
      <c r="L14" s="404"/>
    </row>
    <row r="15" spans="1:13" ht="14.25" customHeight="1" x14ac:dyDescent="0.25">
      <c r="A15" s="405">
        <f t="shared" si="1"/>
        <v>10</v>
      </c>
      <c r="B15" s="406" t="str">
        <f>Данные!A23</f>
        <v>Воронка</v>
      </c>
      <c r="C15" s="379" t="str">
        <f>Данные!C23</f>
        <v>ХXI-КПМ-30-1-500-7</v>
      </c>
      <c r="D15" s="407">
        <f>Данные!$B23</f>
        <v>24</v>
      </c>
      <c r="E15" s="407">
        <v>24</v>
      </c>
      <c r="F15" s="411"/>
      <c r="G15" s="407">
        <f t="shared" si="0"/>
        <v>24</v>
      </c>
      <c r="H15" s="409"/>
      <c r="I15" s="410"/>
      <c r="J15" s="410"/>
      <c r="K15" s="410"/>
      <c r="L15" s="404"/>
    </row>
    <row r="16" spans="1:13" ht="14.25" customHeight="1" x14ac:dyDescent="0.25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ХXI-КПМ-30-1-500-7</v>
      </c>
      <c r="D16" s="407">
        <f>Данные!$B24</f>
        <v>9</v>
      </c>
      <c r="E16" s="407">
        <v>9</v>
      </c>
      <c r="F16" s="386"/>
      <c r="G16" s="407">
        <f t="shared" si="0"/>
        <v>9</v>
      </c>
      <c r="H16" s="409"/>
      <c r="I16" s="410"/>
      <c r="J16" s="410"/>
      <c r="K16" s="410"/>
      <c r="L16" s="404"/>
    </row>
    <row r="17" spans="1:12" ht="14.25" customHeight="1" thickBot="1" x14ac:dyDescent="0.3">
      <c r="A17" s="414">
        <f t="shared" si="1"/>
        <v>12</v>
      </c>
      <c r="B17" s="415" t="str">
        <f>Данные!A25</f>
        <v>Охладитель плунжера</v>
      </c>
      <c r="C17" s="416" t="str">
        <f>Данные!C26</f>
        <v>ХXI-КПМ-30-1-500-7</v>
      </c>
      <c r="D17" s="417">
        <f>Данные!$B26</f>
        <v>18</v>
      </c>
      <c r="E17" s="417">
        <v>24</v>
      </c>
      <c r="F17" s="418"/>
      <c r="G17" s="417">
        <f t="shared" si="0"/>
        <v>24</v>
      </c>
      <c r="H17" s="419"/>
      <c r="I17" s="410"/>
      <c r="J17" s="420"/>
      <c r="K17" s="410"/>
      <c r="L17" s="404"/>
    </row>
    <row r="18" spans="1:12" x14ac:dyDescent="0.25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2" thickBot="1" x14ac:dyDescent="0.35">
      <c r="A19" s="390"/>
      <c r="B19" s="424" t="s">
        <v>124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6.599999999999994" thickBot="1" x14ac:dyDescent="0.3">
      <c r="A20" s="394" t="s">
        <v>125</v>
      </c>
      <c r="B20" s="395" t="s">
        <v>126</v>
      </c>
      <c r="C20" s="395" t="s">
        <v>127</v>
      </c>
      <c r="D20" s="395" t="s">
        <v>128</v>
      </c>
      <c r="E20" s="395" t="s">
        <v>129</v>
      </c>
      <c r="F20" s="395" t="s">
        <v>130</v>
      </c>
      <c r="G20" s="426" t="s">
        <v>131</v>
      </c>
      <c r="H20" s="427" t="s">
        <v>132</v>
      </c>
      <c r="I20" s="428" t="s">
        <v>133</v>
      </c>
      <c r="J20" s="398"/>
      <c r="K20" s="398"/>
      <c r="L20" s="398"/>
    </row>
    <row r="21" spans="1:12" x14ac:dyDescent="0.25">
      <c r="A21" s="429">
        <f>D6*700000</f>
        <v>18200000</v>
      </c>
      <c r="B21" s="430">
        <v>43759</v>
      </c>
      <c r="C21" s="431">
        <v>43765</v>
      </c>
      <c r="D21" s="430">
        <v>43769</v>
      </c>
      <c r="E21" s="432">
        <v>948096</v>
      </c>
      <c r="F21" s="432">
        <v>1031915</v>
      </c>
      <c r="G21" s="433">
        <f>F21/A$21</f>
        <v>5.6698626373626375E-2</v>
      </c>
      <c r="H21" s="434">
        <f>A21-F21</f>
        <v>17168085</v>
      </c>
      <c r="I21" s="435">
        <f>1-G21</f>
        <v>0.94330137362637367</v>
      </c>
      <c r="J21" s="436"/>
      <c r="K21" s="410"/>
      <c r="L21" s="410"/>
    </row>
    <row r="22" spans="1:12" ht="12.75" customHeight="1" x14ac:dyDescent="0.25">
      <c r="A22" s="437"/>
      <c r="B22" s="438"/>
      <c r="C22" s="438"/>
      <c r="D22" s="438"/>
      <c r="E22" s="439"/>
      <c r="F22" s="439"/>
      <c r="G22" s="433">
        <f>F22/A$21</f>
        <v>0</v>
      </c>
      <c r="H22" s="440">
        <f>H21-F22</f>
        <v>17168085</v>
      </c>
      <c r="I22" s="441">
        <f>I21-G22</f>
        <v>0.94330137362637367</v>
      </c>
      <c r="J22" s="390"/>
      <c r="K22" s="390"/>
      <c r="L22" s="390"/>
    </row>
    <row r="23" spans="1:12" ht="12.75" customHeight="1" x14ac:dyDescent="0.25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 x14ac:dyDescent="0.25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 x14ac:dyDescent="0.25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 x14ac:dyDescent="0.25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 x14ac:dyDescent="0.25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 x14ac:dyDescent="0.25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 x14ac:dyDescent="0.25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 x14ac:dyDescent="0.25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8" thickBot="1" x14ac:dyDescent="0.3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8" thickBot="1" x14ac:dyDescent="0.3">
      <c r="A32" s="460" t="s">
        <v>134</v>
      </c>
      <c r="B32" s="461"/>
      <c r="C32" s="461"/>
      <c r="D32" s="462"/>
      <c r="E32" s="463">
        <f>SUM(E21:E31)</f>
        <v>948096</v>
      </c>
      <c r="F32" s="464">
        <f>SUM(F21:F31)</f>
        <v>1031915</v>
      </c>
      <c r="G32" s="465">
        <f>SUM(G21:G31)</f>
        <v>5.6698626373626375E-2</v>
      </c>
      <c r="H32" s="466">
        <f>A21-F32</f>
        <v>17168085</v>
      </c>
      <c r="I32" s="467">
        <f>1-G32</f>
        <v>0.94330137362637367</v>
      </c>
      <c r="J32" s="468"/>
      <c r="K32" s="468"/>
      <c r="L32" s="468"/>
    </row>
    <row r="35" spans="1:11" x14ac:dyDescent="0.25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 x14ac:dyDescent="0.3">
      <c r="A36" s="508" t="s">
        <v>135</v>
      </c>
      <c r="B36" s="508"/>
      <c r="C36" s="508"/>
      <c r="D36" s="508"/>
      <c r="E36" s="390"/>
      <c r="F36" s="390"/>
      <c r="G36" s="390"/>
      <c r="H36" s="390"/>
      <c r="I36" s="390"/>
      <c r="J36" s="390"/>
    </row>
    <row r="37" spans="1:11" x14ac:dyDescent="0.25">
      <c r="A37" s="509" t="s">
        <v>136</v>
      </c>
      <c r="B37" s="509"/>
      <c r="C37" s="469" t="s">
        <v>137</v>
      </c>
      <c r="D37" s="469" t="s">
        <v>138</v>
      </c>
      <c r="E37" s="390"/>
      <c r="F37" s="390"/>
      <c r="G37" s="390"/>
      <c r="H37" s="390"/>
      <c r="I37" s="390"/>
      <c r="J37" s="390"/>
    </row>
    <row r="38" spans="1:11" x14ac:dyDescent="0.25">
      <c r="A38" s="510">
        <f>A21-F32</f>
        <v>17168085</v>
      </c>
      <c r="B38" s="511"/>
      <c r="C38" s="470">
        <f>1-G32</f>
        <v>0.94330137362637367</v>
      </c>
      <c r="D38" s="471">
        <f>(C38/0.8)*100</f>
        <v>117.91267170329671</v>
      </c>
      <c r="E38" s="472" t="s">
        <v>139</v>
      </c>
      <c r="F38" s="472"/>
      <c r="G38" s="472"/>
      <c r="H38" s="472"/>
      <c r="I38" s="472"/>
      <c r="J38" s="472"/>
    </row>
    <row r="39" spans="1:11" x14ac:dyDescent="0.25">
      <c r="A39" s="390"/>
      <c r="B39" s="390"/>
      <c r="C39" s="390"/>
      <c r="D39" s="390"/>
      <c r="E39" s="390"/>
      <c r="F39" s="390"/>
    </row>
    <row r="40" spans="1:11" x14ac:dyDescent="0.25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6" x14ac:dyDescent="0.3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 x14ac:dyDescent="0.25">
      <c r="A42" s="474"/>
      <c r="B42" s="474"/>
      <c r="C42" s="474"/>
      <c r="D42" s="474"/>
      <c r="E42" s="474"/>
      <c r="F42" s="474"/>
      <c r="G42" s="474"/>
      <c r="H42" s="474"/>
      <c r="I42" s="502"/>
      <c r="J42" s="503"/>
    </row>
    <row r="43" spans="1:11" x14ac:dyDescent="0.25">
      <c r="A43" s="475"/>
      <c r="B43" s="476"/>
      <c r="C43" s="476"/>
      <c r="D43" s="390"/>
      <c r="E43" s="390"/>
      <c r="F43" s="476"/>
      <c r="G43" s="420"/>
      <c r="H43" s="476"/>
    </row>
    <row r="44" spans="1:11" x14ac:dyDescent="0.25">
      <c r="A44" s="475"/>
      <c r="B44" s="476"/>
      <c r="C44" s="476"/>
      <c r="D44" s="476"/>
      <c r="E44" s="476"/>
      <c r="F44" s="476"/>
      <c r="G44" s="420"/>
      <c r="H44" s="476"/>
    </row>
    <row r="45" spans="1:11" x14ac:dyDescent="0.25">
      <c r="A45" s="475"/>
      <c r="B45" s="476"/>
      <c r="C45" s="476"/>
      <c r="D45" s="390"/>
      <c r="E45" s="390"/>
      <c r="F45" s="476"/>
      <c r="G45" s="420"/>
      <c r="H45" s="476"/>
    </row>
    <row r="46" spans="1:11" x14ac:dyDescent="0.25">
      <c r="A46" s="475"/>
      <c r="B46" s="476"/>
      <c r="C46" s="476"/>
      <c r="D46" s="476"/>
      <c r="E46" s="476"/>
      <c r="F46" s="476"/>
      <c r="G46" s="420"/>
      <c r="H46" s="476"/>
    </row>
    <row r="47" spans="1:11" x14ac:dyDescent="0.25">
      <c r="A47" s="475"/>
      <c r="B47" s="476"/>
      <c r="C47" s="476"/>
      <c r="D47" s="390"/>
      <c r="E47" s="390"/>
      <c r="F47" s="476"/>
      <c r="G47" s="420"/>
      <c r="H47" s="476"/>
    </row>
    <row r="48" spans="1:11" x14ac:dyDescent="0.25">
      <c r="A48" s="475"/>
      <c r="B48" s="476"/>
      <c r="C48" s="410"/>
      <c r="D48" s="477"/>
      <c r="E48" s="477"/>
      <c r="F48" s="410"/>
      <c r="G48" s="410"/>
      <c r="H48" s="410"/>
    </row>
    <row r="49" spans="1:10" x14ac:dyDescent="0.25">
      <c r="A49" s="475"/>
      <c r="B49" s="476"/>
      <c r="C49" s="476"/>
      <c r="D49" s="476"/>
      <c r="E49" s="476"/>
      <c r="F49" s="476"/>
      <c r="G49" s="420"/>
      <c r="H49" s="476"/>
    </row>
    <row r="50" spans="1:10" x14ac:dyDescent="0.25">
      <c r="A50" s="475"/>
      <c r="B50" s="476"/>
      <c r="C50" s="476"/>
      <c r="D50" s="476"/>
      <c r="E50" s="476"/>
      <c r="F50" s="476"/>
      <c r="G50" s="420"/>
      <c r="H50" s="476"/>
    </row>
    <row r="51" spans="1:10" x14ac:dyDescent="0.25">
      <c r="A51" s="475"/>
      <c r="B51" s="476"/>
      <c r="C51" s="476"/>
      <c r="D51" s="390"/>
      <c r="E51" s="390"/>
      <c r="F51" s="476"/>
      <c r="G51" s="420"/>
      <c r="H51" s="476"/>
    </row>
    <row r="52" spans="1:10" ht="15.6" x14ac:dyDescent="0.3">
      <c r="A52" s="390"/>
      <c r="B52" s="505"/>
      <c r="C52" s="505"/>
      <c r="D52" s="506"/>
      <c r="E52" s="472"/>
      <c r="F52" s="390"/>
      <c r="G52" s="390"/>
      <c r="H52" s="390"/>
      <c r="I52" s="390"/>
      <c r="J52" s="390"/>
    </row>
    <row r="53" spans="1:10" x14ac:dyDescent="0.25">
      <c r="A53" s="474"/>
      <c r="B53" s="474"/>
      <c r="C53" s="474"/>
      <c r="D53" s="474"/>
      <c r="E53" s="474"/>
      <c r="F53" s="474"/>
      <c r="G53" s="474"/>
      <c r="H53" s="474"/>
      <c r="I53" s="502"/>
      <c r="J53" s="503"/>
    </row>
    <row r="54" spans="1:10" x14ac:dyDescent="0.25">
      <c r="A54" s="475"/>
      <c r="B54" s="390"/>
      <c r="C54" s="390"/>
      <c r="D54" s="390"/>
      <c r="E54" s="390"/>
      <c r="F54" s="420"/>
      <c r="G54" s="420"/>
      <c r="H54" s="476"/>
      <c r="I54" s="504"/>
      <c r="J54" s="504"/>
    </row>
    <row r="55" spans="1:10" x14ac:dyDescent="0.25">
      <c r="A55" s="475"/>
      <c r="B55" s="390"/>
      <c r="C55" s="390"/>
      <c r="D55" s="410"/>
      <c r="E55" s="410"/>
      <c r="F55" s="410"/>
      <c r="G55" s="410"/>
      <c r="H55" s="410"/>
      <c r="I55" s="504"/>
      <c r="J55" s="504"/>
    </row>
    <row r="56" spans="1:10" x14ac:dyDescent="0.25">
      <c r="A56" s="390"/>
      <c r="B56" s="390"/>
      <c r="C56" s="390"/>
      <c r="D56" s="390"/>
      <c r="E56" s="390"/>
      <c r="F56" s="390"/>
      <c r="G56" s="390"/>
      <c r="H56" s="390"/>
    </row>
    <row r="61" spans="1:10" x14ac:dyDescent="0.25">
      <c r="B61" s="502"/>
      <c r="C61" s="503"/>
    </row>
    <row r="68" spans="2:3" x14ac:dyDescent="0.25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6"/>
    <col min="4" max="4" width="8" style="306" customWidth="1"/>
    <col min="5" max="5" width="9.109375" style="306"/>
    <col min="6" max="6" width="10.33203125" style="306" customWidth="1"/>
    <col min="7" max="7" width="9.109375" style="306" customWidth="1"/>
    <col min="8" max="8" width="16.5546875" style="306" bestFit="1" customWidth="1"/>
    <col min="9" max="9" width="12.6640625" style="306" bestFit="1" customWidth="1"/>
    <col min="10" max="16384" width="9.109375" style="306"/>
  </cols>
  <sheetData>
    <row r="2" spans="1:11" s="366" customFormat="1" ht="17.399999999999999" x14ac:dyDescent="0.35">
      <c r="G2" s="315" t="s">
        <v>58</v>
      </c>
      <c r="H2" s="316"/>
      <c r="I2" s="316"/>
      <c r="J2" s="316"/>
      <c r="K2" s="316"/>
    </row>
    <row r="3" spans="1:11" s="366" customFormat="1" ht="17.399999999999999" x14ac:dyDescent="0.35">
      <c r="G3" s="315" t="s">
        <v>102</v>
      </c>
      <c r="H3" s="316"/>
      <c r="I3" s="316"/>
      <c r="J3" s="316"/>
      <c r="K3" s="316"/>
    </row>
    <row r="4" spans="1:11" s="366" customFormat="1" ht="17.399999999999999" x14ac:dyDescent="0.35">
      <c r="G4" s="315" t="s">
        <v>105</v>
      </c>
      <c r="H4" s="316"/>
      <c r="I4" s="316"/>
      <c r="J4" s="316"/>
      <c r="K4" s="316"/>
    </row>
    <row r="5" spans="1:11" s="366" customFormat="1" x14ac:dyDescent="0.3"/>
    <row r="6" spans="1:11" s="366" customFormat="1" ht="17.399999999999999" x14ac:dyDescent="0.35">
      <c r="G6" s="367"/>
      <c r="H6" s="315" t="s">
        <v>103</v>
      </c>
      <c r="I6" s="316"/>
      <c r="J6" s="316"/>
    </row>
    <row r="7" spans="1:11" s="366" customFormat="1" ht="17.399999999999999" x14ac:dyDescent="0.35">
      <c r="H7" s="316"/>
      <c r="I7" s="316"/>
      <c r="J7" s="316"/>
    </row>
    <row r="8" spans="1:11" s="366" customFormat="1" ht="18" x14ac:dyDescent="0.35">
      <c r="G8" s="309" t="s">
        <v>59</v>
      </c>
      <c r="H8" s="367"/>
      <c r="I8" s="315" t="s">
        <v>78</v>
      </c>
      <c r="J8" s="316"/>
    </row>
    <row r="11" spans="1:11" ht="15" customHeight="1" x14ac:dyDescent="0.3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3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3">
      <c r="A13" s="538" t="str">
        <f>Данные!A2</f>
        <v>ХXI-КПМ-30-1-500-7 (Каласы 0.5 л.)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 x14ac:dyDescent="0.3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43761</v>
      </c>
      <c r="I15" s="310"/>
      <c r="J15" s="311"/>
    </row>
    <row r="16" spans="1:11" ht="15.6" x14ac:dyDescent="0.3">
      <c r="A16" s="310" t="s">
        <v>96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6" x14ac:dyDescent="0.3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6" x14ac:dyDescent="0.3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6" x14ac:dyDescent="0.3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6" x14ac:dyDescent="0.3">
      <c r="A20" s="310" t="s">
        <v>75</v>
      </c>
      <c r="B20" s="310"/>
      <c r="C20" s="310"/>
      <c r="D20" s="310"/>
      <c r="E20" s="310"/>
      <c r="F20" s="310"/>
      <c r="G20" s="310"/>
      <c r="H20" s="310"/>
      <c r="I20" s="312">
        <f>H15</f>
        <v>43761</v>
      </c>
      <c r="J20" s="311"/>
    </row>
    <row r="21" spans="1:10" ht="15.6" x14ac:dyDescent="0.3">
      <c r="A21" s="310" t="s">
        <v>76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3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3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3">
      <c r="A24" s="512">
        <v>1</v>
      </c>
      <c r="B24" s="539" t="s">
        <v>43</v>
      </c>
      <c r="C24" s="540"/>
      <c r="D24" s="541"/>
      <c r="E24" s="517" t="str">
        <f>Данные!C14</f>
        <v>ХXI-КПМ-30-1-500-7</v>
      </c>
      <c r="F24" s="518"/>
      <c r="G24" s="521">
        <f>Данные!B14</f>
        <v>26</v>
      </c>
      <c r="H24" s="523"/>
      <c r="I24" s="524"/>
      <c r="J24" s="525"/>
    </row>
    <row r="25" spans="1:10" ht="40.049999999999997" customHeight="1" x14ac:dyDescent="0.3">
      <c r="A25" s="532"/>
      <c r="B25" s="529" t="str">
        <f>Данные!$A$30</f>
        <v>(к серийному формокомплекту ХXI-КПМ-30-1-500-7)</v>
      </c>
      <c r="C25" s="530"/>
      <c r="D25" s="531"/>
      <c r="E25" s="533"/>
      <c r="F25" s="520"/>
      <c r="G25" s="522"/>
      <c r="H25" s="526"/>
      <c r="I25" s="527"/>
      <c r="J25" s="528"/>
    </row>
    <row r="26" spans="1:10" x14ac:dyDescent="0.3">
      <c r="A26" s="512">
        <v>1</v>
      </c>
      <c r="B26" s="514" t="s">
        <v>108</v>
      </c>
      <c r="C26" s="515"/>
      <c r="D26" s="516"/>
      <c r="E26" s="517" t="str">
        <f>Данные!C15</f>
        <v>ХXI-КПМ-30-1-500-7</v>
      </c>
      <c r="F26" s="518"/>
      <c r="G26" s="521">
        <f>Данные!B15</f>
        <v>26</v>
      </c>
      <c r="H26" s="523"/>
      <c r="I26" s="524"/>
      <c r="J26" s="525"/>
    </row>
    <row r="27" spans="1:10" ht="40.049999999999997" customHeight="1" x14ac:dyDescent="0.3">
      <c r="A27" s="532"/>
      <c r="B27" s="529" t="str">
        <f>Данные!$A$30</f>
        <v>(к серийному формокомплекту ХXI-КПМ-30-1-500-7)</v>
      </c>
      <c r="C27" s="530"/>
      <c r="D27" s="531"/>
      <c r="E27" s="533"/>
      <c r="F27" s="520"/>
      <c r="G27" s="522"/>
      <c r="H27" s="526"/>
      <c r="I27" s="527"/>
      <c r="J27" s="528"/>
    </row>
    <row r="28" spans="1:10" x14ac:dyDescent="0.3">
      <c r="A28" s="512">
        <v>1</v>
      </c>
      <c r="B28" s="514" t="s">
        <v>38</v>
      </c>
      <c r="C28" s="515"/>
      <c r="D28" s="516"/>
      <c r="E28" s="517" t="str">
        <f>Данные!C16</f>
        <v>ХXI-КПМ-30-1-500-7</v>
      </c>
      <c r="F28" s="518"/>
      <c r="G28" s="521">
        <f>Данные!B16</f>
        <v>34</v>
      </c>
      <c r="H28" s="523"/>
      <c r="I28" s="524"/>
      <c r="J28" s="525"/>
    </row>
    <row r="29" spans="1:10" ht="40.049999999999997" customHeight="1" x14ac:dyDescent="0.3">
      <c r="A29" s="532"/>
      <c r="B29" s="529" t="str">
        <f>Данные!$A$30</f>
        <v>(к серийному формокомплекту ХXI-КПМ-30-1-500-7)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 x14ac:dyDescent="0.3">
      <c r="A30" s="512">
        <v>1</v>
      </c>
      <c r="B30" s="514" t="s">
        <v>109</v>
      </c>
      <c r="C30" s="515"/>
      <c r="D30" s="516"/>
      <c r="E30" s="517" t="str">
        <f>Данные!C17</f>
        <v>ХXI-КПМ-30-1-500-7</v>
      </c>
      <c r="F30" s="518"/>
      <c r="G30" s="521">
        <f>Данные!B17</f>
        <v>34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ХXI-КПМ-30-1-500-7)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v>1</v>
      </c>
      <c r="B32" s="514" t="s">
        <v>47</v>
      </c>
      <c r="C32" s="515"/>
      <c r="D32" s="516"/>
      <c r="E32" s="517" t="str">
        <f>Данные!C18</f>
        <v>ХXI-КПМ-30-1-500-7</v>
      </c>
      <c r="F32" s="518"/>
      <c r="G32" s="521">
        <f>Данные!B18</f>
        <v>80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ХXI-КПМ-30-1-500-7)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v>1</v>
      </c>
      <c r="B34" s="514" t="s">
        <v>90</v>
      </c>
      <c r="C34" s="515"/>
      <c r="D34" s="516"/>
      <c r="E34" s="517" t="str">
        <f>Данные!C19</f>
        <v>ХXI-КПМ-30-1-500-7</v>
      </c>
      <c r="F34" s="518"/>
      <c r="G34" s="521">
        <f>Данные!B19</f>
        <v>80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ХXI-КПМ-30-1-500-7)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v>1</v>
      </c>
      <c r="B36" s="514" t="s">
        <v>51</v>
      </c>
      <c r="C36" s="515"/>
      <c r="D36" s="516"/>
      <c r="E36" s="517" t="str">
        <f>Данные!C20</f>
        <v>ХXI-КПМ-30-1-500-7</v>
      </c>
      <c r="F36" s="518"/>
      <c r="G36" s="521">
        <f>Данные!B20</f>
        <v>80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ХXI-КПМ-30-1-500-7)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v>1</v>
      </c>
      <c r="B38" s="514" t="s">
        <v>53</v>
      </c>
      <c r="C38" s="515"/>
      <c r="D38" s="516"/>
      <c r="E38" s="517" t="str">
        <f>Данные!C21</f>
        <v>ХXI-КПМ-30-1-500-7</v>
      </c>
      <c r="F38" s="518"/>
      <c r="G38" s="521">
        <f>Данные!B21</f>
        <v>20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ХXI-КПМ-30-1-500-7)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v>1</v>
      </c>
      <c r="B40" s="514" t="s">
        <v>56</v>
      </c>
      <c r="C40" s="515"/>
      <c r="D40" s="516"/>
      <c r="E40" s="517" t="str">
        <f>Данные!C23</f>
        <v>ХXI-КПМ-30-1-500-7</v>
      </c>
      <c r="F40" s="518"/>
      <c r="G40" s="521">
        <f>Данные!B23</f>
        <v>24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ХXI-КПМ-30-1-500-7)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v>1</v>
      </c>
      <c r="B42" s="514" t="s">
        <v>55</v>
      </c>
      <c r="C42" s="515"/>
      <c r="D42" s="516"/>
      <c r="E42" s="517" t="str">
        <f>Данные!C26</f>
        <v>ХXI-КПМ-30-1-500-7</v>
      </c>
      <c r="F42" s="518"/>
      <c r="G42" s="521">
        <f>Данные!B26</f>
        <v>18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ХXI-КПМ-30-1-500-7)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v>1</v>
      </c>
      <c r="B44" s="514" t="s">
        <v>106</v>
      </c>
      <c r="C44" s="515"/>
      <c r="D44" s="516"/>
      <c r="E44" s="517">
        <f>Данные!C27</f>
        <v>0</v>
      </c>
      <c r="F44" s="518"/>
      <c r="G44" s="521">
        <f>Данные!B27</f>
        <v>24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ХXI-КПМ-30-1-500-7)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v>1</v>
      </c>
      <c r="B46" s="514" t="s">
        <v>70</v>
      </c>
      <c r="C46" s="515"/>
      <c r="D46" s="516"/>
      <c r="E46" s="517" t="str">
        <f>Данные!C24</f>
        <v>ХXI-КПМ-30-1-500-7</v>
      </c>
      <c r="F46" s="518"/>
      <c r="G46" s="521">
        <f>Данные!B24</f>
        <v>9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ХXI-КПМ-30-1-500-7)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 x14ac:dyDescent="0.3">
      <c r="A48" s="310"/>
      <c r="B48" s="310"/>
      <c r="C48" s="310"/>
      <c r="D48" s="310"/>
      <c r="E48" s="310"/>
      <c r="F48" s="310"/>
      <c r="G48" s="310"/>
      <c r="H48" s="310"/>
      <c r="I48" s="310"/>
      <c r="J48" s="311"/>
    </row>
    <row r="49" spans="1:10" ht="15.6" x14ac:dyDescent="0.3">
      <c r="A49" s="310" t="s">
        <v>71</v>
      </c>
      <c r="B49" s="310"/>
      <c r="C49" s="310"/>
      <c r="D49" s="310"/>
      <c r="E49" s="310"/>
      <c r="F49" s="310"/>
      <c r="G49" s="310"/>
      <c r="H49" s="310"/>
      <c r="I49" s="310"/>
      <c r="J49" s="311"/>
    </row>
    <row r="50" spans="1:10" ht="15.6" x14ac:dyDescent="0.3">
      <c r="A50" s="310"/>
      <c r="B50" s="310"/>
      <c r="C50" s="310"/>
      <c r="D50" s="317"/>
      <c r="E50" s="317"/>
      <c r="F50" s="317"/>
      <c r="G50" s="317"/>
      <c r="H50" s="317"/>
      <c r="I50" s="310"/>
      <c r="J50" s="311"/>
    </row>
    <row r="51" spans="1:10" ht="15.6" x14ac:dyDescent="0.3">
      <c r="A51" s="310"/>
      <c r="B51" s="313" t="s">
        <v>72</v>
      </c>
      <c r="C51" s="310" t="s">
        <v>73</v>
      </c>
      <c r="D51" s="310"/>
      <c r="E51" s="310"/>
      <c r="F51" s="310"/>
      <c r="G51" s="310"/>
      <c r="H51" s="310"/>
      <c r="I51" s="310"/>
      <c r="J51" s="311"/>
    </row>
    <row r="52" spans="1:10" ht="15.6" x14ac:dyDescent="0.3">
      <c r="A52" s="310"/>
      <c r="B52" s="310"/>
      <c r="C52" s="310"/>
      <c r="D52" s="310"/>
      <c r="E52" s="310"/>
      <c r="F52" s="310"/>
      <c r="G52" s="310"/>
      <c r="H52" s="310"/>
      <c r="I52" s="310"/>
      <c r="J52" s="311"/>
    </row>
    <row r="53" spans="1:10" ht="15.6" x14ac:dyDescent="0.3">
      <c r="A53" s="310"/>
      <c r="B53" s="310"/>
      <c r="C53" s="310"/>
      <c r="D53" s="310"/>
      <c r="E53" s="310"/>
      <c r="G53" s="314"/>
      <c r="H53" s="314"/>
      <c r="I53" s="310" t="str">
        <f>I17</f>
        <v>Я.В. Карчмит</v>
      </c>
      <c r="J53" s="310"/>
    </row>
    <row r="54" spans="1:10" ht="15.6" x14ac:dyDescent="0.3">
      <c r="A54" s="310"/>
      <c r="B54" s="310"/>
      <c r="C54" s="310"/>
      <c r="D54" s="310"/>
      <c r="E54" s="310"/>
      <c r="G54" s="310"/>
      <c r="H54" s="310"/>
      <c r="I54" s="310"/>
      <c r="J54" s="310"/>
    </row>
    <row r="55" spans="1:10" ht="15.6" x14ac:dyDescent="0.3">
      <c r="A55" s="310"/>
      <c r="B55" s="310"/>
      <c r="C55" s="310"/>
      <c r="D55" s="310"/>
      <c r="E55" s="310"/>
      <c r="G55" s="308"/>
      <c r="H55" s="308"/>
      <c r="I55" s="310" t="str">
        <f>I18</f>
        <v>Д.Е. Серков</v>
      </c>
    </row>
    <row r="56" spans="1:10" ht="17.399999999999999" x14ac:dyDescent="0.3">
      <c r="A56" s="307"/>
      <c r="B56" s="307"/>
      <c r="C56" s="307"/>
      <c r="D56" s="307"/>
      <c r="E56" s="307"/>
    </row>
    <row r="57" spans="1:10" ht="17.399999999999999" x14ac:dyDescent="0.3">
      <c r="A57" s="307"/>
      <c r="B57" s="307"/>
      <c r="C57" s="307"/>
      <c r="D57" s="307"/>
      <c r="E57" s="307"/>
      <c r="G57" s="314"/>
      <c r="H57" s="314"/>
      <c r="I57" s="310" t="str">
        <f>I19</f>
        <v>А.Д. Гавриленко</v>
      </c>
      <c r="J57" s="310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K27" sqref="K27:M27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Данные!B14</f>
        <v>26</v>
      </c>
      <c r="L2" s="564"/>
      <c r="M2" s="66"/>
      <c r="N2" s="67"/>
      <c r="O2" s="68"/>
      <c r="P2" s="555"/>
      <c r="Q2" s="555"/>
      <c r="R2" s="69"/>
      <c r="S2" s="70"/>
    </row>
    <row r="3" spans="1:19" ht="23.4" thickBot="1" x14ac:dyDescent="0.3">
      <c r="A3" s="65"/>
      <c r="B3" s="546"/>
      <c r="C3" s="547"/>
      <c r="D3" s="548"/>
      <c r="E3" s="556" t="s">
        <v>43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70" t="s">
        <v>12</v>
      </c>
      <c r="C6" s="574"/>
      <c r="D6" s="490" t="str">
        <f>Данные!$A2</f>
        <v>ХXI-КПМ-30-1-500-7 (Каласы 0.5 л.)</v>
      </c>
      <c r="E6" s="575"/>
      <c r="F6" s="575"/>
      <c r="G6" s="575"/>
      <c r="H6" s="576"/>
      <c r="I6" s="572"/>
      <c r="J6" s="573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5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5">
      <c r="A12" s="78"/>
      <c r="B12" s="96" t="s">
        <v>2</v>
      </c>
      <c r="C12" s="97">
        <v>32.799999999999997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5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5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5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5">
      <c r="A16" s="78"/>
      <c r="B16" s="96" t="s">
        <v>5</v>
      </c>
      <c r="C16" s="97">
        <v>254.2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5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0.6" x14ac:dyDescent="0.25">
      <c r="A18" s="78"/>
      <c r="B18" s="103" t="s">
        <v>32</v>
      </c>
      <c r="C18" s="104">
        <v>66.400000000000006</v>
      </c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5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5">
      <c r="A20" s="78"/>
      <c r="B20" s="103" t="s">
        <v>35</v>
      </c>
      <c r="C20" s="104">
        <v>66.400000000000006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" customHeight="1" x14ac:dyDescent="0.25">
      <c r="A21" s="78"/>
      <c r="B21" s="103" t="s">
        <v>40</v>
      </c>
      <c r="C21" s="360">
        <v>0.3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2" customHeight="1" x14ac:dyDescent="0.25">
      <c r="A22" s="78"/>
      <c r="B22" s="103" t="s">
        <v>41</v>
      </c>
      <c r="C22" s="360">
        <v>0.3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4.4" x14ac:dyDescent="0.25">
      <c r="A23" s="78"/>
      <c r="B23" s="582" t="s">
        <v>57</v>
      </c>
      <c r="C23" s="583"/>
      <c r="D23" s="583"/>
      <c r="E23" s="584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" thickBot="1" x14ac:dyDescent="0.3">
      <c r="A24" s="78"/>
      <c r="B24" s="567" t="s">
        <v>45</v>
      </c>
      <c r="C24" s="568"/>
      <c r="D24" s="568"/>
      <c r="E24" s="569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3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5"/>
    <row r="27" spans="1:19" x14ac:dyDescent="0.25">
      <c r="K27" s="542" t="s">
        <v>143</v>
      </c>
      <c r="L27" s="542"/>
      <c r="M27" s="542"/>
      <c r="N27" s="482"/>
      <c r="O27" s="482"/>
    </row>
  </sheetData>
  <mergeCells count="21">
    <mergeCell ref="B7:C7"/>
    <mergeCell ref="D7:H7"/>
    <mergeCell ref="I7:J7"/>
    <mergeCell ref="K7:L7"/>
    <mergeCell ref="B23:E23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L19" sqref="L19:P1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5">
        <f>'Чист. форма'!B2:D4</f>
        <v>0</v>
      </c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Данные!B15</f>
        <v>26</v>
      </c>
      <c r="L2" s="605"/>
      <c r="M2" s="66"/>
      <c r="N2" s="67"/>
      <c r="O2" s="68"/>
      <c r="P2" s="555"/>
      <c r="Q2" s="555"/>
      <c r="R2" s="69"/>
      <c r="S2" s="70"/>
    </row>
    <row r="3" spans="1:19" ht="17.25" customHeight="1" thickBot="1" x14ac:dyDescent="0.3">
      <c r="A3" s="65"/>
      <c r="B3" s="588"/>
      <c r="C3" s="589"/>
      <c r="D3" s="590"/>
      <c r="E3" s="597" t="s">
        <v>44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5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5">
      <c r="A12" s="78"/>
      <c r="B12" s="96" t="s">
        <v>4</v>
      </c>
      <c r="C12" s="321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5">
      <c r="A13" s="78"/>
      <c r="B13" s="96" t="s">
        <v>5</v>
      </c>
      <c r="C13" s="383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5">
      <c r="A14" s="78"/>
      <c r="B14" s="615" t="s">
        <v>142</v>
      </c>
      <c r="C14" s="616"/>
      <c r="D14" s="616"/>
      <c r="E14" s="616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5">
      <c r="A15" s="78"/>
      <c r="B15" s="582" t="s">
        <v>112</v>
      </c>
      <c r="C15" s="583"/>
      <c r="D15" s="583"/>
      <c r="E15" s="583"/>
      <c r="F15" s="614"/>
      <c r="G15" s="56" t="s">
        <v>77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3">
      <c r="A16" s="78"/>
      <c r="B16" s="567" t="s">
        <v>45</v>
      </c>
      <c r="C16" s="568"/>
      <c r="D16" s="568"/>
      <c r="E16" s="569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3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  <c r="P18" s="123"/>
    </row>
    <row r="19" spans="1:19" ht="12.75" customHeight="1" x14ac:dyDescent="0.25">
      <c r="B19" s="122"/>
      <c r="L19" s="542" t="s">
        <v>143</v>
      </c>
      <c r="M19" s="542"/>
      <c r="N19" s="542"/>
      <c r="O19" s="482"/>
      <c r="P19" s="482"/>
    </row>
  </sheetData>
  <mergeCells count="22">
    <mergeCell ref="D7:H7"/>
    <mergeCell ref="I7:J7"/>
    <mergeCell ref="K7:L7"/>
    <mergeCell ref="K6:L6"/>
    <mergeCell ref="B15:F15"/>
    <mergeCell ref="B14:E14"/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Zeros="0" view="pageBreakPreview" zoomScale="90" zoomScaleSheetLayoutView="90" workbookViewId="0">
      <pane xSplit="7" ySplit="8" topLeftCell="L15" activePane="bottomRight" state="frozen"/>
      <selection pane="topRight" activeCell="H1" sqref="H1"/>
      <selection pane="bottomLeft" activeCell="A9" sqref="A9"/>
      <selection pane="bottomRight" activeCell="L23" sqref="L23:P23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Данные!B16</f>
        <v>34</v>
      </c>
      <c r="L2" s="564"/>
      <c r="M2" s="66"/>
      <c r="N2" s="67"/>
      <c r="O2" s="68"/>
      <c r="P2" s="555"/>
      <c r="Q2" s="555"/>
      <c r="R2" s="69"/>
      <c r="S2" s="70"/>
    </row>
    <row r="3" spans="1:24" ht="17.25" customHeight="1" thickBot="1" x14ac:dyDescent="0.3">
      <c r="A3" s="65"/>
      <c r="B3" s="546"/>
      <c r="C3" s="547"/>
      <c r="D3" s="548"/>
      <c r="E3" s="556" t="s">
        <v>38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70" t="s">
        <v>12</v>
      </c>
      <c r="C6" s="574"/>
      <c r="D6" s="490" t="str">
        <f>Данные!$A2</f>
        <v>ХXI-КПМ-30-1-500-7 (Каласы 0.5 л.)</v>
      </c>
      <c r="E6" s="575"/>
      <c r="F6" s="575"/>
      <c r="G6" s="575"/>
      <c r="H6" s="576"/>
      <c r="I6" s="572"/>
      <c r="J6" s="573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239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47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60">
        <v>77.88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8" thickBot="1" x14ac:dyDescent="0.3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5"/>
    <row r="23" spans="1:24" x14ac:dyDescent="0.25">
      <c r="L23" s="617" t="s">
        <v>143</v>
      </c>
      <c r="M23" s="617"/>
      <c r="N23" s="617"/>
      <c r="O23" s="483"/>
      <c r="P23" s="483"/>
    </row>
  </sheetData>
  <mergeCells count="19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L23:N23"/>
    <mergeCell ref="B7:C7"/>
    <mergeCell ref="D7:H7"/>
    <mergeCell ref="I7:J7"/>
    <mergeCell ref="K7:L7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pane xSplit="7" ySplit="8" topLeftCell="I9" activePane="bottomRight" state="frozen"/>
      <selection pane="topRight" activeCell="H1" sqref="H1"/>
      <selection pane="bottomLeft" activeCell="A9" sqref="A9"/>
      <selection pane="bottomRight" activeCell="K11" sqref="K11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Данные!B17</f>
        <v>34</v>
      </c>
      <c r="L2" s="564"/>
      <c r="M2" s="7"/>
      <c r="N2" s="8"/>
      <c r="O2" s="9"/>
      <c r="P2" s="618"/>
      <c r="Q2" s="618"/>
      <c r="R2" s="10"/>
      <c r="S2" s="11"/>
    </row>
    <row r="3" spans="1:19" ht="17.25" customHeight="1" thickBot="1" x14ac:dyDescent="0.3">
      <c r="A3" s="6"/>
      <c r="B3" s="546"/>
      <c r="C3" s="547"/>
      <c r="D3" s="548"/>
      <c r="E3" s="556" t="s">
        <v>23</v>
      </c>
      <c r="F3" s="557"/>
      <c r="G3" s="557"/>
      <c r="H3" s="558"/>
      <c r="I3" s="561"/>
      <c r="J3" s="562"/>
      <c r="K3" s="565"/>
      <c r="L3" s="56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70" t="s">
        <v>12</v>
      </c>
      <c r="C6" s="574"/>
      <c r="D6" s="490" t="str">
        <f>Данные!$A2</f>
        <v>ХXI-КПМ-30-1-500-7 (Каласы 0.5 л.)</v>
      </c>
      <c r="E6" s="575"/>
      <c r="F6" s="575"/>
      <c r="G6" s="575"/>
      <c r="H6" s="576"/>
      <c r="I6" s="572"/>
      <c r="J6" s="573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1.2" thickBot="1" x14ac:dyDescent="0.3">
      <c r="A10" s="24"/>
      <c r="B10" s="50" t="s">
        <v>6</v>
      </c>
      <c r="C10" s="384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5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5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5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3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5"/>
    <row r="18" spans="12:16" x14ac:dyDescent="0.25">
      <c r="L18" s="617" t="s">
        <v>143</v>
      </c>
      <c r="M18" s="617"/>
      <c r="N18" s="617"/>
      <c r="O18" s="483"/>
      <c r="P18" s="483"/>
    </row>
  </sheetData>
  <mergeCells count="19">
    <mergeCell ref="E2:H2"/>
    <mergeCell ref="B7:C7"/>
    <mergeCell ref="D7:H7"/>
    <mergeCell ref="B2:D4"/>
    <mergeCell ref="B6:C6"/>
    <mergeCell ref="D6:H6"/>
    <mergeCell ref="I6:J6"/>
    <mergeCell ref="E3:H3"/>
    <mergeCell ref="B5:C5"/>
    <mergeCell ref="D5:H5"/>
    <mergeCell ref="L18:N18"/>
    <mergeCell ref="P2:Q2"/>
    <mergeCell ref="K6:L6"/>
    <mergeCell ref="K5:L5"/>
    <mergeCell ref="I5:J5"/>
    <mergeCell ref="I2:J3"/>
    <mergeCell ref="K2:L3"/>
    <mergeCell ref="I7:J7"/>
    <mergeCell ref="K7:L7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tabSelected="1" view="pageBreakPreview" zoomScale="90" zoomScaleSheetLayoutView="90" workbookViewId="0">
      <pane xSplit="7" ySplit="8" topLeftCell="P9" activePane="bottomRight" state="frozen"/>
      <selection pane="topRight" activeCell="H1" sqref="H1"/>
      <selection pane="bottomLeft" activeCell="A9" sqref="A9"/>
      <selection pane="bottomRight" activeCell="U11" sqref="U11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Данные!B18</f>
        <v>80</v>
      </c>
      <c r="L2" s="605"/>
      <c r="M2" s="619"/>
      <c r="N2" s="620"/>
      <c r="O2" s="620"/>
      <c r="P2" s="620"/>
      <c r="Q2" s="620"/>
      <c r="R2" s="621"/>
      <c r="S2" s="70"/>
    </row>
    <row r="3" spans="1:19" ht="17.25" customHeight="1" thickBot="1" x14ac:dyDescent="0.3">
      <c r="A3" s="65"/>
      <c r="B3" s="588"/>
      <c r="C3" s="589"/>
      <c r="D3" s="590"/>
      <c r="E3" s="597" t="s">
        <v>47</v>
      </c>
      <c r="F3" s="598"/>
      <c r="G3" s="598"/>
      <c r="H3" s="599"/>
      <c r="I3" s="602"/>
      <c r="J3" s="603"/>
      <c r="K3" s="606"/>
      <c r="L3" s="607"/>
      <c r="M3" s="622"/>
      <c r="N3" s="623"/>
      <c r="O3" s="623"/>
      <c r="P3" s="623"/>
      <c r="Q3" s="623"/>
      <c r="R3" s="624"/>
      <c r="S3" s="70"/>
    </row>
    <row r="4" spans="1:19" ht="17.100000000000001" customHeight="1" thickBot="1" x14ac:dyDescent="0.3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622"/>
      <c r="N4" s="623"/>
      <c r="O4" s="623"/>
      <c r="P4" s="623"/>
      <c r="Q4" s="623"/>
      <c r="R4" s="624"/>
      <c r="S4" s="70"/>
    </row>
    <row r="5" spans="1:19" ht="24.75" customHeight="1" thickTop="1" thickBot="1" x14ac:dyDescent="0.3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 x14ac:dyDescent="0.3">
      <c r="A6" s="65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622"/>
      <c r="N6" s="623"/>
      <c r="O6" s="623"/>
      <c r="P6" s="623"/>
      <c r="Q6" s="623"/>
      <c r="R6" s="624"/>
      <c r="S6" s="70"/>
    </row>
    <row r="7" spans="1:19" ht="90.75" customHeight="1" thickTop="1" thickBot="1" x14ac:dyDescent="0.3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622"/>
      <c r="N7" s="623"/>
      <c r="O7" s="623"/>
      <c r="P7" s="623"/>
      <c r="Q7" s="623"/>
      <c r="R7" s="62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15" customHeight="1" x14ac:dyDescent="0.25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15" customHeight="1" x14ac:dyDescent="0.25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15" customHeight="1" x14ac:dyDescent="0.25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15" customHeight="1" x14ac:dyDescent="0.25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15" customHeight="1" x14ac:dyDescent="0.25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15" customHeight="1" x14ac:dyDescent="0.25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15" customHeight="1" x14ac:dyDescent="0.25">
      <c r="A16" s="78"/>
      <c r="B16" s="96" t="s">
        <v>9</v>
      </c>
      <c r="C16" s="97">
        <v>47.8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15" customHeight="1" x14ac:dyDescent="0.25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15" customHeight="1" x14ac:dyDescent="0.25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15" customHeight="1" x14ac:dyDescent="0.25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1.2" thickBot="1" x14ac:dyDescent="0.3">
      <c r="A20" s="78"/>
      <c r="B20" s="567" t="s">
        <v>48</v>
      </c>
      <c r="C20" s="568"/>
      <c r="D20" s="568"/>
      <c r="E20" s="569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 x14ac:dyDescent="0.3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 x14ac:dyDescent="0.25">
      <c r="B22" s="122"/>
    </row>
    <row r="23" spans="1:19" x14ac:dyDescent="0.25">
      <c r="L23" s="617" t="s">
        <v>143</v>
      </c>
      <c r="M23" s="617"/>
      <c r="N23" s="617"/>
      <c r="O23" s="483"/>
      <c r="P23" s="483"/>
    </row>
  </sheetData>
  <mergeCells count="20">
    <mergeCell ref="I6:J6"/>
    <mergeCell ref="B7:C7"/>
    <mergeCell ref="D7:H7"/>
    <mergeCell ref="I7:J7"/>
    <mergeCell ref="L23:N23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L19" sqref="L19:P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Данные!B19</f>
        <v>80</v>
      </c>
      <c r="L2" s="605"/>
      <c r="M2" s="66"/>
      <c r="N2" s="67"/>
      <c r="O2" s="68"/>
      <c r="P2" s="625"/>
      <c r="Q2" s="625"/>
      <c r="R2" s="69"/>
      <c r="S2" s="70"/>
    </row>
    <row r="3" spans="1:19" ht="17.25" customHeight="1" thickBot="1" x14ac:dyDescent="0.3">
      <c r="A3" s="65"/>
      <c r="B3" s="588"/>
      <c r="C3" s="589"/>
      <c r="D3" s="590"/>
      <c r="E3" s="597" t="s">
        <v>90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70" t="s">
        <v>12</v>
      </c>
      <c r="C6" s="608"/>
      <c r="D6" s="490" t="str">
        <f>Данные!$A2</f>
        <v>ХXI-КПМ-30-1-500-7 (Каласы 0.5 л.)</v>
      </c>
      <c r="E6" s="575"/>
      <c r="F6" s="575"/>
      <c r="G6" s="575"/>
      <c r="H6" s="576"/>
      <c r="I6" s="609"/>
      <c r="J6" s="610"/>
      <c r="K6" s="611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8" t="s">
        <v>26</v>
      </c>
      <c r="C10" s="97">
        <v>28.02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5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5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8" t="s">
        <v>9</v>
      </c>
      <c r="C14" s="97">
        <v>15.8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67" t="s">
        <v>50</v>
      </c>
      <c r="C16" s="568"/>
      <c r="D16" s="568"/>
      <c r="E16" s="569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3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5">
      <c r="B18" s="122"/>
    </row>
    <row r="19" spans="1:19" x14ac:dyDescent="0.25">
      <c r="L19" s="617" t="s">
        <v>143</v>
      </c>
      <c r="M19" s="617"/>
      <c r="N19" s="617"/>
      <c r="O19" s="483"/>
      <c r="P19" s="483"/>
    </row>
  </sheetData>
  <mergeCells count="20">
    <mergeCell ref="K7:L7"/>
    <mergeCell ref="B7:C7"/>
    <mergeCell ref="D7:H7"/>
    <mergeCell ref="I7:J7"/>
    <mergeCell ref="L19:N19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2019-11-19T10:04:29Z</dcterms:modified>
</cp:coreProperties>
</file>