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-28MCA-700 (Баден 0.7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приемки'!$A$1:$J$43</definedName>
    <definedName name="_xlnm.Print_Area" localSheetId="7">'Горл. кольцо'!$A$1:$S$21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форма'!$A$1:$S$23</definedName>
  </definedNames>
  <calcPr calcId="152511" refMode="R1C1"/>
</workbook>
</file>

<file path=xl/calcChain.xml><?xml version="1.0" encoding="utf-8"?>
<calcChain xmlns="http://schemas.openxmlformats.org/spreadsheetml/2006/main">
  <c r="C7" i="16" l="1"/>
  <c r="C8" i="16"/>
  <c r="C9" i="16"/>
  <c r="C10" i="16"/>
  <c r="C6" i="16" l="1"/>
  <c r="F32" i="16"/>
  <c r="E32" i="16"/>
  <c r="A21" i="16"/>
  <c r="G21" i="16" s="1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21" i="16" l="1"/>
  <c r="H22" i="16" s="1"/>
  <c r="H32" i="16"/>
  <c r="G32" i="16"/>
  <c r="I21" i="16"/>
  <c r="G22" i="16"/>
  <c r="A38" i="16"/>
  <c r="I22" i="16" l="1"/>
  <c r="C38" i="16"/>
  <c r="D38" i="16" s="1"/>
  <c r="I32" i="16"/>
  <c r="A32" i="14" l="1"/>
  <c r="A26" i="14"/>
  <c r="A28" i="14" s="1"/>
  <c r="A30" i="14" s="1"/>
  <c r="G32" i="14" l="1"/>
  <c r="B33" i="14"/>
  <c r="E32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3" i="14" l="1"/>
  <c r="I41" i="14"/>
  <c r="I39" i="14"/>
  <c r="I20" i="14"/>
</calcChain>
</file>

<file path=xl/sharedStrings.xml><?xml version="1.0" encoding="utf-8"?>
<sst xmlns="http://schemas.openxmlformats.org/spreadsheetml/2006/main" count="527" uniqueCount="144">
  <si>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</si>
  <si>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</si>
  <si>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</si>
  <si>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</si>
  <si>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</si>
  <si>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</si>
  <si>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</si>
  <si>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</si>
  <si>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</si>
  <si>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</si>
  <si>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</si>
  <si>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</si>
  <si>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</si>
  <si>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</si>
  <si>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</si>
  <si>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</si>
  <si>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</si>
  <si>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</si>
  <si>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</si>
  <si>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</si>
  <si>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</si>
  <si>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</si>
  <si>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</si>
  <si>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</si>
  <si>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</si>
  <si>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</si>
  <si>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</si>
  <si>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</si>
  <si>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</si>
  <si>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</si>
  <si>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</si>
  <si>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</si>
  <si>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</si>
  <si>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</si>
  <si>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</si>
  <si>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</si>
  <si>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</si>
  <si>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</si>
  <si>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</si>
  <si>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</si>
  <si>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</si>
  <si>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</si>
  <si>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</si>
  <si>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</si>
  <si>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</si>
  <si>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</si>
  <si>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</si>
  <si>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</si>
  <si>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</si>
  <si>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</si>
  <si>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</si>
  <si>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</si>
  <si>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</si>
  <si>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</si>
  <si>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</si>
  <si>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</si>
  <si>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</si>
  <si>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</si>
  <si>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</si>
  <si>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</si>
  <si>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</si>
  <si>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</si>
  <si>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</si>
  <si>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</si>
  <si>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</si>
  <si>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</si>
  <si>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</si>
  <si>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</si>
  <si>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</si>
  <si>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</si>
  <si>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</si>
  <si>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</si>
  <si>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</si>
  <si>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</si>
  <si>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</si>
  <si>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</si>
  <si>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</si>
  <si>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</si>
  <si>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</si>
  <si>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</si>
  <si>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</si>
  <si>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</si>
  <si>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</si>
  <si>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</si>
  <si>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</si>
  <si>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</si>
  <si>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</si>
  <si>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</si>
  <si>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</si>
  <si>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</si>
  <si>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</si>
  <si>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</si>
  <si>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</si>
  <si>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</si>
  <si>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</si>
  <si>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</si>
  <si>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</si>
  <si>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</si>
  <si>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</si>
  <si>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</si>
  <si>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</si>
  <si>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</si>
  <si>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</si>
  <si>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</si>
  <si>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</si>
  <si>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</si>
  <si>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</si>
  <si>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</si>
  <si>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</si>
  <si>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BADEN 700</t>
  </si>
  <si>
    <t>ХI-28MCA-700 (Баден 0.7 л.)</t>
  </si>
  <si>
    <t>(к серийному формокомплекту Бутылка ХI-28MCA-700 Баден 0.7)</t>
  </si>
  <si>
    <t>Полная высота 45,4 мм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</si>
  <si>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</si>
  <si>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</si>
  <si>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</si>
  <si>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</si>
  <si>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</si>
  <si>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</si>
  <si>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</si>
  <si>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</si>
  <si>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</si>
  <si>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</si>
  <si>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</si>
  <si>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</si>
  <si>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</si>
  <si>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</si>
  <si>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</si>
  <si>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</si>
  <si>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</si>
  <si>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</si>
  <si>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</si>
  <si>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</si>
  <si>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</si>
  <si>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</si>
  <si>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</si>
  <si>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</si>
  <si>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</si>
  <si>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</si>
  <si>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</si>
  <si>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</si>
  <si>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  "Баден 0.7" тип ХI-28МСА-700</t>
  </si>
  <si>
    <t xml:space="preserve"> (владелец )</t>
  </si>
  <si>
    <t>Чистовые формы - 14 шт., черновые формы - 16 шт., плита охл. - 6 шт., воронка - 14 шт. уже были в эксплуатации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</si>
</sst>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/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21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22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Normal="100" zoomScaleSheetLayoutView="100" workbookViewId="0">
      <selection activeCell="A19" sqref="A19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484" t="s">
        <v>141</v>
      </c>
      <c r="B1" s="484"/>
      <c r="C1" s="484"/>
      <c r="D1" s="484"/>
      <c r="E1" s="484"/>
      <c r="F1" s="484"/>
      <c r="G1" s="484"/>
      <c r="H1" s="484"/>
      <c r="I1" s="484"/>
      <c r="J1" s="387"/>
      <c r="K1" s="387"/>
      <c r="L1" s="387"/>
    </row>
    <row r="2" spans="1:13" ht="15.6">
      <c r="A2" s="484" t="s">
        <v>142</v>
      </c>
      <c r="B2" s="484"/>
      <c r="C2" s="484"/>
      <c r="D2" s="484"/>
      <c r="E2" s="484"/>
      <c r="F2" s="484"/>
      <c r="G2" s="484"/>
      <c r="H2" s="484"/>
      <c r="I2" s="484"/>
      <c r="J2" s="388"/>
      <c r="K2" s="388"/>
      <c r="L2" s="388"/>
    </row>
    <row r="3" spans="1:13">
      <c r="A3" s="485" t="s">
        <v>113</v>
      </c>
      <c r="B3" s="485"/>
      <c r="C3" s="485"/>
      <c r="D3" s="485"/>
      <c r="E3" s="485"/>
      <c r="F3" s="485"/>
      <c r="G3" s="485"/>
      <c r="H3" s="485"/>
      <c r="I3" s="485"/>
      <c r="K3" s="389"/>
      <c r="L3" s="389"/>
      <c r="M3" s="390"/>
    </row>
    <row r="4" spans="1:13" ht="16.2" thickBot="1">
      <c r="A4" s="390"/>
      <c r="B4" s="391"/>
      <c r="C4" s="391"/>
      <c r="F4" s="392"/>
      <c r="G4" s="393"/>
      <c r="H4" s="392"/>
      <c r="I4" s="392"/>
      <c r="J4" s="389"/>
      <c r="K4" s="389"/>
      <c r="M4" s="372"/>
    </row>
    <row r="5" spans="1:13" ht="66.599999999999994" thickBot="1">
      <c r="A5" s="394" t="s">
        <v>114</v>
      </c>
      <c r="B5" s="395" t="s">
        <v>115</v>
      </c>
      <c r="C5" s="395" t="s">
        <v>66</v>
      </c>
      <c r="D5" s="478" t="s">
        <v>116</v>
      </c>
      <c r="E5" s="395" t="s">
        <v>117</v>
      </c>
      <c r="F5" s="395" t="s">
        <v>118</v>
      </c>
      <c r="G5" s="395" t="s">
        <v>119</v>
      </c>
      <c r="H5" s="396" t="s">
        <v>120</v>
      </c>
      <c r="I5" s="397"/>
      <c r="J5" s="397"/>
      <c r="K5" s="397"/>
      <c r="L5" s="397"/>
    </row>
    <row r="6" spans="1:13">
      <c r="A6" s="398">
        <v>1</v>
      </c>
      <c r="B6" s="399" t="s">
        <v>121</v>
      </c>
      <c r="C6" s="400" t="str">
        <f>Данные!C14</f>
        <v>BADEN 700</v>
      </c>
      <c r="D6" s="401">
        <v>20</v>
      </c>
      <c r="E6" s="401">
        <v>20</v>
      </c>
      <c r="F6" s="402"/>
      <c r="G6" s="401">
        <f>E6-F6</f>
        <v>20</v>
      </c>
      <c r="H6" s="403"/>
      <c r="I6" s="404"/>
      <c r="J6" s="390"/>
      <c r="K6" s="390"/>
      <c r="L6" s="404"/>
    </row>
    <row r="7" spans="1:13">
      <c r="A7" s="405">
        <f>A6+1</f>
        <v>2</v>
      </c>
      <c r="B7" s="406" t="s">
        <v>122</v>
      </c>
      <c r="C7" s="400" t="str">
        <f>Данные!C15</f>
        <v>BADEN 700</v>
      </c>
      <c r="D7" s="400">
        <v>20</v>
      </c>
      <c r="E7" s="400">
        <v>20</v>
      </c>
      <c r="F7" s="386"/>
      <c r="G7" s="400">
        <f t="shared" ref="G7:G17" si="0">E7-F7</f>
        <v>20</v>
      </c>
      <c r="H7" s="407"/>
      <c r="I7" s="404"/>
      <c r="J7" s="390"/>
      <c r="K7" s="390"/>
      <c r="L7" s="404"/>
    </row>
    <row r="8" spans="1:13">
      <c r="A8" s="405">
        <f t="shared" ref="A8:A17" si="1">A7+1</f>
        <v>3</v>
      </c>
      <c r="B8" s="406" t="s">
        <v>38</v>
      </c>
      <c r="C8" s="400" t="str">
        <f>Данные!C16</f>
        <v>BADEN 700</v>
      </c>
      <c r="D8" s="400">
        <v>24</v>
      </c>
      <c r="E8" s="400">
        <v>24</v>
      </c>
      <c r="F8" s="386"/>
      <c r="G8" s="400">
        <f t="shared" si="0"/>
        <v>24</v>
      </c>
      <c r="H8" s="408"/>
      <c r="I8" s="404"/>
      <c r="J8" s="390"/>
      <c r="K8" s="390"/>
      <c r="L8" s="404"/>
    </row>
    <row r="9" spans="1:13">
      <c r="A9" s="405">
        <f t="shared" si="1"/>
        <v>4</v>
      </c>
      <c r="B9" s="406" t="s">
        <v>123</v>
      </c>
      <c r="C9" s="400" t="str">
        <f>Данные!C17</f>
        <v>BADEN 700</v>
      </c>
      <c r="D9" s="400">
        <v>24</v>
      </c>
      <c r="E9" s="400">
        <v>24</v>
      </c>
      <c r="F9" s="386"/>
      <c r="G9" s="400">
        <f t="shared" si="0"/>
        <v>24</v>
      </c>
      <c r="H9" s="408"/>
      <c r="I9" s="404"/>
      <c r="J9" s="409"/>
      <c r="K9" s="390"/>
      <c r="L9" s="404"/>
    </row>
    <row r="10" spans="1:13">
      <c r="A10" s="405">
        <f t="shared" si="1"/>
        <v>5</v>
      </c>
      <c r="B10" s="410" t="s">
        <v>55</v>
      </c>
      <c r="C10" s="400" t="str">
        <f>Данные!C18</f>
        <v>BADEN 700</v>
      </c>
      <c r="D10" s="400">
        <v>22</v>
      </c>
      <c r="E10" s="400">
        <v>22</v>
      </c>
      <c r="F10" s="386"/>
      <c r="G10" s="400">
        <f t="shared" si="0"/>
        <v>22</v>
      </c>
      <c r="H10" s="408"/>
      <c r="I10" s="409"/>
      <c r="J10" s="409"/>
      <c r="K10" s="409"/>
      <c r="L10" s="404"/>
    </row>
    <row r="11" spans="1:13">
      <c r="A11" s="405">
        <f t="shared" si="1"/>
        <v>6</v>
      </c>
      <c r="B11" s="406" t="s">
        <v>52</v>
      </c>
      <c r="C11" s="400"/>
      <c r="D11" s="400" t="s">
        <v>92</v>
      </c>
      <c r="E11" s="400" t="s">
        <v>92</v>
      </c>
      <c r="F11" s="386"/>
      <c r="G11" s="400" t="e">
        <f t="shared" si="0"/>
        <v>#VALUE!</v>
      </c>
      <c r="H11" s="408"/>
      <c r="I11" s="404"/>
      <c r="J11" s="409"/>
      <c r="K11" s="390"/>
      <c r="L11" s="404"/>
    </row>
    <row r="12" spans="1:13">
      <c r="A12" s="405">
        <f t="shared" si="1"/>
        <v>7</v>
      </c>
      <c r="B12" s="406" t="s">
        <v>46</v>
      </c>
      <c r="C12" s="400"/>
      <c r="D12" s="400" t="s">
        <v>92</v>
      </c>
      <c r="E12" s="400" t="s">
        <v>92</v>
      </c>
      <c r="F12" s="411"/>
      <c r="G12" s="400" t="e">
        <f t="shared" si="0"/>
        <v>#VALUE!</v>
      </c>
      <c r="H12" s="408"/>
      <c r="I12" s="409"/>
      <c r="J12" s="409"/>
      <c r="K12" s="409"/>
      <c r="L12" s="404"/>
      <c r="M12" s="412"/>
    </row>
    <row r="13" spans="1:13" ht="14.25" customHeight="1">
      <c r="A13" s="405">
        <f t="shared" si="1"/>
        <v>8</v>
      </c>
      <c r="B13" s="410" t="s">
        <v>54</v>
      </c>
      <c r="C13" s="400"/>
      <c r="D13" s="400" t="s">
        <v>92</v>
      </c>
      <c r="E13" s="400" t="s">
        <v>92</v>
      </c>
      <c r="F13" s="413"/>
      <c r="G13" s="400" t="e">
        <f t="shared" si="0"/>
        <v>#VALUE!</v>
      </c>
      <c r="H13" s="408"/>
      <c r="I13" s="409"/>
      <c r="J13" s="409"/>
      <c r="K13" s="409"/>
      <c r="L13" s="404"/>
      <c r="M13" s="412"/>
    </row>
    <row r="14" spans="1:13" ht="14.25" customHeight="1">
      <c r="A14" s="405">
        <f t="shared" si="1"/>
        <v>9</v>
      </c>
      <c r="B14" s="410" t="s">
        <v>69</v>
      </c>
      <c r="C14" s="400"/>
      <c r="D14" s="400">
        <v>6</v>
      </c>
      <c r="E14" s="400">
        <v>6</v>
      </c>
      <c r="F14" s="386"/>
      <c r="G14" s="400">
        <f t="shared" si="0"/>
        <v>6</v>
      </c>
      <c r="H14" s="408" t="s">
        <v>41</v>
      </c>
      <c r="I14" s="409"/>
      <c r="J14" s="409"/>
      <c r="K14" s="409"/>
      <c r="L14" s="404"/>
    </row>
    <row r="15" spans="1:13" ht="14.25" customHeight="1">
      <c r="A15" s="405">
        <f t="shared" si="1"/>
        <v>10</v>
      </c>
      <c r="B15" s="406" t="s">
        <v>50</v>
      </c>
      <c r="C15" s="400"/>
      <c r="D15" s="400" t="s">
        <v>92</v>
      </c>
      <c r="E15" s="400" t="s">
        <v>92</v>
      </c>
      <c r="F15" s="411"/>
      <c r="G15" s="400" t="e">
        <f t="shared" si="0"/>
        <v>#VALUE!</v>
      </c>
      <c r="H15" s="408"/>
      <c r="I15" s="409"/>
      <c r="J15" s="409"/>
      <c r="K15" s="409"/>
      <c r="L15" s="404"/>
    </row>
    <row r="16" spans="1:13" ht="14.25" customHeight="1">
      <c r="A16" s="405">
        <f t="shared" si="1"/>
        <v>11</v>
      </c>
      <c r="B16" s="406" t="s">
        <v>124</v>
      </c>
      <c r="C16" s="400"/>
      <c r="D16" s="400" t="s">
        <v>92</v>
      </c>
      <c r="E16" s="400" t="s">
        <v>92</v>
      </c>
      <c r="F16" s="386"/>
      <c r="G16" s="400" t="e">
        <f t="shared" si="0"/>
        <v>#VALUE!</v>
      </c>
      <c r="H16" s="408"/>
      <c r="I16" s="409"/>
      <c r="J16" s="409"/>
      <c r="K16" s="409"/>
      <c r="L16" s="404"/>
    </row>
    <row r="17" spans="1:12" ht="14.25" customHeight="1" thickBot="1">
      <c r="A17" s="414">
        <f t="shared" si="1"/>
        <v>12</v>
      </c>
      <c r="B17" s="415" t="s">
        <v>90</v>
      </c>
      <c r="C17" s="416"/>
      <c r="D17" s="477" t="s">
        <v>92</v>
      </c>
      <c r="E17" s="477" t="s">
        <v>92</v>
      </c>
      <c r="F17" s="417"/>
      <c r="G17" s="416" t="e">
        <f t="shared" si="0"/>
        <v>#VALUE!</v>
      </c>
      <c r="H17" s="418"/>
      <c r="I17" s="409"/>
      <c r="J17" s="419"/>
      <c r="K17" s="409"/>
      <c r="L17" s="404"/>
    </row>
    <row r="18" spans="1:12">
      <c r="A18" s="420" t="s">
        <v>143</v>
      </c>
      <c r="B18" s="421"/>
      <c r="C18" s="390"/>
      <c r="D18" s="390"/>
      <c r="E18" s="390"/>
      <c r="F18" s="390"/>
      <c r="G18" s="390"/>
      <c r="H18" s="390"/>
      <c r="I18" s="390"/>
      <c r="J18" s="390"/>
    </row>
    <row r="19" spans="1:12" ht="16.2" thickBot="1">
      <c r="A19" s="390"/>
      <c r="B19" s="422" t="s">
        <v>125</v>
      </c>
      <c r="C19" s="372"/>
      <c r="D19" s="372"/>
      <c r="E19" s="372"/>
      <c r="F19" s="372"/>
      <c r="G19" s="390"/>
      <c r="H19" s="390"/>
      <c r="I19" s="390"/>
      <c r="J19" s="423"/>
      <c r="K19" s="423"/>
      <c r="L19" s="423"/>
    </row>
    <row r="20" spans="1:12" ht="66.599999999999994" thickBot="1">
      <c r="A20" s="394" t="s">
        <v>126</v>
      </c>
      <c r="B20" s="395" t="s">
        <v>127</v>
      </c>
      <c r="C20" s="395" t="s">
        <v>128</v>
      </c>
      <c r="D20" s="395" t="s">
        <v>129</v>
      </c>
      <c r="E20" s="395" t="s">
        <v>130</v>
      </c>
      <c r="F20" s="395" t="s">
        <v>131</v>
      </c>
      <c r="G20" s="424" t="s">
        <v>132</v>
      </c>
      <c r="H20" s="425" t="s">
        <v>133</v>
      </c>
      <c r="I20" s="426" t="s">
        <v>134</v>
      </c>
      <c r="J20" s="397"/>
      <c r="K20" s="397"/>
      <c r="L20" s="397"/>
    </row>
    <row r="21" spans="1:12">
      <c r="A21" s="427">
        <f>D6*700000</f>
        <v>14000000</v>
      </c>
      <c r="B21" s="428">
        <v>43768</v>
      </c>
      <c r="C21" s="429">
        <v>43769</v>
      </c>
      <c r="D21" s="428">
        <v>43770</v>
      </c>
      <c r="E21" s="430">
        <v>246960</v>
      </c>
      <c r="F21" s="430">
        <v>275256</v>
      </c>
      <c r="G21" s="431">
        <f>F21/A$21</f>
        <v>1.9661142857142856E-2</v>
      </c>
      <c r="H21" s="432">
        <f>A21-F21</f>
        <v>13724744</v>
      </c>
      <c r="I21" s="433">
        <f>1-G21</f>
        <v>0.98033885714285718</v>
      </c>
      <c r="J21" s="434"/>
      <c r="K21" s="409"/>
      <c r="L21" s="409"/>
    </row>
    <row r="22" spans="1:12" ht="12.75" customHeight="1">
      <c r="A22" s="435"/>
      <c r="B22" s="436"/>
      <c r="C22" s="436"/>
      <c r="D22" s="436"/>
      <c r="E22" s="437"/>
      <c r="F22" s="437"/>
      <c r="G22" s="431">
        <f>F22/A$21</f>
        <v>0</v>
      </c>
      <c r="H22" s="438">
        <f>H21-F22</f>
        <v>13724744</v>
      </c>
      <c r="I22" s="439">
        <f>I21-G22</f>
        <v>0.98033885714285718</v>
      </c>
      <c r="J22" s="390"/>
      <c r="K22" s="390"/>
      <c r="L22" s="390"/>
    </row>
    <row r="23" spans="1:12" ht="12.75" customHeight="1">
      <c r="A23" s="440"/>
      <c r="B23" s="441"/>
      <c r="C23" s="441"/>
      <c r="D23" s="441"/>
      <c r="E23" s="442"/>
      <c r="F23" s="442"/>
      <c r="G23" s="443"/>
      <c r="H23" s="444"/>
      <c r="I23" s="445"/>
      <c r="J23" s="434"/>
      <c r="K23" s="409"/>
      <c r="L23" s="409"/>
    </row>
    <row r="24" spans="1:12">
      <c r="A24" s="440"/>
      <c r="B24" s="446"/>
      <c r="C24" s="446"/>
      <c r="D24" s="446"/>
      <c r="E24" s="446"/>
      <c r="F24" s="446"/>
      <c r="G24" s="446"/>
      <c r="H24" s="446"/>
      <c r="I24" s="447"/>
      <c r="J24" s="434"/>
      <c r="K24" s="434"/>
      <c r="L24" s="390"/>
    </row>
    <row r="25" spans="1:12">
      <c r="A25" s="440"/>
      <c r="B25" s="441"/>
      <c r="C25" s="441"/>
      <c r="D25" s="441"/>
      <c r="E25" s="442"/>
      <c r="F25" s="442"/>
      <c r="G25" s="448"/>
      <c r="H25" s="444"/>
      <c r="I25" s="445"/>
      <c r="J25" s="434"/>
      <c r="K25" s="449"/>
      <c r="L25" s="390"/>
    </row>
    <row r="26" spans="1:12">
      <c r="A26" s="440"/>
      <c r="B26" s="441"/>
      <c r="C26" s="441"/>
      <c r="D26" s="441"/>
      <c r="E26" s="442"/>
      <c r="F26" s="442"/>
      <c r="G26" s="448"/>
      <c r="H26" s="444"/>
      <c r="I26" s="445"/>
      <c r="J26" s="434"/>
      <c r="K26" s="434"/>
      <c r="L26" s="390"/>
    </row>
    <row r="27" spans="1:12">
      <c r="A27" s="440"/>
      <c r="B27" s="441"/>
      <c r="C27" s="441"/>
      <c r="D27" s="441"/>
      <c r="E27" s="444"/>
      <c r="F27" s="442"/>
      <c r="G27" s="448"/>
      <c r="H27" s="444"/>
      <c r="I27" s="445"/>
      <c r="J27" s="434"/>
      <c r="K27" s="434"/>
      <c r="L27" s="390"/>
    </row>
    <row r="28" spans="1:12">
      <c r="A28" s="440"/>
      <c r="B28" s="441"/>
      <c r="C28" s="441"/>
      <c r="D28" s="441"/>
      <c r="E28" s="444"/>
      <c r="F28" s="442"/>
      <c r="G28" s="448"/>
      <c r="H28" s="444"/>
      <c r="I28" s="445"/>
      <c r="J28" s="434"/>
      <c r="K28" s="434"/>
      <c r="L28" s="390"/>
    </row>
    <row r="29" spans="1:12">
      <c r="A29" s="440"/>
      <c r="B29" s="441"/>
      <c r="C29" s="441"/>
      <c r="D29" s="446"/>
      <c r="E29" s="446"/>
      <c r="F29" s="442"/>
      <c r="G29" s="450"/>
      <c r="H29" s="444"/>
      <c r="I29" s="451"/>
      <c r="J29" s="434"/>
      <c r="K29" s="434"/>
      <c r="L29" s="390"/>
    </row>
    <row r="30" spans="1:12">
      <c r="A30" s="440"/>
      <c r="B30" s="441"/>
      <c r="C30" s="441"/>
      <c r="D30" s="446"/>
      <c r="E30" s="446"/>
      <c r="F30" s="442"/>
      <c r="G30" s="448"/>
      <c r="H30" s="444"/>
      <c r="I30" s="451"/>
      <c r="J30" s="434"/>
      <c r="K30" s="434"/>
      <c r="L30" s="390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0"/>
      <c r="K31" s="390"/>
      <c r="L31" s="390"/>
    </row>
    <row r="32" spans="1:12" ht="13.8" thickBot="1">
      <c r="A32" s="459" t="s">
        <v>135</v>
      </c>
      <c r="B32" s="460"/>
      <c r="C32" s="460"/>
      <c r="D32" s="461"/>
      <c r="E32" s="462">
        <f>SUM(E21:E31)</f>
        <v>246960</v>
      </c>
      <c r="F32" s="463">
        <f>SUM(F21:F31)</f>
        <v>275256</v>
      </c>
      <c r="G32" s="464">
        <f>SUM(G21:G31)</f>
        <v>1.9661142857142856E-2</v>
      </c>
      <c r="H32" s="465">
        <f>A21-F32</f>
        <v>13724744</v>
      </c>
      <c r="I32" s="466">
        <f>1-G32</f>
        <v>0.98033885714285718</v>
      </c>
      <c r="J32" s="467"/>
      <c r="K32" s="467"/>
      <c r="L32" s="467"/>
    </row>
    <row r="35" spans="1:11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>
      <c r="A36" s="486" t="s">
        <v>136</v>
      </c>
      <c r="B36" s="486"/>
      <c r="C36" s="486"/>
      <c r="D36" s="486"/>
      <c r="E36" s="390"/>
      <c r="F36" s="390"/>
      <c r="G36" s="390"/>
      <c r="H36" s="390"/>
      <c r="I36" s="390"/>
      <c r="J36" s="390"/>
    </row>
    <row r="37" spans="1:11">
      <c r="A37" s="487" t="s">
        <v>137</v>
      </c>
      <c r="B37" s="487"/>
      <c r="C37" s="468" t="s">
        <v>138</v>
      </c>
      <c r="D37" s="468" t="s">
        <v>139</v>
      </c>
      <c r="E37" s="390"/>
      <c r="F37" s="390"/>
      <c r="G37" s="390"/>
      <c r="H37" s="390"/>
      <c r="I37" s="390"/>
      <c r="J37" s="390"/>
    </row>
    <row r="38" spans="1:11">
      <c r="A38" s="488">
        <f>A21-F32</f>
        <v>13724744</v>
      </c>
      <c r="B38" s="489"/>
      <c r="C38" s="469">
        <f>1-G32</f>
        <v>0.98033885714285718</v>
      </c>
      <c r="D38" s="470">
        <f>(C38/0.8)*100</f>
        <v>122.54235714285716</v>
      </c>
      <c r="E38" s="471" t="s">
        <v>140</v>
      </c>
      <c r="F38" s="471"/>
      <c r="G38" s="471"/>
      <c r="H38" s="471"/>
      <c r="I38" s="471"/>
      <c r="J38" s="471"/>
    </row>
    <row r="39" spans="1:11">
      <c r="A39" s="390"/>
      <c r="B39" s="390"/>
      <c r="C39" s="390"/>
      <c r="D39" s="390"/>
      <c r="E39" s="390"/>
      <c r="F39" s="390"/>
    </row>
    <row r="40" spans="1:11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41</v>
      </c>
    </row>
    <row r="41" spans="1:11" ht="15.6">
      <c r="A41" s="390"/>
      <c r="B41" s="472"/>
      <c r="C41" s="472"/>
      <c r="D41" s="390"/>
      <c r="E41" s="390"/>
      <c r="F41" s="390"/>
      <c r="G41" s="390"/>
      <c r="H41" s="390"/>
      <c r="I41" s="390"/>
      <c r="J41" s="390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479"/>
      <c r="J42" s="480"/>
    </row>
    <row r="43" spans="1:11">
      <c r="A43" s="474"/>
      <c r="B43" s="475"/>
      <c r="C43" s="475"/>
      <c r="D43" s="390"/>
      <c r="E43" s="390"/>
      <c r="F43" s="475"/>
      <c r="G43" s="419"/>
      <c r="H43" s="475"/>
    </row>
    <row r="44" spans="1:11">
      <c r="A44" s="474"/>
      <c r="B44" s="475"/>
      <c r="C44" s="475"/>
      <c r="D44" s="475"/>
      <c r="E44" s="475"/>
      <c r="F44" s="475"/>
      <c r="G44" s="419"/>
      <c r="H44" s="475"/>
    </row>
    <row r="45" spans="1:11">
      <c r="A45" s="474"/>
      <c r="B45" s="475"/>
      <c r="C45" s="475"/>
      <c r="D45" s="390"/>
      <c r="E45" s="390"/>
      <c r="F45" s="475"/>
      <c r="G45" s="419"/>
      <c r="H45" s="475"/>
    </row>
    <row r="46" spans="1:11">
      <c r="A46" s="474"/>
      <c r="B46" s="475"/>
      <c r="C46" s="475"/>
      <c r="D46" s="475"/>
      <c r="E46" s="475"/>
      <c r="F46" s="475"/>
      <c r="G46" s="419"/>
      <c r="H46" s="475"/>
    </row>
    <row r="47" spans="1:11">
      <c r="A47" s="474"/>
      <c r="B47" s="475"/>
      <c r="C47" s="475"/>
      <c r="D47" s="390"/>
      <c r="E47" s="390"/>
      <c r="F47" s="475"/>
      <c r="G47" s="419"/>
      <c r="H47" s="475"/>
    </row>
    <row r="48" spans="1:11">
      <c r="A48" s="474"/>
      <c r="B48" s="475"/>
      <c r="C48" s="409"/>
      <c r="D48" s="476"/>
      <c r="E48" s="476"/>
      <c r="F48" s="409"/>
      <c r="G48" s="409"/>
      <c r="H48" s="409"/>
    </row>
    <row r="49" spans="1:10">
      <c r="A49" s="474"/>
      <c r="B49" s="475"/>
      <c r="C49" s="475"/>
      <c r="D49" s="475"/>
      <c r="E49" s="475"/>
      <c r="F49" s="475"/>
      <c r="G49" s="419"/>
      <c r="H49" s="475"/>
    </row>
    <row r="50" spans="1:10">
      <c r="A50" s="474"/>
      <c r="B50" s="475"/>
      <c r="C50" s="475"/>
      <c r="D50" s="475"/>
      <c r="E50" s="475"/>
      <c r="F50" s="475"/>
      <c r="G50" s="419"/>
      <c r="H50" s="475"/>
    </row>
    <row r="51" spans="1:10">
      <c r="A51" s="474"/>
      <c r="B51" s="475"/>
      <c r="C51" s="475"/>
      <c r="D51" s="390"/>
      <c r="E51" s="390"/>
      <c r="F51" s="475"/>
      <c r="G51" s="419"/>
      <c r="H51" s="475"/>
    </row>
    <row r="52" spans="1:10" ht="15.6">
      <c r="A52" s="390"/>
      <c r="B52" s="481"/>
      <c r="C52" s="481"/>
      <c r="D52" s="482"/>
      <c r="E52" s="471"/>
      <c r="F52" s="390"/>
      <c r="G52" s="390"/>
      <c r="H52" s="390"/>
      <c r="I52" s="390"/>
      <c r="J52" s="390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479"/>
      <c r="J53" s="480"/>
    </row>
    <row r="54" spans="1:10">
      <c r="A54" s="474"/>
      <c r="B54" s="390"/>
      <c r="C54" s="390"/>
      <c r="D54" s="390"/>
      <c r="E54" s="390"/>
      <c r="F54" s="419"/>
      <c r="G54" s="419"/>
      <c r="H54" s="475"/>
      <c r="I54" s="483"/>
      <c r="J54" s="483"/>
    </row>
    <row r="55" spans="1:10">
      <c r="A55" s="474"/>
      <c r="B55" s="390"/>
      <c r="C55" s="390"/>
      <c r="D55" s="409"/>
      <c r="E55" s="409"/>
      <c r="F55" s="409"/>
      <c r="G55" s="409"/>
      <c r="H55" s="409"/>
      <c r="I55" s="483"/>
      <c r="J55" s="483"/>
    </row>
    <row r="56" spans="1:10">
      <c r="A56" s="390"/>
      <c r="B56" s="390"/>
      <c r="C56" s="390"/>
      <c r="D56" s="390"/>
      <c r="E56" s="390"/>
      <c r="F56" s="390"/>
      <c r="G56" s="390"/>
      <c r="H56" s="390"/>
    </row>
    <row r="61" spans="1:10">
      <c r="B61" s="479"/>
      <c r="C61" s="480"/>
    </row>
    <row r="68" spans="2:3">
      <c r="B68" s="479"/>
      <c r="C68" s="480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>
      <c r="A2" s="170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 t="str">
        <f>Данные!B20</f>
        <v>нет</v>
      </c>
      <c r="L2" s="599"/>
      <c r="M2" s="171"/>
      <c r="N2" s="172"/>
      <c r="O2" s="173"/>
      <c r="P2" s="617"/>
      <c r="Q2" s="617"/>
      <c r="R2" s="174"/>
      <c r="S2" s="175"/>
    </row>
    <row r="3" spans="1:19" ht="17.25" customHeight="1" thickBot="1">
      <c r="A3" s="170"/>
      <c r="B3" s="582"/>
      <c r="C3" s="583"/>
      <c r="D3" s="584"/>
      <c r="E3" s="591" t="s">
        <v>50</v>
      </c>
      <c r="F3" s="592"/>
      <c r="G3" s="592"/>
      <c r="H3" s="593"/>
      <c r="I3" s="596"/>
      <c r="J3" s="597"/>
      <c r="K3" s="600"/>
      <c r="L3" s="601"/>
      <c r="M3" s="176"/>
      <c r="N3" s="177"/>
      <c r="O3" s="177"/>
      <c r="P3" s="177"/>
      <c r="Q3" s="177"/>
      <c r="R3" s="178"/>
      <c r="S3" s="175"/>
    </row>
    <row r="4" spans="1:19" ht="17.100000000000001" customHeight="1" thickBot="1">
      <c r="A4" s="170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>
      <c r="A5" s="170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>
      <c r="A6" s="170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176"/>
      <c r="N6" s="177"/>
      <c r="O6" s="177"/>
      <c r="P6" s="177"/>
      <c r="Q6" s="177"/>
      <c r="R6" s="178"/>
      <c r="S6" s="175"/>
    </row>
    <row r="7" spans="1:19" ht="66" customHeight="1" thickTop="1" thickBot="1">
      <c r="A7" s="170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179"/>
      <c r="N7" s="177"/>
      <c r="O7" s="177"/>
      <c r="P7" s="177"/>
      <c r="Q7" s="177"/>
      <c r="R7" s="178"/>
      <c r="S7" s="175"/>
    </row>
    <row r="8" spans="1:19" ht="4.5" customHeight="1" thickBot="1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41</v>
      </c>
      <c r="O10" s="347"/>
      <c r="P10" s="347"/>
      <c r="Q10" s="347"/>
      <c r="R10" s="348"/>
      <c r="S10" s="186"/>
    </row>
    <row r="11" spans="1:19" ht="24.75" customHeight="1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51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>
      <c r="A2" s="209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 t="str">
        <f>Данные!B21</f>
        <v>нет</v>
      </c>
      <c r="L2" s="599"/>
      <c r="M2" s="210"/>
      <c r="N2" s="211"/>
      <c r="O2" s="212"/>
      <c r="P2" s="618"/>
      <c r="Q2" s="618"/>
      <c r="R2" s="213"/>
      <c r="S2" s="214"/>
    </row>
    <row r="3" spans="1:19" ht="17.25" customHeight="1" thickBot="1">
      <c r="A3" s="209"/>
      <c r="B3" s="582"/>
      <c r="C3" s="583"/>
      <c r="D3" s="584"/>
      <c r="E3" s="591" t="s">
        <v>52</v>
      </c>
      <c r="F3" s="592"/>
      <c r="G3" s="592"/>
      <c r="H3" s="593"/>
      <c r="I3" s="596"/>
      <c r="J3" s="597"/>
      <c r="K3" s="600"/>
      <c r="L3" s="601"/>
      <c r="M3" s="215"/>
      <c r="N3" s="216"/>
      <c r="O3" s="216"/>
      <c r="P3" s="216"/>
      <c r="Q3" s="216"/>
      <c r="R3" s="217"/>
      <c r="S3" s="214"/>
    </row>
    <row r="4" spans="1:19" ht="17.100000000000001" customHeight="1" thickBot="1">
      <c r="A4" s="209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>
      <c r="A5" s="209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>
      <c r="A6" s="209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215"/>
      <c r="N6" s="216"/>
      <c r="O6" s="216"/>
      <c r="P6" s="216"/>
      <c r="Q6" s="216"/>
      <c r="R6" s="217"/>
      <c r="S6" s="214"/>
    </row>
    <row r="7" spans="1:19" ht="69.75" customHeight="1" thickTop="1" thickBot="1">
      <c r="A7" s="209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218"/>
      <c r="N7" s="216"/>
      <c r="O7" s="216"/>
      <c r="P7" s="216"/>
      <c r="Q7" s="216"/>
      <c r="R7" s="217"/>
      <c r="S7" s="214"/>
    </row>
    <row r="8" spans="1:19" ht="5.25" customHeight="1" thickBot="1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>
      <c r="A18" s="219"/>
      <c r="B18" s="619" t="s">
        <v>53</v>
      </c>
      <c r="C18" s="620"/>
      <c r="D18" s="620"/>
      <c r="E18" s="621"/>
      <c r="F18" s="116" t="s">
        <v>16</v>
      </c>
      <c r="G18" s="260" t="s">
        <v>45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3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 t="str">
        <f>Данные!B26</f>
        <v>нет</v>
      </c>
      <c r="L2" s="599"/>
      <c r="M2" s="134"/>
      <c r="N2" s="135"/>
      <c r="O2" s="136"/>
      <c r="P2" s="622"/>
      <c r="Q2" s="622"/>
      <c r="R2" s="137"/>
      <c r="S2" s="138"/>
    </row>
    <row r="3" spans="1:19" ht="17.25" customHeight="1" thickBot="1">
      <c r="A3" s="133"/>
      <c r="B3" s="582"/>
      <c r="C3" s="583"/>
      <c r="D3" s="584"/>
      <c r="E3" s="591" t="s">
        <v>54</v>
      </c>
      <c r="F3" s="592"/>
      <c r="G3" s="592"/>
      <c r="H3" s="593"/>
      <c r="I3" s="596"/>
      <c r="J3" s="597"/>
      <c r="K3" s="600"/>
      <c r="L3" s="601"/>
      <c r="M3" s="139"/>
      <c r="N3" s="140"/>
      <c r="O3" s="140"/>
      <c r="P3" s="140"/>
      <c r="Q3" s="140"/>
      <c r="R3" s="141"/>
      <c r="S3" s="138"/>
    </row>
    <row r="4" spans="1:19" ht="17.100000000000001" customHeight="1" thickBot="1">
      <c r="A4" s="133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>
      <c r="A5" s="133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>
      <c r="A6" s="133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139"/>
      <c r="N6" s="140"/>
      <c r="O6" s="140"/>
      <c r="P6" s="140"/>
      <c r="Q6" s="140"/>
      <c r="R6" s="141"/>
      <c r="S6" s="138"/>
    </row>
    <row r="7" spans="1:19" ht="65.25" customHeight="1" thickTop="1" thickBot="1">
      <c r="A7" s="133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142"/>
      <c r="N7" s="140"/>
      <c r="O7" s="140"/>
      <c r="P7" s="140"/>
      <c r="Q7" s="140"/>
      <c r="R7" s="141"/>
      <c r="S7" s="138"/>
    </row>
    <row r="8" spans="1:19" ht="3.75" customHeight="1" thickBot="1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>
      <c r="A2" s="266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624">
        <f>Данные!B23</f>
        <v>8</v>
      </c>
      <c r="L2" s="625"/>
      <c r="M2" s="267"/>
      <c r="N2" s="268"/>
      <c r="O2" s="269"/>
      <c r="P2" s="623"/>
      <c r="Q2" s="623"/>
      <c r="R2" s="270"/>
      <c r="S2" s="271"/>
    </row>
    <row r="3" spans="1:19" ht="17.25" customHeight="1" thickBot="1">
      <c r="A3" s="266"/>
      <c r="B3" s="582"/>
      <c r="C3" s="583"/>
      <c r="D3" s="584"/>
      <c r="E3" s="591" t="s">
        <v>55</v>
      </c>
      <c r="F3" s="592"/>
      <c r="G3" s="592"/>
      <c r="H3" s="593"/>
      <c r="I3" s="596"/>
      <c r="J3" s="597"/>
      <c r="K3" s="626"/>
      <c r="L3" s="627"/>
      <c r="M3" s="272"/>
      <c r="N3" s="273"/>
      <c r="O3" s="273"/>
      <c r="P3" s="273"/>
      <c r="Q3" s="273"/>
      <c r="R3" s="274"/>
      <c r="S3" s="271"/>
    </row>
    <row r="4" spans="1:19" ht="17.100000000000001" customHeight="1" thickBot="1">
      <c r="A4" s="266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>
      <c r="A5" s="266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>
      <c r="A6" s="266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272"/>
      <c r="N6" s="273"/>
      <c r="O6" s="273"/>
      <c r="P6" s="273"/>
      <c r="Q6" s="273"/>
      <c r="R6" s="274"/>
      <c r="S6" s="271"/>
    </row>
    <row r="7" spans="1:19" ht="78.75" customHeight="1" thickTop="1" thickBot="1">
      <c r="A7" s="266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275"/>
      <c r="N7" s="273"/>
      <c r="O7" s="273"/>
      <c r="P7" s="273"/>
      <c r="Q7" s="273"/>
      <c r="R7" s="274"/>
      <c r="S7" s="271"/>
    </row>
    <row r="8" spans="1:19" ht="3.75" customHeight="1" thickBot="1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>
      <c r="A10" s="276"/>
      <c r="B10" s="286" t="s">
        <v>25</v>
      </c>
      <c r="C10" s="385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47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A31" sqref="A3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495" t="s">
        <v>81</v>
      </c>
      <c r="B1" s="499"/>
      <c r="C1" s="499"/>
      <c r="D1" s="499"/>
      <c r="E1" s="499"/>
      <c r="G1" s="371" t="s">
        <v>80</v>
      </c>
    </row>
    <row r="2" spans="1:11" ht="17.399999999999999" thickTop="1" thickBot="1">
      <c r="A2" s="496" t="s">
        <v>110</v>
      </c>
      <c r="B2" s="497"/>
      <c r="C2" s="497"/>
      <c r="D2" s="497"/>
      <c r="E2" s="498"/>
      <c r="G2" s="370" t="s">
        <v>78</v>
      </c>
    </row>
    <row r="3" spans="1:11" ht="16.8" thickTop="1">
      <c r="G3" s="370" t="s">
        <v>79</v>
      </c>
    </row>
    <row r="4" spans="1:11" ht="13.8" thickBot="1">
      <c r="A4" s="500" t="s">
        <v>82</v>
      </c>
      <c r="B4" s="501"/>
      <c r="C4" s="501"/>
      <c r="D4" s="501"/>
      <c r="E4" s="501"/>
    </row>
    <row r="5" spans="1:11" ht="16.8" thickTop="1" thickBot="1">
      <c r="A5" s="502" t="s">
        <v>86</v>
      </c>
      <c r="B5" s="503"/>
      <c r="C5" s="503"/>
      <c r="D5" s="503"/>
      <c r="E5" s="504"/>
    </row>
    <row r="6" spans="1:11" ht="13.8" thickTop="1"/>
    <row r="7" spans="1:11" ht="13.8" thickBot="1">
      <c r="A7" s="495" t="s">
        <v>83</v>
      </c>
      <c r="B7" s="499"/>
      <c r="C7" s="499"/>
      <c r="D7" s="499"/>
      <c r="E7" s="499"/>
    </row>
    <row r="8" spans="1:11" ht="16.8" thickTop="1" thickBot="1">
      <c r="A8" s="505"/>
      <c r="B8" s="506"/>
      <c r="C8" s="506"/>
      <c r="D8" s="506"/>
      <c r="E8" s="507"/>
    </row>
    <row r="10" spans="1:11" ht="13.8" thickBot="1">
      <c r="A10" s="495" t="s">
        <v>84</v>
      </c>
      <c r="B10" s="495"/>
      <c r="C10" s="372"/>
      <c r="D10" s="379" t="s">
        <v>93</v>
      </c>
      <c r="E10" s="372"/>
      <c r="F10" t="s">
        <v>94</v>
      </c>
    </row>
    <row r="11" spans="1:11" ht="16.8" thickTop="1" thickBot="1">
      <c r="A11" s="493"/>
      <c r="B11" s="494"/>
      <c r="D11" s="378">
        <v>43763</v>
      </c>
      <c r="F11" s="490" t="s">
        <v>96</v>
      </c>
      <c r="G11" s="490"/>
      <c r="H11" s="490"/>
      <c r="I11" s="490"/>
      <c r="J11" s="491" t="s">
        <v>98</v>
      </c>
      <c r="K11" s="491"/>
    </row>
    <row r="12" spans="1:11">
      <c r="F12" s="490" t="s">
        <v>85</v>
      </c>
      <c r="G12" s="490"/>
      <c r="H12" s="490"/>
      <c r="I12" s="490"/>
      <c r="J12" s="491" t="s">
        <v>99</v>
      </c>
      <c r="K12" s="491"/>
    </row>
    <row r="13" spans="1:11">
      <c r="A13" s="373" t="s">
        <v>87</v>
      </c>
      <c r="B13" s="374" t="s">
        <v>88</v>
      </c>
      <c r="C13" s="382" t="s">
        <v>103</v>
      </c>
      <c r="F13" s="490" t="s">
        <v>97</v>
      </c>
      <c r="G13" s="490"/>
      <c r="H13" s="490"/>
      <c r="I13" s="490"/>
      <c r="J13" s="491" t="s">
        <v>100</v>
      </c>
      <c r="K13" s="491"/>
    </row>
    <row r="14" spans="1:11">
      <c r="A14" s="375" t="s">
        <v>42</v>
      </c>
      <c r="B14" s="376">
        <v>6</v>
      </c>
      <c r="C14" s="381" t="s">
        <v>109</v>
      </c>
    </row>
    <row r="15" spans="1:11">
      <c r="A15" s="375" t="s">
        <v>43</v>
      </c>
      <c r="B15" s="376">
        <v>6</v>
      </c>
      <c r="C15" s="381" t="s">
        <v>109</v>
      </c>
    </row>
    <row r="16" spans="1:11">
      <c r="A16" s="375" t="s">
        <v>38</v>
      </c>
      <c r="B16" s="376">
        <v>8</v>
      </c>
      <c r="C16" s="381" t="s">
        <v>109</v>
      </c>
    </row>
    <row r="17" spans="1:3">
      <c r="A17" s="375" t="s">
        <v>23</v>
      </c>
      <c r="B17" s="376">
        <v>8</v>
      </c>
      <c r="C17" s="381" t="s">
        <v>109</v>
      </c>
    </row>
    <row r="18" spans="1:3">
      <c r="A18" s="375" t="s">
        <v>46</v>
      </c>
      <c r="B18" s="381" t="s">
        <v>92</v>
      </c>
      <c r="C18" s="381" t="s">
        <v>109</v>
      </c>
    </row>
    <row r="19" spans="1:3">
      <c r="A19" s="375" t="s">
        <v>89</v>
      </c>
      <c r="B19" s="381" t="s">
        <v>92</v>
      </c>
      <c r="C19" s="381" t="s">
        <v>109</v>
      </c>
    </row>
    <row r="20" spans="1:3">
      <c r="A20" s="375" t="s">
        <v>50</v>
      </c>
      <c r="B20" s="381" t="s">
        <v>92</v>
      </c>
      <c r="C20" s="381" t="s">
        <v>109</v>
      </c>
    </row>
    <row r="21" spans="1:3">
      <c r="A21" s="375" t="s">
        <v>52</v>
      </c>
      <c r="B21" s="381" t="s">
        <v>92</v>
      </c>
      <c r="C21" s="381" t="s">
        <v>109</v>
      </c>
    </row>
    <row r="22" spans="1:3">
      <c r="A22" s="375" t="s">
        <v>90</v>
      </c>
      <c r="B22" s="381" t="s">
        <v>92</v>
      </c>
      <c r="C22" s="381" t="s">
        <v>109</v>
      </c>
    </row>
    <row r="23" spans="1:3">
      <c r="A23" s="375" t="s">
        <v>55</v>
      </c>
      <c r="B23" s="376">
        <v>8</v>
      </c>
      <c r="C23" s="381" t="s">
        <v>109</v>
      </c>
    </row>
    <row r="24" spans="1:3">
      <c r="A24" s="375" t="s">
        <v>69</v>
      </c>
      <c r="B24" s="381" t="s">
        <v>92</v>
      </c>
      <c r="C24" s="381" t="s">
        <v>109</v>
      </c>
    </row>
    <row r="25" spans="1:3">
      <c r="A25" s="375" t="s">
        <v>91</v>
      </c>
      <c r="B25" s="381" t="s">
        <v>60</v>
      </c>
      <c r="C25" s="381" t="s">
        <v>109</v>
      </c>
    </row>
    <row r="26" spans="1:3">
      <c r="A26" s="377" t="s">
        <v>54</v>
      </c>
      <c r="B26" s="381" t="s">
        <v>92</v>
      </c>
      <c r="C26" s="381" t="s">
        <v>109</v>
      </c>
    </row>
    <row r="27" spans="1:3">
      <c r="A27" s="377" t="s">
        <v>105</v>
      </c>
      <c r="B27" s="381" t="s">
        <v>92</v>
      </c>
      <c r="C27" s="381" t="s">
        <v>109</v>
      </c>
    </row>
    <row r="28" spans="1:3">
      <c r="A28" s="380"/>
    </row>
    <row r="29" spans="1:3">
      <c r="A29" s="492" t="s">
        <v>106</v>
      </c>
      <c r="B29" s="492"/>
      <c r="C29" s="492"/>
    </row>
    <row r="30" spans="1:3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showZeros="0" view="pageBreakPreview" topLeftCell="A22" zoomScaleSheetLayoutView="100" workbookViewId="0">
      <selection activeCell="A30" sqref="A30:A33"/>
    </sheetView>
  </sheetViews>
  <sheetFormatPr defaultColWidth="9.109375" defaultRowHeight="14.4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>
      <c r="G2" s="316" t="s">
        <v>57</v>
      </c>
      <c r="H2" s="317"/>
      <c r="I2" s="317"/>
      <c r="J2" s="317"/>
      <c r="K2" s="317"/>
    </row>
    <row r="3" spans="1:11" s="367" customFormat="1" ht="17.399999999999999">
      <c r="G3" s="316" t="s">
        <v>101</v>
      </c>
      <c r="H3" s="317"/>
      <c r="I3" s="317"/>
      <c r="J3" s="317"/>
      <c r="K3" s="317"/>
    </row>
    <row r="4" spans="1:11" s="367" customFormat="1" ht="17.399999999999999">
      <c r="G4" s="316" t="s">
        <v>104</v>
      </c>
      <c r="H4" s="317"/>
      <c r="I4" s="317"/>
      <c r="J4" s="317"/>
      <c r="K4" s="317"/>
    </row>
    <row r="5" spans="1:11" s="367" customFormat="1"/>
    <row r="6" spans="1:11" s="367" customFormat="1" ht="17.399999999999999">
      <c r="G6" s="368"/>
      <c r="H6" s="316" t="s">
        <v>102</v>
      </c>
      <c r="I6" s="317"/>
      <c r="J6" s="317"/>
    </row>
    <row r="7" spans="1:11" s="367" customFormat="1" ht="17.399999999999999">
      <c r="H7" s="317"/>
      <c r="I7" s="317"/>
      <c r="J7" s="317"/>
    </row>
    <row r="8" spans="1:11" s="367" customFormat="1" ht="18">
      <c r="G8" s="310" t="s">
        <v>58</v>
      </c>
      <c r="H8" s="368"/>
      <c r="I8" s="316" t="s">
        <v>77</v>
      </c>
      <c r="J8" s="317"/>
    </row>
    <row r="11" spans="1:11" ht="15" customHeight="1">
      <c r="A11" s="530" t="s">
        <v>63</v>
      </c>
      <c r="B11" s="530"/>
      <c r="C11" s="530"/>
      <c r="D11" s="530"/>
      <c r="E11" s="530"/>
      <c r="F11" s="530"/>
      <c r="G11" s="530"/>
      <c r="H11" s="530"/>
      <c r="I11" s="530"/>
      <c r="J11" s="530"/>
    </row>
    <row r="12" spans="1:11" ht="15" customHeight="1">
      <c r="A12" s="529" t="s">
        <v>73</v>
      </c>
      <c r="B12" s="529"/>
      <c r="C12" s="529"/>
      <c r="D12" s="529"/>
      <c r="E12" s="529"/>
      <c r="F12" s="529"/>
      <c r="G12" s="529"/>
      <c r="H12" s="529"/>
      <c r="I12" s="529"/>
      <c r="J12" s="529"/>
    </row>
    <row r="13" spans="1:11" ht="18" customHeight="1">
      <c r="A13" s="531" t="str">
        <f>Данные!A2</f>
        <v>ХI-28MCA-700 (Баден 0.7 л.)</v>
      </c>
      <c r="B13" s="530"/>
      <c r="C13" s="530"/>
      <c r="D13" s="530"/>
      <c r="E13" s="530"/>
      <c r="F13" s="530"/>
      <c r="G13" s="530"/>
      <c r="H13" s="530"/>
      <c r="I13" s="530"/>
      <c r="J13" s="530"/>
    </row>
    <row r="15" spans="1:11" ht="15.6">
      <c r="A15" s="311" t="s">
        <v>59</v>
      </c>
      <c r="B15" s="311"/>
      <c r="C15" s="311"/>
      <c r="D15" s="311"/>
      <c r="E15" s="311"/>
      <c r="F15" s="311"/>
      <c r="G15" s="312"/>
      <c r="H15" s="313">
        <f>Данные!D11</f>
        <v>43763</v>
      </c>
      <c r="I15" s="311"/>
      <c r="J15" s="312"/>
    </row>
    <row r="16" spans="1:11" ht="15.6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>
      <c r="A17" s="319" t="s">
        <v>60</v>
      </c>
      <c r="B17" s="320" t="s">
        <v>61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>
      <c r="A18" s="319" t="s">
        <v>60</v>
      </c>
      <c r="B18" s="320" t="s">
        <v>62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>
      <c r="A20" s="311" t="s">
        <v>74</v>
      </c>
      <c r="B20" s="311"/>
      <c r="C20" s="311"/>
      <c r="D20" s="311"/>
      <c r="E20" s="311"/>
      <c r="F20" s="311"/>
      <c r="G20" s="311"/>
      <c r="H20" s="311"/>
      <c r="I20" s="313">
        <f>H15</f>
        <v>43763</v>
      </c>
      <c r="J20" s="312"/>
    </row>
    <row r="21" spans="1:10" ht="15.6">
      <c r="A21" s="311" t="s">
        <v>75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>
      <c r="A22" s="532" t="s">
        <v>64</v>
      </c>
      <c r="B22" s="532" t="s">
        <v>65</v>
      </c>
      <c r="C22" s="532"/>
      <c r="D22" s="532"/>
      <c r="E22" s="532" t="s">
        <v>66</v>
      </c>
      <c r="F22" s="532"/>
      <c r="G22" s="536" t="s">
        <v>67</v>
      </c>
      <c r="H22" s="532" t="s">
        <v>68</v>
      </c>
      <c r="I22" s="532"/>
      <c r="J22" s="532"/>
    </row>
    <row r="23" spans="1:10">
      <c r="A23" s="532"/>
      <c r="B23" s="532"/>
      <c r="C23" s="532"/>
      <c r="D23" s="532"/>
      <c r="E23" s="532"/>
      <c r="F23" s="532"/>
      <c r="G23" s="536"/>
      <c r="H23" s="532"/>
      <c r="I23" s="532"/>
      <c r="J23" s="532"/>
    </row>
    <row r="24" spans="1:10">
      <c r="A24" s="508">
        <v>1</v>
      </c>
      <c r="B24" s="533" t="s">
        <v>42</v>
      </c>
      <c r="C24" s="534"/>
      <c r="D24" s="535"/>
      <c r="E24" s="513" t="str">
        <f>Данные!C14</f>
        <v>BADEN 700</v>
      </c>
      <c r="F24" s="514"/>
      <c r="G24" s="517">
        <f>Данные!B14</f>
        <v>6</v>
      </c>
      <c r="H24" s="519"/>
      <c r="I24" s="520"/>
      <c r="J24" s="521"/>
    </row>
    <row r="25" spans="1:10" ht="40.049999999999997" customHeight="1">
      <c r="A25" s="509"/>
      <c r="B25" s="526" t="str">
        <f>Данные!$A$30</f>
        <v>(к серийному формокомплекту Бутылка ХI-28MCA-700 Баден 0.7)</v>
      </c>
      <c r="C25" s="527"/>
      <c r="D25" s="528"/>
      <c r="E25" s="525"/>
      <c r="F25" s="516"/>
      <c r="G25" s="518"/>
      <c r="H25" s="522"/>
      <c r="I25" s="523"/>
      <c r="J25" s="524"/>
    </row>
    <row r="26" spans="1:10">
      <c r="A26" s="508">
        <f>A24+1</f>
        <v>2</v>
      </c>
      <c r="B26" s="510" t="s">
        <v>107</v>
      </c>
      <c r="C26" s="511"/>
      <c r="D26" s="512"/>
      <c r="E26" s="513" t="str">
        <f>Данные!C15</f>
        <v>BADEN 700</v>
      </c>
      <c r="F26" s="514"/>
      <c r="G26" s="517">
        <f>Данные!B15</f>
        <v>6</v>
      </c>
      <c r="H26" s="519"/>
      <c r="I26" s="520"/>
      <c r="J26" s="521"/>
    </row>
    <row r="27" spans="1:10" ht="40.049999999999997" customHeight="1">
      <c r="A27" s="509"/>
      <c r="B27" s="526" t="str">
        <f>Данные!$A$30</f>
        <v>(к серийному формокомплекту Бутылка ХI-28MCA-700 Баден 0.7)</v>
      </c>
      <c r="C27" s="527"/>
      <c r="D27" s="528"/>
      <c r="E27" s="525"/>
      <c r="F27" s="516"/>
      <c r="G27" s="518"/>
      <c r="H27" s="522"/>
      <c r="I27" s="523"/>
      <c r="J27" s="524"/>
    </row>
    <row r="28" spans="1:10" ht="14.4" customHeight="1">
      <c r="A28" s="508">
        <f t="shared" ref="A28" si="0">A26+1</f>
        <v>3</v>
      </c>
      <c r="B28" s="510" t="s">
        <v>38</v>
      </c>
      <c r="C28" s="511"/>
      <c r="D28" s="512"/>
      <c r="E28" s="513" t="str">
        <f>Данные!C16</f>
        <v>BADEN 700</v>
      </c>
      <c r="F28" s="514"/>
      <c r="G28" s="517">
        <f>Данные!B16</f>
        <v>8</v>
      </c>
      <c r="H28" s="519"/>
      <c r="I28" s="520"/>
      <c r="J28" s="521"/>
    </row>
    <row r="29" spans="1:10" ht="40.049999999999997" customHeight="1">
      <c r="A29" s="509"/>
      <c r="B29" s="526" t="str">
        <f>Данные!$A$30</f>
        <v>(к серийному формокомплекту Бутылка ХI-28MCA-700 Баден 0.7)</v>
      </c>
      <c r="C29" s="527"/>
      <c r="D29" s="528"/>
      <c r="E29" s="525"/>
      <c r="F29" s="516"/>
      <c r="G29" s="518"/>
      <c r="H29" s="522"/>
      <c r="I29" s="523"/>
      <c r="J29" s="524"/>
    </row>
    <row r="30" spans="1:10" ht="14.4" customHeight="1">
      <c r="A30" s="508">
        <f t="shared" ref="A30:A32" si="1">A28+1</f>
        <v>4</v>
      </c>
      <c r="B30" s="510" t="s">
        <v>108</v>
      </c>
      <c r="C30" s="511"/>
      <c r="D30" s="512"/>
      <c r="E30" s="513" t="str">
        <f>Данные!C17</f>
        <v>BADEN 700</v>
      </c>
      <c r="F30" s="514"/>
      <c r="G30" s="517">
        <f>Данные!B17</f>
        <v>8</v>
      </c>
      <c r="H30" s="519"/>
      <c r="I30" s="520"/>
      <c r="J30" s="521"/>
    </row>
    <row r="31" spans="1:10" ht="40.049999999999997" customHeight="1">
      <c r="A31" s="509"/>
      <c r="B31" s="526" t="str">
        <f>Данные!$A$30</f>
        <v>(к серийному формокомплекту Бутылка ХI-28MCA-700 Баден 0.7)</v>
      </c>
      <c r="C31" s="527"/>
      <c r="D31" s="528"/>
      <c r="E31" s="515"/>
      <c r="F31" s="516"/>
      <c r="G31" s="518"/>
      <c r="H31" s="522"/>
      <c r="I31" s="523"/>
      <c r="J31" s="524"/>
    </row>
    <row r="32" spans="1:10" ht="14.4" customHeight="1">
      <c r="A32" s="508">
        <f t="shared" si="1"/>
        <v>5</v>
      </c>
      <c r="B32" s="510" t="s">
        <v>55</v>
      </c>
      <c r="C32" s="511"/>
      <c r="D32" s="512"/>
      <c r="E32" s="513" t="str">
        <f>Данные!C23</f>
        <v>BADEN 700</v>
      </c>
      <c r="F32" s="514"/>
      <c r="G32" s="517">
        <f>Данные!B23</f>
        <v>8</v>
      </c>
      <c r="H32" s="519"/>
      <c r="I32" s="520"/>
      <c r="J32" s="521"/>
    </row>
    <row r="33" spans="1:10" ht="40.049999999999997" customHeight="1">
      <c r="A33" s="509"/>
      <c r="B33" s="526" t="str">
        <f>Данные!$A$30</f>
        <v>(к серийному формокомплекту Бутылка ХI-28MCA-700 Баден 0.7)</v>
      </c>
      <c r="C33" s="527"/>
      <c r="D33" s="528"/>
      <c r="E33" s="515"/>
      <c r="F33" s="516"/>
      <c r="G33" s="518"/>
      <c r="H33" s="522"/>
      <c r="I33" s="523"/>
      <c r="J33" s="524"/>
    </row>
    <row r="34" spans="1:10" ht="15.6">
      <c r="A34" s="311"/>
      <c r="B34" s="311"/>
      <c r="C34" s="311"/>
      <c r="D34" s="311"/>
      <c r="E34" s="311"/>
      <c r="F34" s="311"/>
      <c r="G34" s="311"/>
      <c r="H34" s="311"/>
      <c r="I34" s="311"/>
      <c r="J34" s="312"/>
    </row>
    <row r="35" spans="1:10" ht="15.6">
      <c r="A35" s="311" t="s">
        <v>70</v>
      </c>
      <c r="B35" s="311"/>
      <c r="C35" s="311"/>
      <c r="D35" s="311"/>
      <c r="E35" s="311"/>
      <c r="F35" s="311"/>
      <c r="G35" s="311"/>
      <c r="H35" s="311"/>
      <c r="I35" s="311"/>
      <c r="J35" s="312"/>
    </row>
    <row r="36" spans="1:10" ht="15.6">
      <c r="A36" s="311"/>
      <c r="B36" s="311"/>
      <c r="C36" s="311"/>
      <c r="D36" s="318"/>
      <c r="E36" s="318"/>
      <c r="F36" s="318"/>
      <c r="G36" s="318"/>
      <c r="H36" s="318"/>
      <c r="I36" s="311"/>
      <c r="J36" s="312"/>
    </row>
    <row r="37" spans="1:10" ht="15.6">
      <c r="A37" s="311"/>
      <c r="B37" s="314" t="s">
        <v>71</v>
      </c>
      <c r="C37" s="311" t="s">
        <v>72</v>
      </c>
      <c r="D37" s="311"/>
      <c r="E37" s="311"/>
      <c r="F37" s="311"/>
      <c r="G37" s="311"/>
      <c r="H37" s="311"/>
      <c r="I37" s="311"/>
      <c r="J37" s="312"/>
    </row>
    <row r="38" spans="1:10" ht="15.6">
      <c r="A38" s="311"/>
      <c r="B38" s="311"/>
      <c r="C38" s="311"/>
      <c r="D38" s="311"/>
      <c r="E38" s="311"/>
      <c r="F38" s="311"/>
      <c r="G38" s="311"/>
      <c r="H38" s="311"/>
      <c r="I38" s="311"/>
      <c r="J38" s="312"/>
    </row>
    <row r="39" spans="1:10" ht="15.6">
      <c r="A39" s="311"/>
      <c r="B39" s="311"/>
      <c r="C39" s="311"/>
      <c r="D39" s="311"/>
      <c r="E39" s="311"/>
      <c r="G39" s="315"/>
      <c r="H39" s="315"/>
      <c r="I39" s="311" t="str">
        <f>I17</f>
        <v>Я.В. Карчмит</v>
      </c>
      <c r="J39" s="311"/>
    </row>
    <row r="40" spans="1:10" ht="15.6">
      <c r="A40" s="311"/>
      <c r="B40" s="311"/>
      <c r="C40" s="311"/>
      <c r="D40" s="311"/>
      <c r="E40" s="311"/>
      <c r="G40" s="311"/>
      <c r="H40" s="311"/>
      <c r="I40" s="311"/>
      <c r="J40" s="311"/>
    </row>
    <row r="41" spans="1:10" ht="15.6">
      <c r="A41" s="311"/>
      <c r="B41" s="311"/>
      <c r="C41" s="311"/>
      <c r="D41" s="311"/>
      <c r="E41" s="311"/>
      <c r="G41" s="309"/>
      <c r="H41" s="309"/>
      <c r="I41" s="311" t="str">
        <f>I18</f>
        <v>Д.Е. Серков</v>
      </c>
    </row>
    <row r="42" spans="1:10" ht="17.399999999999999">
      <c r="A42" s="308"/>
      <c r="B42" s="308"/>
      <c r="C42" s="308"/>
      <c r="D42" s="308"/>
      <c r="E42" s="308"/>
    </row>
    <row r="43" spans="1:10" ht="17.399999999999999">
      <c r="A43" s="308"/>
      <c r="B43" s="308"/>
      <c r="C43" s="308"/>
      <c r="D43" s="308"/>
      <c r="E43" s="308"/>
      <c r="G43" s="315"/>
      <c r="H43" s="315"/>
      <c r="I43" s="311" t="str">
        <f>I19</f>
        <v>А.Д. Гавриленко</v>
      </c>
      <c r="J43" s="311"/>
    </row>
  </sheetData>
  <mergeCells count="38">
    <mergeCell ref="A12:J12"/>
    <mergeCell ref="A11:J11"/>
    <mergeCell ref="A13:J13"/>
    <mergeCell ref="B33:D33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A32:A33"/>
    <mergeCell ref="B32:D32"/>
    <mergeCell ref="E32:F33"/>
    <mergeCell ref="G32:G33"/>
    <mergeCell ref="H32:J3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Данные!B14</f>
        <v>6</v>
      </c>
      <c r="L2" s="558"/>
      <c r="M2" s="66"/>
      <c r="N2" s="67"/>
      <c r="O2" s="68"/>
      <c r="P2" s="549"/>
      <c r="Q2" s="549"/>
      <c r="R2" s="69"/>
      <c r="S2" s="70"/>
    </row>
    <row r="3" spans="1:19" ht="23.4" thickBot="1">
      <c r="A3" s="65"/>
      <c r="B3" s="540"/>
      <c r="C3" s="541"/>
      <c r="D3" s="542"/>
      <c r="E3" s="550" t="s">
        <v>42</v>
      </c>
      <c r="F3" s="551"/>
      <c r="G3" s="551"/>
      <c r="H3" s="552"/>
      <c r="I3" s="555"/>
      <c r="J3" s="556"/>
      <c r="K3" s="559"/>
      <c r="L3" s="560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64" t="s">
        <v>13</v>
      </c>
      <c r="C5" s="565"/>
      <c r="D5" s="502" t="str">
        <f>Данные!$A5</f>
        <v>PCI</v>
      </c>
      <c r="E5" s="503"/>
      <c r="F5" s="503"/>
      <c r="G5" s="503"/>
      <c r="H5" s="504"/>
      <c r="I5" s="566"/>
      <c r="J5" s="567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64" t="s">
        <v>12</v>
      </c>
      <c r="C6" s="568"/>
      <c r="D6" s="496" t="str">
        <f>Данные!$A2</f>
        <v>ХI-28MCA-700 (Баден 0.7 л.)</v>
      </c>
      <c r="E6" s="569"/>
      <c r="F6" s="569"/>
      <c r="G6" s="569"/>
      <c r="H6" s="570"/>
      <c r="I6" s="566"/>
      <c r="J6" s="567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71" t="s">
        <v>14</v>
      </c>
      <c r="C7" s="572"/>
      <c r="D7" s="505">
        <f>Данные!$A8</f>
        <v>0</v>
      </c>
      <c r="E7" s="573"/>
      <c r="F7" s="573"/>
      <c r="G7" s="573"/>
      <c r="H7" s="574"/>
      <c r="I7" s="571" t="s">
        <v>15</v>
      </c>
      <c r="J7" s="575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>
      <c r="A10" s="78"/>
      <c r="B10" s="92" t="s">
        <v>25</v>
      </c>
      <c r="C10" s="93">
        <v>301.2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>
      <c r="A11" s="78"/>
      <c r="B11" s="97" t="s">
        <v>26</v>
      </c>
      <c r="C11" s="322">
        <v>152.19999999999999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>
      <c r="A12" s="78"/>
      <c r="B12" s="97" t="s">
        <v>2</v>
      </c>
      <c r="C12" s="98">
        <v>25.35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>
      <c r="A15" s="78"/>
      <c r="B15" s="97" t="s">
        <v>9</v>
      </c>
      <c r="C15" s="383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>
      <c r="A16" s="78"/>
      <c r="B16" s="97" t="s">
        <v>5</v>
      </c>
      <c r="C16" s="98">
        <v>275.75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0.6">
      <c r="A17" s="78"/>
      <c r="B17" s="104" t="s">
        <v>32</v>
      </c>
      <c r="C17" s="105">
        <v>73.59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>
      <c r="A18" s="78"/>
      <c r="B18" s="104" t="s">
        <v>33</v>
      </c>
      <c r="C18" s="105">
        <v>25.2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>
      <c r="A19" s="78"/>
      <c r="B19" s="104" t="s">
        <v>35</v>
      </c>
      <c r="C19" s="105">
        <v>76.900000000000006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8.2" customHeight="1">
      <c r="A20" s="78"/>
      <c r="B20" s="104" t="s">
        <v>40</v>
      </c>
      <c r="C20" s="323">
        <v>0.25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14.4">
      <c r="A21" s="78"/>
      <c r="B21" s="576" t="s">
        <v>56</v>
      </c>
      <c r="C21" s="577"/>
      <c r="D21" s="577"/>
      <c r="E21" s="578"/>
      <c r="F21" s="116" t="s">
        <v>16</v>
      </c>
      <c r="G21" s="306" t="s">
        <v>45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5" thickBot="1">
      <c r="A22" s="78"/>
      <c r="B22" s="561" t="s">
        <v>44</v>
      </c>
      <c r="C22" s="562"/>
      <c r="D22" s="562"/>
      <c r="E22" s="563"/>
      <c r="F22" s="116" t="s">
        <v>16</v>
      </c>
      <c r="G22" s="51" t="s">
        <v>45</v>
      </c>
      <c r="H22" s="107"/>
      <c r="I22" s="108"/>
      <c r="J22" s="108"/>
      <c r="K22" s="108"/>
      <c r="L22" s="332"/>
      <c r="M22" s="332"/>
      <c r="N22" s="332"/>
      <c r="O22" s="332"/>
      <c r="P22" s="332"/>
      <c r="Q22" s="332"/>
      <c r="R22" s="333"/>
      <c r="S22" s="86"/>
    </row>
    <row r="23" spans="1:19" ht="3.75" customHeight="1" thickBot="1">
      <c r="A23" s="110"/>
      <c r="B23" s="111"/>
      <c r="C23" s="111"/>
      <c r="D23" s="111"/>
      <c r="E23" s="112"/>
      <c r="F23" s="112"/>
      <c r="G23" s="11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4"/>
    </row>
    <row r="24" spans="1:19" ht="13.5" customHeight="1" thickTop="1"/>
  </sheetData>
  <mergeCells count="20">
    <mergeCell ref="B22:E22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1:E21"/>
    <mergeCell ref="B2:D4"/>
    <mergeCell ref="E2:H2"/>
    <mergeCell ref="P2:Q2"/>
    <mergeCell ref="E3:H3"/>
    <mergeCell ref="I2:J3"/>
    <mergeCell ref="K2:L3"/>
  </mergeCells>
  <conditionalFormatting sqref="H10:R22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79">
        <f>'Чист. форма'!B2:D4</f>
        <v>0</v>
      </c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>
        <f>Данные!B15</f>
        <v>6</v>
      </c>
      <c r="L2" s="599"/>
      <c r="M2" s="66"/>
      <c r="N2" s="67"/>
      <c r="O2" s="68"/>
      <c r="P2" s="549"/>
      <c r="Q2" s="549"/>
      <c r="R2" s="69"/>
      <c r="S2" s="70"/>
    </row>
    <row r="3" spans="1:19" ht="17.25" customHeight="1" thickBot="1">
      <c r="A3" s="65"/>
      <c r="B3" s="582"/>
      <c r="C3" s="583"/>
      <c r="D3" s="584"/>
      <c r="E3" s="591" t="s">
        <v>43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>
      <c r="A10" s="78"/>
      <c r="B10" s="92" t="s">
        <v>25</v>
      </c>
      <c r="C10" s="93">
        <v>73.459999999999994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>
      <c r="A13" s="78"/>
      <c r="B13" s="97" t="s">
        <v>5</v>
      </c>
      <c r="C13" s="383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>
      <c r="A14" s="78"/>
      <c r="B14" s="576" t="s">
        <v>112</v>
      </c>
      <c r="C14" s="577"/>
      <c r="D14" s="577"/>
      <c r="E14" s="577"/>
      <c r="F14" s="608"/>
      <c r="G14" s="56" t="s">
        <v>76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>
      <c r="A15" s="78"/>
      <c r="B15" s="561" t="s">
        <v>44</v>
      </c>
      <c r="C15" s="562"/>
      <c r="D15" s="562"/>
      <c r="E15" s="563"/>
      <c r="F15" s="116" t="s">
        <v>16</v>
      </c>
      <c r="G15" s="115" t="s">
        <v>45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>
      <c r="B17" s="123"/>
      <c r="P17" s="124"/>
    </row>
    <row r="18" spans="2:16" ht="12.75" customHeight="1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Данные!B16</f>
        <v>8</v>
      </c>
      <c r="L2" s="558"/>
      <c r="M2" s="66"/>
      <c r="N2" s="67"/>
      <c r="O2" s="68"/>
      <c r="P2" s="549"/>
      <c r="Q2" s="549"/>
      <c r="R2" s="69"/>
      <c r="S2" s="70"/>
    </row>
    <row r="3" spans="1:24" ht="17.25" customHeight="1" thickBot="1">
      <c r="A3" s="65"/>
      <c r="B3" s="540"/>
      <c r="C3" s="541"/>
      <c r="D3" s="542"/>
      <c r="E3" s="550" t="s">
        <v>38</v>
      </c>
      <c r="F3" s="551"/>
      <c r="G3" s="551"/>
      <c r="H3" s="552"/>
      <c r="I3" s="555"/>
      <c r="J3" s="556"/>
      <c r="K3" s="559"/>
      <c r="L3" s="560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64" t="s">
        <v>13</v>
      </c>
      <c r="C5" s="565"/>
      <c r="D5" s="502" t="str">
        <f>Данные!$A5</f>
        <v>PCI</v>
      </c>
      <c r="E5" s="503"/>
      <c r="F5" s="503"/>
      <c r="G5" s="503"/>
      <c r="H5" s="504"/>
      <c r="I5" s="566"/>
      <c r="J5" s="567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64" t="s">
        <v>12</v>
      </c>
      <c r="C6" s="568"/>
      <c r="D6" s="496" t="str">
        <f>Данные!$A2</f>
        <v>ХI-28MCA-700 (Баден 0.7 л.)</v>
      </c>
      <c r="E6" s="569"/>
      <c r="F6" s="569"/>
      <c r="G6" s="569"/>
      <c r="H6" s="570"/>
      <c r="I6" s="566"/>
      <c r="J6" s="567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71" t="s">
        <v>14</v>
      </c>
      <c r="C7" s="572"/>
      <c r="D7" s="505">
        <f>Данные!$A8</f>
        <v>0</v>
      </c>
      <c r="E7" s="573"/>
      <c r="F7" s="573"/>
      <c r="G7" s="573"/>
      <c r="H7" s="574"/>
      <c r="I7" s="571" t="s">
        <v>15</v>
      </c>
      <c r="J7" s="575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281.95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3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255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2">
        <v>136.30000000000001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>
      <c r="A17" s="78"/>
      <c r="B17" s="104" t="s">
        <v>32</v>
      </c>
      <c r="C17" s="105">
        <v>24.9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>
      <c r="A18" s="78"/>
      <c r="B18" s="104" t="s">
        <v>33</v>
      </c>
      <c r="C18" s="105">
        <v>47.48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37"/>
      <c r="C2" s="538"/>
      <c r="D2" s="539"/>
      <c r="E2" s="546" t="s">
        <v>10</v>
      </c>
      <c r="F2" s="547"/>
      <c r="G2" s="547"/>
      <c r="H2" s="548"/>
      <c r="I2" s="553" t="s">
        <v>11</v>
      </c>
      <c r="J2" s="554"/>
      <c r="K2" s="557">
        <f>Данные!B17</f>
        <v>8</v>
      </c>
      <c r="L2" s="558"/>
      <c r="M2" s="7"/>
      <c r="N2" s="8"/>
      <c r="O2" s="9"/>
      <c r="P2" s="609"/>
      <c r="Q2" s="609"/>
      <c r="R2" s="10"/>
      <c r="S2" s="11"/>
    </row>
    <row r="3" spans="1:19" ht="17.25" customHeight="1" thickBot="1">
      <c r="A3" s="6"/>
      <c r="B3" s="540"/>
      <c r="C3" s="541"/>
      <c r="D3" s="542"/>
      <c r="E3" s="550" t="s">
        <v>23</v>
      </c>
      <c r="F3" s="551"/>
      <c r="G3" s="551"/>
      <c r="H3" s="552"/>
      <c r="I3" s="555"/>
      <c r="J3" s="556"/>
      <c r="K3" s="559"/>
      <c r="L3" s="560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43"/>
      <c r="C4" s="544"/>
      <c r="D4" s="5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64" t="s">
        <v>13</v>
      </c>
      <c r="C5" s="565"/>
      <c r="D5" s="502" t="str">
        <f>Данные!$A5</f>
        <v>PCI</v>
      </c>
      <c r="E5" s="503"/>
      <c r="F5" s="503"/>
      <c r="G5" s="503"/>
      <c r="H5" s="504"/>
      <c r="I5" s="566"/>
      <c r="J5" s="567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64" t="s">
        <v>12</v>
      </c>
      <c r="C6" s="568"/>
      <c r="D6" s="496" t="str">
        <f>Данные!$A2</f>
        <v>ХI-28MCA-700 (Баден 0.7 л.)</v>
      </c>
      <c r="E6" s="569"/>
      <c r="F6" s="569"/>
      <c r="G6" s="569"/>
      <c r="H6" s="570"/>
      <c r="I6" s="566"/>
      <c r="J6" s="567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71" t="s">
        <v>14</v>
      </c>
      <c r="C7" s="572"/>
      <c r="D7" s="505">
        <f>Данные!$A8</f>
        <v>0</v>
      </c>
      <c r="E7" s="573"/>
      <c r="F7" s="573"/>
      <c r="G7" s="573"/>
      <c r="H7" s="574"/>
      <c r="I7" s="571" t="s">
        <v>15</v>
      </c>
      <c r="J7" s="575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>
      <c r="A10" s="24"/>
      <c r="B10" s="50" t="s">
        <v>6</v>
      </c>
      <c r="C10" s="384">
        <v>47.35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 t="str">
        <f>Данные!B18</f>
        <v>нет</v>
      </c>
      <c r="L2" s="599"/>
      <c r="M2" s="610"/>
      <c r="N2" s="611"/>
      <c r="O2" s="611"/>
      <c r="P2" s="611"/>
      <c r="Q2" s="611"/>
      <c r="R2" s="612"/>
      <c r="S2" s="70"/>
    </row>
    <row r="3" spans="1:19" ht="17.25" customHeight="1" thickBot="1">
      <c r="A3" s="65"/>
      <c r="B3" s="582"/>
      <c r="C3" s="583"/>
      <c r="D3" s="584"/>
      <c r="E3" s="591" t="s">
        <v>46</v>
      </c>
      <c r="F3" s="592"/>
      <c r="G3" s="592"/>
      <c r="H3" s="593"/>
      <c r="I3" s="596"/>
      <c r="J3" s="597"/>
      <c r="K3" s="600"/>
      <c r="L3" s="601"/>
      <c r="M3" s="613"/>
      <c r="N3" s="614"/>
      <c r="O3" s="614"/>
      <c r="P3" s="614"/>
      <c r="Q3" s="614"/>
      <c r="R3" s="615"/>
      <c r="S3" s="70"/>
    </row>
    <row r="4" spans="1:19" ht="17.100000000000001" customHeight="1" thickBot="1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613"/>
      <c r="N4" s="614"/>
      <c r="O4" s="614"/>
      <c r="P4" s="614"/>
      <c r="Q4" s="614"/>
      <c r="R4" s="615"/>
      <c r="S4" s="70"/>
    </row>
    <row r="5" spans="1:19" ht="24.75" customHeight="1" thickTop="1" thickBot="1">
      <c r="A5" s="65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613"/>
      <c r="N5" s="614"/>
      <c r="O5" s="614"/>
      <c r="P5" s="614"/>
      <c r="Q5" s="614"/>
      <c r="R5" s="615"/>
      <c r="S5" s="70"/>
    </row>
    <row r="6" spans="1:19" ht="17.100000000000001" customHeight="1" thickTop="1" thickBot="1">
      <c r="A6" s="65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613"/>
      <c r="N6" s="614"/>
      <c r="O6" s="614"/>
      <c r="P6" s="614"/>
      <c r="Q6" s="614"/>
      <c r="R6" s="615"/>
      <c r="S6" s="70"/>
    </row>
    <row r="7" spans="1:19" ht="90.75" customHeight="1" thickTop="1" thickBot="1">
      <c r="A7" s="65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613"/>
      <c r="N7" s="614"/>
      <c r="O7" s="614"/>
      <c r="P7" s="614"/>
      <c r="Q7" s="614"/>
      <c r="R7" s="615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>
      <c r="A20" s="78"/>
      <c r="B20" s="561" t="s">
        <v>47</v>
      </c>
      <c r="C20" s="562"/>
      <c r="D20" s="562"/>
      <c r="E20" s="563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79"/>
      <c r="C2" s="580"/>
      <c r="D2" s="581"/>
      <c r="E2" s="588" t="s">
        <v>10</v>
      </c>
      <c r="F2" s="589"/>
      <c r="G2" s="589"/>
      <c r="H2" s="590"/>
      <c r="I2" s="594" t="s">
        <v>11</v>
      </c>
      <c r="J2" s="595"/>
      <c r="K2" s="598" t="str">
        <f>Данные!B19</f>
        <v>нет</v>
      </c>
      <c r="L2" s="599"/>
      <c r="M2" s="66"/>
      <c r="N2" s="67"/>
      <c r="O2" s="68"/>
      <c r="P2" s="616"/>
      <c r="Q2" s="616"/>
      <c r="R2" s="69"/>
      <c r="S2" s="70"/>
    </row>
    <row r="3" spans="1:19" ht="17.25" customHeight="1" thickBot="1">
      <c r="A3" s="65"/>
      <c r="B3" s="582"/>
      <c r="C3" s="583"/>
      <c r="D3" s="584"/>
      <c r="E3" s="591" t="s">
        <v>89</v>
      </c>
      <c r="F3" s="592"/>
      <c r="G3" s="592"/>
      <c r="H3" s="593"/>
      <c r="I3" s="596"/>
      <c r="J3" s="597"/>
      <c r="K3" s="600"/>
      <c r="L3" s="601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85"/>
      <c r="C4" s="586"/>
      <c r="D4" s="58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64" t="s">
        <v>13</v>
      </c>
      <c r="C5" s="602"/>
      <c r="D5" s="502" t="str">
        <f>Данные!$A5</f>
        <v>PCI</v>
      </c>
      <c r="E5" s="503"/>
      <c r="F5" s="503"/>
      <c r="G5" s="503"/>
      <c r="H5" s="504"/>
      <c r="I5" s="603"/>
      <c r="J5" s="604"/>
      <c r="K5" s="605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64" t="s">
        <v>12</v>
      </c>
      <c r="C6" s="602"/>
      <c r="D6" s="496" t="str">
        <f>Данные!$A2</f>
        <v>ХI-28MCA-700 (Баден 0.7 л.)</v>
      </c>
      <c r="E6" s="569"/>
      <c r="F6" s="569"/>
      <c r="G6" s="569"/>
      <c r="H6" s="570"/>
      <c r="I6" s="603"/>
      <c r="J6" s="604"/>
      <c r="K6" s="605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71" t="s">
        <v>14</v>
      </c>
      <c r="C7" s="606"/>
      <c r="D7" s="505">
        <f>Данные!$A8</f>
        <v>0</v>
      </c>
      <c r="E7" s="573"/>
      <c r="F7" s="573"/>
      <c r="G7" s="573"/>
      <c r="H7" s="574"/>
      <c r="I7" s="607" t="s">
        <v>15</v>
      </c>
      <c r="J7" s="606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61" t="s">
        <v>49</v>
      </c>
      <c r="C16" s="562"/>
      <c r="D16" s="562"/>
      <c r="E16" s="563"/>
      <c r="F16" s="259" t="s">
        <v>16</v>
      </c>
      <c r="G16" s="198" t="s">
        <v>45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2019-10-25T11:35:02Z</cp:lastPrinted>
  <dcterms:created xsi:type="dcterms:W3CDTF">2004-01-21T15:24:02Z</dcterms:created>
  <dcterms:modified xsi:type="dcterms:W3CDTF">2020-01-09T08:49:33Z</dcterms:modified>
</cp:coreProperties>
</file>