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14 (Брест колоски)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кольцо'!$A$1:$S$24</definedName>
    <definedName name="_xlnm.Print_Area" localSheetId="1">Паспорт!$A$1:$J$38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<sst xmlns="http://schemas.openxmlformats.org/spreadsheetml/2006/main" count="514" uniqueCount="143">
  <si>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</si>
  <si>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</si>
  <si>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</si>
  <si>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</si>
  <si>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</si>
  <si>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</si>
  <si>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</si>
  <si>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</si>
  <si>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</si>
  <si>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</si>
  <si>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</si>
  <si>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</si>
  <si>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</si>
  <si>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</si>
  <si>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</si>
  <si>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</si>
  <si>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</si>
  <si>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</si>
  <si>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</si>
  <si>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</si>
  <si>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</si>
  <si>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</si>
  <si>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</si>
  <si>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</si>
  <si>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</si>
  <si>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</si>
  <si>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</si>
  <si>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</si>
  <si>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</si>
  <si>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</si>
  <si>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</si>
  <si>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</si>
  <si>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</si>
  <si>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</si>
  <si>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</si>
  <si>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</si>
  <si>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</si>
  <si>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</si>
  <si>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</si>
  <si>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</si>
  <si>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</si>
  <si>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</si>
  <si>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</si>
  <si>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</si>
  <si>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</si>
  <si>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</si>
  <si>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</si>
  <si>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</si>
  <si>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</si>
  <si>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</si>
  <si>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</si>
  <si>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</si>
  <si>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</si>
  <si>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</si>
  <si>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</si>
  <si>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</si>
  <si>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</si>
  <si>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</si>
  <si>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</si>
  <si>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</si>
  <si>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</si>
  <si>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</si>
  <si>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</si>
  <si>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</si>
  <si>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</si>
  <si>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</si>
  <si>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</si>
  <si>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</si>
  <si>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</si>
  <si>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</si>
  <si>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</si>
  <si>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</si>
  <si>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</si>
  <si>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</si>
  <si>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</si>
  <si>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</si>
  <si>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</si>
  <si>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</si>
  <si>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</si>
  <si>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</si>
  <si>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</si>
  <si>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</si>
  <si>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</si>
  <si>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</si>
  <si>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</si>
  <si>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</si>
  <si>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</si>
  <si>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</si>
  <si>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</si>
  <si>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</si>
  <si>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</si>
  <si>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</si>
  <si>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</si>
  <si>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</si>
  <si>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</si>
  <si>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</si>
  <si>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</si>
  <si>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</si>
  <si>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</si>
  <si>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</si>
  <si>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</si>
  <si>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</si>
  <si>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</si>
  <si>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</si>
  <si>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</si>
  <si>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</si>
  <si>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</si>
  <si>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</si>
  <si>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</si>
  <si>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</si>
  <si>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Полная высота 55,4 мм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</si>
  <si>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</si>
  <si>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</si>
  <si>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</si>
  <si>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</si>
  <si>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</si>
  <si>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</si>
  <si>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</si>
  <si>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</si>
  <si>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</si>
  <si>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</si>
  <si>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</si>
  <si>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</si>
  <si>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</si>
  <si>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</si>
  <si>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</si>
  <si>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</si>
  <si>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</si>
  <si>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</si>
  <si>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</si>
  <si>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</si>
  <si>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</si>
  <si>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</si>
  <si>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</si>
  <si>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</si>
  <si>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</si>
  <si>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</si>
  <si>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ХXI-В-28-2.1-500-14 (Брест колоски 0.5 л.)</t>
  </si>
  <si>
    <t>ХXI-В-28-2.1-500-14</t>
  </si>
  <si>
    <t>(к серийному формокомплекту ХXI-В-28-2.1-500-14)</t>
  </si>
  <si>
    <t>Слесарь-инструментальщик</t>
  </si>
  <si>
    <t>Вес, гр. (ном. 355 гр.)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</si>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</sst>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17" fillId="0" borderId="78" xfId="0" applyFont="1" applyBorder="1" applyAlignment="1">
      <alignment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101600</xdr:colOff>
      <xdr:row>8</xdr:row>
      <xdr:rowOff>50801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92333" y="2599268"/>
          <a:ext cx="3539067" cy="37253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8</xdr:row>
      <xdr:rowOff>33866</xdr:rowOff>
    </xdr:from>
    <xdr:to>
      <xdr:col>17</xdr:col>
      <xdr:colOff>567267</xdr:colOff>
      <xdr:row>20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>
          <a:off x="6324600" y="2582333"/>
          <a:ext cx="3581400" cy="3759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42333</xdr:colOff>
      <xdr:row>1</xdr:row>
      <xdr:rowOff>135467</xdr:rowOff>
    </xdr:from>
    <xdr:to>
      <xdr:col>17</xdr:col>
      <xdr:colOff>530319</xdr:colOff>
      <xdr:row>6</xdr:row>
      <xdr:rowOff>969276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3066" y="2370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42333</xdr:colOff>
      <xdr:row>8</xdr:row>
      <xdr:rowOff>25400</xdr:rowOff>
    </xdr:from>
    <xdr:to>
      <xdr:col>17</xdr:col>
      <xdr:colOff>601133</xdr:colOff>
      <xdr:row>15</xdr:row>
      <xdr:rowOff>270934</xdr:rowOff>
    </xdr:to>
    <xdr:cxnSp macro="">
      <xdr:nvCxnSpPr>
        <xdr:cNvPr id="4" name="Прямая соединительная линия 3"/>
        <xdr:cNvCxnSpPr/>
      </xdr:nvCxnSpPr>
      <xdr:spPr>
        <a:xfrm flipV="1">
          <a:off x="6248400" y="2302933"/>
          <a:ext cx="3649133" cy="25992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59266</xdr:colOff>
      <xdr:row>8</xdr:row>
      <xdr:rowOff>50800</xdr:rowOff>
    </xdr:from>
    <xdr:to>
      <xdr:col>18</xdr:col>
      <xdr:colOff>2347</xdr:colOff>
      <xdr:row>15</xdr:row>
      <xdr:rowOff>250921</xdr:rowOff>
    </xdr:to>
    <xdr:cxnSp macro="">
      <xdr:nvCxnSpPr>
        <xdr:cNvPr id="7" name="Прямая соединительная линия 6"/>
        <xdr:cNvCxnSpPr/>
      </xdr:nvCxnSpPr>
      <xdr:spPr>
        <a:xfrm>
          <a:off x="6265333" y="2328333"/>
          <a:ext cx="3651481" cy="25538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76200</xdr:colOff>
      <xdr:row>8</xdr:row>
      <xdr:rowOff>19050</xdr:rowOff>
    </xdr:from>
    <xdr:to>
      <xdr:col>17</xdr:col>
      <xdr:colOff>571500</xdr:colOff>
      <xdr:row>17</xdr:row>
      <xdr:rowOff>245534</xdr:rowOff>
    </xdr:to>
    <xdr:cxnSp macro="">
      <xdr:nvCxnSpPr>
        <xdr:cNvPr id="6" name="Прямая соединительная линия 5"/>
        <xdr:cNvCxnSpPr/>
      </xdr:nvCxnSpPr>
      <xdr:spPr>
        <a:xfrm flipV="1">
          <a:off x="5291667" y="2237317"/>
          <a:ext cx="4821766" cy="3206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50803</xdr:colOff>
      <xdr:row>8</xdr:row>
      <xdr:rowOff>33869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5266270" y="2252136"/>
          <a:ext cx="4837637" cy="322262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20" sqref="E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7" t="s">
        <v>82</v>
      </c>
      <c r="B1" s="491"/>
      <c r="C1" s="491"/>
      <c r="D1" s="491"/>
      <c r="E1" s="491"/>
      <c r="G1" s="371" t="s">
        <v>81</v>
      </c>
    </row>
    <row r="2" spans="1:11" ht="17.399999999999999" thickTop="1" thickBot="1" x14ac:dyDescent="0.35">
      <c r="A2" s="488" t="s">
        <v>137</v>
      </c>
      <c r="B2" s="489"/>
      <c r="C2" s="489"/>
      <c r="D2" s="489"/>
      <c r="E2" s="490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2" t="s">
        <v>83</v>
      </c>
      <c r="B4" s="493"/>
      <c r="C4" s="493"/>
      <c r="D4" s="493"/>
      <c r="E4" s="493"/>
    </row>
    <row r="5" spans="1:11" ht="16.8" thickTop="1" thickBot="1" x14ac:dyDescent="0.3">
      <c r="A5" s="494" t="s">
        <v>87</v>
      </c>
      <c r="B5" s="495"/>
      <c r="C5" s="495"/>
      <c r="D5" s="495"/>
      <c r="E5" s="496"/>
    </row>
    <row r="6" spans="1:11" ht="13.8" thickTop="1" x14ac:dyDescent="0.25"/>
    <row r="7" spans="1:11" ht="13.8" thickBot="1" x14ac:dyDescent="0.3">
      <c r="A7" s="487" t="s">
        <v>84</v>
      </c>
      <c r="B7" s="491"/>
      <c r="C7" s="491"/>
      <c r="D7" s="491"/>
      <c r="E7" s="491"/>
    </row>
    <row r="8" spans="1:11" ht="16.8" thickTop="1" thickBot="1" x14ac:dyDescent="0.3">
      <c r="A8" s="497"/>
      <c r="B8" s="498"/>
      <c r="C8" s="498"/>
      <c r="D8" s="498"/>
      <c r="E8" s="499"/>
    </row>
    <row r="10" spans="1:11" ht="13.8" thickBot="1" x14ac:dyDescent="0.3">
      <c r="A10" s="487" t="s">
        <v>85</v>
      </c>
      <c r="B10" s="487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5"/>
      <c r="B11" s="486"/>
      <c r="D11" s="379">
        <v>43782</v>
      </c>
      <c r="F11" s="482" t="s">
        <v>97</v>
      </c>
      <c r="G11" s="482"/>
      <c r="H11" s="482"/>
      <c r="I11" s="482"/>
      <c r="J11" s="483" t="s">
        <v>99</v>
      </c>
      <c r="K11" s="483"/>
    </row>
    <row r="12" spans="1:11" x14ac:dyDescent="0.25">
      <c r="F12" s="482" t="s">
        <v>86</v>
      </c>
      <c r="G12" s="482"/>
      <c r="H12" s="482"/>
      <c r="I12" s="482"/>
      <c r="J12" s="483" t="s">
        <v>100</v>
      </c>
      <c r="K12" s="483"/>
    </row>
    <row r="13" spans="1:11" x14ac:dyDescent="0.25">
      <c r="A13" s="373" t="s">
        <v>88</v>
      </c>
      <c r="B13" s="374" t="s">
        <v>89</v>
      </c>
      <c r="C13" s="384" t="s">
        <v>104</v>
      </c>
      <c r="F13" s="482" t="s">
        <v>98</v>
      </c>
      <c r="G13" s="482"/>
      <c r="H13" s="482"/>
      <c r="I13" s="482"/>
      <c r="J13" s="483" t="s">
        <v>101</v>
      </c>
      <c r="K13" s="483"/>
    </row>
    <row r="14" spans="1:11" x14ac:dyDescent="0.25">
      <c r="A14" s="375" t="s">
        <v>43</v>
      </c>
      <c r="B14" s="376">
        <v>24</v>
      </c>
      <c r="C14" s="382" t="s">
        <v>138</v>
      </c>
    </row>
    <row r="15" spans="1:11" x14ac:dyDescent="0.25">
      <c r="A15" s="375" t="s">
        <v>44</v>
      </c>
      <c r="B15" s="376">
        <v>24</v>
      </c>
      <c r="C15" s="382" t="s">
        <v>138</v>
      </c>
    </row>
    <row r="16" spans="1:11" x14ac:dyDescent="0.25">
      <c r="A16" s="375" t="s">
        <v>38</v>
      </c>
      <c r="B16" s="376">
        <v>32</v>
      </c>
      <c r="C16" s="382" t="s">
        <v>138</v>
      </c>
    </row>
    <row r="17" spans="1:3" x14ac:dyDescent="0.25">
      <c r="A17" s="375" t="s">
        <v>23</v>
      </c>
      <c r="B17" s="376">
        <v>32</v>
      </c>
      <c r="C17" s="382" t="s">
        <v>138</v>
      </c>
    </row>
    <row r="18" spans="1:3" x14ac:dyDescent="0.25">
      <c r="A18" s="375" t="s">
        <v>47</v>
      </c>
      <c r="B18" s="376">
        <v>60</v>
      </c>
      <c r="C18" s="382" t="s">
        <v>138</v>
      </c>
    </row>
    <row r="19" spans="1:3" x14ac:dyDescent="0.25">
      <c r="A19" s="375" t="s">
        <v>90</v>
      </c>
      <c r="B19" s="376">
        <v>60</v>
      </c>
      <c r="C19" s="382" t="s">
        <v>138</v>
      </c>
    </row>
    <row r="20" spans="1:3" x14ac:dyDescent="0.25">
      <c r="A20" s="375" t="s">
        <v>51</v>
      </c>
      <c r="B20" s="376">
        <v>50</v>
      </c>
      <c r="C20" s="382" t="s">
        <v>138</v>
      </c>
    </row>
    <row r="21" spans="1:3" x14ac:dyDescent="0.25">
      <c r="A21" s="375" t="s">
        <v>53</v>
      </c>
      <c r="B21" s="376">
        <v>24</v>
      </c>
      <c r="C21" s="382" t="s">
        <v>138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20</v>
      </c>
      <c r="C23" s="382" t="s">
        <v>138</v>
      </c>
    </row>
    <row r="24" spans="1:3" x14ac:dyDescent="0.25">
      <c r="A24" s="375" t="s">
        <v>70</v>
      </c>
      <c r="B24" s="382" t="s">
        <v>61</v>
      </c>
      <c r="C24" s="382"/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22</v>
      </c>
      <c r="C26" s="382" t="s">
        <v>138</v>
      </c>
    </row>
    <row r="27" spans="1:3" x14ac:dyDescent="0.25">
      <c r="A27" s="377" t="s">
        <v>106</v>
      </c>
      <c r="B27" s="383">
        <v>22</v>
      </c>
      <c r="C27" s="385"/>
    </row>
    <row r="28" spans="1:3" x14ac:dyDescent="0.25">
      <c r="A28" s="381"/>
    </row>
    <row r="29" spans="1:3" x14ac:dyDescent="0.25">
      <c r="A29" s="484" t="s">
        <v>107</v>
      </c>
      <c r="B29" s="484"/>
      <c r="C29" s="484"/>
    </row>
    <row r="30" spans="1:3" x14ac:dyDescent="0.25">
      <c r="A30" s="371" t="s">
        <v>139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Данные!B20</f>
        <v>50</v>
      </c>
      <c r="L2" s="602"/>
      <c r="M2" s="171"/>
      <c r="N2" s="172"/>
      <c r="O2" s="173"/>
      <c r="P2" s="621"/>
      <c r="Q2" s="621"/>
      <c r="R2" s="174"/>
      <c r="S2" s="175"/>
    </row>
    <row r="3" spans="1:19" ht="17.25" customHeight="1" thickBot="1" x14ac:dyDescent="0.3">
      <c r="A3" s="170"/>
      <c r="B3" s="585"/>
      <c r="C3" s="586"/>
      <c r="D3" s="587"/>
      <c r="E3" s="594" t="s">
        <v>51</v>
      </c>
      <c r="F3" s="595"/>
      <c r="G3" s="595"/>
      <c r="H3" s="596"/>
      <c r="I3" s="599"/>
      <c r="J3" s="600"/>
      <c r="K3" s="603"/>
      <c r="L3" s="604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67" t="s">
        <v>12</v>
      </c>
      <c r="C6" s="605"/>
      <c r="D6" s="488" t="str">
        <f>Данные!$A2</f>
        <v>ХXI-В-28-2.1-500-14 (Брест колоски 0.5 л.)</v>
      </c>
      <c r="E6" s="572"/>
      <c r="F6" s="572"/>
      <c r="G6" s="572"/>
      <c r="H6" s="573"/>
      <c r="I6" s="606"/>
      <c r="J6" s="607"/>
      <c r="K6" s="608"/>
      <c r="L6" s="496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70.319999999999993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20.6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30.67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  <row r="21" spans="1:19" x14ac:dyDescent="0.25">
      <c r="L21" s="619" t="s">
        <v>140</v>
      </c>
      <c r="M21" s="619"/>
      <c r="N21" s="619"/>
      <c r="O21" s="481"/>
      <c r="P21" s="481"/>
    </row>
  </sheetData>
  <mergeCells count="19">
    <mergeCell ref="P2:Q2"/>
    <mergeCell ref="E3:H3"/>
    <mergeCell ref="I2:J3"/>
    <mergeCell ref="K2:L3"/>
    <mergeCell ref="L21:N21"/>
    <mergeCell ref="K7:L7"/>
    <mergeCell ref="K6:L6"/>
    <mergeCell ref="K5:L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Данные!B21</f>
        <v>24</v>
      </c>
      <c r="L2" s="602"/>
      <c r="M2" s="210"/>
      <c r="N2" s="211"/>
      <c r="O2" s="212"/>
      <c r="P2" s="622"/>
      <c r="Q2" s="622"/>
      <c r="R2" s="213"/>
      <c r="S2" s="214"/>
    </row>
    <row r="3" spans="1:19" ht="17.25" customHeight="1" thickBot="1" x14ac:dyDescent="0.3">
      <c r="A3" s="209"/>
      <c r="B3" s="585"/>
      <c r="C3" s="586"/>
      <c r="D3" s="587"/>
      <c r="E3" s="594" t="s">
        <v>53</v>
      </c>
      <c r="F3" s="595"/>
      <c r="G3" s="595"/>
      <c r="H3" s="596"/>
      <c r="I3" s="599"/>
      <c r="J3" s="600"/>
      <c r="K3" s="603"/>
      <c r="L3" s="604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67" t="s">
        <v>12</v>
      </c>
      <c r="C6" s="605"/>
      <c r="D6" s="488" t="str">
        <f>Данные!$A2</f>
        <v>ХXI-В-28-2.1-500-14 (Брест колоски 0.5 л.)</v>
      </c>
      <c r="E6" s="572"/>
      <c r="F6" s="572"/>
      <c r="G6" s="572"/>
      <c r="H6" s="573"/>
      <c r="I6" s="606"/>
      <c r="J6" s="607"/>
      <c r="K6" s="608"/>
      <c r="L6" s="496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3" t="s">
        <v>54</v>
      </c>
      <c r="C18" s="624"/>
      <c r="D18" s="624"/>
      <c r="E18" s="625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Данные!B26</f>
        <v>22</v>
      </c>
      <c r="L2" s="602"/>
      <c r="M2" s="134"/>
      <c r="N2" s="135"/>
      <c r="O2" s="136"/>
      <c r="P2" s="626"/>
      <c r="Q2" s="626"/>
      <c r="R2" s="137"/>
      <c r="S2" s="138"/>
    </row>
    <row r="3" spans="1:19" ht="17.25" customHeight="1" thickBot="1" x14ac:dyDescent="0.3">
      <c r="A3" s="133"/>
      <c r="B3" s="585"/>
      <c r="C3" s="586"/>
      <c r="D3" s="587"/>
      <c r="E3" s="594" t="s">
        <v>55</v>
      </c>
      <c r="F3" s="595"/>
      <c r="G3" s="595"/>
      <c r="H3" s="596"/>
      <c r="I3" s="599"/>
      <c r="J3" s="600"/>
      <c r="K3" s="603"/>
      <c r="L3" s="604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67" t="s">
        <v>12</v>
      </c>
      <c r="C6" s="605"/>
      <c r="D6" s="488" t="str">
        <f>Данные!$A2</f>
        <v>ХXI-В-28-2.1-500-14 (Брест колоски 0.5 л.)</v>
      </c>
      <c r="E6" s="572"/>
      <c r="F6" s="572"/>
      <c r="G6" s="572"/>
      <c r="H6" s="573"/>
      <c r="I6" s="606"/>
      <c r="J6" s="607"/>
      <c r="K6" s="608"/>
      <c r="L6" s="496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28">
        <f>Данные!B23</f>
        <v>20</v>
      </c>
      <c r="L2" s="629"/>
      <c r="M2" s="267"/>
      <c r="N2" s="268"/>
      <c r="O2" s="269"/>
      <c r="P2" s="627"/>
      <c r="Q2" s="627"/>
      <c r="R2" s="270"/>
      <c r="S2" s="271"/>
    </row>
    <row r="3" spans="1:19" ht="17.25" customHeight="1" thickBot="1" x14ac:dyDescent="0.3">
      <c r="A3" s="266"/>
      <c r="B3" s="585"/>
      <c r="C3" s="586"/>
      <c r="D3" s="587"/>
      <c r="E3" s="594" t="s">
        <v>56</v>
      </c>
      <c r="F3" s="595"/>
      <c r="G3" s="595"/>
      <c r="H3" s="596"/>
      <c r="I3" s="599"/>
      <c r="J3" s="600"/>
      <c r="K3" s="630"/>
      <c r="L3" s="631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67" t="s">
        <v>12</v>
      </c>
      <c r="C6" s="605"/>
      <c r="D6" s="488" t="str">
        <f>Данные!$A2</f>
        <v>ХXI-В-28-2.1-500-14 (Брест колоски 0.5 л.)</v>
      </c>
      <c r="E6" s="572"/>
      <c r="F6" s="572"/>
      <c r="G6" s="572"/>
      <c r="H6" s="573"/>
      <c r="I6" s="606"/>
      <c r="J6" s="607"/>
      <c r="K6" s="608"/>
      <c r="L6" s="496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3" zoomScale="90" zoomScaleNormal="100" zoomScaleSheetLayoutView="90" workbookViewId="0">
      <selection activeCell="J23" sqref="J23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0" t="s">
        <v>111</v>
      </c>
      <c r="C1" s="390"/>
      <c r="D1" s="479" t="str">
        <f>Данные!A2</f>
        <v>ХXI-В-28-2.1-500-14 (Брест колоски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112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5" t="s">
        <v>113</v>
      </c>
      <c r="B3" s="505"/>
      <c r="C3" s="505"/>
      <c r="D3" s="505"/>
      <c r="E3" s="505"/>
      <c r="F3" s="505"/>
      <c r="G3" s="505"/>
      <c r="H3" s="505"/>
      <c r="I3" s="505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114</v>
      </c>
      <c r="B5" s="398" t="s">
        <v>115</v>
      </c>
      <c r="C5" s="398" t="s">
        <v>67</v>
      </c>
      <c r="D5" s="399" t="s">
        <v>116</v>
      </c>
      <c r="E5" s="398" t="s">
        <v>117</v>
      </c>
      <c r="F5" s="398" t="s">
        <v>118</v>
      </c>
      <c r="G5" s="398" t="s">
        <v>119</v>
      </c>
      <c r="H5" s="400" t="s">
        <v>120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ХXI-В-28-2.1-500-14</v>
      </c>
      <c r="D6" s="404">
        <f>Данные!$B14</f>
        <v>24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ХXI-В-28-2.1-500-14</v>
      </c>
      <c r="D7" s="410">
        <f>Данные!$B15</f>
        <v>24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ХXI-В-28-2.1-500-14</v>
      </c>
      <c r="D8" s="410">
        <f>Данные!$B16</f>
        <v>32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ХXI-В-28-2.1-500-14</v>
      </c>
      <c r="D9" s="410">
        <f>Данные!$B17</f>
        <v>32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ХXI-В-28-2.1-500-14</v>
      </c>
      <c r="D10" s="410">
        <f>Данные!$B18</f>
        <v>60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ХXI-В-28-2.1-500-14</v>
      </c>
      <c r="D11" s="410">
        <f>Данные!$B19</f>
        <v>60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ХXI-В-28-2.1-500-14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ХXI-В-28-2.1-500-14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78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ХXI-В-28-2.1-500-14</v>
      </c>
      <c r="D15" s="410">
        <f>Данные!$B23</f>
        <v>20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>
        <f>Данные!C24</f>
        <v>0</v>
      </c>
      <c r="D16" s="410" t="str">
        <f>Данные!$B24</f>
        <v>-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ХXI-В-28-2.1-500-14</v>
      </c>
      <c r="D17" s="420">
        <f>Данные!$B26</f>
        <v>22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121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122</v>
      </c>
      <c r="B20" s="398" t="s">
        <v>123</v>
      </c>
      <c r="C20" s="398" t="s">
        <v>124</v>
      </c>
      <c r="D20" s="398" t="s">
        <v>125</v>
      </c>
      <c r="E20" s="398" t="s">
        <v>126</v>
      </c>
      <c r="F20" s="398" t="s">
        <v>127</v>
      </c>
      <c r="G20" s="429" t="s">
        <v>128</v>
      </c>
      <c r="H20" s="430" t="s">
        <v>129</v>
      </c>
      <c r="I20" s="431" t="s">
        <v>130</v>
      </c>
      <c r="J20" s="431" t="s">
        <v>141</v>
      </c>
      <c r="K20" s="401"/>
      <c r="L20" s="401"/>
    </row>
    <row r="21" spans="1:12" x14ac:dyDescent="0.25">
      <c r="A21" s="432">
        <f>D6*700000</f>
        <v>16800000</v>
      </c>
      <c r="B21" s="438">
        <v>43825</v>
      </c>
      <c r="C21" s="639" t="s">
        <v>142</v>
      </c>
      <c r="D21" s="438">
        <v>43468</v>
      </c>
      <c r="E21" s="439">
        <v>1017372</v>
      </c>
      <c r="F21" s="439">
        <v>1082706</v>
      </c>
      <c r="G21" s="433">
        <f>F21/A$21</f>
        <v>6.444678571428572E-2</v>
      </c>
      <c r="H21" s="434">
        <f>A21-F21</f>
        <v>15717294</v>
      </c>
      <c r="I21" s="435">
        <f>1-G21</f>
        <v>0.93555321428571425</v>
      </c>
      <c r="J21" s="632"/>
      <c r="K21" s="413"/>
      <c r="L21" s="413"/>
    </row>
    <row r="22" spans="1:12" ht="12.75" customHeight="1" x14ac:dyDescent="0.25">
      <c r="A22" s="437"/>
      <c r="B22" s="639" t="s">
        <v>142</v>
      </c>
      <c r="C22" s="438">
        <v>43833</v>
      </c>
      <c r="D22" s="438">
        <v>43857</v>
      </c>
      <c r="E22" s="439">
        <v>532824</v>
      </c>
      <c r="F22" s="439">
        <v>549478</v>
      </c>
      <c r="G22" s="433">
        <f>F22/A$21</f>
        <v>3.2707023809523811E-2</v>
      </c>
      <c r="H22" s="440">
        <f>H21-F22</f>
        <v>15167816</v>
      </c>
      <c r="I22" s="441">
        <f>I21-G22</f>
        <v>0.90284619047619041</v>
      </c>
      <c r="J22" s="633">
        <v>354</v>
      </c>
      <c r="K22" s="393"/>
      <c r="L22" s="393"/>
    </row>
    <row r="23" spans="1:12" ht="12.75" customHeight="1" x14ac:dyDescent="0.25">
      <c r="A23" s="442"/>
      <c r="B23" s="443"/>
      <c r="C23" s="443"/>
      <c r="D23" s="443"/>
      <c r="E23" s="444"/>
      <c r="F23" s="444"/>
      <c r="G23" s="445"/>
      <c r="H23" s="446"/>
      <c r="I23" s="447"/>
      <c r="J23" s="634"/>
      <c r="K23" s="413"/>
      <c r="L23" s="413"/>
    </row>
    <row r="24" spans="1:12" x14ac:dyDescent="0.25">
      <c r="A24" s="442"/>
      <c r="B24" s="385"/>
      <c r="C24" s="385"/>
      <c r="D24" s="385"/>
      <c r="E24" s="385"/>
      <c r="F24" s="385"/>
      <c r="G24" s="385"/>
      <c r="H24" s="385"/>
      <c r="I24" s="448"/>
      <c r="J24" s="635"/>
      <c r="K24" s="436"/>
      <c r="L24" s="393"/>
    </row>
    <row r="25" spans="1:12" x14ac:dyDescent="0.25">
      <c r="A25" s="442"/>
      <c r="B25" s="443"/>
      <c r="C25" s="443"/>
      <c r="D25" s="443"/>
      <c r="E25" s="444"/>
      <c r="F25" s="444"/>
      <c r="G25" s="449"/>
      <c r="H25" s="446"/>
      <c r="I25" s="447"/>
      <c r="J25" s="634"/>
      <c r="K25" s="450"/>
      <c r="L25" s="393"/>
    </row>
    <row r="26" spans="1:12" x14ac:dyDescent="0.25">
      <c r="A26" s="442"/>
      <c r="B26" s="443"/>
      <c r="C26" s="443"/>
      <c r="D26" s="443"/>
      <c r="E26" s="444"/>
      <c r="F26" s="444"/>
      <c r="G26" s="449"/>
      <c r="H26" s="446"/>
      <c r="I26" s="447"/>
      <c r="J26" s="634"/>
      <c r="K26" s="436"/>
      <c r="L26" s="393"/>
    </row>
    <row r="27" spans="1:12" x14ac:dyDescent="0.25">
      <c r="A27" s="442"/>
      <c r="B27" s="443"/>
      <c r="C27" s="443"/>
      <c r="D27" s="443"/>
      <c r="E27" s="446"/>
      <c r="F27" s="444"/>
      <c r="G27" s="449"/>
      <c r="H27" s="446"/>
      <c r="I27" s="447"/>
      <c r="J27" s="634"/>
      <c r="K27" s="436"/>
      <c r="L27" s="393"/>
    </row>
    <row r="28" spans="1:12" x14ac:dyDescent="0.25">
      <c r="A28" s="442"/>
      <c r="B28" s="443"/>
      <c r="C28" s="443"/>
      <c r="D28" s="443"/>
      <c r="E28" s="446"/>
      <c r="F28" s="444"/>
      <c r="G28" s="449"/>
      <c r="H28" s="446"/>
      <c r="I28" s="447"/>
      <c r="J28" s="634"/>
      <c r="K28" s="436"/>
      <c r="L28" s="393"/>
    </row>
    <row r="29" spans="1:12" x14ac:dyDescent="0.25">
      <c r="A29" s="442"/>
      <c r="B29" s="443"/>
      <c r="C29" s="443"/>
      <c r="D29" s="385"/>
      <c r="E29" s="385"/>
      <c r="F29" s="444"/>
      <c r="G29" s="451"/>
      <c r="H29" s="446"/>
      <c r="I29" s="452"/>
      <c r="J29" s="636"/>
      <c r="K29" s="436"/>
      <c r="L29" s="393"/>
    </row>
    <row r="30" spans="1:12" x14ac:dyDescent="0.25">
      <c r="A30" s="442"/>
      <c r="B30" s="443"/>
      <c r="C30" s="443"/>
      <c r="D30" s="385"/>
      <c r="E30" s="385"/>
      <c r="F30" s="444"/>
      <c r="G30" s="449"/>
      <c r="H30" s="446"/>
      <c r="I30" s="452"/>
      <c r="J30" s="636"/>
      <c r="K30" s="436"/>
      <c r="L30" s="393"/>
    </row>
    <row r="31" spans="1:12" ht="13.8" thickBot="1" x14ac:dyDescent="0.3">
      <c r="A31" s="453"/>
      <c r="B31" s="454"/>
      <c r="C31" s="454"/>
      <c r="D31" s="455"/>
      <c r="E31" s="455"/>
      <c r="F31" s="456"/>
      <c r="G31" s="457"/>
      <c r="H31" s="458"/>
      <c r="I31" s="459"/>
      <c r="J31" s="637"/>
      <c r="K31" s="393"/>
      <c r="L31" s="393"/>
    </row>
    <row r="32" spans="1:12" ht="13.8" thickBot="1" x14ac:dyDescent="0.3">
      <c r="A32" s="460" t="s">
        <v>131</v>
      </c>
      <c r="B32" s="461"/>
      <c r="C32" s="461"/>
      <c r="D32" s="462"/>
      <c r="E32" s="463">
        <f>SUM(E21:E31)</f>
        <v>1550196</v>
      </c>
      <c r="F32" s="464">
        <f>SUM(F21:F31)</f>
        <v>1632184</v>
      </c>
      <c r="G32" s="465">
        <f>SUM(G21:G31)</f>
        <v>9.7153809523809531E-2</v>
      </c>
      <c r="H32" s="466">
        <f>A21-F32</f>
        <v>15167816</v>
      </c>
      <c r="I32" s="467">
        <f>1-G32</f>
        <v>0.90284619047619041</v>
      </c>
      <c r="J32" s="638"/>
      <c r="K32" s="468"/>
      <c r="L32" s="468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6" t="s">
        <v>132</v>
      </c>
      <c r="B36" s="506"/>
      <c r="C36" s="506"/>
      <c r="D36" s="506"/>
      <c r="E36" s="393"/>
      <c r="F36" s="393"/>
      <c r="G36" s="393"/>
      <c r="H36" s="393"/>
      <c r="I36" s="393"/>
      <c r="J36" s="393"/>
    </row>
    <row r="37" spans="1:11" x14ac:dyDescent="0.25">
      <c r="A37" s="507" t="s">
        <v>133</v>
      </c>
      <c r="B37" s="507"/>
      <c r="C37" s="469" t="s">
        <v>134</v>
      </c>
      <c r="D37" s="469" t="s">
        <v>135</v>
      </c>
      <c r="E37" s="393"/>
      <c r="F37" s="393"/>
      <c r="G37" s="393"/>
      <c r="H37" s="393"/>
      <c r="I37" s="393"/>
      <c r="J37" s="393"/>
    </row>
    <row r="38" spans="1:11" x14ac:dyDescent="0.25">
      <c r="A38" s="508">
        <f>A21-F32</f>
        <v>15167816</v>
      </c>
      <c r="B38" s="509"/>
      <c r="C38" s="470">
        <f>1-G32</f>
        <v>0.90284619047619041</v>
      </c>
      <c r="D38" s="471">
        <f>(C38/0.8)*100</f>
        <v>112.85577380952378</v>
      </c>
      <c r="E38" s="472" t="s">
        <v>136</v>
      </c>
      <c r="F38" s="472"/>
      <c r="G38" s="472"/>
      <c r="H38" s="472"/>
      <c r="I38" s="472"/>
      <c r="J38" s="472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3"/>
      <c r="C41" s="473"/>
      <c r="D41" s="393"/>
      <c r="E41" s="393"/>
      <c r="F41" s="393"/>
      <c r="G41" s="393"/>
      <c r="H41" s="393"/>
      <c r="I41" s="393"/>
      <c r="J41" s="393"/>
    </row>
    <row r="42" spans="1:11" x14ac:dyDescent="0.25">
      <c r="A42" s="474"/>
      <c r="B42" s="474"/>
      <c r="C42" s="474"/>
      <c r="D42" s="474"/>
      <c r="E42" s="474"/>
      <c r="F42" s="474"/>
      <c r="G42" s="474"/>
      <c r="H42" s="474"/>
      <c r="I42" s="500"/>
      <c r="J42" s="501"/>
    </row>
    <row r="43" spans="1:11" x14ac:dyDescent="0.25">
      <c r="A43" s="475"/>
      <c r="B43" s="476"/>
      <c r="C43" s="476"/>
      <c r="D43" s="393"/>
      <c r="E43" s="393"/>
      <c r="F43" s="476"/>
      <c r="G43" s="423"/>
      <c r="H43" s="476"/>
    </row>
    <row r="44" spans="1:11" x14ac:dyDescent="0.25">
      <c r="A44" s="475"/>
      <c r="B44" s="476"/>
      <c r="C44" s="476"/>
      <c r="D44" s="476"/>
      <c r="E44" s="476"/>
      <c r="F44" s="476"/>
      <c r="G44" s="423"/>
      <c r="H44" s="476"/>
    </row>
    <row r="45" spans="1:11" x14ac:dyDescent="0.25">
      <c r="A45" s="475"/>
      <c r="B45" s="476"/>
      <c r="C45" s="476"/>
      <c r="D45" s="393"/>
      <c r="E45" s="393"/>
      <c r="F45" s="476"/>
      <c r="G45" s="423"/>
      <c r="H45" s="476"/>
    </row>
    <row r="46" spans="1:11" x14ac:dyDescent="0.25">
      <c r="A46" s="475"/>
      <c r="B46" s="476"/>
      <c r="C46" s="476"/>
      <c r="D46" s="476"/>
      <c r="E46" s="476"/>
      <c r="F46" s="476"/>
      <c r="G46" s="423"/>
      <c r="H46" s="476"/>
    </row>
    <row r="47" spans="1:11" x14ac:dyDescent="0.25">
      <c r="A47" s="475"/>
      <c r="B47" s="476"/>
      <c r="C47" s="476"/>
      <c r="D47" s="393"/>
      <c r="E47" s="393"/>
      <c r="F47" s="476"/>
      <c r="G47" s="423"/>
      <c r="H47" s="476"/>
    </row>
    <row r="48" spans="1:11" x14ac:dyDescent="0.25">
      <c r="A48" s="475"/>
      <c r="B48" s="476"/>
      <c r="C48" s="413"/>
      <c r="D48" s="477"/>
      <c r="E48" s="477"/>
      <c r="F48" s="413"/>
      <c r="G48" s="413"/>
      <c r="H48" s="413"/>
    </row>
    <row r="49" spans="1:10" x14ac:dyDescent="0.25">
      <c r="A49" s="475"/>
      <c r="B49" s="476"/>
      <c r="C49" s="476"/>
      <c r="D49" s="476"/>
      <c r="E49" s="476"/>
      <c r="F49" s="476"/>
      <c r="G49" s="423"/>
      <c r="H49" s="476"/>
    </row>
    <row r="50" spans="1:10" x14ac:dyDescent="0.25">
      <c r="A50" s="475"/>
      <c r="B50" s="476"/>
      <c r="C50" s="476"/>
      <c r="D50" s="476"/>
      <c r="E50" s="476"/>
      <c r="F50" s="476"/>
      <c r="G50" s="423"/>
      <c r="H50" s="476"/>
    </row>
    <row r="51" spans="1:10" x14ac:dyDescent="0.25">
      <c r="A51" s="475"/>
      <c r="B51" s="476"/>
      <c r="C51" s="476"/>
      <c r="D51" s="393"/>
      <c r="E51" s="393"/>
      <c r="F51" s="476"/>
      <c r="G51" s="423"/>
      <c r="H51" s="476"/>
    </row>
    <row r="52" spans="1:10" ht="15.6" x14ac:dyDescent="0.3">
      <c r="A52" s="393"/>
      <c r="B52" s="503"/>
      <c r="C52" s="503"/>
      <c r="D52" s="504"/>
      <c r="E52" s="472"/>
      <c r="F52" s="393"/>
      <c r="G52" s="393"/>
      <c r="H52" s="393"/>
      <c r="I52" s="393"/>
      <c r="J52" s="393"/>
    </row>
    <row r="53" spans="1:10" x14ac:dyDescent="0.25">
      <c r="A53" s="474"/>
      <c r="B53" s="474"/>
      <c r="C53" s="474"/>
      <c r="D53" s="474"/>
      <c r="E53" s="474"/>
      <c r="F53" s="474"/>
      <c r="G53" s="474"/>
      <c r="H53" s="474"/>
      <c r="I53" s="500"/>
      <c r="J53" s="501"/>
    </row>
    <row r="54" spans="1:10" x14ac:dyDescent="0.25">
      <c r="A54" s="475"/>
      <c r="B54" s="393"/>
      <c r="C54" s="393"/>
      <c r="D54" s="393"/>
      <c r="E54" s="393"/>
      <c r="F54" s="423"/>
      <c r="G54" s="423"/>
      <c r="H54" s="476"/>
      <c r="I54" s="502"/>
      <c r="J54" s="502"/>
    </row>
    <row r="55" spans="1:10" x14ac:dyDescent="0.25">
      <c r="A55" s="475"/>
      <c r="B55" s="393"/>
      <c r="C55" s="393"/>
      <c r="D55" s="413"/>
      <c r="E55" s="413"/>
      <c r="F55" s="413"/>
      <c r="G55" s="413"/>
      <c r="H55" s="413"/>
      <c r="I55" s="502"/>
      <c r="J55" s="502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0"/>
      <c r="C61" s="501"/>
    </row>
    <row r="68" spans="2:3" x14ac:dyDescent="0.25">
      <c r="B68" s="500"/>
      <c r="C68" s="501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5" width="9.109375" style="307"/>
    <col min="6" max="6" width="9.77734375" style="307" customWidth="1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35" t="s">
        <v>64</v>
      </c>
      <c r="B11" s="535"/>
      <c r="C11" s="535"/>
      <c r="D11" s="535"/>
      <c r="E11" s="535"/>
      <c r="F11" s="535"/>
      <c r="G11" s="535"/>
      <c r="H11" s="535"/>
      <c r="I11" s="535"/>
      <c r="J11" s="535"/>
    </row>
    <row r="12" spans="1:11" ht="15" customHeight="1" x14ac:dyDescent="0.3">
      <c r="A12" s="534" t="s">
        <v>74</v>
      </c>
      <c r="B12" s="534"/>
      <c r="C12" s="534"/>
      <c r="D12" s="534"/>
      <c r="E12" s="534"/>
      <c r="F12" s="534"/>
      <c r="G12" s="534"/>
      <c r="H12" s="534"/>
      <c r="I12" s="534"/>
      <c r="J12" s="534"/>
    </row>
    <row r="13" spans="1:11" ht="18" customHeight="1" x14ac:dyDescent="0.3">
      <c r="A13" s="536" t="str">
        <f>Данные!A2</f>
        <v>ХXI-В-28-2.1-500-14 (Брест колоски 0.5 л.)</v>
      </c>
      <c r="B13" s="535"/>
      <c r="C13" s="535"/>
      <c r="D13" s="535"/>
      <c r="E13" s="535"/>
      <c r="F13" s="535"/>
      <c r="G13" s="535"/>
      <c r="H13" s="535"/>
      <c r="I13" s="535"/>
      <c r="J13" s="535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43782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43782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32" t="s">
        <v>65</v>
      </c>
      <c r="B22" s="532" t="s">
        <v>66</v>
      </c>
      <c r="C22" s="532"/>
      <c r="D22" s="532"/>
      <c r="E22" s="532" t="s">
        <v>67</v>
      </c>
      <c r="F22" s="532"/>
      <c r="G22" s="533" t="s">
        <v>68</v>
      </c>
      <c r="H22" s="532" t="s">
        <v>69</v>
      </c>
      <c r="I22" s="532"/>
      <c r="J22" s="532"/>
    </row>
    <row r="23" spans="1:10" x14ac:dyDescent="0.3">
      <c r="A23" s="532"/>
      <c r="B23" s="532"/>
      <c r="C23" s="532"/>
      <c r="D23" s="532"/>
      <c r="E23" s="532"/>
      <c r="F23" s="532"/>
      <c r="G23" s="533"/>
      <c r="H23" s="532"/>
      <c r="I23" s="532"/>
      <c r="J23" s="532"/>
    </row>
    <row r="24" spans="1:10" x14ac:dyDescent="0.3">
      <c r="A24" s="510">
        <v>1</v>
      </c>
      <c r="B24" s="537" t="s">
        <v>43</v>
      </c>
      <c r="C24" s="538"/>
      <c r="D24" s="539"/>
      <c r="E24" s="515" t="str">
        <f>Данные!C14</f>
        <v>ХXI-В-28-2.1-500-14</v>
      </c>
      <c r="F24" s="516"/>
      <c r="G24" s="519">
        <f>Данные!B14</f>
        <v>24</v>
      </c>
      <c r="H24" s="521"/>
      <c r="I24" s="522"/>
      <c r="J24" s="523"/>
    </row>
    <row r="25" spans="1:10" ht="40.049999999999997" customHeight="1" x14ac:dyDescent="0.3">
      <c r="A25" s="530"/>
      <c r="B25" s="527" t="str">
        <f>Данные!$A$30</f>
        <v>(к серийному формокомплекту ХXI-В-28-2.1-500-14)</v>
      </c>
      <c r="C25" s="528"/>
      <c r="D25" s="529"/>
      <c r="E25" s="531"/>
      <c r="F25" s="518"/>
      <c r="G25" s="520"/>
      <c r="H25" s="524"/>
      <c r="I25" s="525"/>
      <c r="J25" s="526"/>
    </row>
    <row r="26" spans="1:10" x14ac:dyDescent="0.3">
      <c r="A26" s="510">
        <v>1</v>
      </c>
      <c r="B26" s="512" t="s">
        <v>108</v>
      </c>
      <c r="C26" s="513"/>
      <c r="D26" s="514"/>
      <c r="E26" s="515" t="str">
        <f>Данные!C15</f>
        <v>ХXI-В-28-2.1-500-14</v>
      </c>
      <c r="F26" s="516"/>
      <c r="G26" s="519">
        <f>Данные!B15</f>
        <v>24</v>
      </c>
      <c r="H26" s="521"/>
      <c r="I26" s="522"/>
      <c r="J26" s="523"/>
    </row>
    <row r="27" spans="1:10" ht="40.049999999999997" customHeight="1" x14ac:dyDescent="0.3">
      <c r="A27" s="530"/>
      <c r="B27" s="527" t="str">
        <f>Данные!$A$30</f>
        <v>(к серийному формокомплекту ХXI-В-28-2.1-500-14)</v>
      </c>
      <c r="C27" s="528"/>
      <c r="D27" s="529"/>
      <c r="E27" s="531"/>
      <c r="F27" s="518"/>
      <c r="G27" s="520"/>
      <c r="H27" s="524"/>
      <c r="I27" s="525"/>
      <c r="J27" s="526"/>
    </row>
    <row r="28" spans="1:10" x14ac:dyDescent="0.3">
      <c r="A28" s="510">
        <v>1</v>
      </c>
      <c r="B28" s="512" t="s">
        <v>38</v>
      </c>
      <c r="C28" s="513"/>
      <c r="D28" s="514"/>
      <c r="E28" s="515" t="str">
        <f>Данные!C16</f>
        <v>ХXI-В-28-2.1-500-14</v>
      </c>
      <c r="F28" s="516"/>
      <c r="G28" s="519">
        <f>Данные!B16</f>
        <v>32</v>
      </c>
      <c r="H28" s="521"/>
      <c r="I28" s="522"/>
      <c r="J28" s="523"/>
    </row>
    <row r="29" spans="1:10" ht="40.049999999999997" customHeight="1" x14ac:dyDescent="0.3">
      <c r="A29" s="530"/>
      <c r="B29" s="527" t="str">
        <f>Данные!$A$30</f>
        <v>(к серийному формокомплекту ХXI-В-28-2.1-500-14)</v>
      </c>
      <c r="C29" s="528"/>
      <c r="D29" s="529"/>
      <c r="E29" s="531"/>
      <c r="F29" s="518"/>
      <c r="G29" s="520"/>
      <c r="H29" s="524"/>
      <c r="I29" s="525"/>
      <c r="J29" s="526"/>
    </row>
    <row r="30" spans="1:10" ht="14.4" customHeight="1" x14ac:dyDescent="0.3">
      <c r="A30" s="510">
        <v>1</v>
      </c>
      <c r="B30" s="512" t="s">
        <v>109</v>
      </c>
      <c r="C30" s="513"/>
      <c r="D30" s="514"/>
      <c r="E30" s="515" t="str">
        <f>Данные!C17</f>
        <v>ХXI-В-28-2.1-500-14</v>
      </c>
      <c r="F30" s="516"/>
      <c r="G30" s="519">
        <f>Данные!B17</f>
        <v>32</v>
      </c>
      <c r="H30" s="521"/>
      <c r="I30" s="522"/>
      <c r="J30" s="523"/>
    </row>
    <row r="31" spans="1:10" ht="40.049999999999997" customHeight="1" x14ac:dyDescent="0.3">
      <c r="A31" s="511"/>
      <c r="B31" s="527" t="str">
        <f>Данные!$A$30</f>
        <v>(к серийному формокомплекту ХXI-В-28-2.1-500-14)</v>
      </c>
      <c r="C31" s="528"/>
      <c r="D31" s="529"/>
      <c r="E31" s="517"/>
      <c r="F31" s="518"/>
      <c r="G31" s="520"/>
      <c r="H31" s="524"/>
      <c r="I31" s="525"/>
      <c r="J31" s="526"/>
    </row>
    <row r="32" spans="1:10" ht="14.4" customHeight="1" x14ac:dyDescent="0.3">
      <c r="A32" s="510">
        <v>1</v>
      </c>
      <c r="B32" s="512" t="s">
        <v>47</v>
      </c>
      <c r="C32" s="513"/>
      <c r="D32" s="514"/>
      <c r="E32" s="515" t="str">
        <f>Данные!C18</f>
        <v>ХXI-В-28-2.1-500-14</v>
      </c>
      <c r="F32" s="516"/>
      <c r="G32" s="519">
        <f>Данные!B18</f>
        <v>60</v>
      </c>
      <c r="H32" s="521"/>
      <c r="I32" s="522"/>
      <c r="J32" s="523"/>
    </row>
    <row r="33" spans="1:10" ht="40.049999999999997" customHeight="1" x14ac:dyDescent="0.3">
      <c r="A33" s="511"/>
      <c r="B33" s="527" t="str">
        <f>Данные!$A$30</f>
        <v>(к серийному формокомплекту ХXI-В-28-2.1-500-14)</v>
      </c>
      <c r="C33" s="528"/>
      <c r="D33" s="529"/>
      <c r="E33" s="517"/>
      <c r="F33" s="518"/>
      <c r="G33" s="520"/>
      <c r="H33" s="524"/>
      <c r="I33" s="525"/>
      <c r="J33" s="526"/>
    </row>
    <row r="34" spans="1:10" ht="14.4" customHeight="1" x14ac:dyDescent="0.3">
      <c r="A34" s="510">
        <v>1</v>
      </c>
      <c r="B34" s="512" t="s">
        <v>90</v>
      </c>
      <c r="C34" s="513"/>
      <c r="D34" s="514"/>
      <c r="E34" s="515" t="str">
        <f>Данные!C19</f>
        <v>ХXI-В-28-2.1-500-14</v>
      </c>
      <c r="F34" s="516"/>
      <c r="G34" s="519">
        <f>Данные!B19</f>
        <v>60</v>
      </c>
      <c r="H34" s="521"/>
      <c r="I34" s="522"/>
      <c r="J34" s="523"/>
    </row>
    <row r="35" spans="1:10" ht="40.049999999999997" customHeight="1" x14ac:dyDescent="0.3">
      <c r="A35" s="511"/>
      <c r="B35" s="527" t="str">
        <f>Данные!$A$30</f>
        <v>(к серийному формокомплекту ХXI-В-28-2.1-500-14)</v>
      </c>
      <c r="C35" s="528"/>
      <c r="D35" s="529"/>
      <c r="E35" s="517"/>
      <c r="F35" s="518"/>
      <c r="G35" s="520"/>
      <c r="H35" s="524"/>
      <c r="I35" s="525"/>
      <c r="J35" s="526"/>
    </row>
    <row r="36" spans="1:10" ht="14.4" customHeight="1" x14ac:dyDescent="0.3">
      <c r="A36" s="510">
        <v>1</v>
      </c>
      <c r="B36" s="512" t="s">
        <v>51</v>
      </c>
      <c r="C36" s="513"/>
      <c r="D36" s="514"/>
      <c r="E36" s="515" t="str">
        <f>Данные!C20</f>
        <v>ХXI-В-28-2.1-500-14</v>
      </c>
      <c r="F36" s="516"/>
      <c r="G36" s="519">
        <f>Данные!B20</f>
        <v>50</v>
      </c>
      <c r="H36" s="521"/>
      <c r="I36" s="522"/>
      <c r="J36" s="523"/>
    </row>
    <row r="37" spans="1:10" ht="40.049999999999997" customHeight="1" x14ac:dyDescent="0.3">
      <c r="A37" s="511"/>
      <c r="B37" s="527" t="str">
        <f>Данные!$A$30</f>
        <v>(к серийному формокомплекту ХXI-В-28-2.1-500-14)</v>
      </c>
      <c r="C37" s="528"/>
      <c r="D37" s="529"/>
      <c r="E37" s="517"/>
      <c r="F37" s="518"/>
      <c r="G37" s="520"/>
      <c r="H37" s="524"/>
      <c r="I37" s="525"/>
      <c r="J37" s="526"/>
    </row>
    <row r="38" spans="1:10" ht="14.4" customHeight="1" x14ac:dyDescent="0.3">
      <c r="A38" s="510">
        <v>1</v>
      </c>
      <c r="B38" s="512" t="s">
        <v>53</v>
      </c>
      <c r="C38" s="513"/>
      <c r="D38" s="514"/>
      <c r="E38" s="515" t="str">
        <f>Данные!C21</f>
        <v>ХXI-В-28-2.1-500-14</v>
      </c>
      <c r="F38" s="516"/>
      <c r="G38" s="519">
        <f>Данные!B21</f>
        <v>24</v>
      </c>
      <c r="H38" s="521"/>
      <c r="I38" s="522"/>
      <c r="J38" s="523"/>
    </row>
    <row r="39" spans="1:10" ht="40.049999999999997" customHeight="1" x14ac:dyDescent="0.3">
      <c r="A39" s="511"/>
      <c r="B39" s="527" t="str">
        <f>Данные!$A$30</f>
        <v>(к серийному формокомплекту ХXI-В-28-2.1-500-14)</v>
      </c>
      <c r="C39" s="528"/>
      <c r="D39" s="529"/>
      <c r="E39" s="517"/>
      <c r="F39" s="518"/>
      <c r="G39" s="520"/>
      <c r="H39" s="524"/>
      <c r="I39" s="525"/>
      <c r="J39" s="526"/>
    </row>
    <row r="40" spans="1:10" ht="14.4" customHeight="1" x14ac:dyDescent="0.3">
      <c r="A40" s="510">
        <v>1</v>
      </c>
      <c r="B40" s="512" t="s">
        <v>56</v>
      </c>
      <c r="C40" s="513"/>
      <c r="D40" s="514"/>
      <c r="E40" s="515" t="str">
        <f>Данные!C23</f>
        <v>ХXI-В-28-2.1-500-14</v>
      </c>
      <c r="F40" s="516"/>
      <c r="G40" s="519">
        <f>Данные!B23</f>
        <v>20</v>
      </c>
      <c r="H40" s="521"/>
      <c r="I40" s="522"/>
      <c r="J40" s="523"/>
    </row>
    <row r="41" spans="1:10" ht="40.049999999999997" customHeight="1" x14ac:dyDescent="0.3">
      <c r="A41" s="511"/>
      <c r="B41" s="527" t="str">
        <f>Данные!$A$30</f>
        <v>(к серийному формокомплекту ХXI-В-28-2.1-500-14)</v>
      </c>
      <c r="C41" s="528"/>
      <c r="D41" s="529"/>
      <c r="E41" s="517"/>
      <c r="F41" s="518"/>
      <c r="G41" s="520"/>
      <c r="H41" s="524"/>
      <c r="I41" s="525"/>
      <c r="J41" s="526"/>
    </row>
    <row r="42" spans="1:10" ht="14.4" customHeight="1" x14ac:dyDescent="0.3">
      <c r="A42" s="510">
        <v>1</v>
      </c>
      <c r="B42" s="512" t="s">
        <v>55</v>
      </c>
      <c r="C42" s="513"/>
      <c r="D42" s="514"/>
      <c r="E42" s="515" t="str">
        <f>Данные!C26</f>
        <v>ХXI-В-28-2.1-500-14</v>
      </c>
      <c r="F42" s="516"/>
      <c r="G42" s="519">
        <f>Данные!B26</f>
        <v>22</v>
      </c>
      <c r="H42" s="521"/>
      <c r="I42" s="522"/>
      <c r="J42" s="523"/>
    </row>
    <row r="43" spans="1:10" ht="40.049999999999997" customHeight="1" x14ac:dyDescent="0.3">
      <c r="A43" s="511"/>
      <c r="B43" s="527" t="str">
        <f>Данные!$A$30</f>
        <v>(к серийному формокомплекту ХXI-В-28-2.1-500-14)</v>
      </c>
      <c r="C43" s="528"/>
      <c r="D43" s="529"/>
      <c r="E43" s="517"/>
      <c r="F43" s="518"/>
      <c r="G43" s="520"/>
      <c r="H43" s="524"/>
      <c r="I43" s="525"/>
      <c r="J43" s="526"/>
    </row>
    <row r="44" spans="1:10" ht="14.4" customHeight="1" x14ac:dyDescent="0.3">
      <c r="A44" s="510">
        <v>1</v>
      </c>
      <c r="B44" s="512" t="s">
        <v>106</v>
      </c>
      <c r="C44" s="513"/>
      <c r="D44" s="514"/>
      <c r="E44" s="515">
        <f>Данные!C27</f>
        <v>0</v>
      </c>
      <c r="F44" s="516"/>
      <c r="G44" s="519">
        <f>Данные!B27</f>
        <v>22</v>
      </c>
      <c r="H44" s="521"/>
      <c r="I44" s="522"/>
      <c r="J44" s="523"/>
    </row>
    <row r="45" spans="1:10" ht="40.049999999999997" customHeight="1" x14ac:dyDescent="0.3">
      <c r="A45" s="511"/>
      <c r="B45" s="527" t="str">
        <f>Данные!$A$30</f>
        <v>(к серийному формокомплекту ХXI-В-28-2.1-500-14)</v>
      </c>
      <c r="C45" s="528"/>
      <c r="D45" s="529"/>
      <c r="E45" s="517"/>
      <c r="F45" s="518"/>
      <c r="G45" s="520"/>
      <c r="H45" s="524"/>
      <c r="I45" s="525"/>
      <c r="J45" s="526"/>
    </row>
    <row r="46" spans="1:10" ht="14.4" customHeight="1" x14ac:dyDescent="0.3">
      <c r="A46" s="510">
        <v>1</v>
      </c>
      <c r="B46" s="512" t="s">
        <v>70</v>
      </c>
      <c r="C46" s="513"/>
      <c r="D46" s="514"/>
      <c r="E46" s="515">
        <f>Данные!C24</f>
        <v>0</v>
      </c>
      <c r="F46" s="516"/>
      <c r="G46" s="519" t="str">
        <f>Данные!B24</f>
        <v>-</v>
      </c>
      <c r="H46" s="521"/>
      <c r="I46" s="522"/>
      <c r="J46" s="523"/>
    </row>
    <row r="47" spans="1:10" ht="40.049999999999997" customHeight="1" x14ac:dyDescent="0.3">
      <c r="A47" s="511"/>
      <c r="B47" s="527" t="str">
        <f>Данные!$A$30</f>
        <v>(к серийному формокомплекту ХXI-В-28-2.1-500-14)</v>
      </c>
      <c r="C47" s="528"/>
      <c r="D47" s="529"/>
      <c r="E47" s="517"/>
      <c r="F47" s="518"/>
      <c r="G47" s="520"/>
      <c r="H47" s="524"/>
      <c r="I47" s="525"/>
      <c r="J47" s="526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40"/>
      <c r="C2" s="541"/>
      <c r="D2" s="542"/>
      <c r="E2" s="549" t="s">
        <v>10</v>
      </c>
      <c r="F2" s="550"/>
      <c r="G2" s="550"/>
      <c r="H2" s="551"/>
      <c r="I2" s="556" t="s">
        <v>11</v>
      </c>
      <c r="J2" s="557"/>
      <c r="K2" s="560">
        <f>Данные!B14</f>
        <v>24</v>
      </c>
      <c r="L2" s="561"/>
      <c r="M2" s="66"/>
      <c r="N2" s="67"/>
      <c r="O2" s="68"/>
      <c r="P2" s="552"/>
      <c r="Q2" s="552"/>
      <c r="R2" s="69"/>
      <c r="S2" s="70"/>
    </row>
    <row r="3" spans="1:19" ht="23.4" thickBot="1" x14ac:dyDescent="0.3">
      <c r="A3" s="65"/>
      <c r="B3" s="543"/>
      <c r="C3" s="544"/>
      <c r="D3" s="545"/>
      <c r="E3" s="553" t="s">
        <v>43</v>
      </c>
      <c r="F3" s="554"/>
      <c r="G3" s="554"/>
      <c r="H3" s="555"/>
      <c r="I3" s="558"/>
      <c r="J3" s="559"/>
      <c r="K3" s="562"/>
      <c r="L3" s="56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46"/>
      <c r="C4" s="547"/>
      <c r="D4" s="5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67" t="s">
        <v>13</v>
      </c>
      <c r="C5" s="568"/>
      <c r="D5" s="494" t="str">
        <f>Данные!$A5</f>
        <v>PCI</v>
      </c>
      <c r="E5" s="495"/>
      <c r="F5" s="495"/>
      <c r="G5" s="495"/>
      <c r="H5" s="496"/>
      <c r="I5" s="569"/>
      <c r="J5" s="570"/>
      <c r="K5" s="495"/>
      <c r="L5" s="49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67" t="s">
        <v>12</v>
      </c>
      <c r="C6" s="571"/>
      <c r="D6" s="488" t="str">
        <f>Данные!$A2</f>
        <v>ХXI-В-28-2.1-500-14 (Брест колоски 0.5 л.)</v>
      </c>
      <c r="E6" s="572"/>
      <c r="F6" s="572"/>
      <c r="G6" s="572"/>
      <c r="H6" s="573"/>
      <c r="I6" s="569"/>
      <c r="J6" s="570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74" t="s">
        <v>14</v>
      </c>
      <c r="C7" s="575"/>
      <c r="D7" s="497">
        <f>Данные!$A8</f>
        <v>0</v>
      </c>
      <c r="E7" s="576"/>
      <c r="F7" s="576"/>
      <c r="G7" s="576"/>
      <c r="H7" s="577"/>
      <c r="I7" s="574" t="s">
        <v>15</v>
      </c>
      <c r="J7" s="578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79" t="s">
        <v>57</v>
      </c>
      <c r="C23" s="580"/>
      <c r="D23" s="580"/>
      <c r="E23" s="581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64" t="s">
        <v>45</v>
      </c>
      <c r="C24" s="565"/>
      <c r="D24" s="565"/>
      <c r="E24" s="566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2">
        <f>'Чист. форма'!B2:D4</f>
        <v>0</v>
      </c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Данные!B15</f>
        <v>24</v>
      </c>
      <c r="L2" s="602"/>
      <c r="M2" s="66"/>
      <c r="N2" s="67"/>
      <c r="O2" s="68"/>
      <c r="P2" s="552"/>
      <c r="Q2" s="552"/>
      <c r="R2" s="69"/>
      <c r="S2" s="70"/>
    </row>
    <row r="3" spans="1:19" ht="17.25" customHeight="1" thickBot="1" x14ac:dyDescent="0.3">
      <c r="A3" s="65"/>
      <c r="B3" s="585"/>
      <c r="C3" s="586"/>
      <c r="D3" s="587"/>
      <c r="E3" s="594" t="s">
        <v>44</v>
      </c>
      <c r="F3" s="595"/>
      <c r="G3" s="595"/>
      <c r="H3" s="596"/>
      <c r="I3" s="599"/>
      <c r="J3" s="600"/>
      <c r="K3" s="603"/>
      <c r="L3" s="6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7" t="s">
        <v>12</v>
      </c>
      <c r="C6" s="605"/>
      <c r="D6" s="488" t="str">
        <f>Данные!$A2</f>
        <v>ХXI-В-28-2.1-500-14 (Брест колоски 0.5 л.)</v>
      </c>
      <c r="E6" s="572"/>
      <c r="F6" s="572"/>
      <c r="G6" s="572"/>
      <c r="H6" s="573"/>
      <c r="I6" s="606"/>
      <c r="J6" s="607"/>
      <c r="K6" s="608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79" t="s">
        <v>110</v>
      </c>
      <c r="C14" s="580"/>
      <c r="D14" s="580"/>
      <c r="E14" s="580"/>
      <c r="F14" s="611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64" t="s">
        <v>45</v>
      </c>
      <c r="C15" s="565"/>
      <c r="D15" s="565"/>
      <c r="E15" s="566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40"/>
      <c r="C2" s="541"/>
      <c r="D2" s="542"/>
      <c r="E2" s="549" t="s">
        <v>10</v>
      </c>
      <c r="F2" s="550"/>
      <c r="G2" s="550"/>
      <c r="H2" s="551"/>
      <c r="I2" s="556" t="s">
        <v>11</v>
      </c>
      <c r="J2" s="557"/>
      <c r="K2" s="560">
        <f>Данные!B16</f>
        <v>32</v>
      </c>
      <c r="L2" s="561"/>
      <c r="M2" s="66"/>
      <c r="N2" s="67"/>
      <c r="O2" s="68"/>
      <c r="P2" s="552"/>
      <c r="Q2" s="552"/>
      <c r="R2" s="69"/>
      <c r="S2" s="70"/>
    </row>
    <row r="3" spans="1:24" ht="17.25" customHeight="1" thickBot="1" x14ac:dyDescent="0.3">
      <c r="A3" s="65"/>
      <c r="B3" s="543"/>
      <c r="C3" s="544"/>
      <c r="D3" s="545"/>
      <c r="E3" s="553" t="s">
        <v>38</v>
      </c>
      <c r="F3" s="554"/>
      <c r="G3" s="554"/>
      <c r="H3" s="555"/>
      <c r="I3" s="558"/>
      <c r="J3" s="559"/>
      <c r="K3" s="562"/>
      <c r="L3" s="56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46"/>
      <c r="C4" s="547"/>
      <c r="D4" s="5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67" t="s">
        <v>13</v>
      </c>
      <c r="C5" s="568"/>
      <c r="D5" s="494" t="str">
        <f>Данные!$A5</f>
        <v>PCI</v>
      </c>
      <c r="E5" s="495"/>
      <c r="F5" s="495"/>
      <c r="G5" s="495"/>
      <c r="H5" s="496"/>
      <c r="I5" s="569"/>
      <c r="J5" s="570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67" t="s">
        <v>12</v>
      </c>
      <c r="C6" s="571"/>
      <c r="D6" s="488" t="str">
        <f>Данные!$A2</f>
        <v>ХXI-В-28-2.1-500-14 (Брест колоски 0.5 л.)</v>
      </c>
      <c r="E6" s="572"/>
      <c r="F6" s="572"/>
      <c r="G6" s="572"/>
      <c r="H6" s="573"/>
      <c r="I6" s="569"/>
      <c r="J6" s="570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74" t="s">
        <v>14</v>
      </c>
      <c r="C7" s="575"/>
      <c r="D7" s="497">
        <f>Данные!$A8</f>
        <v>0</v>
      </c>
      <c r="E7" s="576"/>
      <c r="F7" s="576"/>
      <c r="G7" s="576"/>
      <c r="H7" s="577"/>
      <c r="I7" s="574" t="s">
        <v>15</v>
      </c>
      <c r="J7" s="578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K6:L6"/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40"/>
      <c r="C2" s="541"/>
      <c r="D2" s="542"/>
      <c r="E2" s="549" t="s">
        <v>10</v>
      </c>
      <c r="F2" s="550"/>
      <c r="G2" s="550"/>
      <c r="H2" s="551"/>
      <c r="I2" s="556" t="s">
        <v>11</v>
      </c>
      <c r="J2" s="557"/>
      <c r="K2" s="560">
        <f>Данные!B17</f>
        <v>32</v>
      </c>
      <c r="L2" s="561"/>
      <c r="M2" s="7"/>
      <c r="N2" s="8"/>
      <c r="O2" s="9"/>
      <c r="P2" s="612"/>
      <c r="Q2" s="612"/>
      <c r="R2" s="10"/>
      <c r="S2" s="11"/>
    </row>
    <row r="3" spans="1:19" ht="17.25" customHeight="1" thickBot="1" x14ac:dyDescent="0.3">
      <c r="A3" s="6"/>
      <c r="B3" s="543"/>
      <c r="C3" s="544"/>
      <c r="D3" s="545"/>
      <c r="E3" s="553" t="s">
        <v>23</v>
      </c>
      <c r="F3" s="554"/>
      <c r="G3" s="554"/>
      <c r="H3" s="555"/>
      <c r="I3" s="558"/>
      <c r="J3" s="559"/>
      <c r="K3" s="562"/>
      <c r="L3" s="56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46"/>
      <c r="C4" s="547"/>
      <c r="D4" s="54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67" t="s">
        <v>13</v>
      </c>
      <c r="C5" s="568"/>
      <c r="D5" s="494" t="str">
        <f>Данные!$A5</f>
        <v>PCI</v>
      </c>
      <c r="E5" s="495"/>
      <c r="F5" s="495"/>
      <c r="G5" s="495"/>
      <c r="H5" s="496"/>
      <c r="I5" s="569"/>
      <c r="J5" s="570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67" t="s">
        <v>12</v>
      </c>
      <c r="C6" s="571"/>
      <c r="D6" s="488" t="str">
        <f>Данные!$A2</f>
        <v>ХXI-В-28-2.1-500-14 (Брест колоски 0.5 л.)</v>
      </c>
      <c r="E6" s="572"/>
      <c r="F6" s="572"/>
      <c r="G6" s="572"/>
      <c r="H6" s="573"/>
      <c r="I6" s="569"/>
      <c r="J6" s="570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74" t="s">
        <v>14</v>
      </c>
      <c r="C7" s="575"/>
      <c r="D7" s="497">
        <f>Данные!$A8</f>
        <v>0</v>
      </c>
      <c r="E7" s="576"/>
      <c r="F7" s="576"/>
      <c r="G7" s="576"/>
      <c r="H7" s="577"/>
      <c r="I7" s="574" t="s">
        <v>15</v>
      </c>
      <c r="J7" s="578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J15" activePane="bottomRight" state="frozen"/>
      <selection pane="topRight" activeCell="H1" sqref="H1"/>
      <selection pane="bottomLeft" activeCell="A9" sqref="A9"/>
      <selection pane="bottomRight" activeCell="L24" sqref="L24:P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Данные!B18</f>
        <v>60</v>
      </c>
      <c r="L2" s="602"/>
      <c r="M2" s="613"/>
      <c r="N2" s="614"/>
      <c r="O2" s="614"/>
      <c r="P2" s="614"/>
      <c r="Q2" s="614"/>
      <c r="R2" s="615"/>
      <c r="S2" s="70"/>
    </row>
    <row r="3" spans="1:19" ht="17.25" customHeight="1" thickBot="1" x14ac:dyDescent="0.3">
      <c r="A3" s="65"/>
      <c r="B3" s="585"/>
      <c r="C3" s="586"/>
      <c r="D3" s="587"/>
      <c r="E3" s="594" t="s">
        <v>47</v>
      </c>
      <c r="F3" s="595"/>
      <c r="G3" s="595"/>
      <c r="H3" s="596"/>
      <c r="I3" s="599"/>
      <c r="J3" s="600"/>
      <c r="K3" s="603"/>
      <c r="L3" s="604"/>
      <c r="M3" s="616"/>
      <c r="N3" s="617"/>
      <c r="O3" s="617"/>
      <c r="P3" s="617"/>
      <c r="Q3" s="617"/>
      <c r="R3" s="618"/>
      <c r="S3" s="70"/>
    </row>
    <row r="4" spans="1:19" ht="17.100000000000001" customHeight="1" thickBot="1" x14ac:dyDescent="0.3">
      <c r="A4" s="65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616"/>
      <c r="N4" s="617"/>
      <c r="O4" s="617"/>
      <c r="P4" s="617"/>
      <c r="Q4" s="617"/>
      <c r="R4" s="618"/>
      <c r="S4" s="70"/>
    </row>
    <row r="5" spans="1:19" ht="24.75" customHeight="1" thickTop="1" thickBot="1" x14ac:dyDescent="0.3">
      <c r="A5" s="65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616"/>
      <c r="N5" s="617"/>
      <c r="O5" s="617"/>
      <c r="P5" s="617"/>
      <c r="Q5" s="617"/>
      <c r="R5" s="618"/>
      <c r="S5" s="70"/>
    </row>
    <row r="6" spans="1:19" ht="17.100000000000001" customHeight="1" thickTop="1" thickBot="1" x14ac:dyDescent="0.3">
      <c r="A6" s="65"/>
      <c r="B6" s="567" t="s">
        <v>12</v>
      </c>
      <c r="C6" s="605"/>
      <c r="D6" s="488" t="str">
        <f>Данные!$A2</f>
        <v>ХXI-В-28-2.1-500-14 (Брест колоски 0.5 л.)</v>
      </c>
      <c r="E6" s="572"/>
      <c r="F6" s="572"/>
      <c r="G6" s="572"/>
      <c r="H6" s="573"/>
      <c r="I6" s="606"/>
      <c r="J6" s="607"/>
      <c r="K6" s="608"/>
      <c r="L6" s="496"/>
      <c r="M6" s="616"/>
      <c r="N6" s="617"/>
      <c r="O6" s="617"/>
      <c r="P6" s="617"/>
      <c r="Q6" s="617"/>
      <c r="R6" s="618"/>
      <c r="S6" s="70"/>
    </row>
    <row r="7" spans="1:19" ht="90.75" customHeight="1" thickTop="1" thickBot="1" x14ac:dyDescent="0.3">
      <c r="A7" s="65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616"/>
      <c r="N7" s="617"/>
      <c r="O7" s="617"/>
      <c r="P7" s="617"/>
      <c r="Q7" s="617"/>
      <c r="R7" s="618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24.9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3.15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41</v>
      </c>
      <c r="C19" s="322"/>
      <c r="D19" s="98"/>
      <c r="E19" s="98"/>
      <c r="F19" s="116"/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35</v>
      </c>
      <c r="C20" s="98">
        <v>27.1</v>
      </c>
      <c r="D20" s="98">
        <v>0.05</v>
      </c>
      <c r="E20" s="103">
        <v>-0.05</v>
      </c>
      <c r="F20" s="51" t="s">
        <v>19</v>
      </c>
      <c r="G20" s="56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1.2" thickBot="1" x14ac:dyDescent="0.3">
      <c r="A21" s="78"/>
      <c r="B21" s="564" t="s">
        <v>48</v>
      </c>
      <c r="C21" s="565"/>
      <c r="D21" s="565"/>
      <c r="E21" s="566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3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5">
      <c r="B23" s="123"/>
    </row>
    <row r="24" spans="1:19" x14ac:dyDescent="0.25">
      <c r="L24" s="619" t="s">
        <v>140</v>
      </c>
      <c r="M24" s="619"/>
      <c r="N24" s="619"/>
      <c r="O24" s="481"/>
      <c r="P24" s="481"/>
    </row>
  </sheetData>
  <mergeCells count="20">
    <mergeCell ref="D7:H7"/>
    <mergeCell ref="I7:J7"/>
    <mergeCell ref="L24:N24"/>
    <mergeCell ref="B21:E21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Данные!B19</f>
        <v>60</v>
      </c>
      <c r="L2" s="602"/>
      <c r="M2" s="66"/>
      <c r="N2" s="67"/>
      <c r="O2" s="68"/>
      <c r="P2" s="620"/>
      <c r="Q2" s="620"/>
      <c r="R2" s="69"/>
      <c r="S2" s="70"/>
    </row>
    <row r="3" spans="1:19" ht="17.25" customHeight="1" thickBot="1" x14ac:dyDescent="0.3">
      <c r="A3" s="65"/>
      <c r="B3" s="585"/>
      <c r="C3" s="586"/>
      <c r="D3" s="587"/>
      <c r="E3" s="594" t="s">
        <v>90</v>
      </c>
      <c r="F3" s="595"/>
      <c r="G3" s="595"/>
      <c r="H3" s="596"/>
      <c r="I3" s="599"/>
      <c r="J3" s="600"/>
      <c r="K3" s="603"/>
      <c r="L3" s="6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88"/>
      <c r="C4" s="589"/>
      <c r="D4" s="590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7" t="s">
        <v>13</v>
      </c>
      <c r="C5" s="605"/>
      <c r="D5" s="494" t="str">
        <f>Данные!$A5</f>
        <v>PCI</v>
      </c>
      <c r="E5" s="495"/>
      <c r="F5" s="495"/>
      <c r="G5" s="495"/>
      <c r="H5" s="496"/>
      <c r="I5" s="606"/>
      <c r="J5" s="607"/>
      <c r="K5" s="608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7" t="s">
        <v>12</v>
      </c>
      <c r="C6" s="605"/>
      <c r="D6" s="488" t="str">
        <f>Данные!$A2</f>
        <v>ХXI-В-28-2.1-500-14 (Брест колоски 0.5 л.)</v>
      </c>
      <c r="E6" s="572"/>
      <c r="F6" s="572"/>
      <c r="G6" s="572"/>
      <c r="H6" s="573"/>
      <c r="I6" s="606"/>
      <c r="J6" s="607"/>
      <c r="K6" s="608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74" t="s">
        <v>14</v>
      </c>
      <c r="C7" s="609"/>
      <c r="D7" s="497">
        <f>Данные!$A8</f>
        <v>0</v>
      </c>
      <c r="E7" s="576"/>
      <c r="F7" s="576"/>
      <c r="G7" s="576"/>
      <c r="H7" s="577"/>
      <c r="I7" s="610" t="s">
        <v>15</v>
      </c>
      <c r="J7" s="609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64" t="s">
        <v>50</v>
      </c>
      <c r="C16" s="565"/>
      <c r="D16" s="565"/>
      <c r="E16" s="566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  <row r="19" spans="1:19" x14ac:dyDescent="0.25">
      <c r="K19" s="619" t="s">
        <v>140</v>
      </c>
      <c r="L19" s="619"/>
      <c r="M19" s="619"/>
      <c r="N19" s="481"/>
      <c r="O19" s="481"/>
    </row>
  </sheetData>
  <mergeCells count="20">
    <mergeCell ref="K19:M19"/>
    <mergeCell ref="B16:E16"/>
    <mergeCell ref="B2:D4"/>
    <mergeCell ref="B5:C5"/>
    <mergeCell ref="K7:L7"/>
    <mergeCell ref="B7:C7"/>
    <mergeCell ref="D7:H7"/>
    <mergeCell ref="I7:J7"/>
    <mergeCell ref="P2:Q2"/>
    <mergeCell ref="E2:H2"/>
    <mergeCell ref="E3:H3"/>
    <mergeCell ref="I2:J3"/>
    <mergeCell ref="K2:L3"/>
    <mergeCell ref="B6:C6"/>
    <mergeCell ref="D6:H6"/>
    <mergeCell ref="I6:J6"/>
    <mergeCell ref="K6:L6"/>
    <mergeCell ref="D5:H5"/>
    <mergeCell ref="I5:J5"/>
    <mergeCell ref="K5:L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9</vt:i4>
      </vt:variant>
    </vt:vector>
  </HeadingPairs>
  <TitlesOfParts>
    <vt:vector size="22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2019-11-19T10:13:40Z</cp:lastPrinted>
  <dcterms:created xsi:type="dcterms:W3CDTF">2004-01-21T15:24:02Z</dcterms:created>
  <dcterms:modified xsi:type="dcterms:W3CDTF">2020-01-27T12:20:08Z</dcterms:modified>
</cp:coreProperties>
</file>