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28-2-450-19 Калина 0.45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E36" i="14" l="1"/>
  <c r="G36" i="14"/>
  <c r="B37" i="14"/>
  <c r="E38" i="14"/>
  <c r="G38" i="14"/>
  <c r="B39" i="14"/>
  <c r="A26" i="14" l="1"/>
  <c r="A28" i="14" s="1"/>
  <c r="A30" i="14" s="1"/>
  <c r="A32" i="14" s="1"/>
  <c r="A34" i="14" s="1"/>
  <c r="A36" i="14" l="1"/>
  <c r="A38" i="14" s="1"/>
  <c r="A40" i="14" s="1"/>
  <c r="A42" i="14" s="1"/>
  <c r="A44" i="14" s="1"/>
  <c r="A46" i="14" s="1"/>
  <c r="E15" i="15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<sst xmlns="http://schemas.openxmlformats.org/spreadsheetml/2006/main" count="540" uniqueCount="151">
  <si>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</si>
  <si>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</si>
  <si>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</si>
  <si>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</si>
  <si>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</si>
  <si>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</si>
  <si>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</si>
  <si>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</si>
  <si>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</si>
  <si>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</si>
  <si>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</si>
  <si>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</si>
  <si>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</si>
  <si>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</si>
  <si>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</si>
  <si>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</si>
  <si>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</si>
  <si>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</si>
  <si>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</si>
  <si>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</si>
  <si>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</si>
  <si>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</si>
  <si>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</si>
  <si>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</si>
  <si>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</si>
  <si>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</si>
  <si>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</si>
  <si>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</si>
  <si>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</si>
  <si>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</si>
  <si>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</si>
  <si>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</si>
  <si>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</si>
  <si>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</si>
  <si>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</si>
  <si>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</si>
  <si>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</si>
  <si>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</si>
  <si>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</si>
  <si>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</si>
  <si>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</si>
  <si>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</si>
  <si>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</si>
  <si>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</si>
  <si>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</si>
  <si>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</si>
  <si>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</si>
  <si>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</si>
  <si>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</si>
  <si>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</si>
  <si>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</si>
  <si>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</si>
  <si>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</si>
  <si>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</si>
  <si>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</si>
  <si>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</si>
  <si>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</si>
  <si>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</si>
  <si>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</si>
  <si>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</si>
  <si>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</si>
  <si>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</si>
  <si>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</si>
  <si>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</si>
  <si>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</si>
  <si>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</si>
  <si>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</si>
  <si>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</si>
  <si>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</si>
  <si>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</si>
  <si>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</si>
  <si>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</si>
  <si>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</si>
  <si>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</si>
  <si>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</si>
  <si>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</si>
  <si>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</si>
  <si>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</si>
  <si>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</si>
  <si>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</si>
  <si>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</si>
  <si>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</si>
  <si>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</si>
  <si>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</si>
  <si>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</si>
  <si>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</si>
  <si>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</si>
  <si>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</si>
  <si>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</si>
  <si>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</si>
  <si>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</si>
  <si>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</si>
  <si>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</si>
  <si>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</si>
  <si>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</si>
  <si>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</si>
  <si>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</si>
  <si>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</si>
  <si>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</si>
  <si>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</si>
  <si>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</si>
  <si>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</si>
  <si>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</si>
  <si>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</si>
  <si>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</si>
  <si>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</si>
  <si>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</si>
  <si>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</si>
  <si>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</si>
  <si>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</si>
  <si>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</si>
  <si>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</si>
  <si>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</si>
  <si>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</si>
  <si>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</si>
  <si>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</si>
  <si>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</si>
  <si>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</si>
  <si>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</si>
  <si>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</si>
  <si>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</si>
  <si>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</si>
  <si>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</si>
  <si>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</si>
  <si>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</si>
  <si>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</si>
  <si>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</si>
  <si>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</si>
  <si>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</si>
  <si>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</si>
  <si>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</si>
  <si>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</si>
  <si>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</si>
  <si>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</si>
  <si>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</si>
  <si>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</si>
  <si>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</si>
  <si>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</si>
  <si>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</si>
  <si>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</si>
  <si>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</si>
  <si>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</si>
  <si>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</si>
  <si>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</si>
  <si>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</si>
  <si>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XXI-B-28-2-450-19 (Калина 0.45 л.)</t>
  </si>
  <si>
    <t>XXI-B-28-2-450-19</t>
  </si>
  <si>
    <t>(к серийному формокомплекту XXI-B-28-2-450-19)</t>
  </si>
  <si>
    <t>0,2/0,1</t>
  </si>
  <si>
    <t>Полная высота 45,4 мм</t>
  </si>
  <si>
    <t>Вес, гр. (ном. 305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</si>
</sst>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59267</xdr:colOff>
      <xdr:row>1</xdr:row>
      <xdr:rowOff>84666</xdr:rowOff>
    </xdr:from>
    <xdr:to>
      <xdr:col>17</xdr:col>
      <xdr:colOff>547253</xdr:colOff>
      <xdr:row>6</xdr:row>
      <xdr:rowOff>918475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186266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2" sqref="D12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95" t="s">
        <v>82</v>
      </c>
      <c r="B1" s="499"/>
      <c r="C1" s="499"/>
      <c r="D1" s="499"/>
      <c r="E1" s="499"/>
      <c r="G1" s="363" t="s">
        <v>81</v>
      </c>
    </row>
    <row r="2" spans="1:11" ht="17.399999999999999" thickTop="1" thickBot="1" x14ac:dyDescent="0.35">
      <c r="A2" s="496" t="s">
        <v>145</v>
      </c>
      <c r="B2" s="497"/>
      <c r="C2" s="497"/>
      <c r="D2" s="497"/>
      <c r="E2" s="498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0" t="s">
        <v>83</v>
      </c>
      <c r="B4" s="501"/>
      <c r="C4" s="501"/>
      <c r="D4" s="501"/>
      <c r="E4" s="501"/>
    </row>
    <row r="5" spans="1:11" ht="16.8" thickTop="1" thickBot="1" x14ac:dyDescent="0.3">
      <c r="A5" s="502" t="s">
        <v>87</v>
      </c>
      <c r="B5" s="503"/>
      <c r="C5" s="503"/>
      <c r="D5" s="503"/>
      <c r="E5" s="504"/>
    </row>
    <row r="6" spans="1:11" ht="13.8" thickTop="1" x14ac:dyDescent="0.25"/>
    <row r="7" spans="1:11" ht="13.8" thickBot="1" x14ac:dyDescent="0.3">
      <c r="A7" s="495" t="s">
        <v>84</v>
      </c>
      <c r="B7" s="499"/>
      <c r="C7" s="499"/>
      <c r="D7" s="499"/>
      <c r="E7" s="499"/>
    </row>
    <row r="8" spans="1:11" ht="16.8" thickTop="1" thickBot="1" x14ac:dyDescent="0.3">
      <c r="A8" s="505"/>
      <c r="B8" s="506"/>
      <c r="C8" s="506"/>
      <c r="D8" s="506"/>
      <c r="E8" s="507"/>
    </row>
    <row r="10" spans="1:11" ht="13.8" thickBot="1" x14ac:dyDescent="0.3">
      <c r="A10" s="495" t="s">
        <v>85</v>
      </c>
      <c r="B10" s="495"/>
      <c r="C10" s="364"/>
      <c r="D10" s="370" t="s">
        <v>94</v>
      </c>
      <c r="E10" s="364"/>
      <c r="F10" t="s">
        <v>95</v>
      </c>
    </row>
    <row r="11" spans="1:11" ht="16.8" thickTop="1" thickBot="1" x14ac:dyDescent="0.3">
      <c r="A11" s="493"/>
      <c r="B11" s="494"/>
      <c r="D11" s="369">
        <v>43839</v>
      </c>
      <c r="F11" s="508" t="s">
        <v>97</v>
      </c>
      <c r="G11" s="508"/>
      <c r="H11" s="508"/>
      <c r="I11" s="508"/>
      <c r="J11" s="509" t="s">
        <v>99</v>
      </c>
      <c r="K11" s="509"/>
    </row>
    <row r="12" spans="1:11" x14ac:dyDescent="0.25">
      <c r="F12" s="508" t="s">
        <v>86</v>
      </c>
      <c r="G12" s="508"/>
      <c r="H12" s="508"/>
      <c r="I12" s="508"/>
      <c r="J12" s="509" t="s">
        <v>100</v>
      </c>
      <c r="K12" s="509"/>
    </row>
    <row r="13" spans="1:11" ht="39.6" x14ac:dyDescent="0.25">
      <c r="A13" s="374" t="s">
        <v>88</v>
      </c>
      <c r="B13" s="374" t="s">
        <v>89</v>
      </c>
      <c r="C13" s="374" t="s">
        <v>104</v>
      </c>
      <c r="D13" s="374" t="s">
        <v>136</v>
      </c>
      <c r="E13" s="474" t="s">
        <v>137</v>
      </c>
      <c r="F13" s="508" t="s">
        <v>98</v>
      </c>
      <c r="G13" s="508"/>
      <c r="H13" s="508"/>
      <c r="I13" s="508"/>
      <c r="J13" s="509" t="s">
        <v>101</v>
      </c>
      <c r="K13" s="509"/>
    </row>
    <row r="14" spans="1:11" x14ac:dyDescent="0.25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5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5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5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5">
      <c r="A18" s="365" t="s">
        <v>47</v>
      </c>
      <c r="B18" s="366">
        <v>60</v>
      </c>
      <c r="C18" s="372" t="s">
        <v>146</v>
      </c>
      <c r="D18" s="366">
        <v>1.29</v>
      </c>
      <c r="E18" s="366">
        <f t="shared" si="0"/>
        <v>77.400000000000006</v>
      </c>
    </row>
    <row r="19" spans="1:7" x14ac:dyDescent="0.25">
      <c r="A19" s="365" t="s">
        <v>90</v>
      </c>
      <c r="B19" s="366">
        <v>80</v>
      </c>
      <c r="C19" s="372" t="s">
        <v>146</v>
      </c>
      <c r="D19" s="366">
        <v>0.3</v>
      </c>
      <c r="E19" s="366">
        <f t="shared" si="0"/>
        <v>24</v>
      </c>
    </row>
    <row r="20" spans="1:7" x14ac:dyDescent="0.25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 x14ac:dyDescent="0.25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5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5">
      <c r="A23" s="365" t="s">
        <v>56</v>
      </c>
      <c r="B23" s="366">
        <v>22</v>
      </c>
      <c r="C23" s="372" t="s">
        <v>146</v>
      </c>
      <c r="D23" s="366">
        <v>1.7</v>
      </c>
      <c r="E23" s="366">
        <f t="shared" si="0"/>
        <v>37.4</v>
      </c>
    </row>
    <row r="24" spans="1:7" x14ac:dyDescent="0.25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5">
      <c r="A27" s="367" t="s">
        <v>106</v>
      </c>
      <c r="B27" s="373"/>
      <c r="C27" s="375"/>
      <c r="D27" s="366"/>
      <c r="E27" s="366"/>
    </row>
    <row r="28" spans="1:7" x14ac:dyDescent="0.25">
      <c r="A28" s="371"/>
      <c r="D28" s="370"/>
      <c r="E28" s="370">
        <f>SUM(E14:E27)</f>
        <v>2126.8000000000002</v>
      </c>
      <c r="F28">
        <v>2400</v>
      </c>
      <c r="G28">
        <f>F28-E28</f>
        <v>273.19999999999982</v>
      </c>
    </row>
    <row r="29" spans="1:7" x14ac:dyDescent="0.25">
      <c r="A29" s="492" t="s">
        <v>107</v>
      </c>
      <c r="B29" s="492"/>
      <c r="C29" s="492"/>
    </row>
    <row r="30" spans="1:7" x14ac:dyDescent="0.25">
      <c r="A30" t="s">
        <v>147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0</v>
      </c>
      <c r="L2" s="619"/>
      <c r="M2" s="164"/>
      <c r="N2" s="165"/>
      <c r="O2" s="166"/>
      <c r="P2" s="637"/>
      <c r="Q2" s="637"/>
      <c r="R2" s="167"/>
      <c r="S2" s="168"/>
    </row>
    <row r="3" spans="1:19" ht="17.25" customHeight="1" thickBot="1" x14ac:dyDescent="0.3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8" t="s">
        <v>139</v>
      </c>
      <c r="M21" s="628"/>
      <c r="N21" s="628"/>
      <c r="O21" s="475"/>
      <c r="P21" s="475"/>
      <c r="Q21" s="491"/>
      <c r="R21" s="491"/>
    </row>
    <row r="22" spans="1:19" x14ac:dyDescent="0.25">
      <c r="O22" s="560" t="s">
        <v>143</v>
      </c>
      <c r="P22" s="560"/>
      <c r="Q22" s="561" t="s">
        <v>144</v>
      </c>
      <c r="R22" s="56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0</v>
      </c>
      <c r="L2" s="619"/>
      <c r="M2" s="203"/>
      <c r="N2" s="204"/>
      <c r="O2" s="205"/>
      <c r="P2" s="641"/>
      <c r="Q2" s="641"/>
      <c r="R2" s="206"/>
      <c r="S2" s="207"/>
    </row>
    <row r="3" spans="1:19" ht="17.25" customHeight="1" thickBot="1" x14ac:dyDescent="0.3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8" t="s">
        <v>139</v>
      </c>
      <c r="M21" s="628"/>
      <c r="N21" s="628"/>
      <c r="O21" s="475"/>
      <c r="P21" s="475"/>
      <c r="Q21" s="491"/>
      <c r="R21" s="491"/>
    </row>
    <row r="22" spans="1:19" x14ac:dyDescent="0.25">
      <c r="O22" s="560" t="s">
        <v>143</v>
      </c>
      <c r="P22" s="560"/>
      <c r="Q22" s="561" t="s">
        <v>144</v>
      </c>
      <c r="R22" s="56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0</v>
      </c>
      <c r="L2" s="619"/>
      <c r="M2" s="131"/>
      <c r="N2" s="132"/>
      <c r="O2" s="133"/>
      <c r="P2" s="642"/>
      <c r="Q2" s="642"/>
      <c r="R2" s="134"/>
      <c r="S2" s="135"/>
    </row>
    <row r="3" spans="1:19" ht="17.25" customHeight="1" thickBot="1" x14ac:dyDescent="0.3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8" t="s">
        <v>139</v>
      </c>
      <c r="M19" s="628"/>
      <c r="N19" s="628"/>
      <c r="O19" s="475"/>
      <c r="P19" s="475"/>
      <c r="Q19" s="491"/>
      <c r="R19" s="491"/>
    </row>
    <row r="20" spans="1:19" x14ac:dyDescent="0.25">
      <c r="O20" s="560" t="s">
        <v>143</v>
      </c>
      <c r="P20" s="560"/>
      <c r="Q20" s="561" t="s">
        <v>144</v>
      </c>
      <c r="R20" s="56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1" sqref="I11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22</v>
      </c>
      <c r="L2" s="644"/>
      <c r="M2" s="260"/>
      <c r="N2" s="261"/>
      <c r="O2" s="262"/>
      <c r="P2" s="647"/>
      <c r="Q2" s="647"/>
      <c r="R2" s="263"/>
      <c r="S2" s="264"/>
    </row>
    <row r="3" spans="1:19" ht="17.25" customHeight="1" thickBot="1" x14ac:dyDescent="0.3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>
        <v>32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>
        <v>77.8</v>
      </c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8" t="s">
        <v>139</v>
      </c>
      <c r="M18" s="628"/>
      <c r="N18" s="628"/>
      <c r="O18" s="475"/>
      <c r="P18" s="475"/>
      <c r="Q18" s="491"/>
      <c r="R18" s="491"/>
    </row>
    <row r="19" spans="12:18" x14ac:dyDescent="0.25">
      <c r="O19" s="560" t="s">
        <v>143</v>
      </c>
      <c r="P19" s="560"/>
      <c r="Q19" s="561" t="s">
        <v>144</v>
      </c>
      <c r="R19" s="56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="90" zoomScaleNormal="100" zoomScaleSheetLayoutView="90" workbookViewId="0">
      <selection activeCell="J22" sqref="J2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110</v>
      </c>
      <c r="C1" s="380"/>
      <c r="D1" s="472" t="str">
        <f>Данные!A2</f>
        <v>XXI-B-28-2-450-19 (Калина 0.45 л.)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2" t="s">
        <v>112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XXI-B-28-2-450-19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XXI-B-28-2-450-19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XXI-B-28-2-450-19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XXI-B-28-2-450-19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XXI-B-28-2-450-19</v>
      </c>
      <c r="D10" s="400">
        <f>Данные!$B18</f>
        <v>60</v>
      </c>
      <c r="E10" s="400">
        <v>60</v>
      </c>
      <c r="F10" s="379"/>
      <c r="G10" s="400">
        <f t="shared" si="0"/>
        <v>60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XXI-B-28-2-450-19</v>
      </c>
      <c r="D11" s="400">
        <f>Данные!$B19</f>
        <v>80</v>
      </c>
      <c r="E11" s="400">
        <v>80</v>
      </c>
      <c r="F11" s="379"/>
      <c r="G11" s="400">
        <f t="shared" si="0"/>
        <v>80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XXI-B-28-2-450-19</v>
      </c>
      <c r="D15" s="400">
        <f>Данные!$B23</f>
        <v>22</v>
      </c>
      <c r="E15" s="400">
        <v>22</v>
      </c>
      <c r="F15" s="404"/>
      <c r="G15" s="400">
        <f t="shared" si="0"/>
        <v>22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>
        <f>Данные!C24</f>
        <v>0</v>
      </c>
      <c r="D16" s="400">
        <f>Данные!$B24</f>
        <v>0</v>
      </c>
      <c r="E16" s="400"/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/>
      <c r="F17" s="411"/>
      <c r="G17" s="410">
        <f t="shared" si="0"/>
        <v>0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421" t="s">
        <v>150</v>
      </c>
      <c r="K20" s="391"/>
      <c r="L20" s="391"/>
    </row>
    <row r="21" spans="1:12" x14ac:dyDescent="0.25">
      <c r="A21" s="422">
        <f>D6*700000</f>
        <v>16800000</v>
      </c>
      <c r="B21" s="423">
        <v>43846</v>
      </c>
      <c r="C21" s="424">
        <v>43850</v>
      </c>
      <c r="D21" s="423">
        <v>43857</v>
      </c>
      <c r="E21" s="425">
        <v>895356</v>
      </c>
      <c r="F21" s="425">
        <v>942062</v>
      </c>
      <c r="G21" s="426">
        <f>F21/A$21</f>
        <v>5.6075119047619047E-2</v>
      </c>
      <c r="H21" s="427">
        <f>A21-F21</f>
        <v>15857938</v>
      </c>
      <c r="I21" s="428">
        <f>1-G21</f>
        <v>0.94392488095238092</v>
      </c>
      <c r="J21" s="648">
        <v>305</v>
      </c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15857938</v>
      </c>
      <c r="I22" s="434">
        <f>I21-G22</f>
        <v>0.94392488095238092</v>
      </c>
      <c r="J22" s="649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650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651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650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650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650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650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652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652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653"/>
      <c r="K31" s="383"/>
      <c r="L31" s="383"/>
    </row>
    <row r="32" spans="1:12" ht="13.8" thickBot="1" x14ac:dyDescent="0.3">
      <c r="A32" s="453" t="s">
        <v>130</v>
      </c>
      <c r="B32" s="454"/>
      <c r="C32" s="454"/>
      <c r="D32" s="455"/>
      <c r="E32" s="456">
        <f>SUM(E21:E31)</f>
        <v>895356</v>
      </c>
      <c r="F32" s="457">
        <f>SUM(F21:F31)</f>
        <v>942062</v>
      </c>
      <c r="G32" s="458">
        <f>SUM(G21:G31)</f>
        <v>5.6075119047619047E-2</v>
      </c>
      <c r="H32" s="459">
        <f>A21-F32</f>
        <v>15857938</v>
      </c>
      <c r="I32" s="460">
        <f>1-G32</f>
        <v>0.94392488095238092</v>
      </c>
      <c r="J32" s="654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13" t="s">
        <v>131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5">
      <c r="A37" s="514" t="s">
        <v>132</v>
      </c>
      <c r="B37" s="514"/>
      <c r="C37" s="462" t="s">
        <v>133</v>
      </c>
      <c r="D37" s="462" t="s">
        <v>134</v>
      </c>
      <c r="E37" s="383"/>
      <c r="F37" s="383"/>
      <c r="G37" s="383"/>
      <c r="H37" s="383"/>
      <c r="I37" s="383"/>
      <c r="J37" s="383"/>
    </row>
    <row r="38" spans="1:11" x14ac:dyDescent="0.25">
      <c r="A38" s="515">
        <f>A21-F32</f>
        <v>15857938</v>
      </c>
      <c r="B38" s="516"/>
      <c r="C38" s="463">
        <f>1-G32</f>
        <v>0.94392488095238092</v>
      </c>
      <c r="D38" s="464">
        <f>(C38/0.8)*100</f>
        <v>117.99061011904762</v>
      </c>
      <c r="E38" s="465" t="s">
        <v>135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4" zoomScaleSheetLayoutView="100" workbookViewId="0">
      <selection activeCell="A12" sqref="A12:J12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102</v>
      </c>
      <c r="H3" s="310"/>
      <c r="I3" s="310"/>
      <c r="J3" s="310"/>
      <c r="K3" s="310"/>
    </row>
    <row r="4" spans="1:11" s="359" customFormat="1" ht="17.399999999999999" x14ac:dyDescent="0.35">
      <c r="G4" s="309" t="s">
        <v>105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103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3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3">
      <c r="A13" s="522" t="str">
        <f>Данные!A2</f>
        <v>XXI-B-28-2-450-19 (Калина 0.45 л.)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43839</v>
      </c>
      <c r="I15" s="304"/>
      <c r="J15" s="305"/>
    </row>
    <row r="16" spans="1:11" ht="15.6" x14ac:dyDescent="0.3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43839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3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3">
      <c r="A24" s="527">
        <v>1</v>
      </c>
      <c r="B24" s="541" t="s">
        <v>43</v>
      </c>
      <c r="C24" s="542"/>
      <c r="D24" s="543"/>
      <c r="E24" s="529" t="str">
        <f>Данные!C14</f>
        <v>XXI-B-28-2-450-19</v>
      </c>
      <c r="F24" s="530"/>
      <c r="G24" s="533">
        <f>Данные!B14</f>
        <v>24</v>
      </c>
      <c r="H24" s="535"/>
      <c r="I24" s="536"/>
      <c r="J24" s="537"/>
    </row>
    <row r="25" spans="1:10" ht="40.049999999999997" customHeight="1" x14ac:dyDescent="0.3">
      <c r="A25" s="528"/>
      <c r="B25" s="523" t="str">
        <f>Данные!$A$30</f>
        <v>(к серийному формокомплекту XXI-B-28-2-450-19)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3">
      <c r="A26" s="527">
        <f>A24+1</f>
        <v>2</v>
      </c>
      <c r="B26" s="545" t="s">
        <v>108</v>
      </c>
      <c r="C26" s="546"/>
      <c r="D26" s="547"/>
      <c r="E26" s="529" t="str">
        <f>Данные!C15</f>
        <v>XXI-B-28-2-450-19</v>
      </c>
      <c r="F26" s="530"/>
      <c r="G26" s="533">
        <f>Данные!B15</f>
        <v>24</v>
      </c>
      <c r="H26" s="535"/>
      <c r="I26" s="536"/>
      <c r="J26" s="537"/>
    </row>
    <row r="27" spans="1:10" ht="40.049999999999997" customHeight="1" x14ac:dyDescent="0.3">
      <c r="A27" s="528"/>
      <c r="B27" s="523" t="str">
        <f>Данные!$A$30</f>
        <v>(к серийному формокомплекту XXI-B-28-2-450-19)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 x14ac:dyDescent="0.3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Данные!C16</f>
        <v>XXI-B-28-2-450-19</v>
      </c>
      <c r="F28" s="530"/>
      <c r="G28" s="533">
        <f>Данные!B16</f>
        <v>32</v>
      </c>
      <c r="H28" s="535"/>
      <c r="I28" s="536"/>
      <c r="J28" s="537"/>
    </row>
    <row r="29" spans="1:10" ht="40.049999999999997" customHeight="1" x14ac:dyDescent="0.3">
      <c r="A29" s="528"/>
      <c r="B29" s="523" t="str">
        <f>Данные!$A$30</f>
        <v>(к серийному формокомплекту XXI-B-28-2-450-19)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 x14ac:dyDescent="0.3">
      <c r="A30" s="527">
        <f t="shared" ref="A30" si="1">A28+1</f>
        <v>4</v>
      </c>
      <c r="B30" s="545" t="s">
        <v>109</v>
      </c>
      <c r="C30" s="546"/>
      <c r="D30" s="547"/>
      <c r="E30" s="529" t="str">
        <f>Данные!C17</f>
        <v>XXI-B-28-2-450-19</v>
      </c>
      <c r="F30" s="530"/>
      <c r="G30" s="533">
        <f>Данные!B17</f>
        <v>32</v>
      </c>
      <c r="H30" s="535"/>
      <c r="I30" s="536"/>
      <c r="J30" s="537"/>
    </row>
    <row r="31" spans="1:10" ht="40.049999999999997" customHeight="1" x14ac:dyDescent="0.3">
      <c r="A31" s="528"/>
      <c r="B31" s="523" t="str">
        <f>Данные!$A$30</f>
        <v>(к серийному формокомплекту XXI-B-28-2-450-19)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" customHeight="1" x14ac:dyDescent="0.3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Данные!C18</f>
        <v>XXI-B-28-2-450-19</v>
      </c>
      <c r="F32" s="530"/>
      <c r="G32" s="533">
        <f>Данные!B18</f>
        <v>60</v>
      </c>
      <c r="H32" s="535"/>
      <c r="I32" s="536"/>
      <c r="J32" s="537"/>
    </row>
    <row r="33" spans="1:10" ht="40.049999999999997" customHeight="1" x14ac:dyDescent="0.3">
      <c r="A33" s="528"/>
      <c r="B33" s="523" t="str">
        <f>Данные!$A$30</f>
        <v>(к серийному формокомплекту XXI-B-28-2-450-19)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" customHeight="1" x14ac:dyDescent="0.3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Данные!C19</f>
        <v>XXI-B-28-2-450-19</v>
      </c>
      <c r="F34" s="530"/>
      <c r="G34" s="533">
        <f>Данные!B19</f>
        <v>80</v>
      </c>
      <c r="H34" s="535"/>
      <c r="I34" s="536"/>
      <c r="J34" s="537"/>
    </row>
    <row r="35" spans="1:10" ht="40.049999999999997" customHeight="1" x14ac:dyDescent="0.3">
      <c r="A35" s="528"/>
      <c r="B35" s="523" t="str">
        <f>Данные!$A$30</f>
        <v>(к серийному формокомплекту XXI-B-28-2-450-19)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" customHeight="1" x14ac:dyDescent="0.3">
      <c r="A36" s="527">
        <f t="shared" ref="A36" si="4">A34+1</f>
        <v>7</v>
      </c>
      <c r="B36" s="545" t="s">
        <v>51</v>
      </c>
      <c r="C36" s="546"/>
      <c r="D36" s="547"/>
      <c r="E36" s="529">
        <f>Данные!C20</f>
        <v>0</v>
      </c>
      <c r="F36" s="530"/>
      <c r="G36" s="533">
        <f>Данные!B20</f>
        <v>0</v>
      </c>
      <c r="H36" s="535"/>
      <c r="I36" s="536"/>
      <c r="J36" s="537"/>
    </row>
    <row r="37" spans="1:10" ht="40.049999999999997" customHeight="1" x14ac:dyDescent="0.3">
      <c r="A37" s="549"/>
      <c r="B37" s="523" t="str">
        <f>Данные!$A$30</f>
        <v>(к серийному формокомплекту XXI-B-28-2-450-19)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" customHeight="1" x14ac:dyDescent="0.3">
      <c r="A38" s="527">
        <f t="shared" ref="A38" si="5">A36+1</f>
        <v>8</v>
      </c>
      <c r="B38" s="545" t="s">
        <v>53</v>
      </c>
      <c r="C38" s="546"/>
      <c r="D38" s="547"/>
      <c r="E38" s="529">
        <f>Данные!C21</f>
        <v>0</v>
      </c>
      <c r="F38" s="530"/>
      <c r="G38" s="533">
        <f>Данные!B21</f>
        <v>0</v>
      </c>
      <c r="H38" s="535"/>
      <c r="I38" s="536"/>
      <c r="J38" s="537"/>
    </row>
    <row r="39" spans="1:10" ht="40.049999999999997" customHeight="1" x14ac:dyDescent="0.3">
      <c r="A39" s="549"/>
      <c r="B39" s="523" t="str">
        <f>Данные!$A$30</f>
        <v>(к серийному формокомплекту XXI-B-28-2-450-19)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" customHeight="1" x14ac:dyDescent="0.3">
      <c r="A40" s="527">
        <f>A38+1</f>
        <v>9</v>
      </c>
      <c r="B40" s="545" t="s">
        <v>56</v>
      </c>
      <c r="C40" s="546"/>
      <c r="D40" s="547"/>
      <c r="E40" s="529" t="str">
        <f>Данные!C23</f>
        <v>XXI-B-28-2-450-19</v>
      </c>
      <c r="F40" s="530"/>
      <c r="G40" s="533">
        <f>Данные!B23</f>
        <v>22</v>
      </c>
      <c r="H40" s="535"/>
      <c r="I40" s="536"/>
      <c r="J40" s="537"/>
    </row>
    <row r="41" spans="1:10" ht="40.049999999999997" customHeight="1" x14ac:dyDescent="0.3">
      <c r="A41" s="528"/>
      <c r="B41" s="523" t="str">
        <f>Данные!$A$30</f>
        <v>(к серийному формокомплекту XXI-B-28-2-450-19)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" customHeight="1" x14ac:dyDescent="0.3">
      <c r="A42" s="527">
        <f t="shared" ref="A42" si="6">A40+1</f>
        <v>10</v>
      </c>
      <c r="B42" s="545" t="s">
        <v>55</v>
      </c>
      <c r="C42" s="546"/>
      <c r="D42" s="547"/>
      <c r="E42" s="529">
        <f>Данные!C26</f>
        <v>0</v>
      </c>
      <c r="F42" s="530"/>
      <c r="G42" s="533">
        <f>Данные!B26</f>
        <v>0</v>
      </c>
      <c r="H42" s="535"/>
      <c r="I42" s="536"/>
      <c r="J42" s="537"/>
    </row>
    <row r="43" spans="1:10" ht="40.049999999999997" customHeight="1" x14ac:dyDescent="0.3">
      <c r="A43" s="528"/>
      <c r="B43" s="523" t="str">
        <f>Данные!$A$30</f>
        <v>(к серийному формокомплекту XXI-B-28-2-450-19)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" customHeight="1" x14ac:dyDescent="0.3">
      <c r="A44" s="527">
        <f t="shared" ref="A44" si="7">A42+1</f>
        <v>11</v>
      </c>
      <c r="B44" s="545" t="s">
        <v>106</v>
      </c>
      <c r="C44" s="546"/>
      <c r="D44" s="547"/>
      <c r="E44" s="529">
        <f>Данные!C27</f>
        <v>0</v>
      </c>
      <c r="F44" s="530"/>
      <c r="G44" s="533">
        <f>Данные!B27</f>
        <v>0</v>
      </c>
      <c r="H44" s="535"/>
      <c r="I44" s="536"/>
      <c r="J44" s="537"/>
    </row>
    <row r="45" spans="1:10" ht="40.049999999999997" customHeight="1" x14ac:dyDescent="0.3">
      <c r="A45" s="528"/>
      <c r="B45" s="523" t="str">
        <f>Данные!$A$30</f>
        <v>(к серийному формокомплекту XXI-B-28-2-450-19)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" customHeight="1" x14ac:dyDescent="0.3">
      <c r="A46" s="527">
        <f t="shared" ref="A46" si="8">A44+1</f>
        <v>12</v>
      </c>
      <c r="B46" s="545" t="s">
        <v>70</v>
      </c>
      <c r="C46" s="546"/>
      <c r="D46" s="547"/>
      <c r="E46" s="529">
        <f>Данные!C24</f>
        <v>0</v>
      </c>
      <c r="F46" s="530"/>
      <c r="G46" s="533">
        <f>Данные!B24</f>
        <v>0</v>
      </c>
      <c r="H46" s="535"/>
      <c r="I46" s="536"/>
      <c r="J46" s="537"/>
    </row>
    <row r="47" spans="1:10" ht="40.049999999999997" customHeight="1" x14ac:dyDescent="0.3">
      <c r="A47" s="528"/>
      <c r="B47" s="523" t="str">
        <f>Данные!$A$30</f>
        <v>(к серийному формокомплекту XXI-B-28-2-450-19)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3.4" thickBot="1" x14ac:dyDescent="0.3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1" t="s">
        <v>13</v>
      </c>
      <c r="C5" s="592"/>
      <c r="D5" s="502" t="str">
        <f>Данные!$A5</f>
        <v>PCI</v>
      </c>
      <c r="E5" s="503"/>
      <c r="F5" s="503"/>
      <c r="G5" s="503"/>
      <c r="H5" s="504"/>
      <c r="I5" s="553"/>
      <c r="J5" s="554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1" t="s">
        <v>12</v>
      </c>
      <c r="C6" s="593"/>
      <c r="D6" s="496" t="str">
        <f>Данные!$A2</f>
        <v>XXI-B-28-2-450-19 (Калина 0.45 л.)</v>
      </c>
      <c r="E6" s="594"/>
      <c r="F6" s="594"/>
      <c r="G6" s="594"/>
      <c r="H6" s="595"/>
      <c r="I6" s="553"/>
      <c r="J6" s="554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5" t="s">
        <v>14</v>
      </c>
      <c r="C7" s="556"/>
      <c r="D7" s="505">
        <f>Данные!$A8</f>
        <v>0</v>
      </c>
      <c r="E7" s="557"/>
      <c r="F7" s="557"/>
      <c r="G7" s="557"/>
      <c r="H7" s="558"/>
      <c r="I7" s="555" t="s">
        <v>15</v>
      </c>
      <c r="J7" s="559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>
        <v>270.7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>
        <v>27.8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>
        <v>245.3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>
        <v>61.5</v>
      </c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>
        <v>60.1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>
        <v>0.3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0" t="s">
        <v>57</v>
      </c>
      <c r="C23" s="551"/>
      <c r="D23" s="551"/>
      <c r="E23" s="55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8" t="s">
        <v>45</v>
      </c>
      <c r="C24" s="589"/>
      <c r="D24" s="589"/>
      <c r="E24" s="59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3" t="s">
        <v>139</v>
      </c>
      <c r="L27" s="563"/>
      <c r="M27" s="563"/>
      <c r="N27" s="475"/>
      <c r="O27" s="475"/>
      <c r="P27" s="491"/>
      <c r="Q27" s="491"/>
    </row>
    <row r="28" spans="1:19" x14ac:dyDescent="0.25">
      <c r="N28" s="560" t="s">
        <v>143</v>
      </c>
      <c r="O28" s="560"/>
      <c r="P28" s="561" t="s">
        <v>144</v>
      </c>
      <c r="Q28" s="56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24</v>
      </c>
      <c r="L2" s="619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3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>
        <v>61.4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7" t="s">
        <v>138</v>
      </c>
      <c r="C14" s="598"/>
      <c r="D14" s="598"/>
      <c r="E14" s="59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0" t="s">
        <v>149</v>
      </c>
      <c r="C15" s="551"/>
      <c r="D15" s="551"/>
      <c r="E15" s="551"/>
      <c r="F15" s="59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8" t="s">
        <v>45</v>
      </c>
      <c r="C16" s="589"/>
      <c r="D16" s="589"/>
      <c r="E16" s="59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3" t="s">
        <v>139</v>
      </c>
      <c r="M19" s="563"/>
      <c r="N19" s="563"/>
      <c r="O19" s="475"/>
      <c r="P19" s="475"/>
      <c r="Q19" s="491"/>
      <c r="R19" s="491"/>
    </row>
    <row r="20" spans="1:19" x14ac:dyDescent="0.25">
      <c r="O20" s="560" t="s">
        <v>143</v>
      </c>
      <c r="P20" s="560"/>
      <c r="Q20" s="561" t="s">
        <v>144</v>
      </c>
      <c r="R20" s="56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32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3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1" t="s">
        <v>13</v>
      </c>
      <c r="C5" s="592"/>
      <c r="D5" s="502" t="str">
        <f>Данные!$A5</f>
        <v>PCI</v>
      </c>
      <c r="E5" s="503"/>
      <c r="F5" s="503"/>
      <c r="G5" s="503"/>
      <c r="H5" s="504"/>
      <c r="I5" s="553"/>
      <c r="J5" s="554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1" t="s">
        <v>12</v>
      </c>
      <c r="C6" s="593"/>
      <c r="D6" s="496" t="str">
        <f>Данные!$A2</f>
        <v>XXI-B-28-2-450-19 (Калина 0.45 л.)</v>
      </c>
      <c r="E6" s="594"/>
      <c r="F6" s="594"/>
      <c r="G6" s="594"/>
      <c r="H6" s="595"/>
      <c r="I6" s="553"/>
      <c r="J6" s="554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5" t="s">
        <v>14</v>
      </c>
      <c r="C7" s="556"/>
      <c r="D7" s="505">
        <f>Данные!$A8</f>
        <v>0</v>
      </c>
      <c r="E7" s="557"/>
      <c r="F7" s="557"/>
      <c r="G7" s="557"/>
      <c r="H7" s="558"/>
      <c r="I7" s="555" t="s">
        <v>15</v>
      </c>
      <c r="J7" s="559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225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36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8" t="s">
        <v>139</v>
      </c>
      <c r="M23" s="628"/>
      <c r="N23" s="628"/>
      <c r="O23" s="475"/>
      <c r="P23" s="475"/>
      <c r="Q23" s="491"/>
      <c r="R23" s="491"/>
    </row>
    <row r="24" spans="1:24" x14ac:dyDescent="0.25">
      <c r="O24" s="560" t="s">
        <v>143</v>
      </c>
      <c r="P24" s="560"/>
      <c r="Q24" s="561" t="s">
        <v>144</v>
      </c>
      <c r="R24" s="56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29"/>
      <c r="Q2" s="629"/>
      <c r="R2" s="10"/>
      <c r="S2" s="11"/>
    </row>
    <row r="3" spans="1:19" ht="17.25" customHeight="1" thickBot="1" x14ac:dyDescent="0.3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1" t="s">
        <v>13</v>
      </c>
      <c r="C5" s="592"/>
      <c r="D5" s="502" t="str">
        <f>Данные!$A5</f>
        <v>PCI</v>
      </c>
      <c r="E5" s="503"/>
      <c r="F5" s="503"/>
      <c r="G5" s="503"/>
      <c r="H5" s="504"/>
      <c r="I5" s="553"/>
      <c r="J5" s="554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1" t="s">
        <v>12</v>
      </c>
      <c r="C6" s="593"/>
      <c r="D6" s="496" t="str">
        <f>Данные!$A2</f>
        <v>XXI-B-28-2-450-19 (Калина 0.45 л.)</v>
      </c>
      <c r="E6" s="594"/>
      <c r="F6" s="594"/>
      <c r="G6" s="594"/>
      <c r="H6" s="595"/>
      <c r="I6" s="553"/>
      <c r="J6" s="554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5" t="s">
        <v>14</v>
      </c>
      <c r="C7" s="556"/>
      <c r="D7" s="505">
        <f>Данные!$A8</f>
        <v>0</v>
      </c>
      <c r="E7" s="557"/>
      <c r="F7" s="557"/>
      <c r="G7" s="557"/>
      <c r="H7" s="558"/>
      <c r="I7" s="555" t="s">
        <v>15</v>
      </c>
      <c r="J7" s="559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>
        <v>35.93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8" t="s">
        <v>139</v>
      </c>
      <c r="M18" s="628"/>
      <c r="N18" s="628"/>
      <c r="O18" s="475"/>
      <c r="P18" s="475"/>
      <c r="Q18" s="491"/>
      <c r="R18" s="491"/>
    </row>
    <row r="19" spans="12:18" x14ac:dyDescent="0.25">
      <c r="O19" s="560" t="s">
        <v>143</v>
      </c>
      <c r="P19" s="560"/>
      <c r="Q19" s="561" t="s">
        <v>144</v>
      </c>
      <c r="R19" s="56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20" sqref="I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60</v>
      </c>
      <c r="L2" s="619"/>
      <c r="M2" s="630"/>
      <c r="N2" s="631"/>
      <c r="O2" s="631"/>
      <c r="P2" s="631"/>
      <c r="Q2" s="631"/>
      <c r="R2" s="632"/>
      <c r="S2" s="70"/>
    </row>
    <row r="3" spans="1:19" ht="17.25" customHeight="1" thickBot="1" x14ac:dyDescent="0.3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3"/>
      <c r="N3" s="634"/>
      <c r="O3" s="634"/>
      <c r="P3" s="634"/>
      <c r="Q3" s="634"/>
      <c r="R3" s="635"/>
      <c r="S3" s="70"/>
    </row>
    <row r="4" spans="1:19" ht="17.100000000000001" customHeight="1" thickBot="1" x14ac:dyDescent="0.3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 x14ac:dyDescent="0.3">
      <c r="A5" s="65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 x14ac:dyDescent="0.3">
      <c r="A6" s="65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633"/>
      <c r="N6" s="634"/>
      <c r="O6" s="634"/>
      <c r="P6" s="634"/>
      <c r="Q6" s="634"/>
      <c r="R6" s="635"/>
      <c r="S6" s="70"/>
    </row>
    <row r="7" spans="1:19" ht="90.75" customHeight="1" thickTop="1" thickBot="1" x14ac:dyDescent="0.3">
      <c r="A7" s="65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633"/>
      <c r="N7" s="634"/>
      <c r="O7" s="634"/>
      <c r="P7" s="634"/>
      <c r="Q7" s="634"/>
      <c r="R7" s="63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140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5">
      <c r="A19" s="78"/>
      <c r="B19" s="96" t="s">
        <v>41</v>
      </c>
      <c r="C19" s="315">
        <v>27.95</v>
      </c>
      <c r="D19" s="97">
        <v>0.05</v>
      </c>
      <c r="E19" s="97"/>
      <c r="F19" s="114" t="s">
        <v>19</v>
      </c>
      <c r="G19" s="296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15" customHeight="1" x14ac:dyDescent="0.25">
      <c r="A20" s="78"/>
      <c r="B20" s="96" t="s">
        <v>35</v>
      </c>
      <c r="C20" s="97">
        <v>27.25</v>
      </c>
      <c r="D20" s="97">
        <v>0.05</v>
      </c>
      <c r="E20" s="102"/>
      <c r="F20" s="51" t="s">
        <v>19</v>
      </c>
      <c r="G20" s="55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1.2" thickBot="1" x14ac:dyDescent="0.3">
      <c r="A21" s="78"/>
      <c r="B21" s="588" t="s">
        <v>48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3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5">
      <c r="B23" s="121"/>
    </row>
    <row r="24" spans="1:19" x14ac:dyDescent="0.25">
      <c r="L24" s="628" t="s">
        <v>139</v>
      </c>
      <c r="M24" s="628"/>
      <c r="N24" s="628"/>
      <c r="O24" s="475"/>
      <c r="P24" s="475"/>
      <c r="Q24" s="491"/>
      <c r="R24" s="491"/>
    </row>
    <row r="25" spans="1:19" x14ac:dyDescent="0.25">
      <c r="O25" s="560" t="s">
        <v>143</v>
      </c>
      <c r="P25" s="560"/>
      <c r="Q25" s="561" t="s">
        <v>144</v>
      </c>
      <c r="R25" s="562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80</v>
      </c>
      <c r="L2" s="619"/>
      <c r="M2" s="66"/>
      <c r="N2" s="67"/>
      <c r="O2" s="68"/>
      <c r="P2" s="636"/>
      <c r="Q2" s="636"/>
      <c r="R2" s="69"/>
      <c r="S2" s="70"/>
    </row>
    <row r="3" spans="1:19" ht="17.25" customHeight="1" thickBot="1" x14ac:dyDescent="0.3">
      <c r="A3" s="65"/>
      <c r="B3" s="602"/>
      <c r="C3" s="603"/>
      <c r="D3" s="604"/>
      <c r="E3" s="611" t="s">
        <v>90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1" t="s">
        <v>13</v>
      </c>
      <c r="C5" s="622"/>
      <c r="D5" s="502" t="str">
        <f>Данные!$A5</f>
        <v>PCI</v>
      </c>
      <c r="E5" s="503"/>
      <c r="F5" s="503"/>
      <c r="G5" s="503"/>
      <c r="H5" s="504"/>
      <c r="I5" s="623"/>
      <c r="J5" s="624"/>
      <c r="K5" s="62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1" t="s">
        <v>12</v>
      </c>
      <c r="C6" s="622"/>
      <c r="D6" s="496" t="str">
        <f>Данные!$A2</f>
        <v>XXI-B-28-2-450-19 (Калина 0.45 л.)</v>
      </c>
      <c r="E6" s="594"/>
      <c r="F6" s="594"/>
      <c r="G6" s="594"/>
      <c r="H6" s="595"/>
      <c r="I6" s="623"/>
      <c r="J6" s="624"/>
      <c r="K6" s="625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5" t="s">
        <v>14</v>
      </c>
      <c r="C7" s="626"/>
      <c r="D7" s="505">
        <f>Данные!$A8</f>
        <v>0</v>
      </c>
      <c r="E7" s="557"/>
      <c r="F7" s="557"/>
      <c r="G7" s="557"/>
      <c r="H7" s="558"/>
      <c r="I7" s="627" t="s">
        <v>15</v>
      </c>
      <c r="J7" s="62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24.8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142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8" t="s">
        <v>50</v>
      </c>
      <c r="C16" s="589"/>
      <c r="D16" s="589"/>
      <c r="E16" s="59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8" t="s">
        <v>139</v>
      </c>
      <c r="M19" s="628"/>
      <c r="N19" s="628"/>
      <c r="O19" s="475"/>
      <c r="P19" s="475"/>
      <c r="Q19" s="491"/>
      <c r="R19" s="491"/>
    </row>
    <row r="20" spans="1:19" x14ac:dyDescent="0.25">
      <c r="O20" s="560" t="s">
        <v>143</v>
      </c>
      <c r="P20" s="560"/>
      <c r="Q20" s="561" t="s">
        <v>144</v>
      </c>
      <c r="R20" s="56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2020-01-09T12:31:09Z</cp:lastPrinted>
  <dcterms:created xsi:type="dcterms:W3CDTF">2004-01-21T15:24:02Z</dcterms:created>
  <dcterms:modified xsi:type="dcterms:W3CDTF">2020-01-27T12:02:14Z</dcterms:modified>
</cp:coreProperties>
</file>