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xr:revisionPtr revIDLastSave="0" documentId="13_ncr:1_{B856D78F-E7F2-434A-8AD0-DD5FF4BD131A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Охладитель плунжер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0">'Охладитель плунжера'!$A$1:$S$22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6" l="1"/>
  <c r="K2" i="11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<sst xmlns="http://schemas.openxmlformats.org/spreadsheetml/2006/main" count="544" uniqueCount="151">
  <si>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</si>
  <si>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</si>
  <si>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</si>
  <si>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</si>
  <si>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</si>
  <si>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</si>
  <si>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</si>
  <si>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</si>
  <si>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</si>
  <si>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</si>
  <si>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</si>
  <si>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</si>
  <si>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</si>
  <si>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</si>
  <si>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</si>
  <si>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</si>
  <si>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</si>
  <si>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</si>
  <si>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</si>
  <si>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</si>
  <si>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</si>
  <si>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</si>
  <si>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</si>
  <si>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</si>
  <si>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</si>
  <si>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</si>
  <si>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</si>
  <si>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</si>
  <si>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</si>
  <si>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</si>
  <si>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</si>
  <si>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</si>
  <si>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</si>
  <si>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</si>
  <si>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</si>
  <si>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</si>
  <si>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</si>
  <si>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</si>
  <si>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</si>
  <si>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</si>
  <si>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</si>
  <si>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</si>
  <si>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</si>
  <si>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</si>
  <si>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</si>
  <si>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</si>
  <si>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</si>
  <si>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</si>
  <si>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</si>
  <si>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</si>
  <si>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</si>
  <si>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</si>
  <si>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</si>
  <si>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</si>
  <si>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</si>
  <si>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</si>
  <si>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</si>
  <si>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</si>
  <si>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</si>
  <si>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</si>
  <si>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</si>
  <si>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</si>
  <si>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</si>
  <si>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</si>
  <si>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</si>
  <si>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</si>
  <si>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</si>
  <si>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</si>
  <si>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</si>
  <si>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</si>
  <si>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</si>
  <si>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</si>
  <si>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</si>
  <si>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</si>
  <si>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</si>
  <si>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</si>
  <si>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</si>
  <si>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</si>
  <si>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</si>
  <si>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</si>
  <si>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</si>
  <si>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</si>
  <si>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</si>
  <si>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</si>
  <si>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</si>
  <si>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</si>
  <si>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</si>
  <si>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</si>
  <si>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</si>
  <si>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</si>
  <si>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</si>
  <si>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</si>
  <si>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</si>
  <si>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</si>
  <si>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</si>
  <si>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</si>
  <si>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</si>
  <si>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</si>
  <si>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</si>
  <si>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</si>
  <si>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</si>
  <si>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</si>
  <si>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</si>
  <si>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</si>
  <si>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</si>
  <si>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</si>
  <si>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</si>
  <si>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</si>
  <si>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</si>
  <si>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</si>
  <si>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</si>
  <si>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</si>
  <si>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</si>
  <si>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</si>
  <si>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</si>
  <si>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</si>
  <si>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</si>
  <si>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</si>
  <si>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</si>
  <si>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</si>
  <si>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</si>
  <si>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</si>
  <si>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</si>
  <si>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</si>
  <si>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</si>
  <si>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</si>
  <si>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</si>
  <si>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</si>
  <si>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</si>
  <si>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</si>
  <si>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</si>
  <si>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</si>
  <si>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</si>
  <si>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</si>
  <si>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</si>
  <si>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</si>
  <si>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</si>
  <si>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</si>
  <si>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</si>
  <si>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</si>
  <si>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</si>
  <si>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</si>
  <si>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</si>
  <si>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</si>
  <si>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47 / 22</t>
  </si>
  <si>
    <t>III-2-82-450-1 (Банка 0,45 л.)</t>
  </si>
  <si>
    <t>III-2-82-450-1</t>
  </si>
  <si>
    <t>(к серийному формокомплекту Банка III-2-82-45-1)</t>
  </si>
  <si>
    <t>Сопряжение с финишным кольцом</t>
  </si>
  <si>
    <t>стоит</t>
  </si>
  <si>
    <t>Вес, гр. (ном. 250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</si>
</sst>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35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4</xdr:row>
      <xdr:rowOff>1443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120" zoomScaleNormal="120" workbookViewId="0">
      <selection activeCell="C14" sqref="C14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9" t="s">
        <v>81</v>
      </c>
      <c r="B1" s="503"/>
      <c r="C1" s="503"/>
      <c r="D1" s="503"/>
      <c r="E1" s="503"/>
      <c r="G1" s="363" t="s">
        <v>80</v>
      </c>
    </row>
    <row r="2" spans="1:11" ht="17.25" thickTop="1" thickBot="1" x14ac:dyDescent="0.25">
      <c r="A2" s="500" t="s">
        <v>145</v>
      </c>
      <c r="B2" s="501"/>
      <c r="C2" s="501"/>
      <c r="D2" s="501"/>
      <c r="E2" s="502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4" t="s">
        <v>82</v>
      </c>
      <c r="B4" s="505"/>
      <c r="C4" s="505"/>
      <c r="D4" s="505"/>
      <c r="E4" s="505"/>
    </row>
    <row r="5" spans="1:11" ht="17.25" thickTop="1" thickBot="1" x14ac:dyDescent="0.25">
      <c r="A5" s="506" t="s">
        <v>86</v>
      </c>
      <c r="B5" s="507"/>
      <c r="C5" s="507"/>
      <c r="D5" s="507"/>
      <c r="E5" s="508"/>
    </row>
    <row r="6" spans="1:11" ht="13.5" thickTop="1" x14ac:dyDescent="0.2"/>
    <row r="7" spans="1:11" ht="13.5" thickBot="1" x14ac:dyDescent="0.25">
      <c r="A7" s="499" t="s">
        <v>83</v>
      </c>
      <c r="B7" s="503"/>
      <c r="C7" s="503"/>
      <c r="D7" s="503"/>
      <c r="E7" s="503"/>
    </row>
    <row r="8" spans="1:11" ht="17.25" thickTop="1" thickBot="1" x14ac:dyDescent="0.25">
      <c r="A8" s="509"/>
      <c r="B8" s="510"/>
      <c r="C8" s="510"/>
      <c r="D8" s="510"/>
      <c r="E8" s="511"/>
    </row>
    <row r="10" spans="1:11" ht="13.5" thickBot="1" x14ac:dyDescent="0.25">
      <c r="A10" s="499" t="s">
        <v>84</v>
      </c>
      <c r="B10" s="499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497"/>
      <c r="B11" s="498"/>
      <c r="D11" s="369">
        <v>43959</v>
      </c>
      <c r="F11" s="494" t="s">
        <v>95</v>
      </c>
      <c r="G11" s="494"/>
      <c r="H11" s="494"/>
      <c r="I11" s="494"/>
      <c r="J11" s="495" t="s">
        <v>97</v>
      </c>
      <c r="K11" s="495"/>
    </row>
    <row r="12" spans="1:11" x14ac:dyDescent="0.2">
      <c r="F12" s="494" t="s">
        <v>85</v>
      </c>
      <c r="G12" s="494"/>
      <c r="H12" s="494"/>
      <c r="I12" s="494"/>
      <c r="J12" s="495" t="s">
        <v>98</v>
      </c>
      <c r="K12" s="495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71" t="s">
        <v>133</v>
      </c>
      <c r="F13" s="494" t="s">
        <v>96</v>
      </c>
      <c r="G13" s="494"/>
      <c r="H13" s="494"/>
      <c r="I13" s="494"/>
      <c r="J13" s="495" t="s">
        <v>99</v>
      </c>
      <c r="K13" s="495"/>
    </row>
    <row r="14" spans="1:11" x14ac:dyDescent="0.2">
      <c r="A14" s="365" t="s">
        <v>43</v>
      </c>
      <c r="B14" s="366">
        <v>24</v>
      </c>
      <c r="C14" s="372" t="s">
        <v>146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146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146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146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2" t="s">
        <v>146</v>
      </c>
      <c r="D18" s="366">
        <v>1.29</v>
      </c>
      <c r="E18" s="366">
        <f t="shared" si="0"/>
        <v>103.2</v>
      </c>
    </row>
    <row r="19" spans="1:7" x14ac:dyDescent="0.2">
      <c r="A19" s="365" t="s">
        <v>89</v>
      </c>
      <c r="B19" s="366">
        <v>150</v>
      </c>
      <c r="C19" s="372" t="s">
        <v>146</v>
      </c>
      <c r="D19" s="366">
        <v>0.3</v>
      </c>
      <c r="E19" s="366">
        <f t="shared" si="0"/>
        <v>45</v>
      </c>
    </row>
    <row r="20" spans="1:7" x14ac:dyDescent="0.2">
      <c r="A20" s="365" t="s">
        <v>51</v>
      </c>
      <c r="B20" s="366">
        <v>60</v>
      </c>
      <c r="C20" s="372" t="s">
        <v>146</v>
      </c>
      <c r="D20" s="366">
        <v>0.5</v>
      </c>
      <c r="E20" s="366">
        <f t="shared" si="0"/>
        <v>30</v>
      </c>
    </row>
    <row r="21" spans="1:7" x14ac:dyDescent="0.2">
      <c r="A21" s="365" t="s">
        <v>52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18</v>
      </c>
      <c r="C22" s="372" t="s">
        <v>146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0</v>
      </c>
      <c r="C23" s="372"/>
      <c r="D23" s="366">
        <v>1.7</v>
      </c>
      <c r="E23" s="366">
        <f t="shared" si="0"/>
        <v>0</v>
      </c>
    </row>
    <row r="24" spans="1:7" x14ac:dyDescent="0.2">
      <c r="A24" s="365" t="s">
        <v>69</v>
      </c>
      <c r="B24" s="366">
        <v>8</v>
      </c>
      <c r="C24" s="372" t="s">
        <v>146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>
        <v>30</v>
      </c>
      <c r="C25" s="372" t="s">
        <v>146</v>
      </c>
      <c r="D25" s="366"/>
      <c r="E25" s="366">
        <f t="shared" si="0"/>
        <v>0</v>
      </c>
    </row>
    <row r="26" spans="1:7" x14ac:dyDescent="0.2">
      <c r="A26" s="367" t="s">
        <v>54</v>
      </c>
      <c r="B26" s="368">
        <v>0</v>
      </c>
      <c r="C26" s="372" t="s">
        <v>146</v>
      </c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489" t="s">
        <v>146</v>
      </c>
      <c r="D27" s="366"/>
      <c r="E27" s="366"/>
    </row>
    <row r="28" spans="1:7" x14ac:dyDescent="0.2">
      <c r="A28" s="371"/>
      <c r="D28" s="370"/>
      <c r="E28" s="370">
        <f>SUM(E14:E27)</f>
        <v>2190.1999999999998</v>
      </c>
      <c r="F28">
        <v>2400</v>
      </c>
      <c r="G28">
        <f>F28-E28</f>
        <v>209.80000000000018</v>
      </c>
    </row>
    <row r="29" spans="1:7" x14ac:dyDescent="0.2">
      <c r="A29" s="496" t="s">
        <v>105</v>
      </c>
      <c r="B29" s="496"/>
      <c r="C29" s="496"/>
    </row>
    <row r="30" spans="1:7" x14ac:dyDescent="0.2">
      <c r="A30" s="363" t="s">
        <v>147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8" sqref="G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Данные!B20</f>
        <v>60</v>
      </c>
      <c r="L2" s="623"/>
      <c r="M2" s="164"/>
      <c r="N2" s="165"/>
      <c r="O2" s="166"/>
      <c r="P2" s="638"/>
      <c r="Q2" s="638"/>
      <c r="R2" s="167"/>
      <c r="S2" s="168"/>
    </row>
    <row r="3" spans="1:19" ht="17.25" customHeight="1" thickBot="1" x14ac:dyDescent="0.25">
      <c r="A3" s="163"/>
      <c r="B3" s="606"/>
      <c r="C3" s="607"/>
      <c r="D3" s="608"/>
      <c r="E3" s="615" t="s">
        <v>51</v>
      </c>
      <c r="F3" s="616"/>
      <c r="G3" s="616"/>
      <c r="H3" s="617"/>
      <c r="I3" s="620"/>
      <c r="J3" s="621"/>
      <c r="K3" s="624"/>
      <c r="L3" s="625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2" t="s">
        <v>12</v>
      </c>
      <c r="C6" s="597"/>
      <c r="D6" s="500" t="str">
        <f>Данные!$A2</f>
        <v>III-2-82-450-1 (Банка 0,45 л.)</v>
      </c>
      <c r="E6" s="587"/>
      <c r="F6" s="587"/>
      <c r="G6" s="587"/>
      <c r="H6" s="588"/>
      <c r="I6" s="598"/>
      <c r="J6" s="599"/>
      <c r="K6" s="600"/>
      <c r="L6" s="508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148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9" t="s">
        <v>135</v>
      </c>
      <c r="M21" s="629"/>
      <c r="N21" s="629"/>
      <c r="O21" s="472"/>
      <c r="P21" s="472"/>
      <c r="Q21" s="488"/>
      <c r="R21" s="488"/>
    </row>
    <row r="22" spans="1:19" x14ac:dyDescent="0.2">
      <c r="O22" s="551" t="s">
        <v>139</v>
      </c>
      <c r="P22" s="551"/>
      <c r="Q22" s="552" t="s">
        <v>140</v>
      </c>
      <c r="R22" s="553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Данные!B25</f>
        <v>30</v>
      </c>
      <c r="L2" s="623"/>
      <c r="M2" s="203"/>
      <c r="N2" s="204"/>
      <c r="O2" s="205"/>
      <c r="P2" s="639"/>
      <c r="Q2" s="639"/>
      <c r="R2" s="206"/>
      <c r="S2" s="207"/>
    </row>
    <row r="3" spans="1:19" ht="17.25" customHeight="1" thickBot="1" x14ac:dyDescent="0.25">
      <c r="A3" s="202"/>
      <c r="B3" s="606"/>
      <c r="C3" s="607"/>
      <c r="D3" s="608"/>
      <c r="E3" s="615" t="s">
        <v>91</v>
      </c>
      <c r="F3" s="616"/>
      <c r="G3" s="616"/>
      <c r="H3" s="617"/>
      <c r="I3" s="620"/>
      <c r="J3" s="621"/>
      <c r="K3" s="624"/>
      <c r="L3" s="625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2" t="s">
        <v>12</v>
      </c>
      <c r="C6" s="597"/>
      <c r="D6" s="500" t="str">
        <f>Данные!$A2</f>
        <v>III-2-82-450-1 (Банка 0,45 л.)</v>
      </c>
      <c r="E6" s="587"/>
      <c r="F6" s="587"/>
      <c r="G6" s="587"/>
      <c r="H6" s="588"/>
      <c r="I6" s="598"/>
      <c r="J6" s="599"/>
      <c r="K6" s="600"/>
      <c r="L6" s="508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0" t="s">
        <v>53</v>
      </c>
      <c r="C18" s="641"/>
      <c r="D18" s="641"/>
      <c r="E18" s="642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9" t="s">
        <v>135</v>
      </c>
      <c r="M21" s="629"/>
      <c r="N21" s="629"/>
      <c r="O21" s="472"/>
      <c r="P21" s="472"/>
      <c r="Q21" s="488"/>
      <c r="R21" s="488"/>
    </row>
    <row r="22" spans="1:19" x14ac:dyDescent="0.2">
      <c r="O22" s="551" t="s">
        <v>139</v>
      </c>
      <c r="P22" s="551"/>
      <c r="Q22" s="552" t="s">
        <v>140</v>
      </c>
      <c r="R22" s="553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Данные!B26</f>
        <v>0</v>
      </c>
      <c r="L2" s="623"/>
      <c r="M2" s="131"/>
      <c r="N2" s="132"/>
      <c r="O2" s="133"/>
      <c r="P2" s="643"/>
      <c r="Q2" s="643"/>
      <c r="R2" s="134"/>
      <c r="S2" s="135"/>
    </row>
    <row r="3" spans="1:19" ht="17.25" customHeight="1" thickBot="1" x14ac:dyDescent="0.25">
      <c r="A3" s="130"/>
      <c r="B3" s="606"/>
      <c r="C3" s="607"/>
      <c r="D3" s="608"/>
      <c r="E3" s="615" t="s">
        <v>54</v>
      </c>
      <c r="F3" s="616"/>
      <c r="G3" s="616"/>
      <c r="H3" s="617"/>
      <c r="I3" s="620"/>
      <c r="J3" s="621"/>
      <c r="K3" s="624"/>
      <c r="L3" s="625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2" t="s">
        <v>12</v>
      </c>
      <c r="C6" s="597"/>
      <c r="D6" s="500" t="str">
        <f>Данные!$A2</f>
        <v>III-2-82-450-1 (Банка 0,45 л.)</v>
      </c>
      <c r="E6" s="587"/>
      <c r="F6" s="587"/>
      <c r="G6" s="587"/>
      <c r="H6" s="588"/>
      <c r="I6" s="598"/>
      <c r="J6" s="599"/>
      <c r="K6" s="600"/>
      <c r="L6" s="508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9" t="s">
        <v>135</v>
      </c>
      <c r="M19" s="629"/>
      <c r="N19" s="629"/>
      <c r="O19" s="472"/>
      <c r="P19" s="472"/>
      <c r="Q19" s="488"/>
      <c r="R19" s="488"/>
    </row>
    <row r="20" spans="1:19" x14ac:dyDescent="0.2">
      <c r="O20" s="551" t="s">
        <v>139</v>
      </c>
      <c r="P20" s="551"/>
      <c r="Q20" s="552" t="s">
        <v>140</v>
      </c>
      <c r="R20" s="553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45">
        <f>Данные!B23</f>
        <v>0</v>
      </c>
      <c r="L2" s="646"/>
      <c r="M2" s="260"/>
      <c r="N2" s="261"/>
      <c r="O2" s="262"/>
      <c r="P2" s="644"/>
      <c r="Q2" s="644"/>
      <c r="R2" s="263"/>
      <c r="S2" s="264"/>
    </row>
    <row r="3" spans="1:19" ht="17.25" customHeight="1" thickBot="1" x14ac:dyDescent="0.25">
      <c r="A3" s="259"/>
      <c r="B3" s="606"/>
      <c r="C3" s="607"/>
      <c r="D3" s="608"/>
      <c r="E3" s="615" t="s">
        <v>55</v>
      </c>
      <c r="F3" s="616"/>
      <c r="G3" s="616"/>
      <c r="H3" s="617"/>
      <c r="I3" s="620"/>
      <c r="J3" s="621"/>
      <c r="K3" s="647"/>
      <c r="L3" s="648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2" t="s">
        <v>12</v>
      </c>
      <c r="C6" s="597"/>
      <c r="D6" s="500" t="str">
        <f>Данные!$A2</f>
        <v>III-2-82-450-1 (Банка 0,45 л.)</v>
      </c>
      <c r="E6" s="587"/>
      <c r="F6" s="587"/>
      <c r="G6" s="587"/>
      <c r="H6" s="588"/>
      <c r="I6" s="598"/>
      <c r="J6" s="599"/>
      <c r="K6" s="600"/>
      <c r="L6" s="508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144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9" t="s">
        <v>135</v>
      </c>
      <c r="M18" s="629"/>
      <c r="N18" s="629"/>
      <c r="O18" s="472"/>
      <c r="P18" s="472"/>
      <c r="Q18" s="488"/>
      <c r="R18" s="488"/>
    </row>
    <row r="19" spans="12:18" x14ac:dyDescent="0.2">
      <c r="O19" s="551" t="s">
        <v>139</v>
      </c>
      <c r="P19" s="551"/>
      <c r="Q19" s="552" t="s">
        <v>140</v>
      </c>
      <c r="R19" s="553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8" zoomScale="120" zoomScaleNormal="100" zoomScaleSheetLayoutView="120" workbookViewId="0">
      <selection activeCell="J21" sqref="J21:J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108</v>
      </c>
      <c r="C1" s="380"/>
      <c r="D1" s="469" t="str">
        <f>Данные!A2</f>
        <v>III-2-82-450-1 (Банка 0,45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142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17" t="s">
        <v>143</v>
      </c>
      <c r="B3" s="517"/>
      <c r="C3" s="517"/>
      <c r="D3" s="517"/>
      <c r="E3" s="517"/>
      <c r="F3" s="517"/>
      <c r="G3" s="517"/>
      <c r="H3" s="517"/>
      <c r="I3" s="517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109</v>
      </c>
      <c r="B5" s="388" t="s">
        <v>110</v>
      </c>
      <c r="C5" s="388" t="s">
        <v>66</v>
      </c>
      <c r="D5" s="389" t="s">
        <v>111</v>
      </c>
      <c r="E5" s="388" t="s">
        <v>112</v>
      </c>
      <c r="F5" s="388" t="s">
        <v>113</v>
      </c>
      <c r="G5" s="388" t="s">
        <v>114</v>
      </c>
      <c r="H5" s="390" t="s">
        <v>115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III-2-82-450-1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III-2-82-450-1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III-2-82-450-1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III-2-82-450-1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III-2-82-450-1</v>
      </c>
      <c r="D10" s="400">
        <f>Данные!$B18</f>
        <v>80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III-2-82-450-1</v>
      </c>
      <c r="D11" s="400">
        <f>Данные!$B19</f>
        <v>150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III-2-82-450-1</v>
      </c>
      <c r="D12" s="400">
        <f>Данные!$B20</f>
        <v>60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 t="str">
        <f>Данные!C22</f>
        <v>III-2-82-450-1</v>
      </c>
      <c r="D14" s="400">
        <f>Данные!$B22</f>
        <v>18</v>
      </c>
      <c r="E14" s="468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>
        <f>Данные!C23</f>
        <v>0</v>
      </c>
      <c r="D15" s="400">
        <f>Данные!$B23</f>
        <v>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III-2-82-450-1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III-2-82-450-1</v>
      </c>
      <c r="D17" s="410">
        <f>Данные!$B26</f>
        <v>0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116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117</v>
      </c>
      <c r="B20" s="388" t="s">
        <v>118</v>
      </c>
      <c r="C20" s="388" t="s">
        <v>119</v>
      </c>
      <c r="D20" s="388" t="s">
        <v>120</v>
      </c>
      <c r="E20" s="388" t="s">
        <v>121</v>
      </c>
      <c r="F20" s="388" t="s">
        <v>122</v>
      </c>
      <c r="G20" s="419" t="s">
        <v>123</v>
      </c>
      <c r="H20" s="420" t="s">
        <v>124</v>
      </c>
      <c r="I20" s="421" t="s">
        <v>125</v>
      </c>
      <c r="J20" s="421" t="s">
        <v>150</v>
      </c>
      <c r="K20" s="391"/>
      <c r="L20" s="391"/>
    </row>
    <row r="21" spans="1:12" x14ac:dyDescent="0.2">
      <c r="A21" s="422">
        <f>D6*700000</f>
        <v>16800000</v>
      </c>
      <c r="B21" s="423">
        <v>43978</v>
      </c>
      <c r="C21" s="492" t="s">
        <v>149</v>
      </c>
      <c r="D21" s="423">
        <v>43983</v>
      </c>
      <c r="E21" s="424">
        <v>1019392</v>
      </c>
      <c r="F21" s="424">
        <v>1071619</v>
      </c>
      <c r="G21" s="425">
        <f>F21/A$21</f>
        <v>6.3786845238095233E-2</v>
      </c>
      <c r="H21" s="426">
        <f>A21-F21</f>
        <v>15728381</v>
      </c>
      <c r="I21" s="427">
        <f>1-G21</f>
        <v>0.93621315476190481</v>
      </c>
      <c r="J21" s="649"/>
      <c r="K21" s="403"/>
      <c r="L21" s="403"/>
    </row>
    <row r="22" spans="1:12" ht="12.75" customHeight="1" x14ac:dyDescent="0.2">
      <c r="A22" s="429"/>
      <c r="B22" s="493" t="s">
        <v>149</v>
      </c>
      <c r="C22" s="430">
        <v>43990</v>
      </c>
      <c r="D22" s="430">
        <v>43993</v>
      </c>
      <c r="E22" s="431">
        <v>1706896</v>
      </c>
      <c r="F22" s="431">
        <v>1772456</v>
      </c>
      <c r="G22" s="425">
        <f>F22/A$21</f>
        <v>0.10550333333333334</v>
      </c>
      <c r="H22" s="432">
        <f>H21-F22</f>
        <v>13955925</v>
      </c>
      <c r="I22" s="433">
        <f>I21-G22</f>
        <v>0.83070982142857153</v>
      </c>
      <c r="J22" s="650">
        <v>253</v>
      </c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651"/>
      <c r="K23" s="403"/>
      <c r="L23" s="403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65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65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65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65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65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65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65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654"/>
      <c r="K31" s="383"/>
      <c r="L31" s="383"/>
    </row>
    <row r="32" spans="1:12" ht="13.5" thickBot="1" x14ac:dyDescent="0.25">
      <c r="A32" s="452" t="s">
        <v>126</v>
      </c>
      <c r="B32" s="453"/>
      <c r="C32" s="453"/>
      <c r="D32" s="454"/>
      <c r="E32" s="490">
        <f>SUM(E21:E31)</f>
        <v>2726288</v>
      </c>
      <c r="F32" s="491">
        <f>SUM(F21:F31)</f>
        <v>2844075</v>
      </c>
      <c r="G32" s="455">
        <f>SUM(G21:G31)</f>
        <v>0.16929017857142858</v>
      </c>
      <c r="H32" s="456">
        <f>A21-F32</f>
        <v>13955925</v>
      </c>
      <c r="I32" s="457">
        <f>1-G32</f>
        <v>0.83070982142857142</v>
      </c>
      <c r="J32" s="65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18" t="s">
        <v>127</v>
      </c>
      <c r="B36" s="518"/>
      <c r="C36" s="518"/>
      <c r="D36" s="518"/>
      <c r="E36" s="383"/>
      <c r="F36" s="383"/>
      <c r="G36" s="383"/>
      <c r="H36" s="383"/>
      <c r="I36" s="383"/>
      <c r="J36" s="383"/>
    </row>
    <row r="37" spans="1:11" x14ac:dyDescent="0.2">
      <c r="A37" s="519" t="s">
        <v>128</v>
      </c>
      <c r="B37" s="519"/>
      <c r="C37" s="459" t="s">
        <v>129</v>
      </c>
      <c r="D37" s="459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0">
        <f>A21-F32</f>
        <v>13955925</v>
      </c>
      <c r="B38" s="521"/>
      <c r="C38" s="460">
        <f>1-G32</f>
        <v>0.83070982142857142</v>
      </c>
      <c r="D38" s="461">
        <f>(C38/0.8)*100</f>
        <v>103.83872767857143</v>
      </c>
      <c r="E38" s="462" t="s">
        <v>131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12"/>
      <c r="J42" s="513"/>
    </row>
    <row r="43" spans="1:11" x14ac:dyDescent="0.2">
      <c r="A43" s="465"/>
      <c r="B43" s="466"/>
      <c r="C43" s="466"/>
      <c r="D43" s="383"/>
      <c r="E43" s="383"/>
      <c r="F43" s="466"/>
      <c r="G43" s="413"/>
      <c r="H43" s="466"/>
    </row>
    <row r="44" spans="1:11" x14ac:dyDescent="0.2">
      <c r="A44" s="465"/>
      <c r="B44" s="466"/>
      <c r="C44" s="466"/>
      <c r="D44" s="466"/>
      <c r="E44" s="466"/>
      <c r="F44" s="466"/>
      <c r="G44" s="413"/>
      <c r="H44" s="466"/>
    </row>
    <row r="45" spans="1:11" x14ac:dyDescent="0.2">
      <c r="A45" s="465"/>
      <c r="B45" s="466"/>
      <c r="C45" s="466"/>
      <c r="D45" s="383"/>
      <c r="E45" s="383"/>
      <c r="F45" s="466"/>
      <c r="G45" s="413"/>
      <c r="H45" s="466"/>
    </row>
    <row r="46" spans="1:11" x14ac:dyDescent="0.2">
      <c r="A46" s="465"/>
      <c r="B46" s="466"/>
      <c r="C46" s="466"/>
      <c r="D46" s="466"/>
      <c r="E46" s="466"/>
      <c r="F46" s="466"/>
      <c r="G46" s="413"/>
      <c r="H46" s="466"/>
    </row>
    <row r="47" spans="1:11" x14ac:dyDescent="0.2">
      <c r="A47" s="465"/>
      <c r="B47" s="466"/>
      <c r="C47" s="466"/>
      <c r="D47" s="383"/>
      <c r="E47" s="383"/>
      <c r="F47" s="466"/>
      <c r="G47" s="413"/>
      <c r="H47" s="466"/>
    </row>
    <row r="48" spans="1:11" x14ac:dyDescent="0.2">
      <c r="A48" s="465"/>
      <c r="B48" s="466"/>
      <c r="C48" s="403"/>
      <c r="D48" s="467"/>
      <c r="E48" s="467"/>
      <c r="F48" s="403"/>
      <c r="G48" s="403"/>
      <c r="H48" s="403"/>
    </row>
    <row r="49" spans="1:10" x14ac:dyDescent="0.2">
      <c r="A49" s="465"/>
      <c r="B49" s="466"/>
      <c r="C49" s="466"/>
      <c r="D49" s="466"/>
      <c r="E49" s="466"/>
      <c r="F49" s="466"/>
      <c r="G49" s="413"/>
      <c r="H49" s="466"/>
    </row>
    <row r="50" spans="1:10" x14ac:dyDescent="0.2">
      <c r="A50" s="465"/>
      <c r="B50" s="466"/>
      <c r="C50" s="466"/>
      <c r="D50" s="466"/>
      <c r="E50" s="466"/>
      <c r="F50" s="466"/>
      <c r="G50" s="413"/>
      <c r="H50" s="466"/>
    </row>
    <row r="51" spans="1:10" x14ac:dyDescent="0.2">
      <c r="A51" s="465"/>
      <c r="B51" s="466"/>
      <c r="C51" s="466"/>
      <c r="D51" s="383"/>
      <c r="E51" s="383"/>
      <c r="F51" s="466"/>
      <c r="G51" s="413"/>
      <c r="H51" s="466"/>
    </row>
    <row r="52" spans="1:10" ht="15.75" x14ac:dyDescent="0.25">
      <c r="A52" s="383"/>
      <c r="B52" s="515"/>
      <c r="C52" s="515"/>
      <c r="D52" s="516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12"/>
      <c r="J53" s="513"/>
    </row>
    <row r="54" spans="1:10" x14ac:dyDescent="0.2">
      <c r="A54" s="465"/>
      <c r="B54" s="383"/>
      <c r="C54" s="383"/>
      <c r="D54" s="383"/>
      <c r="E54" s="383"/>
      <c r="F54" s="413"/>
      <c r="G54" s="413"/>
      <c r="H54" s="466"/>
      <c r="I54" s="514"/>
      <c r="J54" s="514"/>
    </row>
    <row r="55" spans="1:10" x14ac:dyDescent="0.2">
      <c r="A55" s="465"/>
      <c r="B55" s="383"/>
      <c r="C55" s="383"/>
      <c r="D55" s="403"/>
      <c r="E55" s="403"/>
      <c r="F55" s="403"/>
      <c r="G55" s="403"/>
      <c r="H55" s="403"/>
      <c r="I55" s="514"/>
      <c r="J55" s="514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2"/>
      <c r="C61" s="513"/>
    </row>
    <row r="68" spans="2:3" x14ac:dyDescent="0.2">
      <c r="B68" s="512"/>
      <c r="C68" s="51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="120" zoomScaleSheetLayoutView="12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46" t="s">
        <v>63</v>
      </c>
      <c r="B11" s="546"/>
      <c r="C11" s="546"/>
      <c r="D11" s="546"/>
      <c r="E11" s="546"/>
      <c r="F11" s="546"/>
      <c r="G11" s="546"/>
      <c r="H11" s="546"/>
      <c r="I11" s="546"/>
      <c r="J11" s="546"/>
    </row>
    <row r="12" spans="1:11" ht="15" customHeight="1" x14ac:dyDescent="0.25">
      <c r="A12" s="545" t="s">
        <v>73</v>
      </c>
      <c r="B12" s="545"/>
      <c r="C12" s="545"/>
      <c r="D12" s="545"/>
      <c r="E12" s="545"/>
      <c r="F12" s="545"/>
      <c r="G12" s="545"/>
      <c r="H12" s="545"/>
      <c r="I12" s="545"/>
      <c r="J12" s="545"/>
    </row>
    <row r="13" spans="1:11" ht="18" customHeight="1" x14ac:dyDescent="0.25">
      <c r="A13" s="547" t="str">
        <f>Данные!A2</f>
        <v>III-2-82-450-1 (Банка 0,45 л.)</v>
      </c>
      <c r="B13" s="546"/>
      <c r="C13" s="546"/>
      <c r="D13" s="546"/>
      <c r="E13" s="546"/>
      <c r="F13" s="546"/>
      <c r="G13" s="546"/>
      <c r="H13" s="546"/>
      <c r="I13" s="546"/>
      <c r="J13" s="546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43959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43959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3" t="s">
        <v>64</v>
      </c>
      <c r="B22" s="543" t="s">
        <v>65</v>
      </c>
      <c r="C22" s="543"/>
      <c r="D22" s="543"/>
      <c r="E22" s="543" t="s">
        <v>66</v>
      </c>
      <c r="F22" s="543"/>
      <c r="G22" s="544" t="s">
        <v>67</v>
      </c>
      <c r="H22" s="543" t="s">
        <v>68</v>
      </c>
      <c r="I22" s="543"/>
      <c r="J22" s="543"/>
    </row>
    <row r="23" spans="1:10" x14ac:dyDescent="0.25">
      <c r="A23" s="543"/>
      <c r="B23" s="543"/>
      <c r="C23" s="543"/>
      <c r="D23" s="543"/>
      <c r="E23" s="543"/>
      <c r="F23" s="543"/>
      <c r="G23" s="544"/>
      <c r="H23" s="543"/>
      <c r="I23" s="543"/>
      <c r="J23" s="543"/>
    </row>
    <row r="24" spans="1:10" x14ac:dyDescent="0.25">
      <c r="A24" s="522">
        <v>1</v>
      </c>
      <c r="B24" s="548" t="s">
        <v>43</v>
      </c>
      <c r="C24" s="549"/>
      <c r="D24" s="550"/>
      <c r="E24" s="527" t="str">
        <f>Данные!C14</f>
        <v>III-2-82-450-1</v>
      </c>
      <c r="F24" s="528"/>
      <c r="G24" s="531">
        <f>Данные!B14</f>
        <v>24</v>
      </c>
      <c r="H24" s="533"/>
      <c r="I24" s="534"/>
      <c r="J24" s="535"/>
    </row>
    <row r="25" spans="1:10" ht="40.15" customHeight="1" x14ac:dyDescent="0.25">
      <c r="A25" s="523"/>
      <c r="B25" s="539" t="str">
        <f>Данные!$A$30</f>
        <v>(к серийному формокомплекту Банка III-2-82-45-1)</v>
      </c>
      <c r="C25" s="540"/>
      <c r="D25" s="541"/>
      <c r="E25" s="542"/>
      <c r="F25" s="530"/>
      <c r="G25" s="532"/>
      <c r="H25" s="536"/>
      <c r="I25" s="537"/>
      <c r="J25" s="538"/>
    </row>
    <row r="26" spans="1:10" x14ac:dyDescent="0.25">
      <c r="A26" s="522">
        <f>A24+1</f>
        <v>2</v>
      </c>
      <c r="B26" s="524" t="s">
        <v>106</v>
      </c>
      <c r="C26" s="525"/>
      <c r="D26" s="526"/>
      <c r="E26" s="527" t="str">
        <f>Данные!C15</f>
        <v>III-2-82-450-1</v>
      </c>
      <c r="F26" s="528"/>
      <c r="G26" s="531">
        <f>Данные!B15</f>
        <v>24</v>
      </c>
      <c r="H26" s="533"/>
      <c r="I26" s="534"/>
      <c r="J26" s="535"/>
    </row>
    <row r="27" spans="1:10" ht="40.15" customHeight="1" x14ac:dyDescent="0.25">
      <c r="A27" s="523"/>
      <c r="B27" s="539" t="str">
        <f>Данные!$A$30</f>
        <v>(к серийному формокомплекту Банка III-2-82-45-1)</v>
      </c>
      <c r="C27" s="540"/>
      <c r="D27" s="541"/>
      <c r="E27" s="542"/>
      <c r="F27" s="530"/>
      <c r="G27" s="532"/>
      <c r="H27" s="536"/>
      <c r="I27" s="537"/>
      <c r="J27" s="538"/>
    </row>
    <row r="28" spans="1:10" ht="14.45" customHeight="1" x14ac:dyDescent="0.25">
      <c r="A28" s="522">
        <f t="shared" ref="A28" si="0">A26+1</f>
        <v>3</v>
      </c>
      <c r="B28" s="524" t="s">
        <v>38</v>
      </c>
      <c r="C28" s="525"/>
      <c r="D28" s="526"/>
      <c r="E28" s="527" t="str">
        <f>Данные!C16</f>
        <v>III-2-82-450-1</v>
      </c>
      <c r="F28" s="528"/>
      <c r="G28" s="531">
        <f>Данные!B16</f>
        <v>32</v>
      </c>
      <c r="H28" s="533"/>
      <c r="I28" s="534"/>
      <c r="J28" s="535"/>
    </row>
    <row r="29" spans="1:10" ht="40.15" customHeight="1" x14ac:dyDescent="0.25">
      <c r="A29" s="523"/>
      <c r="B29" s="539" t="str">
        <f>Данные!$A$30</f>
        <v>(к серийному формокомплекту Банка III-2-82-45-1)</v>
      </c>
      <c r="C29" s="540"/>
      <c r="D29" s="541"/>
      <c r="E29" s="542"/>
      <c r="F29" s="530"/>
      <c r="G29" s="532"/>
      <c r="H29" s="536"/>
      <c r="I29" s="537"/>
      <c r="J29" s="538"/>
    </row>
    <row r="30" spans="1:10" ht="14.45" customHeight="1" x14ac:dyDescent="0.25">
      <c r="A30" s="522">
        <f t="shared" ref="A30" si="1">A28+1</f>
        <v>4</v>
      </c>
      <c r="B30" s="524" t="s">
        <v>107</v>
      </c>
      <c r="C30" s="525"/>
      <c r="D30" s="526"/>
      <c r="E30" s="527" t="str">
        <f>Данные!C17</f>
        <v>III-2-82-450-1</v>
      </c>
      <c r="F30" s="528"/>
      <c r="G30" s="531">
        <f>Данные!B17</f>
        <v>32</v>
      </c>
      <c r="H30" s="533"/>
      <c r="I30" s="534"/>
      <c r="J30" s="535"/>
    </row>
    <row r="31" spans="1:10" ht="40.15" customHeight="1" x14ac:dyDescent="0.25">
      <c r="A31" s="523"/>
      <c r="B31" s="539" t="str">
        <f>Данные!$A$30</f>
        <v>(к серийному формокомплекту Банка III-2-82-45-1)</v>
      </c>
      <c r="C31" s="540"/>
      <c r="D31" s="541"/>
      <c r="E31" s="529"/>
      <c r="F31" s="530"/>
      <c r="G31" s="532"/>
      <c r="H31" s="536"/>
      <c r="I31" s="537"/>
      <c r="J31" s="538"/>
    </row>
    <row r="32" spans="1:10" ht="14.45" customHeight="1" x14ac:dyDescent="0.25">
      <c r="A32" s="522">
        <f t="shared" ref="A32" si="2">A30+1</f>
        <v>5</v>
      </c>
      <c r="B32" s="524" t="s">
        <v>47</v>
      </c>
      <c r="C32" s="525"/>
      <c r="D32" s="526"/>
      <c r="E32" s="527" t="str">
        <f>Данные!C18</f>
        <v>III-2-82-450-1</v>
      </c>
      <c r="F32" s="528"/>
      <c r="G32" s="531">
        <f>Данные!B18</f>
        <v>80</v>
      </c>
      <c r="H32" s="533"/>
      <c r="I32" s="534"/>
      <c r="J32" s="535"/>
    </row>
    <row r="33" spans="1:10" ht="40.15" customHeight="1" x14ac:dyDescent="0.25">
      <c r="A33" s="523"/>
      <c r="B33" s="539" t="str">
        <f>Данные!$A$30</f>
        <v>(к серийному формокомплекту Банка III-2-82-45-1)</v>
      </c>
      <c r="C33" s="540"/>
      <c r="D33" s="541"/>
      <c r="E33" s="529"/>
      <c r="F33" s="530"/>
      <c r="G33" s="532"/>
      <c r="H33" s="536"/>
      <c r="I33" s="537"/>
      <c r="J33" s="538"/>
    </row>
    <row r="34" spans="1:10" ht="14.45" customHeight="1" x14ac:dyDescent="0.25">
      <c r="A34" s="522">
        <f t="shared" ref="A34" si="3">A32+1</f>
        <v>6</v>
      </c>
      <c r="B34" s="524" t="s">
        <v>89</v>
      </c>
      <c r="C34" s="525"/>
      <c r="D34" s="526"/>
      <c r="E34" s="527" t="str">
        <f>Данные!C19</f>
        <v>III-2-82-450-1</v>
      </c>
      <c r="F34" s="528"/>
      <c r="G34" s="531">
        <f>Данные!B19</f>
        <v>150</v>
      </c>
      <c r="H34" s="533"/>
      <c r="I34" s="534"/>
      <c r="J34" s="535"/>
    </row>
    <row r="35" spans="1:10" ht="40.15" customHeight="1" x14ac:dyDescent="0.25">
      <c r="A35" s="523"/>
      <c r="B35" s="539" t="str">
        <f>Данные!$A$30</f>
        <v>(к серийному формокомплекту Банка III-2-82-45-1)</v>
      </c>
      <c r="C35" s="540"/>
      <c r="D35" s="541"/>
      <c r="E35" s="529"/>
      <c r="F35" s="530"/>
      <c r="G35" s="532"/>
      <c r="H35" s="536"/>
      <c r="I35" s="537"/>
      <c r="J35" s="538"/>
    </row>
    <row r="36" spans="1:10" ht="14.45" customHeight="1" x14ac:dyDescent="0.25">
      <c r="A36" s="522">
        <f t="shared" ref="A36" si="4">A34+1</f>
        <v>7</v>
      </c>
      <c r="B36" s="524" t="s">
        <v>51</v>
      </c>
      <c r="C36" s="525"/>
      <c r="D36" s="526"/>
      <c r="E36" s="527" t="str">
        <f>Данные!C20</f>
        <v>III-2-82-450-1</v>
      </c>
      <c r="F36" s="528"/>
      <c r="G36" s="531">
        <f>Данные!B20</f>
        <v>60</v>
      </c>
      <c r="H36" s="533"/>
      <c r="I36" s="534"/>
      <c r="J36" s="535"/>
    </row>
    <row r="37" spans="1:10" ht="40.15" customHeight="1" x14ac:dyDescent="0.25">
      <c r="A37" s="523"/>
      <c r="B37" s="539" t="str">
        <f>Данные!$A$30</f>
        <v>(к серийному формокомплекту Банка III-2-82-45-1)</v>
      </c>
      <c r="C37" s="540"/>
      <c r="D37" s="541"/>
      <c r="E37" s="529"/>
      <c r="F37" s="530"/>
      <c r="G37" s="532"/>
      <c r="H37" s="536"/>
      <c r="I37" s="537"/>
      <c r="J37" s="538"/>
    </row>
    <row r="38" spans="1:10" ht="14.45" customHeight="1" x14ac:dyDescent="0.25">
      <c r="A38" s="522">
        <f t="shared" ref="A38" si="5">A36+1</f>
        <v>8</v>
      </c>
      <c r="B38" s="524" t="s">
        <v>52</v>
      </c>
      <c r="C38" s="525"/>
      <c r="D38" s="526"/>
      <c r="E38" s="527">
        <f>Данные!C21</f>
        <v>0</v>
      </c>
      <c r="F38" s="528"/>
      <c r="G38" s="531">
        <f>Данные!B21</f>
        <v>0</v>
      </c>
      <c r="H38" s="533"/>
      <c r="I38" s="534"/>
      <c r="J38" s="535"/>
    </row>
    <row r="39" spans="1:10" ht="40.15" customHeight="1" x14ac:dyDescent="0.25">
      <c r="A39" s="523"/>
      <c r="B39" s="539" t="str">
        <f>Данные!$A$30</f>
        <v>(к серийному формокомплекту Банка III-2-82-45-1)</v>
      </c>
      <c r="C39" s="540"/>
      <c r="D39" s="541"/>
      <c r="E39" s="529"/>
      <c r="F39" s="530"/>
      <c r="G39" s="532"/>
      <c r="H39" s="536"/>
      <c r="I39" s="537"/>
      <c r="J39" s="538"/>
    </row>
    <row r="40" spans="1:10" ht="14.45" customHeight="1" x14ac:dyDescent="0.25">
      <c r="A40" s="522">
        <f t="shared" ref="A40" si="6">A38+1</f>
        <v>9</v>
      </c>
      <c r="B40" s="524" t="s">
        <v>55</v>
      </c>
      <c r="C40" s="525"/>
      <c r="D40" s="526"/>
      <c r="E40" s="527">
        <f>Данные!C23</f>
        <v>0</v>
      </c>
      <c r="F40" s="528"/>
      <c r="G40" s="531">
        <f>Данные!B23</f>
        <v>0</v>
      </c>
      <c r="H40" s="533"/>
      <c r="I40" s="534"/>
      <c r="J40" s="535"/>
    </row>
    <row r="41" spans="1:10" ht="40.15" customHeight="1" x14ac:dyDescent="0.25">
      <c r="A41" s="523"/>
      <c r="B41" s="539" t="str">
        <f>Данные!$A$30</f>
        <v>(к серийному формокомплекту Банка III-2-82-45-1)</v>
      </c>
      <c r="C41" s="540"/>
      <c r="D41" s="541"/>
      <c r="E41" s="529"/>
      <c r="F41" s="530"/>
      <c r="G41" s="532"/>
      <c r="H41" s="536"/>
      <c r="I41" s="537"/>
      <c r="J41" s="538"/>
    </row>
    <row r="42" spans="1:10" ht="14.45" customHeight="1" x14ac:dyDescent="0.25">
      <c r="A42" s="522">
        <f t="shared" ref="A42" si="7">A40+1</f>
        <v>10</v>
      </c>
      <c r="B42" s="524" t="s">
        <v>54</v>
      </c>
      <c r="C42" s="525"/>
      <c r="D42" s="526"/>
      <c r="E42" s="527" t="str">
        <f>Данные!C26</f>
        <v>III-2-82-450-1</v>
      </c>
      <c r="F42" s="528"/>
      <c r="G42" s="531">
        <f>Данные!B26</f>
        <v>0</v>
      </c>
      <c r="H42" s="533"/>
      <c r="I42" s="534"/>
      <c r="J42" s="535"/>
    </row>
    <row r="43" spans="1:10" ht="40.15" customHeight="1" x14ac:dyDescent="0.25">
      <c r="A43" s="523"/>
      <c r="B43" s="539" t="str">
        <f>Данные!$A$30</f>
        <v>(к серийному формокомплекту Банка III-2-82-45-1)</v>
      </c>
      <c r="C43" s="540"/>
      <c r="D43" s="541"/>
      <c r="E43" s="529"/>
      <c r="F43" s="530"/>
      <c r="G43" s="532"/>
      <c r="H43" s="536"/>
      <c r="I43" s="537"/>
      <c r="J43" s="538"/>
    </row>
    <row r="44" spans="1:10" ht="14.45" customHeight="1" x14ac:dyDescent="0.25">
      <c r="A44" s="522">
        <f t="shared" ref="A44" si="8">A42+1</f>
        <v>11</v>
      </c>
      <c r="B44" s="524" t="s">
        <v>104</v>
      </c>
      <c r="C44" s="525"/>
      <c r="D44" s="526"/>
      <c r="E44" s="527" t="str">
        <f>Данные!C27</f>
        <v>III-2-82-450-1</v>
      </c>
      <c r="F44" s="528"/>
      <c r="G44" s="531">
        <f>Данные!B27</f>
        <v>0</v>
      </c>
      <c r="H44" s="533"/>
      <c r="I44" s="534"/>
      <c r="J44" s="535"/>
    </row>
    <row r="45" spans="1:10" ht="40.15" customHeight="1" x14ac:dyDescent="0.25">
      <c r="A45" s="523"/>
      <c r="B45" s="539" t="str">
        <f>Данные!$A$30</f>
        <v>(к серийному формокомплекту Банка III-2-82-45-1)</v>
      </c>
      <c r="C45" s="540"/>
      <c r="D45" s="541"/>
      <c r="E45" s="529"/>
      <c r="F45" s="530"/>
      <c r="G45" s="532"/>
      <c r="H45" s="536"/>
      <c r="I45" s="537"/>
      <c r="J45" s="538"/>
    </row>
    <row r="46" spans="1:10" ht="14.45" customHeight="1" x14ac:dyDescent="0.25">
      <c r="A46" s="522">
        <f t="shared" ref="A46" si="9">A44+1</f>
        <v>12</v>
      </c>
      <c r="B46" s="524" t="s">
        <v>69</v>
      </c>
      <c r="C46" s="525"/>
      <c r="D46" s="526"/>
      <c r="E46" s="527" t="str">
        <f>Данные!C24</f>
        <v>III-2-82-450-1</v>
      </c>
      <c r="F46" s="528"/>
      <c r="G46" s="531">
        <f>Данные!B24</f>
        <v>8</v>
      </c>
      <c r="H46" s="533"/>
      <c r="I46" s="534"/>
      <c r="J46" s="535"/>
    </row>
    <row r="47" spans="1:10" ht="40.15" customHeight="1" x14ac:dyDescent="0.25">
      <c r="A47" s="523"/>
      <c r="B47" s="539" t="str">
        <f>Данные!$A$30</f>
        <v>(к серийному формокомплекту Банка III-2-82-45-1)</v>
      </c>
      <c r="C47" s="540"/>
      <c r="D47" s="541"/>
      <c r="E47" s="529"/>
      <c r="F47" s="530"/>
      <c r="G47" s="532"/>
      <c r="H47" s="536"/>
      <c r="I47" s="537"/>
      <c r="J47" s="538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Данные!B14</f>
        <v>24</v>
      </c>
      <c r="L2" s="576"/>
      <c r="M2" s="66"/>
      <c r="N2" s="67"/>
      <c r="O2" s="68"/>
      <c r="P2" s="567"/>
      <c r="Q2" s="567"/>
      <c r="R2" s="69"/>
      <c r="S2" s="70"/>
    </row>
    <row r="3" spans="1:19" ht="24" thickBot="1" x14ac:dyDescent="0.25">
      <c r="A3" s="65"/>
      <c r="B3" s="558"/>
      <c r="C3" s="559"/>
      <c r="D3" s="560"/>
      <c r="E3" s="568" t="s">
        <v>43</v>
      </c>
      <c r="F3" s="569"/>
      <c r="G3" s="569"/>
      <c r="H3" s="570"/>
      <c r="I3" s="573"/>
      <c r="J3" s="574"/>
      <c r="K3" s="577"/>
      <c r="L3" s="57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2" t="s">
        <v>13</v>
      </c>
      <c r="C5" s="583"/>
      <c r="D5" s="506" t="str">
        <f>Данные!$A5</f>
        <v>PCI</v>
      </c>
      <c r="E5" s="507"/>
      <c r="F5" s="507"/>
      <c r="G5" s="507"/>
      <c r="H5" s="508"/>
      <c r="I5" s="584"/>
      <c r="J5" s="585"/>
      <c r="K5" s="507"/>
      <c r="L5" s="50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2" t="s">
        <v>12</v>
      </c>
      <c r="C6" s="586"/>
      <c r="D6" s="500" t="str">
        <f>Данные!$A2</f>
        <v>III-2-82-450-1 (Банка 0,45 л.)</v>
      </c>
      <c r="E6" s="587"/>
      <c r="F6" s="587"/>
      <c r="G6" s="587"/>
      <c r="H6" s="588"/>
      <c r="I6" s="584"/>
      <c r="J6" s="585"/>
      <c r="K6" s="507"/>
      <c r="L6" s="50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2" t="s">
        <v>14</v>
      </c>
      <c r="C7" s="593"/>
      <c r="D7" s="509">
        <f>Данные!$A8</f>
        <v>0</v>
      </c>
      <c r="E7" s="594"/>
      <c r="F7" s="594"/>
      <c r="G7" s="594"/>
      <c r="H7" s="595"/>
      <c r="I7" s="592" t="s">
        <v>15</v>
      </c>
      <c r="J7" s="596"/>
      <c r="K7" s="497">
        <f>Данные!$A11</f>
        <v>0</v>
      </c>
      <c r="L7" s="49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89" t="s">
        <v>56</v>
      </c>
      <c r="C23" s="590"/>
      <c r="D23" s="590"/>
      <c r="E23" s="59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79" t="s">
        <v>45</v>
      </c>
      <c r="C24" s="580"/>
      <c r="D24" s="580"/>
      <c r="E24" s="58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4" t="s">
        <v>135</v>
      </c>
      <c r="L27" s="554"/>
      <c r="M27" s="554"/>
      <c r="N27" s="472"/>
      <c r="O27" s="472"/>
      <c r="P27" s="488"/>
      <c r="Q27" s="488"/>
    </row>
    <row r="28" spans="1:19" x14ac:dyDescent="0.2">
      <c r="N28" s="551" t="s">
        <v>139</v>
      </c>
      <c r="O28" s="551"/>
      <c r="P28" s="552" t="s">
        <v>140</v>
      </c>
      <c r="Q28" s="553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>
        <f>'Чист. форма'!B2:D4</f>
        <v>0</v>
      </c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Данные!B15</f>
        <v>24</v>
      </c>
      <c r="L2" s="623"/>
      <c r="M2" s="66"/>
      <c r="N2" s="67"/>
      <c r="O2" s="68"/>
      <c r="P2" s="567"/>
      <c r="Q2" s="567"/>
      <c r="R2" s="69"/>
      <c r="S2" s="70"/>
    </row>
    <row r="3" spans="1:19" ht="17.25" customHeight="1" thickBot="1" x14ac:dyDescent="0.25">
      <c r="A3" s="65"/>
      <c r="B3" s="606"/>
      <c r="C3" s="607"/>
      <c r="D3" s="608"/>
      <c r="E3" s="615" t="s">
        <v>44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2" t="s">
        <v>12</v>
      </c>
      <c r="C6" s="597"/>
      <c r="D6" s="500" t="str">
        <f>Данные!$A2</f>
        <v>III-2-82-450-1 (Банка 0,45 л.)</v>
      </c>
      <c r="E6" s="587"/>
      <c r="F6" s="587"/>
      <c r="G6" s="587"/>
      <c r="H6" s="588"/>
      <c r="I6" s="598"/>
      <c r="J6" s="599"/>
      <c r="K6" s="600"/>
      <c r="L6" s="50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27" t="s">
        <v>134</v>
      </c>
      <c r="C14" s="628"/>
      <c r="D14" s="628"/>
      <c r="E14" s="62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89" t="s">
        <v>141</v>
      </c>
      <c r="C15" s="590"/>
      <c r="D15" s="590"/>
      <c r="E15" s="590"/>
      <c r="F15" s="626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79" t="s">
        <v>45</v>
      </c>
      <c r="C16" s="580"/>
      <c r="D16" s="580"/>
      <c r="E16" s="58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4" t="s">
        <v>135</v>
      </c>
      <c r="M19" s="554"/>
      <c r="N19" s="554"/>
      <c r="O19" s="472"/>
      <c r="P19" s="472"/>
      <c r="Q19" s="488"/>
      <c r="R19" s="488"/>
    </row>
    <row r="20" spans="1:19" x14ac:dyDescent="0.2">
      <c r="O20" s="551" t="s">
        <v>139</v>
      </c>
      <c r="P20" s="551"/>
      <c r="Q20" s="552" t="s">
        <v>140</v>
      </c>
      <c r="R20" s="553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Данные!B16</f>
        <v>32</v>
      </c>
      <c r="L2" s="576"/>
      <c r="M2" s="66"/>
      <c r="N2" s="67"/>
      <c r="O2" s="68"/>
      <c r="P2" s="567"/>
      <c r="Q2" s="567"/>
      <c r="R2" s="69"/>
      <c r="S2" s="70"/>
    </row>
    <row r="3" spans="1:24" ht="17.25" customHeight="1" thickBot="1" x14ac:dyDescent="0.25">
      <c r="A3" s="65"/>
      <c r="B3" s="558"/>
      <c r="C3" s="559"/>
      <c r="D3" s="560"/>
      <c r="E3" s="568" t="s">
        <v>38</v>
      </c>
      <c r="F3" s="569"/>
      <c r="G3" s="569"/>
      <c r="H3" s="570"/>
      <c r="I3" s="573"/>
      <c r="J3" s="574"/>
      <c r="K3" s="577"/>
      <c r="L3" s="57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2" t="s">
        <v>13</v>
      </c>
      <c r="C5" s="583"/>
      <c r="D5" s="506" t="str">
        <f>Данные!$A5</f>
        <v>PCI</v>
      </c>
      <c r="E5" s="507"/>
      <c r="F5" s="507"/>
      <c r="G5" s="507"/>
      <c r="H5" s="508"/>
      <c r="I5" s="584"/>
      <c r="J5" s="585"/>
      <c r="K5" s="507"/>
      <c r="L5" s="50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2" t="s">
        <v>12</v>
      </c>
      <c r="C6" s="586"/>
      <c r="D6" s="500" t="str">
        <f>Данные!$A2</f>
        <v>III-2-82-450-1 (Банка 0,45 л.)</v>
      </c>
      <c r="E6" s="587"/>
      <c r="F6" s="587"/>
      <c r="G6" s="587"/>
      <c r="H6" s="588"/>
      <c r="I6" s="584"/>
      <c r="J6" s="585"/>
      <c r="K6" s="507"/>
      <c r="L6" s="50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2" t="s">
        <v>14</v>
      </c>
      <c r="C7" s="593"/>
      <c r="D7" s="509">
        <f>Данные!$A8</f>
        <v>0</v>
      </c>
      <c r="E7" s="594"/>
      <c r="F7" s="594"/>
      <c r="G7" s="594"/>
      <c r="H7" s="595"/>
      <c r="I7" s="592" t="s">
        <v>15</v>
      </c>
      <c r="J7" s="596"/>
      <c r="K7" s="497">
        <f>Данные!$A11</f>
        <v>0</v>
      </c>
      <c r="L7" s="49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/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9" t="s">
        <v>135</v>
      </c>
      <c r="M23" s="629"/>
      <c r="N23" s="629"/>
      <c r="O23" s="472"/>
      <c r="P23" s="472"/>
      <c r="Q23" s="488"/>
      <c r="R23" s="488"/>
    </row>
    <row r="24" spans="1:24" x14ac:dyDescent="0.2">
      <c r="O24" s="551" t="s">
        <v>139</v>
      </c>
      <c r="P24" s="551"/>
      <c r="Q24" s="552" t="s">
        <v>140</v>
      </c>
      <c r="R24" s="553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30" zoomScaleSheetLayoutView="13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Данные!B17</f>
        <v>32</v>
      </c>
      <c r="L2" s="576"/>
      <c r="M2" s="7"/>
      <c r="N2" s="8"/>
      <c r="O2" s="9"/>
      <c r="P2" s="630"/>
      <c r="Q2" s="630"/>
      <c r="R2" s="10"/>
      <c r="S2" s="11"/>
    </row>
    <row r="3" spans="1:19" ht="17.25" customHeight="1" thickBot="1" x14ac:dyDescent="0.25">
      <c r="A3" s="6"/>
      <c r="B3" s="558"/>
      <c r="C3" s="559"/>
      <c r="D3" s="560"/>
      <c r="E3" s="568" t="s">
        <v>23</v>
      </c>
      <c r="F3" s="569"/>
      <c r="G3" s="569"/>
      <c r="H3" s="570"/>
      <c r="I3" s="573"/>
      <c r="J3" s="574"/>
      <c r="K3" s="577"/>
      <c r="L3" s="57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2" t="s">
        <v>13</v>
      </c>
      <c r="C5" s="583"/>
      <c r="D5" s="506" t="str">
        <f>Данные!$A5</f>
        <v>PCI</v>
      </c>
      <c r="E5" s="507"/>
      <c r="F5" s="507"/>
      <c r="G5" s="507"/>
      <c r="H5" s="508"/>
      <c r="I5" s="584"/>
      <c r="J5" s="585"/>
      <c r="K5" s="507"/>
      <c r="L5" s="50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2" t="s">
        <v>12</v>
      </c>
      <c r="C6" s="586"/>
      <c r="D6" s="500" t="str">
        <f>Данные!$A2</f>
        <v>III-2-82-450-1 (Банка 0,45 л.)</v>
      </c>
      <c r="E6" s="587"/>
      <c r="F6" s="587"/>
      <c r="G6" s="587"/>
      <c r="H6" s="588"/>
      <c r="I6" s="584"/>
      <c r="J6" s="585"/>
      <c r="K6" s="507"/>
      <c r="L6" s="50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2" t="s">
        <v>14</v>
      </c>
      <c r="C7" s="593"/>
      <c r="D7" s="509">
        <f>Данные!$A8</f>
        <v>0</v>
      </c>
      <c r="E7" s="594"/>
      <c r="F7" s="594"/>
      <c r="G7" s="594"/>
      <c r="H7" s="595"/>
      <c r="I7" s="592" t="s">
        <v>15</v>
      </c>
      <c r="J7" s="596"/>
      <c r="K7" s="497">
        <f>Данные!$A11</f>
        <v>0</v>
      </c>
      <c r="L7" s="49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9" t="s">
        <v>135</v>
      </c>
      <c r="M18" s="629"/>
      <c r="N18" s="629"/>
      <c r="O18" s="472"/>
      <c r="P18" s="472"/>
      <c r="Q18" s="488"/>
      <c r="R18" s="488"/>
    </row>
    <row r="19" spans="12:18" x14ac:dyDescent="0.2">
      <c r="O19" s="551" t="s">
        <v>139</v>
      </c>
      <c r="P19" s="551"/>
      <c r="Q19" s="552" t="s">
        <v>140</v>
      </c>
      <c r="R19" s="553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Данные!B18</f>
        <v>80</v>
      </c>
      <c r="L2" s="623"/>
      <c r="M2" s="631"/>
      <c r="N2" s="632"/>
      <c r="O2" s="632"/>
      <c r="P2" s="632"/>
      <c r="Q2" s="632"/>
      <c r="R2" s="633"/>
      <c r="S2" s="70"/>
    </row>
    <row r="3" spans="1:19" ht="17.25" customHeight="1" thickBot="1" x14ac:dyDescent="0.25">
      <c r="A3" s="65"/>
      <c r="B3" s="606"/>
      <c r="C3" s="607"/>
      <c r="D3" s="608"/>
      <c r="E3" s="615" t="s">
        <v>47</v>
      </c>
      <c r="F3" s="616"/>
      <c r="G3" s="616"/>
      <c r="H3" s="617"/>
      <c r="I3" s="620"/>
      <c r="J3" s="621"/>
      <c r="K3" s="624"/>
      <c r="L3" s="625"/>
      <c r="M3" s="634"/>
      <c r="N3" s="635"/>
      <c r="O3" s="635"/>
      <c r="P3" s="635"/>
      <c r="Q3" s="635"/>
      <c r="R3" s="636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634"/>
      <c r="N4" s="635"/>
      <c r="O4" s="635"/>
      <c r="P4" s="635"/>
      <c r="Q4" s="635"/>
      <c r="R4" s="636"/>
      <c r="S4" s="70"/>
    </row>
    <row r="5" spans="1:19" ht="24.75" customHeight="1" thickTop="1" thickBot="1" x14ac:dyDescent="0.25">
      <c r="A5" s="65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634"/>
      <c r="N5" s="635"/>
      <c r="O5" s="635"/>
      <c r="P5" s="635"/>
      <c r="Q5" s="635"/>
      <c r="R5" s="636"/>
      <c r="S5" s="70"/>
    </row>
    <row r="6" spans="1:19" ht="17.100000000000001" customHeight="1" thickTop="1" thickBot="1" x14ac:dyDescent="0.25">
      <c r="A6" s="65"/>
      <c r="B6" s="582" t="s">
        <v>12</v>
      </c>
      <c r="C6" s="597"/>
      <c r="D6" s="500" t="str">
        <f>Данные!$A2</f>
        <v>III-2-82-450-1 (Банка 0,45 л.)</v>
      </c>
      <c r="E6" s="587"/>
      <c r="F6" s="587"/>
      <c r="G6" s="587"/>
      <c r="H6" s="588"/>
      <c r="I6" s="598"/>
      <c r="J6" s="599"/>
      <c r="K6" s="600"/>
      <c r="L6" s="508"/>
      <c r="M6" s="634"/>
      <c r="N6" s="635"/>
      <c r="O6" s="635"/>
      <c r="P6" s="635"/>
      <c r="Q6" s="635"/>
      <c r="R6" s="636"/>
      <c r="S6" s="70"/>
    </row>
    <row r="7" spans="1:19" ht="90.75" customHeight="1" thickTop="1" thickBot="1" x14ac:dyDescent="0.25">
      <c r="A7" s="65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634"/>
      <c r="N7" s="635"/>
      <c r="O7" s="635"/>
      <c r="P7" s="635"/>
      <c r="Q7" s="635"/>
      <c r="R7" s="63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/>
      <c r="D13" s="476">
        <v>0.03</v>
      </c>
      <c r="E13" s="476">
        <v>0</v>
      </c>
      <c r="F13" s="477" t="s">
        <v>16</v>
      </c>
      <c r="G13" s="296" t="s">
        <v>136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79" t="s">
        <v>48</v>
      </c>
      <c r="C21" s="580"/>
      <c r="D21" s="580"/>
      <c r="E21" s="581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29" t="s">
        <v>135</v>
      </c>
      <c r="M24" s="629"/>
      <c r="N24" s="629"/>
      <c r="O24" s="472"/>
      <c r="P24" s="472"/>
      <c r="Q24" s="488"/>
      <c r="R24" s="488"/>
    </row>
    <row r="25" spans="1:19" x14ac:dyDescent="0.2">
      <c r="O25" s="551" t="s">
        <v>139</v>
      </c>
      <c r="P25" s="551"/>
      <c r="Q25" s="552" t="s">
        <v>140</v>
      </c>
      <c r="R25" s="553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Данные!B19</f>
        <v>150</v>
      </c>
      <c r="L2" s="623"/>
      <c r="M2" s="66"/>
      <c r="N2" s="67"/>
      <c r="O2" s="68"/>
      <c r="P2" s="637"/>
      <c r="Q2" s="637"/>
      <c r="R2" s="69"/>
      <c r="S2" s="70"/>
    </row>
    <row r="3" spans="1:19" ht="17.25" customHeight="1" thickBot="1" x14ac:dyDescent="0.25">
      <c r="A3" s="65"/>
      <c r="B3" s="606"/>
      <c r="C3" s="607"/>
      <c r="D3" s="608"/>
      <c r="E3" s="615" t="s">
        <v>89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2" t="s">
        <v>13</v>
      </c>
      <c r="C5" s="597"/>
      <c r="D5" s="506" t="str">
        <f>Данные!$A5</f>
        <v>PCI</v>
      </c>
      <c r="E5" s="507"/>
      <c r="F5" s="507"/>
      <c r="G5" s="507"/>
      <c r="H5" s="508"/>
      <c r="I5" s="598"/>
      <c r="J5" s="599"/>
      <c r="K5" s="600"/>
      <c r="L5" s="50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2" t="s">
        <v>12</v>
      </c>
      <c r="C6" s="597"/>
      <c r="D6" s="500" t="str">
        <f>Данные!$A2</f>
        <v>III-2-82-450-1 (Банка 0,45 л.)</v>
      </c>
      <c r="E6" s="587"/>
      <c r="F6" s="587"/>
      <c r="G6" s="587"/>
      <c r="H6" s="588"/>
      <c r="I6" s="598"/>
      <c r="J6" s="599"/>
      <c r="K6" s="600"/>
      <c r="L6" s="50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2" t="s">
        <v>14</v>
      </c>
      <c r="C7" s="601"/>
      <c r="D7" s="509">
        <f>Данные!$A8</f>
        <v>0</v>
      </c>
      <c r="E7" s="594"/>
      <c r="F7" s="594"/>
      <c r="G7" s="594"/>
      <c r="H7" s="595"/>
      <c r="I7" s="602" t="s">
        <v>15</v>
      </c>
      <c r="J7" s="601"/>
      <c r="K7" s="497">
        <f>Данные!$A11</f>
        <v>0</v>
      </c>
      <c r="L7" s="49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6" t="s">
        <v>138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79" t="s">
        <v>50</v>
      </c>
      <c r="C16" s="580"/>
      <c r="D16" s="580"/>
      <c r="E16" s="58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9" t="s">
        <v>135</v>
      </c>
      <c r="M19" s="629"/>
      <c r="N19" s="629"/>
      <c r="O19" s="472"/>
      <c r="P19" s="472"/>
      <c r="Q19" s="488"/>
      <c r="R19" s="488"/>
    </row>
    <row r="20" spans="1:19" x14ac:dyDescent="0.2">
      <c r="O20" s="551" t="s">
        <v>139</v>
      </c>
      <c r="P20" s="551"/>
      <c r="Q20" s="552" t="s">
        <v>140</v>
      </c>
      <c r="R20" s="553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Воронка</vt:lpstr>
      <vt:lpstr>'Акт приемки'!Область_печати</vt:lpstr>
      <vt:lpstr>Воронка!Область_печати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2020-05-19T06:23:04Z</cp:lastPrinted>
  <dcterms:created xsi:type="dcterms:W3CDTF">2004-01-21T15:24:02Z</dcterms:created>
  <dcterms:modified xsi:type="dcterms:W3CDTF">2020-06-11T12:39:26Z</dcterms:modified>
</cp:coreProperties>
</file>