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КПМ-24-1-500-16 (Бульбаш Экстра Нью)\"/>
    </mc:Choice>
  </mc:AlternateContent>
  <xr:revisionPtr revIDLastSave="0" documentId="13_ncr:1_{7EF9C0AB-8AB5-461E-84C0-4F5777C16569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" i="16" l="1"/>
  <c r="I23" i="16" s="1"/>
  <c r="H23" i="16"/>
  <c r="D17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<sst xmlns="http://schemas.openxmlformats.org/spreadsheetml/2006/main" count="547" uniqueCount="155">
  <si>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</si>
  <si>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</si>
  <si>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</si>
  <si>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</si>
  <si>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</si>
  <si>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</si>
  <si>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</si>
  <si>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</si>
  <si>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</si>
  <si>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</si>
  <si>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</si>
  <si>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</si>
  <si>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</si>
  <si>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</si>
  <si>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</si>
  <si>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</si>
  <si>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</si>
  <si>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</si>
  <si>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</si>
  <si>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</si>
  <si>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</si>
  <si>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</si>
  <si>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</si>
  <si>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</si>
  <si>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</si>
  <si>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</si>
  <si>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</si>
  <si>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</si>
  <si>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</si>
  <si>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</si>
  <si>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</si>
  <si>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</si>
  <si>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</si>
  <si>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</si>
  <si>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</si>
  <si>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</si>
  <si>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</si>
  <si>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</si>
  <si>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</si>
  <si>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</si>
  <si>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</si>
  <si>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</si>
  <si>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</si>
  <si>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</si>
  <si>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</si>
  <si>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</si>
  <si>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</si>
  <si>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</si>
  <si>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</si>
  <si>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</si>
  <si>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</si>
  <si>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</si>
  <si>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</si>
  <si>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</si>
  <si>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</si>
  <si>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</si>
  <si>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</si>
  <si>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</si>
  <si>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</si>
  <si>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</si>
  <si>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</si>
  <si>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</si>
  <si>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</si>
  <si>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</si>
  <si>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</si>
  <si>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</si>
  <si>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</si>
  <si>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</si>
  <si>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</si>
  <si>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</si>
  <si>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</si>
  <si>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</si>
  <si>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</si>
  <si>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</si>
  <si>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</si>
  <si>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</si>
  <si>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</si>
  <si>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</si>
  <si>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</si>
  <si>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</si>
  <si>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</si>
  <si>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</si>
  <si>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</si>
  <si>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</si>
  <si>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</si>
  <si>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</si>
  <si>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</si>
  <si>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</si>
  <si>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</si>
  <si>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</si>
  <si>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</si>
  <si>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</si>
  <si>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</si>
  <si>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</si>
  <si>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</si>
  <si>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</si>
  <si>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</si>
  <si>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</si>
  <si>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</si>
  <si>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</si>
  <si>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</si>
  <si>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</si>
  <si>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</si>
  <si>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</si>
  <si>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</si>
  <si>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</si>
  <si>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</si>
  <si>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</si>
  <si>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</si>
  <si>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</si>
  <si>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</si>
  <si>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</si>
  <si>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</si>
  <si>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</si>
  <si>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</si>
  <si>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</si>
  <si>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</si>
  <si>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</si>
  <si>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</si>
  <si>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</si>
  <si>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</si>
  <si>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</si>
  <si>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</si>
  <si>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</si>
  <si>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</si>
  <si>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</si>
  <si>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</si>
  <si>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</si>
  <si>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</si>
  <si>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</si>
  <si>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</si>
  <si>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</si>
  <si>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</si>
  <si>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</si>
  <si>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</si>
  <si>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</si>
  <si>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</si>
  <si>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</si>
  <si>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</si>
  <si>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</si>
  <si>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</si>
  <si>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</si>
  <si>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XXI-КПМ-24-1-500-16 (Бульбаш Экстра Нью)</t>
  </si>
  <si>
    <t>ExtraNew 0.5L</t>
  </si>
  <si>
    <t>(к серийному формокомплекту ExtraNew 0.5L)</t>
  </si>
  <si>
    <t>PSI/4689</t>
  </si>
  <si>
    <t xml:space="preserve"> (владелец ООО "Завод Бульбаш" дог. безвозм. польз. №0910 от 09.10.2019)</t>
  </si>
  <si>
    <t>Дата поставки  21.01.2020 (c остаточным ресурсом 100 %)</t>
  </si>
  <si>
    <t>Вес, гр. (ном. 465 гр.)</t>
  </si>
  <si>
    <t>82 / 54,1</t>
  </si>
  <si>
    <t>0,1 / 0,15</t>
  </si>
  <si>
    <t>Полная высота 50,4 мм</t>
  </si>
  <si>
    <t>31 / 49,4</t>
  </si>
  <si>
    <t>48  / 29,7</t>
  </si>
  <si>
    <t>стоит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</si>
</sst>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1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/>
    <xf numFmtId="1" fontId="0" fillId="0" borderId="65" xfId="0" applyNumberFormat="1" applyBorder="1"/>
    <xf numFmtId="1" fontId="0" fillId="0" borderId="97" xfId="0" applyNumberFormat="1" applyBorder="1"/>
    <xf numFmtId="1" fontId="0" fillId="0" borderId="98" xfId="4" applyNumberFormat="1" applyFont="1" applyBorder="1" applyAlignment="1">
      <alignment horizontal="center"/>
    </xf>
    <xf numFmtId="14" fontId="17" fillId="0" borderId="26" xfId="0" applyNumberFormat="1" applyFont="1" applyFill="1" applyBorder="1" applyAlignment="1">
      <alignment horizontal="center"/>
    </xf>
    <xf numFmtId="3" fontId="0" fillId="0" borderId="26" xfId="3" applyNumberFormat="1" applyFont="1" applyFill="1" applyBorder="1" applyAlignment="1">
      <alignment horizontal="center" vertical="center"/>
    </xf>
    <xf numFmtId="3" fontId="0" fillId="0" borderId="26" xfId="3" applyNumberFormat="1" applyFont="1" applyBorder="1" applyAlignment="1">
      <alignment horizontal="center" vertical="center"/>
    </xf>
    <xf numFmtId="3" fontId="0" fillId="0" borderId="36" xfId="3" applyNumberFormat="1" applyFont="1" applyBorder="1" applyAlignment="1">
      <alignment horizontal="center" vertical="center"/>
    </xf>
    <xf numFmtId="3" fontId="46" fillId="11" borderId="62" xfId="0" applyNumberFormat="1" applyFont="1" applyFill="1" applyBorder="1" applyAlignment="1">
      <alignment horizontal="center" vertical="center"/>
    </xf>
    <xf numFmtId="3" fontId="46" fillId="12" borderId="62" xfId="0" applyNumberFormat="1" applyFont="1" applyFill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B26" sqref="B26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499" t="s">
        <v>82</v>
      </c>
      <c r="B1" s="503"/>
      <c r="C1" s="503"/>
      <c r="D1" s="503"/>
      <c r="E1" s="503"/>
      <c r="G1" s="363" t="s">
        <v>81</v>
      </c>
    </row>
    <row r="2" spans="1:11" ht="17.25" thickTop="1" thickBot="1" x14ac:dyDescent="0.25">
      <c r="A2" s="500" t="s">
        <v>142</v>
      </c>
      <c r="B2" s="501"/>
      <c r="C2" s="501"/>
      <c r="D2" s="501"/>
      <c r="E2" s="502"/>
      <c r="G2" s="362" t="s">
        <v>79</v>
      </c>
    </row>
    <row r="3" spans="1:11" ht="15.75" thickTop="1" x14ac:dyDescent="0.2">
      <c r="G3" s="362" t="s">
        <v>80</v>
      </c>
    </row>
    <row r="4" spans="1:11" ht="13.5" thickBot="1" x14ac:dyDescent="0.25">
      <c r="A4" s="504" t="s">
        <v>83</v>
      </c>
      <c r="B4" s="505"/>
      <c r="C4" s="505"/>
      <c r="D4" s="505"/>
      <c r="E4" s="505"/>
    </row>
    <row r="5" spans="1:11" ht="17.25" thickTop="1" thickBot="1" x14ac:dyDescent="0.25">
      <c r="A5" s="506" t="s">
        <v>87</v>
      </c>
      <c r="B5" s="507"/>
      <c r="C5" s="507"/>
      <c r="D5" s="507"/>
      <c r="E5" s="508"/>
    </row>
    <row r="6" spans="1:11" ht="13.5" thickTop="1" x14ac:dyDescent="0.2"/>
    <row r="7" spans="1:11" ht="13.5" thickBot="1" x14ac:dyDescent="0.25">
      <c r="A7" s="499" t="s">
        <v>84</v>
      </c>
      <c r="B7" s="503"/>
      <c r="C7" s="503"/>
      <c r="D7" s="503"/>
      <c r="E7" s="503"/>
    </row>
    <row r="8" spans="1:11" ht="17.25" thickTop="1" thickBot="1" x14ac:dyDescent="0.25">
      <c r="A8" s="509"/>
      <c r="B8" s="510"/>
      <c r="C8" s="510"/>
      <c r="D8" s="510"/>
      <c r="E8" s="511"/>
    </row>
    <row r="10" spans="1:11" ht="13.5" thickBot="1" x14ac:dyDescent="0.25">
      <c r="A10" s="499" t="s">
        <v>85</v>
      </c>
      <c r="B10" s="499"/>
      <c r="C10" s="364"/>
      <c r="D10" s="370" t="s">
        <v>93</v>
      </c>
      <c r="E10" s="364"/>
      <c r="F10" t="s">
        <v>94</v>
      </c>
    </row>
    <row r="11" spans="1:11" ht="17.25" thickTop="1" thickBot="1" x14ac:dyDescent="0.25">
      <c r="A11" s="497"/>
      <c r="B11" s="498"/>
      <c r="D11" s="369">
        <v>43853</v>
      </c>
      <c r="F11" s="512" t="s">
        <v>96</v>
      </c>
      <c r="G11" s="512"/>
      <c r="H11" s="512"/>
      <c r="I11" s="512"/>
      <c r="J11" s="513" t="s">
        <v>98</v>
      </c>
      <c r="K11" s="513"/>
    </row>
    <row r="12" spans="1:11" x14ac:dyDescent="0.2">
      <c r="F12" s="512" t="s">
        <v>86</v>
      </c>
      <c r="G12" s="512"/>
      <c r="H12" s="512"/>
      <c r="I12" s="512"/>
      <c r="J12" s="513" t="s">
        <v>99</v>
      </c>
      <c r="K12" s="513"/>
    </row>
    <row r="13" spans="1:11" ht="38.25" x14ac:dyDescent="0.2">
      <c r="A13" s="374" t="s">
        <v>88</v>
      </c>
      <c r="B13" s="374" t="s">
        <v>89</v>
      </c>
      <c r="C13" s="374" t="s">
        <v>103</v>
      </c>
      <c r="D13" s="374" t="s">
        <v>133</v>
      </c>
      <c r="E13" s="465" t="s">
        <v>134</v>
      </c>
      <c r="F13" s="512" t="s">
        <v>97</v>
      </c>
      <c r="G13" s="512"/>
      <c r="H13" s="512"/>
      <c r="I13" s="512"/>
      <c r="J13" s="513" t="s">
        <v>100</v>
      </c>
      <c r="K13" s="513"/>
    </row>
    <row r="14" spans="1:11" x14ac:dyDescent="0.2">
      <c r="A14" s="365" t="s">
        <v>43</v>
      </c>
      <c r="B14" s="366">
        <v>24</v>
      </c>
      <c r="C14" s="372" t="s">
        <v>143</v>
      </c>
      <c r="D14" s="366">
        <v>32.5</v>
      </c>
      <c r="E14" s="366">
        <f>B14*D14</f>
        <v>780</v>
      </c>
    </row>
    <row r="15" spans="1:11" x14ac:dyDescent="0.2">
      <c r="A15" s="365" t="s">
        <v>44</v>
      </c>
      <c r="B15" s="366">
        <v>24</v>
      </c>
      <c r="C15" s="372" t="s">
        <v>143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32</v>
      </c>
      <c r="C16" s="372" t="s">
        <v>143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2" t="s">
        <v>143</v>
      </c>
      <c r="D17" s="366">
        <v>1.3</v>
      </c>
      <c r="E17" s="366">
        <f t="shared" si="0"/>
        <v>41.6</v>
      </c>
    </row>
    <row r="18" spans="1:7" x14ac:dyDescent="0.2">
      <c r="A18" s="365" t="s">
        <v>47</v>
      </c>
      <c r="B18" s="366">
        <v>130</v>
      </c>
      <c r="C18" s="372" t="s">
        <v>143</v>
      </c>
      <c r="D18" s="366">
        <v>1.29</v>
      </c>
      <c r="E18" s="366">
        <f t="shared" si="0"/>
        <v>167.70000000000002</v>
      </c>
    </row>
    <row r="19" spans="1:7" x14ac:dyDescent="0.2">
      <c r="A19" s="365" t="s">
        <v>90</v>
      </c>
      <c r="B19" s="366">
        <v>130</v>
      </c>
      <c r="C19" s="372" t="s">
        <v>143</v>
      </c>
      <c r="D19" s="366">
        <v>0.3</v>
      </c>
      <c r="E19" s="366">
        <f t="shared" si="0"/>
        <v>39</v>
      </c>
    </row>
    <row r="20" spans="1:7" x14ac:dyDescent="0.2">
      <c r="A20" s="365" t="s">
        <v>51</v>
      </c>
      <c r="B20" s="366">
        <v>60</v>
      </c>
      <c r="C20" s="372" t="s">
        <v>143</v>
      </c>
      <c r="D20" s="366">
        <v>0.5</v>
      </c>
      <c r="E20" s="366">
        <f t="shared" si="0"/>
        <v>30</v>
      </c>
    </row>
    <row r="21" spans="1:7" x14ac:dyDescent="0.2">
      <c r="A21" s="365" t="s">
        <v>53</v>
      </c>
      <c r="B21" s="366">
        <v>18</v>
      </c>
      <c r="C21" s="372" t="s">
        <v>143</v>
      </c>
      <c r="D21" s="366">
        <v>0.4</v>
      </c>
      <c r="E21" s="366">
        <f t="shared" si="0"/>
        <v>7.2</v>
      </c>
    </row>
    <row r="22" spans="1:7" x14ac:dyDescent="0.2">
      <c r="A22" s="365" t="s">
        <v>91</v>
      </c>
      <c r="B22" s="372">
        <v>24</v>
      </c>
      <c r="C22" s="372" t="s">
        <v>145</v>
      </c>
      <c r="D22" s="366"/>
      <c r="E22" s="366">
        <f t="shared" si="0"/>
        <v>0</v>
      </c>
    </row>
    <row r="23" spans="1:7" x14ac:dyDescent="0.2">
      <c r="A23" s="365" t="s">
        <v>56</v>
      </c>
      <c r="B23" s="366">
        <v>20</v>
      </c>
      <c r="C23" s="372" t="s">
        <v>143</v>
      </c>
      <c r="D23" s="366">
        <v>1.7</v>
      </c>
      <c r="E23" s="366">
        <f t="shared" si="0"/>
        <v>34</v>
      </c>
    </row>
    <row r="24" spans="1:7" x14ac:dyDescent="0.2">
      <c r="A24" s="365" t="s">
        <v>70</v>
      </c>
      <c r="B24" s="366">
        <v>8</v>
      </c>
      <c r="C24" s="372" t="s">
        <v>143</v>
      </c>
      <c r="D24" s="366">
        <v>3</v>
      </c>
      <c r="E24" s="366">
        <f t="shared" si="0"/>
        <v>24</v>
      </c>
    </row>
    <row r="25" spans="1:7" x14ac:dyDescent="0.2">
      <c r="A25" s="365" t="s">
        <v>92</v>
      </c>
      <c r="B25" s="372"/>
      <c r="C25" s="372"/>
      <c r="D25" s="366"/>
      <c r="E25" s="366">
        <f t="shared" si="0"/>
        <v>0</v>
      </c>
    </row>
    <row r="26" spans="1:7" x14ac:dyDescent="0.2">
      <c r="A26" s="367" t="s">
        <v>55</v>
      </c>
      <c r="B26" s="368">
        <v>18</v>
      </c>
      <c r="C26" s="372" t="s">
        <v>143</v>
      </c>
      <c r="D26" s="366">
        <v>1.5</v>
      </c>
      <c r="E26" s="366">
        <f t="shared" si="0"/>
        <v>27</v>
      </c>
    </row>
    <row r="27" spans="1:7" x14ac:dyDescent="0.2">
      <c r="A27" s="367" t="s">
        <v>105</v>
      </c>
      <c r="B27" s="373">
        <v>18</v>
      </c>
      <c r="C27" s="375"/>
      <c r="D27" s="366"/>
      <c r="E27" s="366"/>
    </row>
    <row r="28" spans="1:7" x14ac:dyDescent="0.2">
      <c r="A28" s="371"/>
      <c r="D28" s="370"/>
      <c r="E28" s="370">
        <f>SUM(E14:E27)</f>
        <v>2316.8999999999996</v>
      </c>
      <c r="F28">
        <v>2400</v>
      </c>
      <c r="G28">
        <f>F28-E28</f>
        <v>83.100000000000364</v>
      </c>
    </row>
    <row r="29" spans="1:7" x14ac:dyDescent="0.2">
      <c r="A29" s="496" t="s">
        <v>106</v>
      </c>
      <c r="B29" s="496"/>
      <c r="C29" s="496"/>
    </row>
    <row r="30" spans="1:7" x14ac:dyDescent="0.2">
      <c r="A30" s="363" t="s">
        <v>144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2"/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21">
        <f>Данные!B20</f>
        <v>60</v>
      </c>
      <c r="L2" s="622"/>
      <c r="M2" s="164"/>
      <c r="N2" s="165"/>
      <c r="O2" s="166"/>
      <c r="P2" s="640"/>
      <c r="Q2" s="640"/>
      <c r="R2" s="167"/>
      <c r="S2" s="168"/>
    </row>
    <row r="3" spans="1:19" ht="17.25" customHeight="1" thickBot="1" x14ac:dyDescent="0.25">
      <c r="A3" s="163"/>
      <c r="B3" s="605"/>
      <c r="C3" s="606"/>
      <c r="D3" s="607"/>
      <c r="E3" s="614" t="s">
        <v>51</v>
      </c>
      <c r="F3" s="615"/>
      <c r="G3" s="615"/>
      <c r="H3" s="616"/>
      <c r="I3" s="619"/>
      <c r="J3" s="620"/>
      <c r="K3" s="623"/>
      <c r="L3" s="624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08"/>
      <c r="C4" s="609"/>
      <c r="D4" s="610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94" t="s">
        <v>13</v>
      </c>
      <c r="C5" s="625"/>
      <c r="D5" s="506" t="str">
        <f>Данные!$A5</f>
        <v>PCI</v>
      </c>
      <c r="E5" s="507"/>
      <c r="F5" s="507"/>
      <c r="G5" s="507"/>
      <c r="H5" s="508"/>
      <c r="I5" s="626"/>
      <c r="J5" s="627"/>
      <c r="K5" s="628"/>
      <c r="L5" s="508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94" t="s">
        <v>12</v>
      </c>
      <c r="C6" s="625"/>
      <c r="D6" s="500" t="str">
        <f>Данные!$A2</f>
        <v>XXI-КПМ-24-1-500-16 (Бульбаш Экстра Нью)</v>
      </c>
      <c r="E6" s="597"/>
      <c r="F6" s="597"/>
      <c r="G6" s="597"/>
      <c r="H6" s="598"/>
      <c r="I6" s="626"/>
      <c r="J6" s="627"/>
      <c r="K6" s="628"/>
      <c r="L6" s="508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58" t="s">
        <v>14</v>
      </c>
      <c r="C7" s="629"/>
      <c r="D7" s="509">
        <f>Данные!$A8</f>
        <v>0</v>
      </c>
      <c r="E7" s="560"/>
      <c r="F7" s="560"/>
      <c r="G7" s="560"/>
      <c r="H7" s="561"/>
      <c r="I7" s="630" t="s">
        <v>15</v>
      </c>
      <c r="J7" s="629"/>
      <c r="K7" s="497">
        <f>Данные!$A11</f>
        <v>0</v>
      </c>
      <c r="L7" s="498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>
        <v>75.05</v>
      </c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>
        <v>19.5</v>
      </c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1" t="s">
        <v>136</v>
      </c>
      <c r="M21" s="631"/>
      <c r="N21" s="631"/>
      <c r="O21" s="466"/>
      <c r="P21" s="466"/>
      <c r="Q21" s="482"/>
      <c r="R21" s="482"/>
    </row>
    <row r="22" spans="1:19" x14ac:dyDescent="0.2">
      <c r="O22" s="563" t="s">
        <v>140</v>
      </c>
      <c r="P22" s="563"/>
      <c r="Q22" s="564" t="s">
        <v>141</v>
      </c>
      <c r="R22" s="565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2"/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21">
        <f>Данные!B21</f>
        <v>18</v>
      </c>
      <c r="L2" s="622"/>
      <c r="M2" s="203"/>
      <c r="N2" s="204"/>
      <c r="O2" s="205"/>
      <c r="P2" s="644"/>
      <c r="Q2" s="644"/>
      <c r="R2" s="206"/>
      <c r="S2" s="207"/>
    </row>
    <row r="3" spans="1:19" ht="17.25" customHeight="1" thickBot="1" x14ac:dyDescent="0.25">
      <c r="A3" s="202"/>
      <c r="B3" s="605"/>
      <c r="C3" s="606"/>
      <c r="D3" s="607"/>
      <c r="E3" s="614" t="s">
        <v>53</v>
      </c>
      <c r="F3" s="615"/>
      <c r="G3" s="615"/>
      <c r="H3" s="616"/>
      <c r="I3" s="619"/>
      <c r="J3" s="620"/>
      <c r="K3" s="623"/>
      <c r="L3" s="624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08"/>
      <c r="C4" s="609"/>
      <c r="D4" s="610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94" t="s">
        <v>13</v>
      </c>
      <c r="C5" s="625"/>
      <c r="D5" s="506" t="str">
        <f>Данные!$A5</f>
        <v>PCI</v>
      </c>
      <c r="E5" s="507"/>
      <c r="F5" s="507"/>
      <c r="G5" s="507"/>
      <c r="H5" s="508"/>
      <c r="I5" s="626"/>
      <c r="J5" s="627"/>
      <c r="K5" s="628"/>
      <c r="L5" s="508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94" t="s">
        <v>12</v>
      </c>
      <c r="C6" s="625"/>
      <c r="D6" s="500" t="str">
        <f>Данные!$A2</f>
        <v>XXI-КПМ-24-1-500-16 (Бульбаш Экстра Нью)</v>
      </c>
      <c r="E6" s="597"/>
      <c r="F6" s="597"/>
      <c r="G6" s="597"/>
      <c r="H6" s="598"/>
      <c r="I6" s="626"/>
      <c r="J6" s="627"/>
      <c r="K6" s="628"/>
      <c r="L6" s="508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58" t="s">
        <v>14</v>
      </c>
      <c r="C7" s="629"/>
      <c r="D7" s="509">
        <f>Данные!$A8</f>
        <v>0</v>
      </c>
      <c r="E7" s="560"/>
      <c r="F7" s="560"/>
      <c r="G7" s="560"/>
      <c r="H7" s="561"/>
      <c r="I7" s="630" t="s">
        <v>15</v>
      </c>
      <c r="J7" s="629"/>
      <c r="K7" s="497">
        <f>Данные!$A11</f>
        <v>0</v>
      </c>
      <c r="L7" s="498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1" t="s">
        <v>54</v>
      </c>
      <c r="C18" s="642"/>
      <c r="D18" s="642"/>
      <c r="E18" s="643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1" t="s">
        <v>136</v>
      </c>
      <c r="M21" s="631"/>
      <c r="N21" s="631"/>
      <c r="O21" s="466"/>
      <c r="P21" s="466"/>
      <c r="Q21" s="482"/>
      <c r="R21" s="482"/>
    </row>
    <row r="22" spans="1:19" x14ac:dyDescent="0.2">
      <c r="O22" s="563" t="s">
        <v>140</v>
      </c>
      <c r="P22" s="563"/>
      <c r="Q22" s="564" t="s">
        <v>141</v>
      </c>
      <c r="R22" s="565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J23" sqref="J2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2"/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21">
        <f>Данные!B26</f>
        <v>18</v>
      </c>
      <c r="L2" s="622"/>
      <c r="M2" s="131"/>
      <c r="N2" s="132"/>
      <c r="O2" s="133"/>
      <c r="P2" s="645"/>
      <c r="Q2" s="645"/>
      <c r="R2" s="134"/>
      <c r="S2" s="135"/>
    </row>
    <row r="3" spans="1:19" ht="17.25" customHeight="1" thickBot="1" x14ac:dyDescent="0.25">
      <c r="A3" s="130"/>
      <c r="B3" s="605"/>
      <c r="C3" s="606"/>
      <c r="D3" s="607"/>
      <c r="E3" s="614" t="s">
        <v>55</v>
      </c>
      <c r="F3" s="615"/>
      <c r="G3" s="615"/>
      <c r="H3" s="616"/>
      <c r="I3" s="619"/>
      <c r="J3" s="620"/>
      <c r="K3" s="623"/>
      <c r="L3" s="624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08"/>
      <c r="C4" s="609"/>
      <c r="D4" s="610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94" t="s">
        <v>13</v>
      </c>
      <c r="C5" s="625"/>
      <c r="D5" s="506" t="str">
        <f>Данные!$A5</f>
        <v>PCI</v>
      </c>
      <c r="E5" s="507"/>
      <c r="F5" s="507"/>
      <c r="G5" s="507"/>
      <c r="H5" s="508"/>
      <c r="I5" s="626"/>
      <c r="J5" s="627"/>
      <c r="K5" s="628"/>
      <c r="L5" s="508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94" t="s">
        <v>12</v>
      </c>
      <c r="C6" s="625"/>
      <c r="D6" s="500" t="str">
        <f>Данные!$A2</f>
        <v>XXI-КПМ-24-1-500-16 (Бульбаш Экстра Нью)</v>
      </c>
      <c r="E6" s="597"/>
      <c r="F6" s="597"/>
      <c r="G6" s="597"/>
      <c r="H6" s="598"/>
      <c r="I6" s="626"/>
      <c r="J6" s="627"/>
      <c r="K6" s="628"/>
      <c r="L6" s="508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58" t="s">
        <v>14</v>
      </c>
      <c r="C7" s="629"/>
      <c r="D7" s="509">
        <f>Данные!$A8</f>
        <v>0</v>
      </c>
      <c r="E7" s="560"/>
      <c r="F7" s="560"/>
      <c r="G7" s="560"/>
      <c r="H7" s="561"/>
      <c r="I7" s="630" t="s">
        <v>15</v>
      </c>
      <c r="J7" s="629"/>
      <c r="K7" s="497">
        <f>Данные!$A11</f>
        <v>0</v>
      </c>
      <c r="L7" s="498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>
        <v>40.5</v>
      </c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>
        <v>26.7</v>
      </c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>
        <v>72</v>
      </c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1" t="s">
        <v>136</v>
      </c>
      <c r="M19" s="631"/>
      <c r="N19" s="631"/>
      <c r="O19" s="466"/>
      <c r="P19" s="466"/>
      <c r="Q19" s="482"/>
      <c r="R19" s="482"/>
    </row>
    <row r="20" spans="1:19" x14ac:dyDescent="0.2">
      <c r="O20" s="563" t="s">
        <v>140</v>
      </c>
      <c r="P20" s="563"/>
      <c r="Q20" s="564" t="s">
        <v>141</v>
      </c>
      <c r="R20" s="565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2"/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46">
        <f>Данные!B23</f>
        <v>20</v>
      </c>
      <c r="L2" s="647"/>
      <c r="M2" s="260"/>
      <c r="N2" s="261"/>
      <c r="O2" s="262"/>
      <c r="P2" s="650"/>
      <c r="Q2" s="650"/>
      <c r="R2" s="263"/>
      <c r="S2" s="264"/>
    </row>
    <row r="3" spans="1:19" ht="17.25" customHeight="1" thickBot="1" x14ac:dyDescent="0.25">
      <c r="A3" s="259"/>
      <c r="B3" s="605"/>
      <c r="C3" s="606"/>
      <c r="D3" s="607"/>
      <c r="E3" s="614" t="s">
        <v>56</v>
      </c>
      <c r="F3" s="615"/>
      <c r="G3" s="615"/>
      <c r="H3" s="616"/>
      <c r="I3" s="619"/>
      <c r="J3" s="620"/>
      <c r="K3" s="648"/>
      <c r="L3" s="649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08"/>
      <c r="C4" s="609"/>
      <c r="D4" s="610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94" t="s">
        <v>13</v>
      </c>
      <c r="C5" s="625"/>
      <c r="D5" s="506" t="str">
        <f>Данные!$A5</f>
        <v>PCI</v>
      </c>
      <c r="E5" s="507"/>
      <c r="F5" s="507"/>
      <c r="G5" s="507"/>
      <c r="H5" s="508"/>
      <c r="I5" s="626"/>
      <c r="J5" s="627"/>
      <c r="K5" s="628"/>
      <c r="L5" s="508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94" t="s">
        <v>12</v>
      </c>
      <c r="C6" s="625"/>
      <c r="D6" s="500" t="str">
        <f>Данные!$A2</f>
        <v>XXI-КПМ-24-1-500-16 (Бульбаш Экстра Нью)</v>
      </c>
      <c r="E6" s="597"/>
      <c r="F6" s="597"/>
      <c r="G6" s="597"/>
      <c r="H6" s="598"/>
      <c r="I6" s="626"/>
      <c r="J6" s="627"/>
      <c r="K6" s="628"/>
      <c r="L6" s="508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58" t="s">
        <v>14</v>
      </c>
      <c r="C7" s="629"/>
      <c r="D7" s="509">
        <f>Данные!$A8</f>
        <v>0</v>
      </c>
      <c r="E7" s="560"/>
      <c r="F7" s="560"/>
      <c r="G7" s="560"/>
      <c r="H7" s="561"/>
      <c r="I7" s="630" t="s">
        <v>15</v>
      </c>
      <c r="J7" s="629"/>
      <c r="K7" s="497">
        <f>Данные!$A11</f>
        <v>0</v>
      </c>
      <c r="L7" s="498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 t="s">
        <v>153</v>
      </c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1" t="s">
        <v>136</v>
      </c>
      <c r="M18" s="631"/>
      <c r="N18" s="631"/>
      <c r="O18" s="466"/>
      <c r="P18" s="466"/>
      <c r="Q18" s="482"/>
      <c r="R18" s="482"/>
    </row>
    <row r="19" spans="12:18" x14ac:dyDescent="0.2">
      <c r="O19" s="563" t="s">
        <v>140</v>
      </c>
      <c r="P19" s="563"/>
      <c r="Q19" s="564" t="s">
        <v>141</v>
      </c>
      <c r="R19" s="565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view="pageBreakPreview" topLeftCell="A8" zoomScale="120" zoomScaleNormal="100" zoomScaleSheetLayoutView="120" workbookViewId="0">
      <selection activeCell="J23" sqref="J23"/>
    </sheetView>
  </sheetViews>
  <sheetFormatPr defaultRowHeight="12.75" x14ac:dyDescent="0.2"/>
  <cols>
    <col min="1" max="1" width="12.140625" customWidth="1"/>
    <col min="2" max="2" width="22.425781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64" t="s">
        <v>109</v>
      </c>
      <c r="C1" s="380"/>
      <c r="D1" s="463" t="str">
        <f>Данные!A2</f>
        <v>XXI-КПМ-24-1-500-16 (Бульбаш Экстра Нью)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146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516" t="s">
        <v>147</v>
      </c>
      <c r="B3" s="516"/>
      <c r="C3" s="516"/>
      <c r="D3" s="516"/>
      <c r="E3" s="516"/>
      <c r="F3" s="516"/>
      <c r="G3" s="516"/>
      <c r="H3" s="516"/>
      <c r="I3" s="516"/>
      <c r="K3" s="382"/>
      <c r="L3" s="382"/>
      <c r="M3" s="383"/>
    </row>
    <row r="4" spans="1:13" ht="16.5" thickBot="1" x14ac:dyDescent="0.3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4.5" thickBot="1" x14ac:dyDescent="0.25">
      <c r="A5" s="387" t="s">
        <v>110</v>
      </c>
      <c r="B5" s="388" t="s">
        <v>111</v>
      </c>
      <c r="C5" s="388" t="s">
        <v>67</v>
      </c>
      <c r="D5" s="389" t="s">
        <v>112</v>
      </c>
      <c r="E5" s="388" t="s">
        <v>113</v>
      </c>
      <c r="F5" s="388" t="s">
        <v>114</v>
      </c>
      <c r="G5" s="388" t="s">
        <v>115</v>
      </c>
      <c r="H5" s="390" t="s">
        <v>116</v>
      </c>
      <c r="I5" s="391"/>
      <c r="J5" s="391"/>
      <c r="K5" s="391"/>
      <c r="L5" s="391"/>
    </row>
    <row r="6" spans="1:13" x14ac:dyDescent="0.2">
      <c r="A6" s="392">
        <v>1</v>
      </c>
      <c r="B6" s="393" t="str">
        <f>Данные!A14</f>
        <v>Чистовая форма</v>
      </c>
      <c r="C6" s="372" t="str">
        <f>Данные!C14</f>
        <v>ExtraNew 0.5L</v>
      </c>
      <c r="D6" s="394">
        <f>Данные!$B14</f>
        <v>24</v>
      </c>
      <c r="E6" s="394">
        <v>24</v>
      </c>
      <c r="F6" s="395"/>
      <c r="G6" s="394">
        <f>E6-F6</f>
        <v>24</v>
      </c>
      <c r="H6" s="396"/>
      <c r="I6" s="397"/>
      <c r="J6" s="383"/>
      <c r="K6" s="383"/>
      <c r="L6" s="397"/>
    </row>
    <row r="7" spans="1:13" x14ac:dyDescent="0.2">
      <c r="A7" s="398">
        <f>A6+1</f>
        <v>2</v>
      </c>
      <c r="B7" s="399" t="str">
        <f>Данные!A15</f>
        <v>Чистовой поддон</v>
      </c>
      <c r="C7" s="372" t="str">
        <f>Данные!C15</f>
        <v>ExtraNew 0.5L</v>
      </c>
      <c r="D7" s="400">
        <f>Данные!$B15</f>
        <v>24</v>
      </c>
      <c r="E7" s="400">
        <v>24</v>
      </c>
      <c r="F7" s="379"/>
      <c r="G7" s="400">
        <f t="shared" ref="G7:G17" si="0">E7-F7</f>
        <v>24</v>
      </c>
      <c r="H7" s="401"/>
      <c r="I7" s="397"/>
      <c r="J7" s="383"/>
      <c r="K7" s="383"/>
      <c r="L7" s="397"/>
    </row>
    <row r="8" spans="1:13" x14ac:dyDescent="0.2">
      <c r="A8" s="398">
        <f t="shared" ref="A8:A17" si="1">A7+1</f>
        <v>3</v>
      </c>
      <c r="B8" s="399" t="str">
        <f>Данные!A16</f>
        <v>Черновая форма</v>
      </c>
      <c r="C8" s="372" t="str">
        <f>Данные!C16</f>
        <v>ExtraNew 0.5L</v>
      </c>
      <c r="D8" s="400">
        <f>Данные!$B16</f>
        <v>32</v>
      </c>
      <c r="E8" s="400">
        <v>32</v>
      </c>
      <c r="F8" s="379"/>
      <c r="G8" s="400">
        <f t="shared" si="0"/>
        <v>32</v>
      </c>
      <c r="H8" s="402"/>
      <c r="I8" s="397"/>
      <c r="J8" s="383"/>
      <c r="K8" s="383"/>
      <c r="L8" s="397"/>
    </row>
    <row r="9" spans="1:13" x14ac:dyDescent="0.2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>ExtraNew 0.5L</v>
      </c>
      <c r="D9" s="400">
        <f>Данные!$B17</f>
        <v>32</v>
      </c>
      <c r="E9" s="400">
        <v>32</v>
      </c>
      <c r="F9" s="379"/>
      <c r="G9" s="400">
        <f t="shared" si="0"/>
        <v>32</v>
      </c>
      <c r="H9" s="402"/>
      <c r="I9" s="397"/>
      <c r="J9" s="403"/>
      <c r="K9" s="383"/>
      <c r="L9" s="397"/>
    </row>
    <row r="10" spans="1:13" x14ac:dyDescent="0.2">
      <c r="A10" s="398">
        <f t="shared" si="1"/>
        <v>5</v>
      </c>
      <c r="B10" s="399" t="str">
        <f>Данные!A18</f>
        <v>Горловое кольцо</v>
      </c>
      <c r="C10" s="372" t="str">
        <f>Данные!C18</f>
        <v>ExtraNew 0.5L</v>
      </c>
      <c r="D10" s="400">
        <f>Данные!$B18</f>
        <v>130</v>
      </c>
      <c r="E10" s="400">
        <v>130</v>
      </c>
      <c r="F10" s="379"/>
      <c r="G10" s="400">
        <f t="shared" si="0"/>
        <v>130</v>
      </c>
      <c r="H10" s="402"/>
      <c r="I10" s="403"/>
      <c r="J10" s="403"/>
      <c r="K10" s="403"/>
      <c r="L10" s="397"/>
    </row>
    <row r="11" spans="1:13" x14ac:dyDescent="0.2">
      <c r="A11" s="398">
        <f t="shared" si="1"/>
        <v>6</v>
      </c>
      <c r="B11" s="399" t="str">
        <f>Данные!A19</f>
        <v>Направляющее кольцо</v>
      </c>
      <c r="C11" s="372" t="str">
        <f>Данные!C19</f>
        <v>ExtraNew 0.5L</v>
      </c>
      <c r="D11" s="400">
        <f>Данные!$B19</f>
        <v>130</v>
      </c>
      <c r="E11" s="400">
        <v>130</v>
      </c>
      <c r="F11" s="379"/>
      <c r="G11" s="400">
        <f t="shared" si="0"/>
        <v>130</v>
      </c>
      <c r="H11" s="402"/>
      <c r="I11" s="397"/>
      <c r="J11" s="403"/>
      <c r="K11" s="383"/>
      <c r="L11" s="397"/>
    </row>
    <row r="12" spans="1:13" x14ac:dyDescent="0.2">
      <c r="A12" s="398">
        <f t="shared" si="1"/>
        <v>7</v>
      </c>
      <c r="B12" s="399" t="str">
        <f>Данные!A20</f>
        <v>Плунжер</v>
      </c>
      <c r="C12" s="372" t="str">
        <f>Данные!C20</f>
        <v>ExtraNew 0.5L</v>
      </c>
      <c r="D12" s="400">
        <f>Данные!$B20</f>
        <v>60</v>
      </c>
      <c r="E12" s="400">
        <v>60</v>
      </c>
      <c r="F12" s="404"/>
      <c r="G12" s="400">
        <f t="shared" si="0"/>
        <v>60</v>
      </c>
      <c r="H12" s="402"/>
      <c r="I12" s="403"/>
      <c r="J12" s="403"/>
      <c r="K12" s="403"/>
      <c r="L12" s="397"/>
      <c r="M12" s="405"/>
    </row>
    <row r="13" spans="1:13" ht="14.25" customHeight="1" x14ac:dyDescent="0.2">
      <c r="A13" s="398">
        <f t="shared" si="1"/>
        <v>8</v>
      </c>
      <c r="B13" s="399" t="str">
        <f>Данные!A21</f>
        <v>Втулка плунжера</v>
      </c>
      <c r="C13" s="372" t="str">
        <f>Данные!C21</f>
        <v>ExtraNew 0.5L</v>
      </c>
      <c r="D13" s="400">
        <f>Данные!$B21</f>
        <v>18</v>
      </c>
      <c r="E13" s="400">
        <v>18</v>
      </c>
      <c r="F13" s="406"/>
      <c r="G13" s="400">
        <f t="shared" si="0"/>
        <v>18</v>
      </c>
      <c r="H13" s="402"/>
      <c r="I13" s="403"/>
      <c r="J13" s="403"/>
      <c r="K13" s="403"/>
      <c r="L13" s="397"/>
      <c r="M13" s="405"/>
    </row>
    <row r="14" spans="1:13" ht="14.25" customHeight="1" x14ac:dyDescent="0.2">
      <c r="A14" s="398">
        <f t="shared" si="1"/>
        <v>9</v>
      </c>
      <c r="B14" s="399" t="str">
        <f>Данные!A22</f>
        <v>Хватки</v>
      </c>
      <c r="C14" s="372" t="str">
        <f>Данные!C22</f>
        <v>PSI/4689</v>
      </c>
      <c r="D14" s="400">
        <f>Данные!$B22</f>
        <v>24</v>
      </c>
      <c r="E14" s="462">
        <v>24</v>
      </c>
      <c r="F14" s="379"/>
      <c r="G14" s="400">
        <f t="shared" si="0"/>
        <v>24</v>
      </c>
      <c r="H14" s="402" t="s">
        <v>42</v>
      </c>
      <c r="I14" s="403"/>
      <c r="J14" s="403"/>
      <c r="K14" s="403"/>
      <c r="L14" s="397"/>
    </row>
    <row r="15" spans="1:13" ht="14.25" customHeight="1" x14ac:dyDescent="0.2">
      <c r="A15" s="398">
        <f t="shared" si="1"/>
        <v>10</v>
      </c>
      <c r="B15" s="399" t="str">
        <f>Данные!A23</f>
        <v>Воронка</v>
      </c>
      <c r="C15" s="372" t="str">
        <f>Данные!C23</f>
        <v>ExtraNew 0.5L</v>
      </c>
      <c r="D15" s="400">
        <f>Данные!$B23</f>
        <v>20</v>
      </c>
      <c r="E15" s="400">
        <v>20</v>
      </c>
      <c r="F15" s="404"/>
      <c r="G15" s="400">
        <f t="shared" si="0"/>
        <v>20</v>
      </c>
      <c r="H15" s="402"/>
      <c r="I15" s="403"/>
      <c r="J15" s="403"/>
      <c r="K15" s="403"/>
      <c r="L15" s="397"/>
    </row>
    <row r="16" spans="1:13" ht="14.25" customHeight="1" x14ac:dyDescent="0.2">
      <c r="A16" s="398">
        <f t="shared" si="1"/>
        <v>11</v>
      </c>
      <c r="B16" s="399" t="str">
        <f>Данные!A24</f>
        <v>Плита охлаждения</v>
      </c>
      <c r="C16" s="372" t="str">
        <f>Данные!C24</f>
        <v>ExtraNew 0.5L</v>
      </c>
      <c r="D16" s="400">
        <f>Данные!$B24</f>
        <v>8</v>
      </c>
      <c r="E16" s="400">
        <v>8</v>
      </c>
      <c r="F16" s="379"/>
      <c r="G16" s="400">
        <f t="shared" si="0"/>
        <v>8</v>
      </c>
      <c r="H16" s="402"/>
      <c r="I16" s="403"/>
      <c r="J16" s="403"/>
      <c r="K16" s="403"/>
      <c r="L16" s="397"/>
    </row>
    <row r="17" spans="1:12" ht="14.25" customHeight="1" thickBot="1" x14ac:dyDescent="0.25">
      <c r="A17" s="407">
        <f t="shared" si="1"/>
        <v>12</v>
      </c>
      <c r="B17" s="408" t="s">
        <v>55</v>
      </c>
      <c r="C17" s="409" t="str">
        <f>Данные!C26</f>
        <v>ExtraNew 0.5L</v>
      </c>
      <c r="D17" s="410">
        <f>Данные!B26</f>
        <v>18</v>
      </c>
      <c r="E17" s="410">
        <v>18</v>
      </c>
      <c r="F17" s="411"/>
      <c r="G17" s="410">
        <f t="shared" si="0"/>
        <v>18</v>
      </c>
      <c r="H17" s="412"/>
      <c r="I17" s="403"/>
      <c r="J17" s="413"/>
      <c r="K17" s="403"/>
      <c r="L17" s="397"/>
    </row>
    <row r="18" spans="1:12" x14ac:dyDescent="0.2">
      <c r="A18" s="414"/>
      <c r="B18" s="415"/>
      <c r="C18" s="383"/>
      <c r="D18" s="416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7" t="s">
        <v>117</v>
      </c>
      <c r="C19" s="364"/>
      <c r="D19" s="364"/>
      <c r="E19" s="364"/>
      <c r="F19" s="364"/>
      <c r="G19" s="383"/>
      <c r="H19" s="383"/>
      <c r="I19" s="383"/>
      <c r="J19" s="418"/>
      <c r="K19" s="418"/>
      <c r="L19" s="418"/>
    </row>
    <row r="20" spans="1:12" ht="64.5" thickBot="1" x14ac:dyDescent="0.25">
      <c r="A20" s="387" t="s">
        <v>118</v>
      </c>
      <c r="B20" s="388" t="s">
        <v>119</v>
      </c>
      <c r="C20" s="388" t="s">
        <v>120</v>
      </c>
      <c r="D20" s="388" t="s">
        <v>121</v>
      </c>
      <c r="E20" s="388" t="s">
        <v>122</v>
      </c>
      <c r="F20" s="388" t="s">
        <v>123</v>
      </c>
      <c r="G20" s="419" t="s">
        <v>124</v>
      </c>
      <c r="H20" s="420" t="s">
        <v>125</v>
      </c>
      <c r="I20" s="421" t="s">
        <v>126</v>
      </c>
      <c r="J20" s="421" t="s">
        <v>148</v>
      </c>
      <c r="K20" s="391"/>
      <c r="L20" s="391"/>
    </row>
    <row r="21" spans="1:12" x14ac:dyDescent="0.2">
      <c r="A21" s="422">
        <f>D6*700000</f>
        <v>16800000</v>
      </c>
      <c r="B21" s="428">
        <v>43887</v>
      </c>
      <c r="C21" s="490" t="s">
        <v>154</v>
      </c>
      <c r="D21" s="428">
        <v>43892</v>
      </c>
      <c r="E21" s="491">
        <v>491040</v>
      </c>
      <c r="F21" s="491">
        <v>540631</v>
      </c>
      <c r="G21" s="423">
        <f>F21/A$21</f>
        <v>3.218041666666667E-2</v>
      </c>
      <c r="H21" s="424">
        <f>A21-F21</f>
        <v>16259369</v>
      </c>
      <c r="I21" s="425">
        <f>1-G21</f>
        <v>0.96781958333333329</v>
      </c>
      <c r="J21" s="483">
        <v>455</v>
      </c>
      <c r="K21" s="403"/>
      <c r="L21" s="403"/>
    </row>
    <row r="22" spans="1:12" ht="12.75" customHeight="1" x14ac:dyDescent="0.2">
      <c r="A22" s="427"/>
      <c r="B22" s="490" t="s">
        <v>154</v>
      </c>
      <c r="C22" s="490">
        <v>43893</v>
      </c>
      <c r="D22" s="428">
        <v>43900</v>
      </c>
      <c r="E22" s="491">
        <v>400752</v>
      </c>
      <c r="F22" s="491">
        <v>414822</v>
      </c>
      <c r="G22" s="423">
        <f>F22/A$21</f>
        <v>2.4691785714285715E-2</v>
      </c>
      <c r="H22" s="429">
        <f>H21-F22</f>
        <v>15844547</v>
      </c>
      <c r="I22" s="430">
        <f>I21-G22</f>
        <v>0.94312779761904753</v>
      </c>
      <c r="J22" s="484">
        <v>455</v>
      </c>
      <c r="K22" s="383"/>
      <c r="L22" s="383"/>
    </row>
    <row r="23" spans="1:12" ht="12.75" customHeight="1" x14ac:dyDescent="0.2">
      <c r="A23" s="431"/>
      <c r="B23" s="432">
        <v>43958</v>
      </c>
      <c r="C23" s="432">
        <v>43968</v>
      </c>
      <c r="D23" s="432">
        <v>43972</v>
      </c>
      <c r="E23" s="492">
        <v>1424016</v>
      </c>
      <c r="F23" s="492">
        <v>1496436</v>
      </c>
      <c r="G23" s="423">
        <f>F23/A$21</f>
        <v>8.9073571428571433E-2</v>
      </c>
      <c r="H23" s="429">
        <f>H22-F23</f>
        <v>14348111</v>
      </c>
      <c r="I23" s="430">
        <f>I22-G23</f>
        <v>0.85405422619047611</v>
      </c>
      <c r="J23" s="484">
        <v>456</v>
      </c>
      <c r="K23" s="403"/>
      <c r="L23" s="403"/>
    </row>
    <row r="24" spans="1:12" x14ac:dyDescent="0.2">
      <c r="A24" s="431"/>
      <c r="B24" s="375"/>
      <c r="C24" s="375"/>
      <c r="D24" s="375"/>
      <c r="E24" s="492"/>
      <c r="F24" s="492"/>
      <c r="G24" s="375"/>
      <c r="H24" s="375"/>
      <c r="I24" s="435"/>
      <c r="J24" s="486"/>
      <c r="K24" s="426"/>
      <c r="L24" s="383"/>
    </row>
    <row r="25" spans="1:12" x14ac:dyDescent="0.2">
      <c r="A25" s="431"/>
      <c r="B25" s="432"/>
      <c r="C25" s="432"/>
      <c r="D25" s="432"/>
      <c r="E25" s="492"/>
      <c r="F25" s="492"/>
      <c r="G25" s="436"/>
      <c r="H25" s="433"/>
      <c r="I25" s="434"/>
      <c r="J25" s="485"/>
      <c r="K25" s="437"/>
      <c r="L25" s="383"/>
    </row>
    <row r="26" spans="1:12" x14ac:dyDescent="0.2">
      <c r="A26" s="431"/>
      <c r="B26" s="432"/>
      <c r="C26" s="432"/>
      <c r="D26" s="432"/>
      <c r="E26" s="492"/>
      <c r="F26" s="492"/>
      <c r="G26" s="436"/>
      <c r="H26" s="433"/>
      <c r="I26" s="434"/>
      <c r="J26" s="485"/>
      <c r="K26" s="426"/>
      <c r="L26" s="383"/>
    </row>
    <row r="27" spans="1:12" x14ac:dyDescent="0.2">
      <c r="A27" s="431"/>
      <c r="B27" s="432"/>
      <c r="C27" s="432"/>
      <c r="D27" s="432"/>
      <c r="E27" s="492"/>
      <c r="F27" s="492"/>
      <c r="G27" s="436"/>
      <c r="H27" s="433"/>
      <c r="I27" s="434"/>
      <c r="J27" s="485"/>
      <c r="K27" s="426"/>
      <c r="L27" s="383"/>
    </row>
    <row r="28" spans="1:12" x14ac:dyDescent="0.2">
      <c r="A28" s="431"/>
      <c r="B28" s="432"/>
      <c r="C28" s="432"/>
      <c r="D28" s="432"/>
      <c r="E28" s="492"/>
      <c r="F28" s="492"/>
      <c r="G28" s="436"/>
      <c r="H28" s="433"/>
      <c r="I28" s="434"/>
      <c r="J28" s="485"/>
      <c r="K28" s="426"/>
      <c r="L28" s="383"/>
    </row>
    <row r="29" spans="1:12" x14ac:dyDescent="0.2">
      <c r="A29" s="431"/>
      <c r="B29" s="432"/>
      <c r="C29" s="432"/>
      <c r="D29" s="375"/>
      <c r="E29" s="492"/>
      <c r="F29" s="492"/>
      <c r="G29" s="438"/>
      <c r="H29" s="433"/>
      <c r="I29" s="439"/>
      <c r="J29" s="487"/>
      <c r="K29" s="426"/>
      <c r="L29" s="383"/>
    </row>
    <row r="30" spans="1:12" x14ac:dyDescent="0.2">
      <c r="A30" s="431"/>
      <c r="B30" s="432"/>
      <c r="C30" s="432"/>
      <c r="D30" s="375"/>
      <c r="E30" s="492"/>
      <c r="F30" s="492"/>
      <c r="G30" s="436"/>
      <c r="H30" s="433"/>
      <c r="I30" s="439"/>
      <c r="J30" s="487"/>
      <c r="K30" s="426"/>
      <c r="L30" s="383"/>
    </row>
    <row r="31" spans="1:12" ht="13.5" thickBot="1" x14ac:dyDescent="0.25">
      <c r="A31" s="440"/>
      <c r="B31" s="441"/>
      <c r="C31" s="441"/>
      <c r="D31" s="442"/>
      <c r="E31" s="493"/>
      <c r="F31" s="493"/>
      <c r="G31" s="443"/>
      <c r="H31" s="444"/>
      <c r="I31" s="445"/>
      <c r="J31" s="488"/>
      <c r="K31" s="383"/>
      <c r="L31" s="383"/>
    </row>
    <row r="32" spans="1:12" ht="13.5" thickBot="1" x14ac:dyDescent="0.25">
      <c r="A32" s="446" t="s">
        <v>127</v>
      </c>
      <c r="B32" s="447"/>
      <c r="C32" s="447"/>
      <c r="D32" s="448"/>
      <c r="E32" s="494">
        <f>SUM(E21:E31)</f>
        <v>2315808</v>
      </c>
      <c r="F32" s="495">
        <f>SUM(F21:F31)</f>
        <v>2451889</v>
      </c>
      <c r="G32" s="449">
        <f>SUM(G21:G31)</f>
        <v>0.14594577380952381</v>
      </c>
      <c r="H32" s="450">
        <f>A21-F32</f>
        <v>14348111</v>
      </c>
      <c r="I32" s="451">
        <f>1-G32</f>
        <v>0.85405422619047622</v>
      </c>
      <c r="J32" s="489"/>
      <c r="K32" s="452"/>
      <c r="L32" s="452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17" t="s">
        <v>128</v>
      </c>
      <c r="B36" s="517"/>
      <c r="C36" s="517"/>
      <c r="D36" s="517"/>
      <c r="E36" s="383"/>
      <c r="F36" s="383"/>
      <c r="G36" s="383"/>
      <c r="H36" s="383"/>
      <c r="I36" s="383"/>
      <c r="J36" s="383"/>
    </row>
    <row r="37" spans="1:11" x14ac:dyDescent="0.2">
      <c r="A37" s="518" t="s">
        <v>129</v>
      </c>
      <c r="B37" s="518"/>
      <c r="C37" s="453" t="s">
        <v>130</v>
      </c>
      <c r="D37" s="453" t="s">
        <v>131</v>
      </c>
      <c r="E37" s="383"/>
      <c r="F37" s="383"/>
      <c r="G37" s="383"/>
      <c r="H37" s="383"/>
      <c r="I37" s="383"/>
      <c r="J37" s="383"/>
    </row>
    <row r="38" spans="1:11" x14ac:dyDescent="0.2">
      <c r="A38" s="519">
        <f>A21-F32</f>
        <v>14348111</v>
      </c>
      <c r="B38" s="520"/>
      <c r="C38" s="454">
        <f>1-G32</f>
        <v>0.85405422619047622</v>
      </c>
      <c r="D38" s="455">
        <f>(C38/0.8)*100</f>
        <v>106.75677827380952</v>
      </c>
      <c r="E38" s="456" t="s">
        <v>132</v>
      </c>
      <c r="F38" s="456"/>
      <c r="G38" s="456"/>
      <c r="H38" s="456"/>
      <c r="I38" s="456"/>
      <c r="J38" s="456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 x14ac:dyDescent="0.25">
      <c r="A41" s="383"/>
      <c r="B41" s="457"/>
      <c r="C41" s="457"/>
      <c r="D41" s="383"/>
      <c r="E41" s="383"/>
      <c r="F41" s="383"/>
      <c r="G41" s="383"/>
      <c r="H41" s="383"/>
      <c r="I41" s="383"/>
      <c r="J41" s="383"/>
    </row>
    <row r="42" spans="1:11" x14ac:dyDescent="0.2">
      <c r="A42" s="458"/>
      <c r="B42" s="458"/>
      <c r="C42" s="458"/>
      <c r="D42" s="458"/>
      <c r="E42" s="458"/>
      <c r="F42" s="458"/>
      <c r="G42" s="458"/>
      <c r="H42" s="458"/>
      <c r="I42" s="521"/>
      <c r="J42" s="522"/>
    </row>
    <row r="43" spans="1:11" x14ac:dyDescent="0.2">
      <c r="A43" s="459"/>
      <c r="B43" s="460"/>
      <c r="C43" s="460"/>
      <c r="D43" s="383"/>
      <c r="E43" s="383"/>
      <c r="F43" s="460"/>
      <c r="G43" s="413"/>
      <c r="H43" s="460"/>
    </row>
    <row r="44" spans="1:11" x14ac:dyDescent="0.2">
      <c r="A44" s="459"/>
      <c r="B44" s="460"/>
      <c r="C44" s="460"/>
      <c r="D44" s="460"/>
      <c r="E44" s="460"/>
      <c r="F44" s="460"/>
      <c r="G44" s="413"/>
      <c r="H44" s="460"/>
    </row>
    <row r="45" spans="1:11" x14ac:dyDescent="0.2">
      <c r="A45" s="459"/>
      <c r="B45" s="460"/>
      <c r="C45" s="460"/>
      <c r="D45" s="383"/>
      <c r="E45" s="383"/>
      <c r="F45" s="460"/>
      <c r="G45" s="413"/>
      <c r="H45" s="460"/>
    </row>
    <row r="46" spans="1:11" x14ac:dyDescent="0.2">
      <c r="A46" s="459"/>
      <c r="B46" s="460"/>
      <c r="C46" s="460"/>
      <c r="D46" s="460"/>
      <c r="E46" s="460"/>
      <c r="F46" s="460"/>
      <c r="G46" s="413"/>
      <c r="H46" s="460"/>
    </row>
    <row r="47" spans="1:11" x14ac:dyDescent="0.2">
      <c r="A47" s="459"/>
      <c r="B47" s="460"/>
      <c r="C47" s="460"/>
      <c r="D47" s="383"/>
      <c r="E47" s="383"/>
      <c r="F47" s="460"/>
      <c r="G47" s="413"/>
      <c r="H47" s="460"/>
    </row>
    <row r="48" spans="1:11" x14ac:dyDescent="0.2">
      <c r="A48" s="459"/>
      <c r="B48" s="460"/>
      <c r="C48" s="403"/>
      <c r="D48" s="461"/>
      <c r="E48" s="461"/>
      <c r="F48" s="403"/>
      <c r="G48" s="403"/>
      <c r="H48" s="403"/>
    </row>
    <row r="49" spans="1:10" x14ac:dyDescent="0.2">
      <c r="A49" s="459"/>
      <c r="B49" s="460"/>
      <c r="C49" s="460"/>
      <c r="D49" s="460"/>
      <c r="E49" s="460"/>
      <c r="F49" s="460"/>
      <c r="G49" s="413"/>
      <c r="H49" s="460"/>
    </row>
    <row r="50" spans="1:10" x14ac:dyDescent="0.2">
      <c r="A50" s="459"/>
      <c r="B50" s="460"/>
      <c r="C50" s="460"/>
      <c r="D50" s="460"/>
      <c r="E50" s="460"/>
      <c r="F50" s="460"/>
      <c r="G50" s="413"/>
      <c r="H50" s="460"/>
    </row>
    <row r="51" spans="1:10" x14ac:dyDescent="0.2">
      <c r="A51" s="459"/>
      <c r="B51" s="460"/>
      <c r="C51" s="460"/>
      <c r="D51" s="383"/>
      <c r="E51" s="383"/>
      <c r="F51" s="460"/>
      <c r="G51" s="413"/>
      <c r="H51" s="460"/>
    </row>
    <row r="52" spans="1:10" ht="15.75" x14ac:dyDescent="0.25">
      <c r="A52" s="383"/>
      <c r="B52" s="514"/>
      <c r="C52" s="514"/>
      <c r="D52" s="515"/>
      <c r="E52" s="456"/>
      <c r="F52" s="383"/>
      <c r="G52" s="383"/>
      <c r="H52" s="383"/>
      <c r="I52" s="383"/>
      <c r="J52" s="383"/>
    </row>
    <row r="53" spans="1:10" x14ac:dyDescent="0.2">
      <c r="A53" s="458"/>
      <c r="B53" s="458"/>
      <c r="C53" s="458"/>
      <c r="D53" s="458"/>
      <c r="E53" s="458"/>
      <c r="F53" s="458"/>
      <c r="G53" s="458"/>
      <c r="H53" s="458"/>
      <c r="I53" s="521"/>
      <c r="J53" s="522"/>
    </row>
    <row r="54" spans="1:10" x14ac:dyDescent="0.2">
      <c r="A54" s="459"/>
      <c r="B54" s="383"/>
      <c r="C54" s="383"/>
      <c r="D54" s="383"/>
      <c r="E54" s="383"/>
      <c r="F54" s="413"/>
      <c r="G54" s="413"/>
      <c r="H54" s="460"/>
      <c r="I54" s="523"/>
      <c r="J54" s="523"/>
    </row>
    <row r="55" spans="1:10" x14ac:dyDescent="0.2">
      <c r="A55" s="459"/>
      <c r="B55" s="383"/>
      <c r="C55" s="383"/>
      <c r="D55" s="403"/>
      <c r="E55" s="403"/>
      <c r="F55" s="403"/>
      <c r="G55" s="403"/>
      <c r="H55" s="403"/>
      <c r="I55" s="523"/>
      <c r="J55" s="523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21"/>
      <c r="C61" s="522"/>
    </row>
    <row r="68" spans="2:3" x14ac:dyDescent="0.2">
      <c r="B68" s="521"/>
      <c r="C68" s="522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tabSelected="1" view="pageBreakPreview" zoomScaleSheetLayoutView="100" workbookViewId="0">
      <selection activeCell="A26" sqref="A26:A47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0.2851562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101</v>
      </c>
      <c r="H3" s="310"/>
      <c r="I3" s="310"/>
      <c r="J3" s="310"/>
      <c r="K3" s="310"/>
    </row>
    <row r="4" spans="1:11" s="359" customFormat="1" ht="17.25" x14ac:dyDescent="0.3">
      <c r="G4" s="309" t="s">
        <v>104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102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78</v>
      </c>
      <c r="J8" s="310"/>
    </row>
    <row r="11" spans="1:11" ht="15" customHeight="1" x14ac:dyDescent="0.25">
      <c r="A11" s="525" t="s">
        <v>64</v>
      </c>
      <c r="B11" s="525"/>
      <c r="C11" s="525"/>
      <c r="D11" s="525"/>
      <c r="E11" s="525"/>
      <c r="F11" s="525"/>
      <c r="G11" s="525"/>
      <c r="H11" s="525"/>
      <c r="I11" s="525"/>
      <c r="J11" s="525"/>
    </row>
    <row r="12" spans="1:11" ht="15" customHeight="1" x14ac:dyDescent="0.25">
      <c r="A12" s="524" t="s">
        <v>74</v>
      </c>
      <c r="B12" s="524"/>
      <c r="C12" s="524"/>
      <c r="D12" s="524"/>
      <c r="E12" s="524"/>
      <c r="F12" s="524"/>
      <c r="G12" s="524"/>
      <c r="H12" s="524"/>
      <c r="I12" s="524"/>
      <c r="J12" s="524"/>
    </row>
    <row r="13" spans="1:11" ht="18" customHeight="1" x14ac:dyDescent="0.25">
      <c r="A13" s="526" t="str">
        <f>Данные!A2</f>
        <v>XXI-КПМ-24-1-500-16 (Бульбаш Экстра Нью)</v>
      </c>
      <c r="B13" s="525"/>
      <c r="C13" s="525"/>
      <c r="D13" s="525"/>
      <c r="E13" s="525"/>
      <c r="F13" s="525"/>
      <c r="G13" s="525"/>
      <c r="H13" s="525"/>
      <c r="I13" s="525"/>
      <c r="J13" s="525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43853</v>
      </c>
      <c r="I15" s="304"/>
      <c r="J15" s="305"/>
    </row>
    <row r="16" spans="1:11" ht="15.75" x14ac:dyDescent="0.25">
      <c r="A16" s="304" t="s">
        <v>95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43853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30" t="s">
        <v>65</v>
      </c>
      <c r="B22" s="530" t="s">
        <v>66</v>
      </c>
      <c r="C22" s="530"/>
      <c r="D22" s="530"/>
      <c r="E22" s="530" t="s">
        <v>67</v>
      </c>
      <c r="F22" s="530"/>
      <c r="G22" s="548" t="s">
        <v>68</v>
      </c>
      <c r="H22" s="530" t="s">
        <v>69</v>
      </c>
      <c r="I22" s="530"/>
      <c r="J22" s="530"/>
    </row>
    <row r="23" spans="1:10" x14ac:dyDescent="0.25">
      <c r="A23" s="530"/>
      <c r="B23" s="530"/>
      <c r="C23" s="530"/>
      <c r="D23" s="530"/>
      <c r="E23" s="530"/>
      <c r="F23" s="530"/>
      <c r="G23" s="548"/>
      <c r="H23" s="530"/>
      <c r="I23" s="530"/>
      <c r="J23" s="530"/>
    </row>
    <row r="24" spans="1:10" x14ac:dyDescent="0.25">
      <c r="A24" s="531">
        <v>1</v>
      </c>
      <c r="B24" s="545" t="s">
        <v>43</v>
      </c>
      <c r="C24" s="546"/>
      <c r="D24" s="547"/>
      <c r="E24" s="533" t="str">
        <f>Данные!C14</f>
        <v>ExtraNew 0.5L</v>
      </c>
      <c r="F24" s="534"/>
      <c r="G24" s="537">
        <f>Данные!B14</f>
        <v>24</v>
      </c>
      <c r="H24" s="539"/>
      <c r="I24" s="540"/>
      <c r="J24" s="541"/>
    </row>
    <row r="25" spans="1:10" ht="40.15" customHeight="1" x14ac:dyDescent="0.25">
      <c r="A25" s="532"/>
      <c r="B25" s="527" t="str">
        <f>Данные!$A$30</f>
        <v>(к серийному формокомплекту ExtraNew 0.5L)</v>
      </c>
      <c r="C25" s="528"/>
      <c r="D25" s="529"/>
      <c r="E25" s="535"/>
      <c r="F25" s="536"/>
      <c r="G25" s="538"/>
      <c r="H25" s="542"/>
      <c r="I25" s="543"/>
      <c r="J25" s="544"/>
    </row>
    <row r="26" spans="1:10" x14ac:dyDescent="0.25">
      <c r="A26" s="531">
        <f>A24+1</f>
        <v>2</v>
      </c>
      <c r="B26" s="549" t="s">
        <v>107</v>
      </c>
      <c r="C26" s="550"/>
      <c r="D26" s="551"/>
      <c r="E26" s="533" t="str">
        <f>Данные!C15</f>
        <v>ExtraNew 0.5L</v>
      </c>
      <c r="F26" s="534"/>
      <c r="G26" s="537">
        <f>Данные!B15</f>
        <v>24</v>
      </c>
      <c r="H26" s="539"/>
      <c r="I26" s="540"/>
      <c r="J26" s="541"/>
    </row>
    <row r="27" spans="1:10" ht="40.15" customHeight="1" x14ac:dyDescent="0.25">
      <c r="A27" s="532"/>
      <c r="B27" s="527" t="str">
        <f>Данные!$A$30</f>
        <v>(к серийному формокомплекту ExtraNew 0.5L)</v>
      </c>
      <c r="C27" s="528"/>
      <c r="D27" s="529"/>
      <c r="E27" s="535"/>
      <c r="F27" s="536"/>
      <c r="G27" s="538"/>
      <c r="H27" s="542"/>
      <c r="I27" s="543"/>
      <c r="J27" s="544"/>
    </row>
    <row r="28" spans="1:10" ht="14.45" customHeight="1" x14ac:dyDescent="0.25">
      <c r="A28" s="531">
        <f t="shared" ref="A28" si="0">A26+1</f>
        <v>3</v>
      </c>
      <c r="B28" s="549" t="s">
        <v>38</v>
      </c>
      <c r="C28" s="550"/>
      <c r="D28" s="551"/>
      <c r="E28" s="533" t="str">
        <f>Данные!C16</f>
        <v>ExtraNew 0.5L</v>
      </c>
      <c r="F28" s="534"/>
      <c r="G28" s="537">
        <f>Данные!B16</f>
        <v>32</v>
      </c>
      <c r="H28" s="539"/>
      <c r="I28" s="540"/>
      <c r="J28" s="541"/>
    </row>
    <row r="29" spans="1:10" ht="40.15" customHeight="1" x14ac:dyDescent="0.25">
      <c r="A29" s="532"/>
      <c r="B29" s="527" t="str">
        <f>Данные!$A$30</f>
        <v>(к серийному формокомплекту ExtraNew 0.5L)</v>
      </c>
      <c r="C29" s="528"/>
      <c r="D29" s="529"/>
      <c r="E29" s="535"/>
      <c r="F29" s="536"/>
      <c r="G29" s="538"/>
      <c r="H29" s="542"/>
      <c r="I29" s="543"/>
      <c r="J29" s="544"/>
    </row>
    <row r="30" spans="1:10" ht="14.45" customHeight="1" x14ac:dyDescent="0.25">
      <c r="A30" s="531">
        <f t="shared" ref="A30" si="1">A28+1</f>
        <v>4</v>
      </c>
      <c r="B30" s="549" t="s">
        <v>108</v>
      </c>
      <c r="C30" s="550"/>
      <c r="D30" s="551"/>
      <c r="E30" s="533" t="str">
        <f>Данные!C17</f>
        <v>ExtraNew 0.5L</v>
      </c>
      <c r="F30" s="534"/>
      <c r="G30" s="537">
        <f>Данные!B17</f>
        <v>32</v>
      </c>
      <c r="H30" s="539"/>
      <c r="I30" s="540"/>
      <c r="J30" s="541"/>
    </row>
    <row r="31" spans="1:10" ht="40.15" customHeight="1" x14ac:dyDescent="0.25">
      <c r="A31" s="532"/>
      <c r="B31" s="527" t="str">
        <f>Данные!$A$30</f>
        <v>(к серийному формокомплекту ExtraNew 0.5L)</v>
      </c>
      <c r="C31" s="528"/>
      <c r="D31" s="529"/>
      <c r="E31" s="552"/>
      <c r="F31" s="536"/>
      <c r="G31" s="538"/>
      <c r="H31" s="542"/>
      <c r="I31" s="543"/>
      <c r="J31" s="544"/>
    </row>
    <row r="32" spans="1:10" ht="14.45" customHeight="1" x14ac:dyDescent="0.25">
      <c r="A32" s="531">
        <f t="shared" ref="A32" si="2">A30+1</f>
        <v>5</v>
      </c>
      <c r="B32" s="549" t="s">
        <v>47</v>
      </c>
      <c r="C32" s="550"/>
      <c r="D32" s="551"/>
      <c r="E32" s="533" t="str">
        <f>Данные!C18</f>
        <v>ExtraNew 0.5L</v>
      </c>
      <c r="F32" s="534"/>
      <c r="G32" s="537">
        <f>Данные!B18</f>
        <v>130</v>
      </c>
      <c r="H32" s="539"/>
      <c r="I32" s="540"/>
      <c r="J32" s="541"/>
    </row>
    <row r="33" spans="1:10" ht="40.15" customHeight="1" x14ac:dyDescent="0.25">
      <c r="A33" s="532"/>
      <c r="B33" s="527" t="str">
        <f>Данные!$A$30</f>
        <v>(к серийному формокомплекту ExtraNew 0.5L)</v>
      </c>
      <c r="C33" s="528"/>
      <c r="D33" s="529"/>
      <c r="E33" s="552"/>
      <c r="F33" s="536"/>
      <c r="G33" s="538"/>
      <c r="H33" s="542"/>
      <c r="I33" s="543"/>
      <c r="J33" s="544"/>
    </row>
    <row r="34" spans="1:10" ht="14.45" customHeight="1" x14ac:dyDescent="0.25">
      <c r="A34" s="531">
        <f t="shared" ref="A34" si="3">A32+1</f>
        <v>6</v>
      </c>
      <c r="B34" s="549" t="s">
        <v>90</v>
      </c>
      <c r="C34" s="550"/>
      <c r="D34" s="551"/>
      <c r="E34" s="533" t="str">
        <f>Данные!C19</f>
        <v>ExtraNew 0.5L</v>
      </c>
      <c r="F34" s="534"/>
      <c r="G34" s="537">
        <f>Данные!B19</f>
        <v>130</v>
      </c>
      <c r="H34" s="539"/>
      <c r="I34" s="540"/>
      <c r="J34" s="541"/>
    </row>
    <row r="35" spans="1:10" ht="40.15" customHeight="1" x14ac:dyDescent="0.25">
      <c r="A35" s="532"/>
      <c r="B35" s="527" t="str">
        <f>Данные!$A$30</f>
        <v>(к серийному формокомплекту ExtraNew 0.5L)</v>
      </c>
      <c r="C35" s="528"/>
      <c r="D35" s="529"/>
      <c r="E35" s="552"/>
      <c r="F35" s="536"/>
      <c r="G35" s="538"/>
      <c r="H35" s="542"/>
      <c r="I35" s="543"/>
      <c r="J35" s="544"/>
    </row>
    <row r="36" spans="1:10" ht="14.45" customHeight="1" x14ac:dyDescent="0.25">
      <c r="A36" s="531">
        <f t="shared" ref="A36" si="4">A34+1</f>
        <v>7</v>
      </c>
      <c r="B36" s="549" t="s">
        <v>51</v>
      </c>
      <c r="C36" s="550"/>
      <c r="D36" s="551"/>
      <c r="E36" s="533" t="str">
        <f>Данные!C20</f>
        <v>ExtraNew 0.5L</v>
      </c>
      <c r="F36" s="534"/>
      <c r="G36" s="537">
        <f>Данные!B20</f>
        <v>60</v>
      </c>
      <c r="H36" s="539"/>
      <c r="I36" s="540"/>
      <c r="J36" s="541"/>
    </row>
    <row r="37" spans="1:10" ht="40.15" customHeight="1" x14ac:dyDescent="0.25">
      <c r="A37" s="532"/>
      <c r="B37" s="527" t="str">
        <f>Данные!$A$30</f>
        <v>(к серийному формокомплекту ExtraNew 0.5L)</v>
      </c>
      <c r="C37" s="528"/>
      <c r="D37" s="529"/>
      <c r="E37" s="552"/>
      <c r="F37" s="536"/>
      <c r="G37" s="538"/>
      <c r="H37" s="542"/>
      <c r="I37" s="543"/>
      <c r="J37" s="544"/>
    </row>
    <row r="38" spans="1:10" ht="14.45" customHeight="1" x14ac:dyDescent="0.25">
      <c r="A38" s="531">
        <f t="shared" ref="A38" si="5">A36+1</f>
        <v>8</v>
      </c>
      <c r="B38" s="549" t="s">
        <v>53</v>
      </c>
      <c r="C38" s="550"/>
      <c r="D38" s="551"/>
      <c r="E38" s="533" t="str">
        <f>Данные!C21</f>
        <v>ExtraNew 0.5L</v>
      </c>
      <c r="F38" s="534"/>
      <c r="G38" s="537">
        <f>Данные!B21</f>
        <v>18</v>
      </c>
      <c r="H38" s="539"/>
      <c r="I38" s="540"/>
      <c r="J38" s="541"/>
    </row>
    <row r="39" spans="1:10" ht="40.15" customHeight="1" x14ac:dyDescent="0.25">
      <c r="A39" s="532"/>
      <c r="B39" s="527" t="str">
        <f>Данные!$A$30</f>
        <v>(к серийному формокомплекту ExtraNew 0.5L)</v>
      </c>
      <c r="C39" s="528"/>
      <c r="D39" s="529"/>
      <c r="E39" s="552"/>
      <c r="F39" s="536"/>
      <c r="G39" s="538"/>
      <c r="H39" s="542"/>
      <c r="I39" s="543"/>
      <c r="J39" s="544"/>
    </row>
    <row r="40" spans="1:10" ht="14.45" customHeight="1" x14ac:dyDescent="0.25">
      <c r="A40" s="531">
        <f t="shared" ref="A40" si="6">A38+1</f>
        <v>9</v>
      </c>
      <c r="B40" s="549" t="s">
        <v>56</v>
      </c>
      <c r="C40" s="550"/>
      <c r="D40" s="551"/>
      <c r="E40" s="533" t="str">
        <f>Данные!C23</f>
        <v>ExtraNew 0.5L</v>
      </c>
      <c r="F40" s="534"/>
      <c r="G40" s="537">
        <f>Данные!B23</f>
        <v>20</v>
      </c>
      <c r="H40" s="539"/>
      <c r="I40" s="540"/>
      <c r="J40" s="541"/>
    </row>
    <row r="41" spans="1:10" ht="40.15" customHeight="1" x14ac:dyDescent="0.25">
      <c r="A41" s="532"/>
      <c r="B41" s="527" t="str">
        <f>Данные!$A$30</f>
        <v>(к серийному формокомплекту ExtraNew 0.5L)</v>
      </c>
      <c r="C41" s="528"/>
      <c r="D41" s="529"/>
      <c r="E41" s="552"/>
      <c r="F41" s="536"/>
      <c r="G41" s="538"/>
      <c r="H41" s="542"/>
      <c r="I41" s="543"/>
      <c r="J41" s="544"/>
    </row>
    <row r="42" spans="1:10" ht="14.45" customHeight="1" x14ac:dyDescent="0.25">
      <c r="A42" s="531">
        <f t="shared" ref="A42" si="7">A40+1</f>
        <v>10</v>
      </c>
      <c r="B42" s="549" t="s">
        <v>55</v>
      </c>
      <c r="C42" s="550"/>
      <c r="D42" s="551"/>
      <c r="E42" s="533" t="str">
        <f>Данные!C26</f>
        <v>ExtraNew 0.5L</v>
      </c>
      <c r="F42" s="534"/>
      <c r="G42" s="537">
        <f>Данные!B26</f>
        <v>18</v>
      </c>
      <c r="H42" s="539"/>
      <c r="I42" s="540"/>
      <c r="J42" s="541"/>
    </row>
    <row r="43" spans="1:10" ht="40.15" customHeight="1" x14ac:dyDescent="0.25">
      <c r="A43" s="532"/>
      <c r="B43" s="527" t="str">
        <f>Данные!$A$30</f>
        <v>(к серийному формокомплекту ExtraNew 0.5L)</v>
      </c>
      <c r="C43" s="528"/>
      <c r="D43" s="529"/>
      <c r="E43" s="552"/>
      <c r="F43" s="536"/>
      <c r="G43" s="538"/>
      <c r="H43" s="542"/>
      <c r="I43" s="543"/>
      <c r="J43" s="544"/>
    </row>
    <row r="44" spans="1:10" ht="14.45" customHeight="1" x14ac:dyDescent="0.25">
      <c r="A44" s="531">
        <f t="shared" ref="A44" si="8">A42+1</f>
        <v>11</v>
      </c>
      <c r="B44" s="549" t="s">
        <v>105</v>
      </c>
      <c r="C44" s="550"/>
      <c r="D44" s="551"/>
      <c r="E44" s="533">
        <f>Данные!C27</f>
        <v>0</v>
      </c>
      <c r="F44" s="534"/>
      <c r="G44" s="537">
        <f>Данные!B27</f>
        <v>18</v>
      </c>
      <c r="H44" s="539"/>
      <c r="I44" s="540"/>
      <c r="J44" s="541"/>
    </row>
    <row r="45" spans="1:10" ht="40.15" customHeight="1" x14ac:dyDescent="0.25">
      <c r="A45" s="532"/>
      <c r="B45" s="527" t="str">
        <f>Данные!$A$30</f>
        <v>(к серийному формокомплекту ExtraNew 0.5L)</v>
      </c>
      <c r="C45" s="528"/>
      <c r="D45" s="529"/>
      <c r="E45" s="552"/>
      <c r="F45" s="536"/>
      <c r="G45" s="538"/>
      <c r="H45" s="542"/>
      <c r="I45" s="543"/>
      <c r="J45" s="544"/>
    </row>
    <row r="46" spans="1:10" ht="14.45" customHeight="1" x14ac:dyDescent="0.25">
      <c r="A46" s="531">
        <f t="shared" ref="A46" si="9">A44+1</f>
        <v>12</v>
      </c>
      <c r="B46" s="549" t="s">
        <v>70</v>
      </c>
      <c r="C46" s="550"/>
      <c r="D46" s="551"/>
      <c r="E46" s="533" t="str">
        <f>Данные!C24</f>
        <v>ExtraNew 0.5L</v>
      </c>
      <c r="F46" s="534"/>
      <c r="G46" s="537">
        <f>Данные!B24</f>
        <v>8</v>
      </c>
      <c r="H46" s="539"/>
      <c r="I46" s="540"/>
      <c r="J46" s="541"/>
    </row>
    <row r="47" spans="1:10" ht="40.15" customHeight="1" x14ac:dyDescent="0.25">
      <c r="A47" s="532"/>
      <c r="B47" s="527" t="str">
        <f>Данные!$A$30</f>
        <v>(к серийному формокомплекту ExtraNew 0.5L)</v>
      </c>
      <c r="C47" s="528"/>
      <c r="D47" s="529"/>
      <c r="E47" s="552"/>
      <c r="F47" s="536"/>
      <c r="G47" s="538"/>
      <c r="H47" s="542"/>
      <c r="I47" s="543"/>
      <c r="J47" s="544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K16" sqref="K16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7"/>
      <c r="C2" s="568"/>
      <c r="D2" s="569"/>
      <c r="E2" s="576" t="s">
        <v>10</v>
      </c>
      <c r="F2" s="577"/>
      <c r="G2" s="577"/>
      <c r="H2" s="578"/>
      <c r="I2" s="583" t="s">
        <v>11</v>
      </c>
      <c r="J2" s="584"/>
      <c r="K2" s="587">
        <f>Данные!B14</f>
        <v>24</v>
      </c>
      <c r="L2" s="588"/>
      <c r="M2" s="66"/>
      <c r="N2" s="67"/>
      <c r="O2" s="68"/>
      <c r="P2" s="579"/>
      <c r="Q2" s="579"/>
      <c r="R2" s="69"/>
      <c r="S2" s="70"/>
    </row>
    <row r="3" spans="1:19" ht="24" thickBot="1" x14ac:dyDescent="0.25">
      <c r="A3" s="65"/>
      <c r="B3" s="570"/>
      <c r="C3" s="571"/>
      <c r="D3" s="572"/>
      <c r="E3" s="580" t="s">
        <v>43</v>
      </c>
      <c r="F3" s="581"/>
      <c r="G3" s="581"/>
      <c r="H3" s="582"/>
      <c r="I3" s="585"/>
      <c r="J3" s="586"/>
      <c r="K3" s="589"/>
      <c r="L3" s="590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3"/>
      <c r="C4" s="574"/>
      <c r="D4" s="575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4" t="s">
        <v>13</v>
      </c>
      <c r="C5" s="595"/>
      <c r="D5" s="506" t="str">
        <f>Данные!$A5</f>
        <v>PCI</v>
      </c>
      <c r="E5" s="507"/>
      <c r="F5" s="507"/>
      <c r="G5" s="507"/>
      <c r="H5" s="508"/>
      <c r="I5" s="556"/>
      <c r="J5" s="557"/>
      <c r="K5" s="507"/>
      <c r="L5" s="508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4" t="s">
        <v>12</v>
      </c>
      <c r="C6" s="596"/>
      <c r="D6" s="500" t="str">
        <f>Данные!$A2</f>
        <v>XXI-КПМ-24-1-500-16 (Бульбаш Экстра Нью)</v>
      </c>
      <c r="E6" s="597"/>
      <c r="F6" s="597"/>
      <c r="G6" s="597"/>
      <c r="H6" s="598"/>
      <c r="I6" s="556"/>
      <c r="J6" s="557"/>
      <c r="K6" s="507"/>
      <c r="L6" s="508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58" t="s">
        <v>14</v>
      </c>
      <c r="C7" s="559"/>
      <c r="D7" s="509">
        <f>Данные!$A8</f>
        <v>0</v>
      </c>
      <c r="E7" s="560"/>
      <c r="F7" s="560"/>
      <c r="G7" s="560"/>
      <c r="H7" s="561"/>
      <c r="I7" s="558" t="s">
        <v>15</v>
      </c>
      <c r="J7" s="562"/>
      <c r="K7" s="497">
        <f>Данные!$A11</f>
        <v>0</v>
      </c>
      <c r="L7" s="498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>
        <v>284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152.19999999999999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>
        <v>39.85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>
        <v>157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>
        <v>259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>
        <v>138</v>
      </c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>
        <v>26.4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 t="s">
        <v>149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>
        <v>0.25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 t="s">
        <v>150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53" t="s">
        <v>57</v>
      </c>
      <c r="C23" s="554"/>
      <c r="D23" s="554"/>
      <c r="E23" s="555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91" t="s">
        <v>45</v>
      </c>
      <c r="C24" s="592"/>
      <c r="D24" s="592"/>
      <c r="E24" s="593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6" t="s">
        <v>136</v>
      </c>
      <c r="L27" s="566"/>
      <c r="M27" s="566"/>
      <c r="N27" s="466"/>
      <c r="O27" s="466"/>
      <c r="P27" s="482"/>
      <c r="Q27" s="482"/>
    </row>
    <row r="28" spans="1:19" x14ac:dyDescent="0.2">
      <c r="N28" s="563" t="s">
        <v>140</v>
      </c>
      <c r="O28" s="563"/>
      <c r="P28" s="564" t="s">
        <v>141</v>
      </c>
      <c r="Q28" s="565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I7" sqref="I7:J7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2">
        <f>'Чист. форма'!B2:D4</f>
        <v>0</v>
      </c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21">
        <f>Данные!B15</f>
        <v>24</v>
      </c>
      <c r="L2" s="622"/>
      <c r="M2" s="66"/>
      <c r="N2" s="67"/>
      <c r="O2" s="68"/>
      <c r="P2" s="579"/>
      <c r="Q2" s="579"/>
      <c r="R2" s="69"/>
      <c r="S2" s="70"/>
    </row>
    <row r="3" spans="1:19" ht="17.25" customHeight="1" thickBot="1" x14ac:dyDescent="0.25">
      <c r="A3" s="65"/>
      <c r="B3" s="605"/>
      <c r="C3" s="606"/>
      <c r="D3" s="607"/>
      <c r="E3" s="614" t="s">
        <v>44</v>
      </c>
      <c r="F3" s="615"/>
      <c r="G3" s="615"/>
      <c r="H3" s="616"/>
      <c r="I3" s="619"/>
      <c r="J3" s="620"/>
      <c r="K3" s="623"/>
      <c r="L3" s="624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8"/>
      <c r="C4" s="609"/>
      <c r="D4" s="610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4" t="s">
        <v>13</v>
      </c>
      <c r="C5" s="625"/>
      <c r="D5" s="506" t="str">
        <f>Данные!$A5</f>
        <v>PCI</v>
      </c>
      <c r="E5" s="507"/>
      <c r="F5" s="507"/>
      <c r="G5" s="507"/>
      <c r="H5" s="508"/>
      <c r="I5" s="626"/>
      <c r="J5" s="627"/>
      <c r="K5" s="628"/>
      <c r="L5" s="50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4" t="s">
        <v>12</v>
      </c>
      <c r="C6" s="625"/>
      <c r="D6" s="500" t="str">
        <f>Данные!$A2</f>
        <v>XXI-КПМ-24-1-500-16 (Бульбаш Экстра Нью)</v>
      </c>
      <c r="E6" s="597"/>
      <c r="F6" s="597"/>
      <c r="G6" s="597"/>
      <c r="H6" s="598"/>
      <c r="I6" s="626"/>
      <c r="J6" s="627"/>
      <c r="K6" s="628"/>
      <c r="L6" s="508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58" t="s">
        <v>14</v>
      </c>
      <c r="C7" s="629"/>
      <c r="D7" s="509">
        <f>Данные!$A8</f>
        <v>0</v>
      </c>
      <c r="E7" s="560"/>
      <c r="F7" s="560"/>
      <c r="G7" s="560"/>
      <c r="H7" s="561"/>
      <c r="I7" s="630" t="s">
        <v>15</v>
      </c>
      <c r="J7" s="629"/>
      <c r="K7" s="497">
        <f>Данные!$A11</f>
        <v>0</v>
      </c>
      <c r="L7" s="498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>
        <v>25</v>
      </c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>
        <v>50.4</v>
      </c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00" t="s">
        <v>135</v>
      </c>
      <c r="C14" s="601"/>
      <c r="D14" s="601"/>
      <c r="E14" s="601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53" t="s">
        <v>151</v>
      </c>
      <c r="C15" s="554"/>
      <c r="D15" s="554"/>
      <c r="E15" s="554"/>
      <c r="F15" s="599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91" t="s">
        <v>45</v>
      </c>
      <c r="C16" s="592"/>
      <c r="D16" s="592"/>
      <c r="E16" s="593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6" t="s">
        <v>136</v>
      </c>
      <c r="M19" s="566"/>
      <c r="N19" s="566"/>
      <c r="O19" s="466"/>
      <c r="P19" s="466"/>
      <c r="Q19" s="482"/>
      <c r="R19" s="482"/>
    </row>
    <row r="20" spans="1:19" x14ac:dyDescent="0.2">
      <c r="O20" s="563" t="s">
        <v>140</v>
      </c>
      <c r="P20" s="563"/>
      <c r="Q20" s="564" t="s">
        <v>141</v>
      </c>
      <c r="R20" s="565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7"/>
      <c r="C2" s="568"/>
      <c r="D2" s="569"/>
      <c r="E2" s="576" t="s">
        <v>10</v>
      </c>
      <c r="F2" s="577"/>
      <c r="G2" s="577"/>
      <c r="H2" s="578"/>
      <c r="I2" s="583" t="s">
        <v>11</v>
      </c>
      <c r="J2" s="584"/>
      <c r="K2" s="587">
        <f>Данные!B16</f>
        <v>32</v>
      </c>
      <c r="L2" s="588"/>
      <c r="M2" s="66"/>
      <c r="N2" s="67"/>
      <c r="O2" s="68"/>
      <c r="P2" s="579"/>
      <c r="Q2" s="579"/>
      <c r="R2" s="69"/>
      <c r="S2" s="70"/>
    </row>
    <row r="3" spans="1:24" ht="17.25" customHeight="1" thickBot="1" x14ac:dyDescent="0.25">
      <c r="A3" s="65"/>
      <c r="B3" s="570"/>
      <c r="C3" s="571"/>
      <c r="D3" s="572"/>
      <c r="E3" s="580" t="s">
        <v>38</v>
      </c>
      <c r="F3" s="581"/>
      <c r="G3" s="581"/>
      <c r="H3" s="582"/>
      <c r="I3" s="585"/>
      <c r="J3" s="586"/>
      <c r="K3" s="589"/>
      <c r="L3" s="590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3"/>
      <c r="C4" s="574"/>
      <c r="D4" s="575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4" t="s">
        <v>13</v>
      </c>
      <c r="C5" s="595"/>
      <c r="D5" s="506" t="str">
        <f>Данные!$A5</f>
        <v>PCI</v>
      </c>
      <c r="E5" s="507"/>
      <c r="F5" s="507"/>
      <c r="G5" s="507"/>
      <c r="H5" s="508"/>
      <c r="I5" s="556"/>
      <c r="J5" s="557"/>
      <c r="K5" s="507"/>
      <c r="L5" s="508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4" t="s">
        <v>12</v>
      </c>
      <c r="C6" s="596"/>
      <c r="D6" s="500" t="str">
        <f>Данные!$A2</f>
        <v>XXI-КПМ-24-1-500-16 (Бульбаш Экстра Нью)</v>
      </c>
      <c r="E6" s="597"/>
      <c r="F6" s="597"/>
      <c r="G6" s="597"/>
      <c r="H6" s="598"/>
      <c r="I6" s="556"/>
      <c r="J6" s="557"/>
      <c r="K6" s="507"/>
      <c r="L6" s="508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58" t="s">
        <v>14</v>
      </c>
      <c r="C7" s="559"/>
      <c r="D7" s="509">
        <f>Данные!$A8</f>
        <v>0</v>
      </c>
      <c r="E7" s="560"/>
      <c r="F7" s="560"/>
      <c r="G7" s="560"/>
      <c r="H7" s="561"/>
      <c r="I7" s="558" t="s">
        <v>15</v>
      </c>
      <c r="J7" s="562"/>
      <c r="K7" s="497">
        <f>Данные!$A11</f>
        <v>0</v>
      </c>
      <c r="L7" s="498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267.5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>
        <v>157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>
        <v>240.6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>
        <v>26.1</v>
      </c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 t="s">
        <v>152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1" t="s">
        <v>136</v>
      </c>
      <c r="M23" s="631"/>
      <c r="N23" s="631"/>
      <c r="O23" s="466"/>
      <c r="P23" s="466"/>
      <c r="Q23" s="482"/>
      <c r="R23" s="482"/>
    </row>
    <row r="24" spans="1:24" x14ac:dyDescent="0.2">
      <c r="O24" s="563" t="s">
        <v>140</v>
      </c>
      <c r="P24" s="563"/>
      <c r="Q24" s="564" t="s">
        <v>141</v>
      </c>
      <c r="R24" s="565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7"/>
      <c r="C2" s="568"/>
      <c r="D2" s="569"/>
      <c r="E2" s="576" t="s">
        <v>10</v>
      </c>
      <c r="F2" s="577"/>
      <c r="G2" s="577"/>
      <c r="H2" s="578"/>
      <c r="I2" s="583" t="s">
        <v>11</v>
      </c>
      <c r="J2" s="584"/>
      <c r="K2" s="587">
        <f>Данные!B17</f>
        <v>32</v>
      </c>
      <c r="L2" s="588"/>
      <c r="M2" s="7"/>
      <c r="N2" s="8"/>
      <c r="O2" s="9"/>
      <c r="P2" s="632"/>
      <c r="Q2" s="632"/>
      <c r="R2" s="10"/>
      <c r="S2" s="11"/>
    </row>
    <row r="3" spans="1:19" ht="17.25" customHeight="1" thickBot="1" x14ac:dyDescent="0.25">
      <c r="A3" s="6"/>
      <c r="B3" s="570"/>
      <c r="C3" s="571"/>
      <c r="D3" s="572"/>
      <c r="E3" s="580" t="s">
        <v>23</v>
      </c>
      <c r="F3" s="581"/>
      <c r="G3" s="581"/>
      <c r="H3" s="582"/>
      <c r="I3" s="585"/>
      <c r="J3" s="586"/>
      <c r="K3" s="589"/>
      <c r="L3" s="590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3"/>
      <c r="C4" s="574"/>
      <c r="D4" s="575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4" t="s">
        <v>13</v>
      </c>
      <c r="C5" s="595"/>
      <c r="D5" s="506" t="str">
        <f>Данные!$A5</f>
        <v>PCI</v>
      </c>
      <c r="E5" s="507"/>
      <c r="F5" s="507"/>
      <c r="G5" s="507"/>
      <c r="H5" s="508"/>
      <c r="I5" s="556"/>
      <c r="J5" s="557"/>
      <c r="K5" s="507"/>
      <c r="L5" s="508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4" t="s">
        <v>12</v>
      </c>
      <c r="C6" s="596"/>
      <c r="D6" s="500" t="str">
        <f>Данные!$A2</f>
        <v>XXI-КПМ-24-1-500-16 (Бульбаш Экстра Нью)</v>
      </c>
      <c r="E6" s="597"/>
      <c r="F6" s="597"/>
      <c r="G6" s="597"/>
      <c r="H6" s="598"/>
      <c r="I6" s="556"/>
      <c r="J6" s="557"/>
      <c r="K6" s="507"/>
      <c r="L6" s="508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58" t="s">
        <v>14</v>
      </c>
      <c r="C7" s="559"/>
      <c r="D7" s="509">
        <f>Данные!$A8</f>
        <v>0</v>
      </c>
      <c r="E7" s="560"/>
      <c r="F7" s="560"/>
      <c r="G7" s="560"/>
      <c r="H7" s="561"/>
      <c r="I7" s="558" t="s">
        <v>15</v>
      </c>
      <c r="J7" s="562"/>
      <c r="K7" s="497">
        <f>Данные!$A11</f>
        <v>0</v>
      </c>
      <c r="L7" s="498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1" t="s">
        <v>136</v>
      </c>
      <c r="M18" s="631"/>
      <c r="N18" s="631"/>
      <c r="O18" s="466"/>
      <c r="P18" s="466"/>
      <c r="Q18" s="482"/>
      <c r="R18" s="482"/>
    </row>
    <row r="19" spans="12:18" x14ac:dyDescent="0.2">
      <c r="O19" s="563" t="s">
        <v>140</v>
      </c>
      <c r="P19" s="563"/>
      <c r="Q19" s="564" t="s">
        <v>141</v>
      </c>
      <c r="R19" s="565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4"/>
  <sheetViews>
    <sheetView showZeros="0" view="pageBreakPreview" zoomScale="90" zoomScaleSheetLayoutView="90" workbookViewId="0">
      <pane xSplit="7" ySplit="8" topLeftCell="H11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2"/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21">
        <f>Данные!B18</f>
        <v>130</v>
      </c>
      <c r="L2" s="622"/>
      <c r="M2" s="633"/>
      <c r="N2" s="634"/>
      <c r="O2" s="634"/>
      <c r="P2" s="634"/>
      <c r="Q2" s="634"/>
      <c r="R2" s="635"/>
      <c r="S2" s="70"/>
    </row>
    <row r="3" spans="1:19" ht="17.25" customHeight="1" thickBot="1" x14ac:dyDescent="0.25">
      <c r="A3" s="65"/>
      <c r="B3" s="605"/>
      <c r="C3" s="606"/>
      <c r="D3" s="607"/>
      <c r="E3" s="614" t="s">
        <v>47</v>
      </c>
      <c r="F3" s="615"/>
      <c r="G3" s="615"/>
      <c r="H3" s="616"/>
      <c r="I3" s="619"/>
      <c r="J3" s="620"/>
      <c r="K3" s="623"/>
      <c r="L3" s="624"/>
      <c r="M3" s="636"/>
      <c r="N3" s="637"/>
      <c r="O3" s="637"/>
      <c r="P3" s="637"/>
      <c r="Q3" s="637"/>
      <c r="R3" s="638"/>
      <c r="S3" s="70"/>
    </row>
    <row r="4" spans="1:19" ht="17.100000000000001" customHeight="1" thickBot="1" x14ac:dyDescent="0.25">
      <c r="A4" s="65"/>
      <c r="B4" s="608"/>
      <c r="C4" s="609"/>
      <c r="D4" s="610"/>
      <c r="E4" s="243"/>
      <c r="F4" s="243"/>
      <c r="G4" s="243"/>
      <c r="H4" s="243"/>
      <c r="I4" s="244"/>
      <c r="J4" s="242"/>
      <c r="K4" s="245"/>
      <c r="L4" s="246"/>
      <c r="M4" s="636"/>
      <c r="N4" s="637"/>
      <c r="O4" s="637"/>
      <c r="P4" s="637"/>
      <c r="Q4" s="637"/>
      <c r="R4" s="638"/>
      <c r="S4" s="70"/>
    </row>
    <row r="5" spans="1:19" ht="24.75" customHeight="1" thickTop="1" thickBot="1" x14ac:dyDescent="0.25">
      <c r="A5" s="65"/>
      <c r="B5" s="594" t="s">
        <v>13</v>
      </c>
      <c r="C5" s="625"/>
      <c r="D5" s="506" t="str">
        <f>Данные!$A5</f>
        <v>PCI</v>
      </c>
      <c r="E5" s="507"/>
      <c r="F5" s="507"/>
      <c r="G5" s="507"/>
      <c r="H5" s="508"/>
      <c r="I5" s="626"/>
      <c r="J5" s="627"/>
      <c r="K5" s="628"/>
      <c r="L5" s="508"/>
      <c r="M5" s="636"/>
      <c r="N5" s="637"/>
      <c r="O5" s="637"/>
      <c r="P5" s="637"/>
      <c r="Q5" s="637"/>
      <c r="R5" s="638"/>
      <c r="S5" s="70"/>
    </row>
    <row r="6" spans="1:19" ht="17.100000000000001" customHeight="1" thickTop="1" thickBot="1" x14ac:dyDescent="0.25">
      <c r="A6" s="65"/>
      <c r="B6" s="594" t="s">
        <v>12</v>
      </c>
      <c r="C6" s="625"/>
      <c r="D6" s="500" t="str">
        <f>Данные!$A2</f>
        <v>XXI-КПМ-24-1-500-16 (Бульбаш Экстра Нью)</v>
      </c>
      <c r="E6" s="597"/>
      <c r="F6" s="597"/>
      <c r="G6" s="597"/>
      <c r="H6" s="598"/>
      <c r="I6" s="626"/>
      <c r="J6" s="627"/>
      <c r="K6" s="628"/>
      <c r="L6" s="508"/>
      <c r="M6" s="636"/>
      <c r="N6" s="637"/>
      <c r="O6" s="637"/>
      <c r="P6" s="637"/>
      <c r="Q6" s="637"/>
      <c r="R6" s="638"/>
      <c r="S6" s="70"/>
    </row>
    <row r="7" spans="1:19" ht="90.75" customHeight="1" thickTop="1" thickBot="1" x14ac:dyDescent="0.25">
      <c r="A7" s="65"/>
      <c r="B7" s="558" t="s">
        <v>14</v>
      </c>
      <c r="C7" s="629"/>
      <c r="D7" s="509">
        <f>Данные!$A8</f>
        <v>0</v>
      </c>
      <c r="E7" s="560"/>
      <c r="F7" s="560"/>
      <c r="G7" s="560"/>
      <c r="H7" s="561"/>
      <c r="I7" s="630" t="s">
        <v>15</v>
      </c>
      <c r="J7" s="629"/>
      <c r="K7" s="497">
        <f>Данные!$A11</f>
        <v>0</v>
      </c>
      <c r="L7" s="498"/>
      <c r="M7" s="636"/>
      <c r="N7" s="637"/>
      <c r="O7" s="637"/>
      <c r="P7" s="637"/>
      <c r="Q7" s="637"/>
      <c r="R7" s="638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>
        <v>29.5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>
        <v>23.3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77" customFormat="1" ht="31.9" customHeight="1" x14ac:dyDescent="0.2">
      <c r="A13" s="467"/>
      <c r="B13" s="468" t="s">
        <v>3</v>
      </c>
      <c r="C13" s="469">
        <v>38.1</v>
      </c>
      <c r="D13" s="470">
        <v>0.03</v>
      </c>
      <c r="E13" s="470">
        <v>0</v>
      </c>
      <c r="F13" s="471" t="s">
        <v>16</v>
      </c>
      <c r="G13" s="296" t="s">
        <v>137</v>
      </c>
      <c r="H13" s="472"/>
      <c r="I13" s="473"/>
      <c r="J13" s="473"/>
      <c r="K13" s="473"/>
      <c r="L13" s="473"/>
      <c r="M13" s="474"/>
      <c r="N13" s="474"/>
      <c r="O13" s="474"/>
      <c r="P13" s="474"/>
      <c r="Q13" s="474"/>
      <c r="R13" s="475"/>
      <c r="S13" s="476"/>
    </row>
    <row r="14" spans="1:19" ht="29.45" customHeight="1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138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>
        <v>57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>
        <v>25.2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137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24.2" customHeight="1" x14ac:dyDescent="0.2">
      <c r="A19" s="78"/>
      <c r="B19" s="96" t="s">
        <v>35</v>
      </c>
      <c r="C19" s="97">
        <v>24.5</v>
      </c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34.5" thickBot="1" x14ac:dyDescent="0.25">
      <c r="A20" s="78"/>
      <c r="B20" s="591" t="s">
        <v>48</v>
      </c>
      <c r="C20" s="592"/>
      <c r="D20" s="592"/>
      <c r="E20" s="593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5"/>
      <c r="N20" s="325"/>
      <c r="O20" s="325"/>
      <c r="P20" s="325"/>
      <c r="Q20" s="325"/>
      <c r="R20" s="326"/>
      <c r="S20" s="86"/>
    </row>
    <row r="21" spans="1:19" ht="6" customHeight="1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">
      <c r="B22" s="121"/>
    </row>
    <row r="23" spans="1:19" x14ac:dyDescent="0.2">
      <c r="L23" s="631" t="s">
        <v>136</v>
      </c>
      <c r="M23" s="631"/>
      <c r="N23" s="631"/>
      <c r="O23" s="466"/>
      <c r="P23" s="466"/>
      <c r="Q23" s="482"/>
      <c r="R23" s="482"/>
    </row>
    <row r="24" spans="1:19" x14ac:dyDescent="0.2">
      <c r="O24" s="563" t="s">
        <v>140</v>
      </c>
      <c r="P24" s="563"/>
      <c r="Q24" s="564" t="s">
        <v>141</v>
      </c>
      <c r="R24" s="565"/>
    </row>
  </sheetData>
  <mergeCells count="22"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3:N23"/>
    <mergeCell ref="B20:E20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2"/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21">
        <f>Данные!B19</f>
        <v>130</v>
      </c>
      <c r="L2" s="622"/>
      <c r="M2" s="66"/>
      <c r="N2" s="67"/>
      <c r="O2" s="68"/>
      <c r="P2" s="639"/>
      <c r="Q2" s="639"/>
      <c r="R2" s="69"/>
      <c r="S2" s="70"/>
    </row>
    <row r="3" spans="1:19" ht="17.25" customHeight="1" thickBot="1" x14ac:dyDescent="0.25">
      <c r="A3" s="65"/>
      <c r="B3" s="605"/>
      <c r="C3" s="606"/>
      <c r="D3" s="607"/>
      <c r="E3" s="614" t="s">
        <v>90</v>
      </c>
      <c r="F3" s="615"/>
      <c r="G3" s="615"/>
      <c r="H3" s="616"/>
      <c r="I3" s="619"/>
      <c r="J3" s="620"/>
      <c r="K3" s="623"/>
      <c r="L3" s="624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8"/>
      <c r="C4" s="609"/>
      <c r="D4" s="610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4" t="s">
        <v>13</v>
      </c>
      <c r="C5" s="625"/>
      <c r="D5" s="506" t="str">
        <f>Данные!$A5</f>
        <v>PCI</v>
      </c>
      <c r="E5" s="507"/>
      <c r="F5" s="507"/>
      <c r="G5" s="507"/>
      <c r="H5" s="508"/>
      <c r="I5" s="626"/>
      <c r="J5" s="627"/>
      <c r="K5" s="628"/>
      <c r="L5" s="50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4" t="s">
        <v>12</v>
      </c>
      <c r="C6" s="625"/>
      <c r="D6" s="500" t="str">
        <f>Данные!$A2</f>
        <v>XXI-КПМ-24-1-500-16 (Бульбаш Экстра Нью)</v>
      </c>
      <c r="E6" s="597"/>
      <c r="F6" s="597"/>
      <c r="G6" s="597"/>
      <c r="H6" s="598"/>
      <c r="I6" s="626"/>
      <c r="J6" s="627"/>
      <c r="K6" s="628"/>
      <c r="L6" s="508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58" t="s">
        <v>14</v>
      </c>
      <c r="C7" s="629"/>
      <c r="D7" s="509">
        <f>Данные!$A8</f>
        <v>0</v>
      </c>
      <c r="E7" s="560"/>
      <c r="F7" s="560"/>
      <c r="G7" s="560"/>
      <c r="H7" s="561"/>
      <c r="I7" s="630" t="s">
        <v>15</v>
      </c>
      <c r="J7" s="629"/>
      <c r="K7" s="497">
        <f>Данные!$A11</f>
        <v>0</v>
      </c>
      <c r="L7" s="498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>
        <v>23.2</v>
      </c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>
        <v>19.579999999999998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77" customFormat="1" ht="25.15" customHeight="1" x14ac:dyDescent="0.2">
      <c r="A12" s="467"/>
      <c r="B12" s="478" t="s">
        <v>3</v>
      </c>
      <c r="C12" s="479">
        <v>28.6</v>
      </c>
      <c r="D12" s="473">
        <v>0</v>
      </c>
      <c r="E12" s="473">
        <v>-0.03</v>
      </c>
      <c r="F12" s="471" t="s">
        <v>16</v>
      </c>
      <c r="G12" s="296" t="s">
        <v>139</v>
      </c>
      <c r="H12" s="480"/>
      <c r="I12" s="473"/>
      <c r="J12" s="473"/>
      <c r="K12" s="473"/>
      <c r="L12" s="473"/>
      <c r="M12" s="473"/>
      <c r="N12" s="473"/>
      <c r="O12" s="473"/>
      <c r="P12" s="473"/>
      <c r="Q12" s="473"/>
      <c r="R12" s="481"/>
      <c r="S12" s="476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>
        <v>17.5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91" t="s">
        <v>50</v>
      </c>
      <c r="C16" s="592"/>
      <c r="D16" s="592"/>
      <c r="E16" s="593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1" t="s">
        <v>136</v>
      </c>
      <c r="M19" s="631"/>
      <c r="N19" s="631"/>
      <c r="O19" s="466"/>
      <c r="P19" s="466"/>
      <c r="Q19" s="482"/>
      <c r="R19" s="482"/>
    </row>
    <row r="20" spans="1:19" x14ac:dyDescent="0.2">
      <c r="O20" s="563" t="s">
        <v>140</v>
      </c>
      <c r="P20" s="563"/>
      <c r="Q20" s="564" t="s">
        <v>141</v>
      </c>
      <c r="R20" s="565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2019-11-12T05:07:36Z</cp:lastPrinted>
  <dcterms:created xsi:type="dcterms:W3CDTF">2004-01-21T15:24:02Z</dcterms:created>
  <dcterms:modified xsi:type="dcterms:W3CDTF">2020-06-11T05:03:46Z</dcterms:modified>
</cp:coreProperties>
</file>