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3917758E-ECAB-4596-9B64-5F23184E20CC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приемки'!$A$1:$J$74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14" l="1"/>
  <c r="E60" i="14"/>
  <c r="B61" i="14"/>
  <c r="G58" i="14"/>
  <c r="G56" i="14"/>
  <c r="E58" i="14"/>
  <c r="E56" i="14"/>
  <c r="G54" i="14"/>
  <c r="E54" i="14"/>
  <c r="G52" i="14"/>
  <c r="G50" i="14"/>
  <c r="G48" i="14"/>
  <c r="E52" i="14"/>
  <c r="E50" i="14"/>
  <c r="E48" i="14"/>
  <c r="E46" i="14"/>
  <c r="G46" i="14"/>
  <c r="B59" i="14"/>
  <c r="B57" i="14"/>
  <c r="B55" i="14"/>
  <c r="B53" i="14"/>
  <c r="B51" i="14"/>
  <c r="B49" i="14"/>
  <c r="E34" i="15"/>
  <c r="E33" i="15"/>
  <c r="E32" i="15"/>
  <c r="E31" i="15"/>
  <c r="E30" i="15"/>
  <c r="E29" i="15"/>
  <c r="E28" i="15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50" i="14" s="1"/>
  <c r="A52" i="14" s="1"/>
  <c r="A54" i="14" s="1"/>
  <c r="A56" i="14" s="1"/>
  <c r="A58" i="14" s="1"/>
  <c r="A60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36" i="15" l="1"/>
  <c r="G36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74" i="14" l="1"/>
  <c r="I72" i="14"/>
  <c r="I70" i="14"/>
  <c r="I20" i="14"/>
</calcChain>
</file>

<file path=xl/sharedStrings.xml><?xml version="1.0" encoding="utf-8"?>
<sst xmlns="http://schemas.openxmlformats.org/spreadsheetml/2006/main" count="574" uniqueCount="175">
  <si>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</si>
  <si>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</si>
  <si>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</si>
  <si>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</si>
  <si>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</si>
  <si>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</si>
  <si>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</si>
  <si>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</si>
  <si>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</si>
  <si>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</si>
  <si>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</si>
  <si>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</si>
  <si>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</si>
  <si>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</si>
  <si>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</si>
  <si>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</si>
  <si>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</si>
  <si>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</si>
  <si>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</si>
  <si>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</si>
  <si>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</si>
  <si>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</si>
  <si>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</si>
  <si>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</si>
  <si>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</si>
  <si>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</si>
  <si>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</si>
  <si>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</si>
  <si>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</si>
  <si>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</si>
  <si>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</si>
  <si>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</si>
  <si>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</si>
  <si>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</si>
  <si>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</si>
  <si>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</si>
  <si>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</si>
  <si>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</si>
  <si>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</si>
  <si>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</si>
  <si>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</si>
  <si>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</si>
  <si>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</si>
  <si>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</si>
  <si>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</si>
  <si>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</si>
  <si>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</si>
  <si>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</si>
  <si>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</si>
  <si>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</si>
  <si>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</si>
  <si>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</si>
  <si>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</si>
  <si>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</si>
  <si>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</si>
  <si>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</si>
  <si>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</si>
  <si>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</si>
  <si>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</si>
  <si>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</si>
  <si>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</si>
  <si>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</si>
  <si>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</si>
  <si>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</si>
  <si>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</si>
  <si>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</si>
  <si>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</si>
  <si>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</si>
  <si>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</si>
  <si>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</si>
  <si>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</si>
  <si>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</si>
  <si>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</si>
  <si>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</si>
  <si>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</si>
  <si>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</si>
  <si>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</si>
  <si>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</si>
  <si>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</si>
  <si>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</si>
  <si>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</si>
  <si>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</si>
  <si>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</si>
  <si>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</si>
  <si>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</si>
  <si>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</si>
  <si>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</si>
  <si>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</si>
  <si>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</si>
  <si>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</si>
  <si>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</si>
  <si>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</si>
  <si>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</si>
  <si>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</si>
  <si>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</si>
  <si>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</si>
  <si>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</si>
  <si>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</si>
  <si>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</si>
  <si>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</si>
  <si>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</si>
  <si>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</si>
  <si>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</si>
  <si>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</si>
  <si>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</si>
  <si>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</si>
  <si>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</si>
  <si>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</si>
  <si>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</si>
  <si>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</si>
  <si>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</si>
  <si>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</si>
  <si>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</si>
  <si>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</si>
  <si>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</si>
  <si>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</si>
  <si>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</si>
  <si>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</si>
  <si>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</si>
  <si>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</si>
  <si>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</si>
  <si>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</si>
  <si>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</si>
  <si>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</si>
  <si>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</si>
  <si>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</si>
  <si>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</si>
  <si>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</si>
  <si>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</si>
  <si>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</si>
  <si>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</si>
  <si>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</si>
  <si>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</si>
  <si>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</si>
  <si>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</si>
  <si>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</si>
  <si>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</si>
  <si>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</si>
  <si>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</si>
  <si>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</si>
  <si>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</si>
  <si>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</si>
  <si>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</si>
  <si>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</si>
  <si>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</si>
  <si>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</si>
  <si>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</si>
  <si>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BIE</t>
  </si>
  <si>
    <t>Ф-Х-28 МСА-500-1-01/BIE</t>
  </si>
  <si>
    <t>Ф-X-28 MCA-500-1-01/03-19/BIE</t>
  </si>
  <si>
    <t>Ф-Х-28 МСА-500-1-02/BIE</t>
  </si>
  <si>
    <t>50 CL BAVARIA 26-600 BIE</t>
  </si>
  <si>
    <t>50 CL BAVARIA 26-600/BIE</t>
  </si>
  <si>
    <t>50 CL BAVARIA/BIE</t>
  </si>
  <si>
    <t>26-600 СС OM</t>
  </si>
  <si>
    <t>1 шт. маркировка BEER BOTTLE 500 ml ; 1 шт. BAVARIA 500ML</t>
  </si>
  <si>
    <t>50 CL BAVARIA 28 МСА</t>
  </si>
  <si>
    <t>без маркировки</t>
  </si>
  <si>
    <t>50 CL BAVARIA MCA/BIE</t>
  </si>
  <si>
    <t>50 CL BAVARIA МСА/BIE</t>
  </si>
  <si>
    <t>(к серийному формокомплекту Бутылка X-28МСА-500-1 (Франкония 0,5 л.))</t>
  </si>
  <si>
    <t>X-28МСА-500-1 (Франкония 0,5 л.)</t>
  </si>
  <si>
    <t>Чистоваой поддон</t>
  </si>
  <si>
    <t>Все формы необходимо полировать и покрывать лаком</t>
  </si>
  <si>
    <t>Все горловые кольца необходимо восстановить по зазорам</t>
  </si>
  <si>
    <t>16 шт. брак не подлежащий восстановлению; 10 шт. брак с возможностью восстановления; 12 шт. б/у пригодных для работы</t>
  </si>
  <si>
    <t>Отсутствуют плиты охлаждения. Необходима подборка плит.</t>
  </si>
  <si>
    <t>7 шт. брак</t>
  </si>
  <si>
    <t>Не полированы</t>
  </si>
  <si>
    <t>Формокомплект после проведения восстановительных работ будет пригоден к эксплуатации.</t>
  </si>
  <si>
    <t>2.</t>
  </si>
  <si>
    <t>Для более длительной работы на формокомплект необходимо заказать дополнительно:</t>
  </si>
  <si>
    <t>2 шт. формы FS-192 (не из этого формокомплекта), все формы необходимо полировать.</t>
  </si>
  <si>
    <t>3 шт. поддоны FS-192 (не из этого формокомплекта)</t>
  </si>
  <si>
    <t>горловые кольца, направляющие кольца, плунжера, плиты охлаждения.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</si>
</sst>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6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8.42578125" bestFit="1" customWidth="1"/>
    <col min="4" max="4" width="12.7109375" bestFit="1" customWidth="1"/>
  </cols>
  <sheetData>
    <row r="1" spans="1:11" ht="13.5" thickBot="1" x14ac:dyDescent="0.25">
      <c r="A1" s="511" t="s">
        <v>81</v>
      </c>
      <c r="B1" s="515"/>
      <c r="C1" s="515"/>
      <c r="D1" s="515"/>
      <c r="E1" s="515"/>
      <c r="G1" s="363" t="s">
        <v>80</v>
      </c>
    </row>
    <row r="2" spans="1:11" ht="17.25" thickTop="1" thickBot="1" x14ac:dyDescent="0.25">
      <c r="A2" s="512" t="s">
        <v>161</v>
      </c>
      <c r="B2" s="513"/>
      <c r="C2" s="513"/>
      <c r="D2" s="513"/>
      <c r="E2" s="514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6" t="s">
        <v>82</v>
      </c>
      <c r="B4" s="517"/>
      <c r="C4" s="517"/>
      <c r="D4" s="517"/>
      <c r="E4" s="517"/>
    </row>
    <row r="5" spans="1:11" ht="17.25" thickTop="1" thickBot="1" x14ac:dyDescent="0.25">
      <c r="A5" s="518" t="s">
        <v>147</v>
      </c>
      <c r="B5" s="519"/>
      <c r="C5" s="519"/>
      <c r="D5" s="519"/>
      <c r="E5" s="520"/>
    </row>
    <row r="6" spans="1:11" ht="13.5" thickTop="1" x14ac:dyDescent="0.2"/>
    <row r="7" spans="1:11" ht="13.5" thickBot="1" x14ac:dyDescent="0.25">
      <c r="A7" s="511" t="s">
        <v>83</v>
      </c>
      <c r="B7" s="515"/>
      <c r="C7" s="515"/>
      <c r="D7" s="515"/>
      <c r="E7" s="515"/>
    </row>
    <row r="8" spans="1:11" ht="17.25" thickTop="1" thickBot="1" x14ac:dyDescent="0.25">
      <c r="A8" s="521"/>
      <c r="B8" s="522"/>
      <c r="C8" s="522"/>
      <c r="D8" s="522"/>
      <c r="E8" s="523"/>
    </row>
    <row r="10" spans="1:11" ht="13.5" thickBot="1" x14ac:dyDescent="0.25">
      <c r="A10" s="511" t="s">
        <v>84</v>
      </c>
      <c r="B10" s="511"/>
      <c r="C10" s="364"/>
      <c r="D10" s="370" t="s">
        <v>91</v>
      </c>
      <c r="E10" s="364"/>
      <c r="F10" t="s">
        <v>92</v>
      </c>
    </row>
    <row r="11" spans="1:11" ht="17.25" thickTop="1" thickBot="1" x14ac:dyDescent="0.25">
      <c r="A11" s="509"/>
      <c r="B11" s="510"/>
      <c r="D11" s="369">
        <v>44008</v>
      </c>
      <c r="F11" s="506" t="s">
        <v>94</v>
      </c>
      <c r="G11" s="506"/>
      <c r="H11" s="506"/>
      <c r="I11" s="506"/>
      <c r="J11" s="507" t="s">
        <v>96</v>
      </c>
      <c r="K11" s="507"/>
    </row>
    <row r="12" spans="1:11" x14ac:dyDescent="0.2">
      <c r="F12" s="506" t="s">
        <v>85</v>
      </c>
      <c r="G12" s="506"/>
      <c r="H12" s="506"/>
      <c r="I12" s="506"/>
      <c r="J12" s="507" t="s">
        <v>97</v>
      </c>
      <c r="K12" s="507"/>
    </row>
    <row r="13" spans="1:11" ht="38.25" x14ac:dyDescent="0.2">
      <c r="A13" s="374" t="s">
        <v>86</v>
      </c>
      <c r="B13" s="374" t="s">
        <v>87</v>
      </c>
      <c r="C13" s="374" t="s">
        <v>100</v>
      </c>
      <c r="D13" s="374" t="s">
        <v>130</v>
      </c>
      <c r="E13" s="471" t="s">
        <v>131</v>
      </c>
      <c r="F13" s="506" t="s">
        <v>95</v>
      </c>
      <c r="G13" s="506"/>
      <c r="H13" s="506"/>
      <c r="I13" s="506"/>
      <c r="J13" s="507" t="s">
        <v>98</v>
      </c>
      <c r="K13" s="507"/>
    </row>
    <row r="14" spans="1:11" x14ac:dyDescent="0.2">
      <c r="A14" s="365" t="s">
        <v>43</v>
      </c>
      <c r="B14" s="366">
        <v>26</v>
      </c>
      <c r="C14" s="372" t="s">
        <v>148</v>
      </c>
      <c r="D14" s="366">
        <v>32.5</v>
      </c>
      <c r="E14" s="366">
        <f>B14*D14</f>
        <v>845</v>
      </c>
    </row>
    <row r="15" spans="1:11" x14ac:dyDescent="0.2">
      <c r="A15" s="365" t="s">
        <v>44</v>
      </c>
      <c r="B15" s="366">
        <v>26</v>
      </c>
      <c r="C15" s="372" t="s">
        <v>150</v>
      </c>
      <c r="D15" s="366">
        <v>3</v>
      </c>
      <c r="E15" s="366">
        <f t="shared" ref="E15:E26" si="0">B15*D15</f>
        <v>78</v>
      </c>
    </row>
    <row r="16" spans="1:11" x14ac:dyDescent="0.2">
      <c r="A16" s="365" t="s">
        <v>38</v>
      </c>
      <c r="B16" s="366">
        <v>26</v>
      </c>
      <c r="C16" s="372" t="s">
        <v>149</v>
      </c>
      <c r="D16" s="366">
        <v>34.200000000000003</v>
      </c>
      <c r="E16" s="366">
        <f t="shared" si="0"/>
        <v>889.2</v>
      </c>
    </row>
    <row r="17" spans="1:5" x14ac:dyDescent="0.2">
      <c r="A17" s="365" t="s">
        <v>23</v>
      </c>
      <c r="B17" s="366">
        <v>26</v>
      </c>
      <c r="C17" s="372" t="s">
        <v>149</v>
      </c>
      <c r="D17" s="366">
        <v>1.3</v>
      </c>
      <c r="E17" s="366">
        <f t="shared" si="0"/>
        <v>33.800000000000004</v>
      </c>
    </row>
    <row r="18" spans="1:5" x14ac:dyDescent="0.2">
      <c r="A18" s="365" t="s">
        <v>47</v>
      </c>
      <c r="B18" s="366">
        <v>38</v>
      </c>
      <c r="C18" s="372" t="s">
        <v>151</v>
      </c>
      <c r="D18" s="366">
        <v>1.29</v>
      </c>
      <c r="E18" s="366">
        <f t="shared" si="0"/>
        <v>49.02</v>
      </c>
    </row>
    <row r="19" spans="1:5" x14ac:dyDescent="0.2">
      <c r="A19" s="365" t="s">
        <v>88</v>
      </c>
      <c r="B19" s="366">
        <v>38</v>
      </c>
      <c r="C19" s="372" t="s">
        <v>152</v>
      </c>
      <c r="D19" s="366">
        <v>0.3</v>
      </c>
      <c r="E19" s="366">
        <f t="shared" si="0"/>
        <v>11.4</v>
      </c>
    </row>
    <row r="20" spans="1:5" x14ac:dyDescent="0.2">
      <c r="A20" s="365" t="s">
        <v>51</v>
      </c>
      <c r="B20" s="366">
        <v>29</v>
      </c>
      <c r="C20" s="372" t="s">
        <v>152</v>
      </c>
      <c r="D20" s="366">
        <v>0.5</v>
      </c>
      <c r="E20" s="366">
        <f t="shared" si="0"/>
        <v>14.5</v>
      </c>
    </row>
    <row r="21" spans="1:5" x14ac:dyDescent="0.2">
      <c r="A21" s="365" t="s">
        <v>53</v>
      </c>
      <c r="B21" s="366">
        <v>36</v>
      </c>
      <c r="C21" s="372" t="s">
        <v>153</v>
      </c>
      <c r="D21" s="366">
        <v>0.4</v>
      </c>
      <c r="E21" s="366">
        <f t="shared" si="0"/>
        <v>14.4</v>
      </c>
    </row>
    <row r="22" spans="1:5" x14ac:dyDescent="0.2">
      <c r="A22" s="365" t="s">
        <v>89</v>
      </c>
      <c r="B22" s="372">
        <v>18</v>
      </c>
      <c r="C22" s="372" t="s">
        <v>154</v>
      </c>
      <c r="D22" s="366"/>
      <c r="E22" s="366">
        <f t="shared" si="0"/>
        <v>0</v>
      </c>
    </row>
    <row r="23" spans="1:5" x14ac:dyDescent="0.2">
      <c r="A23" s="365" t="s">
        <v>56</v>
      </c>
      <c r="B23" s="366">
        <v>28</v>
      </c>
      <c r="C23" s="372" t="s">
        <v>153</v>
      </c>
      <c r="D23" s="366">
        <v>1.7</v>
      </c>
      <c r="E23" s="366">
        <f t="shared" si="0"/>
        <v>47.6</v>
      </c>
    </row>
    <row r="24" spans="1:5" x14ac:dyDescent="0.2">
      <c r="A24" s="365" t="s">
        <v>70</v>
      </c>
      <c r="B24" s="366">
        <v>0</v>
      </c>
      <c r="C24" s="372"/>
      <c r="D24" s="366">
        <v>3</v>
      </c>
      <c r="E24" s="366">
        <f t="shared" si="0"/>
        <v>0</v>
      </c>
    </row>
    <row r="25" spans="1:5" x14ac:dyDescent="0.2">
      <c r="A25" s="365" t="s">
        <v>90</v>
      </c>
      <c r="B25" s="372"/>
      <c r="C25" s="372"/>
      <c r="D25" s="366"/>
      <c r="E25" s="366">
        <f t="shared" si="0"/>
        <v>0</v>
      </c>
    </row>
    <row r="26" spans="1:5" x14ac:dyDescent="0.2">
      <c r="A26" s="367" t="s">
        <v>55</v>
      </c>
      <c r="B26" s="368">
        <v>17</v>
      </c>
      <c r="C26" s="372" t="s">
        <v>151</v>
      </c>
      <c r="D26" s="366">
        <v>1.5</v>
      </c>
      <c r="E26" s="366">
        <f t="shared" si="0"/>
        <v>25.5</v>
      </c>
    </row>
    <row r="27" spans="1:5" x14ac:dyDescent="0.2">
      <c r="A27" s="367" t="s">
        <v>102</v>
      </c>
      <c r="B27" s="373"/>
      <c r="C27" s="372"/>
      <c r="D27" s="366"/>
      <c r="E27" s="366"/>
    </row>
    <row r="28" spans="1:5" x14ac:dyDescent="0.2">
      <c r="A28" s="365" t="s">
        <v>43</v>
      </c>
      <c r="B28" s="366">
        <v>22</v>
      </c>
      <c r="C28" s="372" t="s">
        <v>153</v>
      </c>
      <c r="D28" s="366">
        <v>32.5</v>
      </c>
      <c r="E28" s="366">
        <f>B28*D28</f>
        <v>715</v>
      </c>
    </row>
    <row r="29" spans="1:5" x14ac:dyDescent="0.2">
      <c r="A29" s="365" t="s">
        <v>44</v>
      </c>
      <c r="B29" s="366">
        <v>22</v>
      </c>
      <c r="C29" s="372" t="s">
        <v>153</v>
      </c>
      <c r="D29" s="366">
        <v>3</v>
      </c>
      <c r="E29" s="366">
        <f t="shared" ref="E29:E34" si="1">B29*D29</f>
        <v>66</v>
      </c>
    </row>
    <row r="30" spans="1:5" x14ac:dyDescent="0.2">
      <c r="A30" s="365" t="s">
        <v>47</v>
      </c>
      <c r="B30" s="366">
        <v>36</v>
      </c>
      <c r="C30" s="372" t="s">
        <v>156</v>
      </c>
      <c r="D30" s="366">
        <v>1.29</v>
      </c>
      <c r="E30" s="366">
        <f t="shared" si="1"/>
        <v>46.44</v>
      </c>
    </row>
    <row r="31" spans="1:5" x14ac:dyDescent="0.2">
      <c r="A31" s="365" t="s">
        <v>88</v>
      </c>
      <c r="B31" s="366">
        <v>34</v>
      </c>
      <c r="C31" s="372" t="s">
        <v>157</v>
      </c>
      <c r="D31" s="366">
        <v>0.3</v>
      </c>
      <c r="E31" s="366">
        <f t="shared" si="1"/>
        <v>10.199999999999999</v>
      </c>
    </row>
    <row r="32" spans="1:5" x14ac:dyDescent="0.2">
      <c r="A32" s="365" t="s">
        <v>51</v>
      </c>
      <c r="B32" s="366">
        <v>23</v>
      </c>
      <c r="C32" s="372" t="s">
        <v>158</v>
      </c>
      <c r="D32" s="366">
        <v>0.5</v>
      </c>
      <c r="E32" s="366">
        <f t="shared" si="1"/>
        <v>11.5</v>
      </c>
    </row>
    <row r="33" spans="1:7" x14ac:dyDescent="0.2">
      <c r="A33" s="365" t="s">
        <v>89</v>
      </c>
      <c r="B33" s="372">
        <v>17</v>
      </c>
      <c r="C33" s="372" t="s">
        <v>153</v>
      </c>
      <c r="D33" s="366"/>
      <c r="E33" s="366">
        <f t="shared" si="1"/>
        <v>0</v>
      </c>
    </row>
    <row r="34" spans="1:7" x14ac:dyDescent="0.2">
      <c r="A34" s="367" t="s">
        <v>55</v>
      </c>
      <c r="B34" s="503">
        <v>17</v>
      </c>
      <c r="C34" s="372" t="s">
        <v>159</v>
      </c>
      <c r="D34" s="366">
        <v>1.5</v>
      </c>
      <c r="E34" s="366">
        <f t="shared" si="1"/>
        <v>25.5</v>
      </c>
    </row>
    <row r="35" spans="1:7" x14ac:dyDescent="0.2">
      <c r="A35" s="505"/>
      <c r="B35" s="412"/>
      <c r="C35" s="504"/>
      <c r="D35" s="412"/>
      <c r="E35" s="412"/>
    </row>
    <row r="36" spans="1:7" x14ac:dyDescent="0.2">
      <c r="A36" s="371"/>
      <c r="D36" s="370"/>
      <c r="E36" s="370">
        <f>SUM(E14:E27)</f>
        <v>2008.42</v>
      </c>
      <c r="F36">
        <v>2400</v>
      </c>
      <c r="G36">
        <f>F36-E36</f>
        <v>391.57999999999993</v>
      </c>
    </row>
    <row r="37" spans="1:7" x14ac:dyDescent="0.2">
      <c r="A37" s="508" t="s">
        <v>103</v>
      </c>
      <c r="B37" s="508"/>
      <c r="C37" s="508"/>
    </row>
    <row r="38" spans="1:7" x14ac:dyDescent="0.2">
      <c r="A38" s="363" t="s">
        <v>160</v>
      </c>
    </row>
  </sheetData>
  <mergeCells count="15">
    <mergeCell ref="A37:C37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Данные!B20</f>
        <v>29</v>
      </c>
      <c r="L2" s="634"/>
      <c r="M2" s="164"/>
      <c r="N2" s="165"/>
      <c r="O2" s="166"/>
      <c r="P2" s="649"/>
      <c r="Q2" s="649"/>
      <c r="R2" s="167"/>
      <c r="S2" s="168"/>
    </row>
    <row r="3" spans="1:19" ht="17.25" customHeight="1" thickBot="1" x14ac:dyDescent="0.25">
      <c r="A3" s="163"/>
      <c r="B3" s="617"/>
      <c r="C3" s="618"/>
      <c r="D3" s="619"/>
      <c r="E3" s="626" t="s">
        <v>51</v>
      </c>
      <c r="F3" s="627"/>
      <c r="G3" s="627"/>
      <c r="H3" s="628"/>
      <c r="I3" s="631"/>
      <c r="J3" s="632"/>
      <c r="K3" s="635"/>
      <c r="L3" s="63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40" t="s">
        <v>133</v>
      </c>
      <c r="M21" s="640"/>
      <c r="N21" s="640"/>
      <c r="O21" s="472"/>
      <c r="P21" s="472"/>
      <c r="Q21" s="488"/>
      <c r="R21" s="488"/>
    </row>
    <row r="22" spans="1:19" x14ac:dyDescent="0.2">
      <c r="O22" s="562" t="s">
        <v>137</v>
      </c>
      <c r="P22" s="562"/>
      <c r="Q22" s="563" t="s">
        <v>138</v>
      </c>
      <c r="R22" s="564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Данные!B21</f>
        <v>36</v>
      </c>
      <c r="L2" s="634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7"/>
      <c r="C3" s="618"/>
      <c r="D3" s="619"/>
      <c r="E3" s="626" t="s">
        <v>53</v>
      </c>
      <c r="F3" s="627"/>
      <c r="G3" s="627"/>
      <c r="H3" s="628"/>
      <c r="I3" s="631"/>
      <c r="J3" s="632"/>
      <c r="K3" s="635"/>
      <c r="L3" s="63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51" t="s">
        <v>54</v>
      </c>
      <c r="C18" s="652"/>
      <c r="D18" s="652"/>
      <c r="E18" s="65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40" t="s">
        <v>133</v>
      </c>
      <c r="M21" s="640"/>
      <c r="N21" s="640"/>
      <c r="O21" s="472"/>
      <c r="P21" s="472"/>
      <c r="Q21" s="488"/>
      <c r="R21" s="488"/>
    </row>
    <row r="22" spans="1:19" x14ac:dyDescent="0.2">
      <c r="O22" s="562" t="s">
        <v>137</v>
      </c>
      <c r="P22" s="562"/>
      <c r="Q22" s="563" t="s">
        <v>138</v>
      </c>
      <c r="R22" s="564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Данные!B26</f>
        <v>17</v>
      </c>
      <c r="L2" s="634"/>
      <c r="M2" s="131"/>
      <c r="N2" s="132"/>
      <c r="O2" s="133"/>
      <c r="P2" s="654"/>
      <c r="Q2" s="654"/>
      <c r="R2" s="134"/>
      <c r="S2" s="135"/>
    </row>
    <row r="3" spans="1:19" ht="17.25" customHeight="1" thickBot="1" x14ac:dyDescent="0.25">
      <c r="A3" s="130"/>
      <c r="B3" s="617"/>
      <c r="C3" s="618"/>
      <c r="D3" s="619"/>
      <c r="E3" s="626" t="s">
        <v>55</v>
      </c>
      <c r="F3" s="627"/>
      <c r="G3" s="627"/>
      <c r="H3" s="628"/>
      <c r="I3" s="631"/>
      <c r="J3" s="632"/>
      <c r="K3" s="635"/>
      <c r="L3" s="63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40" t="s">
        <v>133</v>
      </c>
      <c r="M19" s="640"/>
      <c r="N19" s="640"/>
      <c r="O19" s="472"/>
      <c r="P19" s="472"/>
      <c r="Q19" s="488"/>
      <c r="R19" s="488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56">
        <f>Данные!B23</f>
        <v>28</v>
      </c>
      <c r="L2" s="657"/>
      <c r="M2" s="260"/>
      <c r="N2" s="261"/>
      <c r="O2" s="262"/>
      <c r="P2" s="655"/>
      <c r="Q2" s="655"/>
      <c r="R2" s="263"/>
      <c r="S2" s="264"/>
    </row>
    <row r="3" spans="1:19" ht="17.25" customHeight="1" thickBot="1" x14ac:dyDescent="0.25">
      <c r="A3" s="259"/>
      <c r="B3" s="617"/>
      <c r="C3" s="618"/>
      <c r="D3" s="619"/>
      <c r="E3" s="626" t="s">
        <v>56</v>
      </c>
      <c r="F3" s="627"/>
      <c r="G3" s="627"/>
      <c r="H3" s="628"/>
      <c r="I3" s="631"/>
      <c r="J3" s="632"/>
      <c r="K3" s="658"/>
      <c r="L3" s="65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40" t="s">
        <v>133</v>
      </c>
      <c r="M18" s="640"/>
      <c r="N18" s="640"/>
      <c r="O18" s="472"/>
      <c r="P18" s="472"/>
      <c r="Q18" s="488"/>
      <c r="R18" s="488"/>
    </row>
    <row r="19" spans="12:18" x14ac:dyDescent="0.2">
      <c r="O19" s="562" t="s">
        <v>137</v>
      </c>
      <c r="P19" s="562"/>
      <c r="Q19" s="563" t="s">
        <v>138</v>
      </c>
      <c r="R19" s="564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106</v>
      </c>
      <c r="C1" s="380"/>
      <c r="D1" s="469" t="str">
        <f>Данные!A2</f>
        <v>X-28МСА-500-1 (Франкония 0,5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142</v>
      </c>
      <c r="C3" s="498">
        <f>Данные!D11</f>
        <v>44008</v>
      </c>
      <c r="D3" s="499" t="s">
        <v>143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107</v>
      </c>
      <c r="B5" s="387" t="s">
        <v>108</v>
      </c>
      <c r="C5" s="387" t="s">
        <v>67</v>
      </c>
      <c r="D5" s="388" t="s">
        <v>109</v>
      </c>
      <c r="E5" s="387" t="s">
        <v>110</v>
      </c>
      <c r="F5" s="387" t="s">
        <v>111</v>
      </c>
      <c r="G5" s="387" t="s">
        <v>112</v>
      </c>
      <c r="H5" s="389" t="s">
        <v>113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Ф-Х-28 МСА-500-1-01/BIE</v>
      </c>
      <c r="D6" s="393">
        <f>Данные!$B14</f>
        <v>26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Ф-Х-28 МСА-500-1-02/BIE</v>
      </c>
      <c r="D7" s="399">
        <f>Данные!$B15</f>
        <v>26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Ф-X-28 MCA-500-1-01/03-19/BIE</v>
      </c>
      <c r="D8" s="399">
        <f>Данные!$B16</f>
        <v>26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Ф-X-28 MCA-500-1-01/03-19/BIE</v>
      </c>
      <c r="D9" s="399">
        <f>Данные!$B17</f>
        <v>26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50 CL BAVARIA 26-600 BIE</v>
      </c>
      <c r="D10" s="399">
        <f>Данные!$B18</f>
        <v>38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50 CL BAVARIA 26-600/BIE</v>
      </c>
      <c r="D11" s="399">
        <f>Данные!$B19</f>
        <v>38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50 CL BAVARIA 26-600/BIE</v>
      </c>
      <c r="D12" s="399">
        <f>Данные!$B20</f>
        <v>29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50 CL BAVARIA/BIE</v>
      </c>
      <c r="D13" s="399">
        <f>Данные!$B21</f>
        <v>36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26-600 СС OM</v>
      </c>
      <c r="D14" s="399">
        <f>Данные!$B22</f>
        <v>18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50 CL BAVARIA/BIE</v>
      </c>
      <c r="D15" s="399">
        <f>Данные!$B23</f>
        <v>28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>
        <f>Данные!C24</f>
        <v>0</v>
      </c>
      <c r="D16" s="399">
        <f>Данные!$B24</f>
        <v>0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50 CL BAVARIA 26-600 BIE</v>
      </c>
      <c r="D17" s="409">
        <f>Данные!$B26</f>
        <v>17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114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115</v>
      </c>
      <c r="B20" s="387" t="s">
        <v>116</v>
      </c>
      <c r="C20" s="387" t="s">
        <v>117</v>
      </c>
      <c r="D20" s="387" t="s">
        <v>118</v>
      </c>
      <c r="E20" s="387" t="s">
        <v>119</v>
      </c>
      <c r="F20" s="387" t="s">
        <v>120</v>
      </c>
      <c r="G20" s="418" t="s">
        <v>121</v>
      </c>
      <c r="H20" s="419" t="s">
        <v>122</v>
      </c>
      <c r="I20" s="420" t="s">
        <v>123</v>
      </c>
      <c r="J20" s="420" t="s">
        <v>140</v>
      </c>
      <c r="K20" s="390"/>
      <c r="L20" s="390"/>
    </row>
    <row r="21" spans="1:12" x14ac:dyDescent="0.2">
      <c r="A21" s="421">
        <f>D6*700000</f>
        <v>18200000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5.6698626373626375E-2</v>
      </c>
      <c r="H21" s="426">
        <f>A21-F21</f>
        <v>17168085</v>
      </c>
      <c r="I21" s="427">
        <f>1-G21</f>
        <v>0.94330137362637367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17168085</v>
      </c>
      <c r="I22" s="433">
        <f>I21-G22</f>
        <v>0.94330137362637367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124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5.6698626373626375E-2</v>
      </c>
      <c r="H32" s="456">
        <f>A21-F32</f>
        <v>17168085</v>
      </c>
      <c r="I32" s="457">
        <f>1-G32</f>
        <v>0.94330137362637367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9" t="s">
        <v>125</v>
      </c>
      <c r="B36" s="529"/>
      <c r="C36" s="529"/>
      <c r="D36" s="529"/>
      <c r="E36" s="383"/>
      <c r="F36" s="383"/>
      <c r="G36" s="383"/>
      <c r="H36" s="383"/>
      <c r="I36" s="383"/>
      <c r="J36" s="383"/>
    </row>
    <row r="37" spans="1:11" x14ac:dyDescent="0.2">
      <c r="A37" s="530" t="s">
        <v>126</v>
      </c>
      <c r="B37" s="530"/>
      <c r="C37" s="459" t="s">
        <v>127</v>
      </c>
      <c r="D37" s="459" t="s">
        <v>128</v>
      </c>
      <c r="E37" s="383"/>
      <c r="F37" s="383"/>
      <c r="G37" s="383"/>
      <c r="H37" s="383"/>
      <c r="I37" s="383"/>
      <c r="J37" s="383"/>
    </row>
    <row r="38" spans="1:11" x14ac:dyDescent="0.2">
      <c r="A38" s="531">
        <f>A21-F32</f>
        <v>17168085</v>
      </c>
      <c r="B38" s="532"/>
      <c r="C38" s="460">
        <f>1-G32</f>
        <v>0.94330137362637367</v>
      </c>
      <c r="D38" s="461">
        <f>(C38/0.8)*100</f>
        <v>117.91267170329671</v>
      </c>
      <c r="E38" s="462" t="s">
        <v>129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4"/>
      <c r="J42" s="525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7"/>
      <c r="C52" s="527"/>
      <c r="D52" s="528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4"/>
      <c r="J53" s="525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6"/>
      <c r="J54" s="526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6"/>
      <c r="J55" s="526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4"/>
      <c r="C61" s="525"/>
    </row>
    <row r="68" spans="2:3" x14ac:dyDescent="0.2">
      <c r="B68" s="524"/>
      <c r="C68" s="525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74"/>
  <sheetViews>
    <sheetView showZeros="0" tabSelected="1" view="pageBreakPreview" topLeftCell="A58" zoomScaleSheetLayoutView="100" workbookViewId="0">
      <selection activeCell="F69" sqref="F6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23.140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0" width="13" style="300" customWidth="1"/>
    <col min="11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146</v>
      </c>
      <c r="H3" s="310"/>
      <c r="I3" s="310"/>
      <c r="J3" s="310"/>
      <c r="K3" s="310"/>
    </row>
    <row r="4" spans="1:11" s="359" customFormat="1" ht="17.25" x14ac:dyDescent="0.3">
      <c r="G4" s="309" t="s">
        <v>101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99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56" t="s">
        <v>64</v>
      </c>
      <c r="B11" s="556"/>
      <c r="C11" s="556"/>
      <c r="D11" s="556"/>
      <c r="E11" s="556"/>
      <c r="F11" s="556"/>
      <c r="G11" s="556"/>
      <c r="H11" s="556"/>
      <c r="I11" s="556"/>
      <c r="J11" s="556"/>
    </row>
    <row r="12" spans="1:11" ht="15" customHeight="1" x14ac:dyDescent="0.25">
      <c r="A12" s="555" t="s">
        <v>73</v>
      </c>
      <c r="B12" s="555"/>
      <c r="C12" s="555"/>
      <c r="D12" s="555"/>
      <c r="E12" s="555"/>
      <c r="F12" s="555"/>
      <c r="G12" s="555"/>
      <c r="H12" s="555"/>
      <c r="I12" s="555"/>
      <c r="J12" s="555"/>
    </row>
    <row r="13" spans="1:11" ht="18" customHeight="1" x14ac:dyDescent="0.25">
      <c r="A13" s="557" t="str">
        <f>Данные!A2</f>
        <v>X-28МСА-500-1 (Франкония 0,5 л.)</v>
      </c>
      <c r="B13" s="556"/>
      <c r="C13" s="556"/>
      <c r="D13" s="556"/>
      <c r="E13" s="556"/>
      <c r="F13" s="556"/>
      <c r="G13" s="556"/>
      <c r="H13" s="556"/>
      <c r="I13" s="556"/>
      <c r="J13" s="556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44008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44008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8" t="s">
        <v>65</v>
      </c>
      <c r="B22" s="558" t="s">
        <v>66</v>
      </c>
      <c r="C22" s="558"/>
      <c r="D22" s="558"/>
      <c r="E22" s="558" t="s">
        <v>67</v>
      </c>
      <c r="F22" s="558"/>
      <c r="G22" s="553" t="s">
        <v>68</v>
      </c>
      <c r="H22" s="558" t="s">
        <v>69</v>
      </c>
      <c r="I22" s="558"/>
      <c r="J22" s="558"/>
    </row>
    <row r="23" spans="1:10" x14ac:dyDescent="0.25">
      <c r="A23" s="558"/>
      <c r="B23" s="558"/>
      <c r="C23" s="558"/>
      <c r="D23" s="558"/>
      <c r="E23" s="558"/>
      <c r="F23" s="558"/>
      <c r="G23" s="553"/>
      <c r="H23" s="558"/>
      <c r="I23" s="558"/>
      <c r="J23" s="558"/>
    </row>
    <row r="24" spans="1:10" x14ac:dyDescent="0.25">
      <c r="A24" s="533">
        <v>1</v>
      </c>
      <c r="B24" s="559" t="s">
        <v>43</v>
      </c>
      <c r="C24" s="560"/>
      <c r="D24" s="561"/>
      <c r="E24" s="538" t="str">
        <f>Данные!C14</f>
        <v>Ф-Х-28 МСА-500-1-01/BIE</v>
      </c>
      <c r="F24" s="539"/>
      <c r="G24" s="542">
        <f>Данные!B14</f>
        <v>26</v>
      </c>
      <c r="H24" s="544" t="s">
        <v>172</v>
      </c>
      <c r="I24" s="545"/>
      <c r="J24" s="546"/>
    </row>
    <row r="25" spans="1:10" ht="55.5" customHeight="1" x14ac:dyDescent="0.25">
      <c r="A25" s="534"/>
      <c r="B25" s="550" t="str">
        <f>Данные!$A$38</f>
        <v>(к серийному формокомплекту Бутылка X-28МСА-500-1 (Франкония 0,5 л.))</v>
      </c>
      <c r="C25" s="551"/>
      <c r="D25" s="552"/>
      <c r="E25" s="554"/>
      <c r="F25" s="541"/>
      <c r="G25" s="543"/>
      <c r="H25" s="547"/>
      <c r="I25" s="548"/>
      <c r="J25" s="549"/>
    </row>
    <row r="26" spans="1:10" x14ac:dyDescent="0.25">
      <c r="A26" s="533">
        <f>A24+1</f>
        <v>2</v>
      </c>
      <c r="B26" s="535" t="s">
        <v>104</v>
      </c>
      <c r="C26" s="536"/>
      <c r="D26" s="537"/>
      <c r="E26" s="538" t="str">
        <f>Данные!C15</f>
        <v>Ф-Х-28 МСА-500-1-02/BIE</v>
      </c>
      <c r="F26" s="539"/>
      <c r="G26" s="542">
        <f>Данные!B15</f>
        <v>26</v>
      </c>
      <c r="H26" s="544" t="s">
        <v>173</v>
      </c>
      <c r="I26" s="545"/>
      <c r="J26" s="546"/>
    </row>
    <row r="27" spans="1:10" ht="54.75" customHeight="1" x14ac:dyDescent="0.25">
      <c r="A27" s="534"/>
      <c r="B27" s="550" t="str">
        <f>Данные!$A$38</f>
        <v>(к серийному формокомплекту Бутылка X-28МСА-500-1 (Франкония 0,5 л.))</v>
      </c>
      <c r="C27" s="551"/>
      <c r="D27" s="552"/>
      <c r="E27" s="554"/>
      <c r="F27" s="541"/>
      <c r="G27" s="543"/>
      <c r="H27" s="547"/>
      <c r="I27" s="548"/>
      <c r="J27" s="549"/>
    </row>
    <row r="28" spans="1:10" ht="14.45" customHeight="1" x14ac:dyDescent="0.25">
      <c r="A28" s="533">
        <f t="shared" ref="A28" si="0">A26+1</f>
        <v>3</v>
      </c>
      <c r="B28" s="535" t="s">
        <v>38</v>
      </c>
      <c r="C28" s="536"/>
      <c r="D28" s="537"/>
      <c r="E28" s="538" t="str">
        <f>Данные!C16</f>
        <v>Ф-X-28 MCA-500-1-01/03-19/BIE</v>
      </c>
      <c r="F28" s="539"/>
      <c r="G28" s="542">
        <f>Данные!B16</f>
        <v>26</v>
      </c>
      <c r="H28" s="544" t="s">
        <v>163</v>
      </c>
      <c r="I28" s="545"/>
      <c r="J28" s="546"/>
    </row>
    <row r="29" spans="1:10" ht="53.25" customHeight="1" x14ac:dyDescent="0.25">
      <c r="A29" s="534"/>
      <c r="B29" s="550" t="str">
        <f>Данные!$A$38</f>
        <v>(к серийному формокомплекту Бутылка X-28МСА-500-1 (Франкония 0,5 л.))</v>
      </c>
      <c r="C29" s="551"/>
      <c r="D29" s="552"/>
      <c r="E29" s="554"/>
      <c r="F29" s="541"/>
      <c r="G29" s="543"/>
      <c r="H29" s="547"/>
      <c r="I29" s="548"/>
      <c r="J29" s="549"/>
    </row>
    <row r="30" spans="1:10" ht="14.45" customHeight="1" x14ac:dyDescent="0.25">
      <c r="A30" s="533">
        <f t="shared" ref="A30" si="1">A28+1</f>
        <v>4</v>
      </c>
      <c r="B30" s="535" t="s">
        <v>105</v>
      </c>
      <c r="C30" s="536"/>
      <c r="D30" s="537"/>
      <c r="E30" s="538" t="str">
        <f>Данные!C17</f>
        <v>Ф-X-28 MCA-500-1-01/03-19/BIE</v>
      </c>
      <c r="F30" s="539"/>
      <c r="G30" s="542">
        <f>Данные!B17</f>
        <v>26</v>
      </c>
      <c r="H30" s="544"/>
      <c r="I30" s="545"/>
      <c r="J30" s="546"/>
    </row>
    <row r="31" spans="1:10" ht="54.75" customHeight="1" x14ac:dyDescent="0.25">
      <c r="A31" s="534"/>
      <c r="B31" s="550" t="str">
        <f>Данные!$A$38</f>
        <v>(к серийному формокомплекту Бутылка X-28МСА-500-1 (Франкония 0,5 л.))</v>
      </c>
      <c r="C31" s="551"/>
      <c r="D31" s="552"/>
      <c r="E31" s="540"/>
      <c r="F31" s="541"/>
      <c r="G31" s="543"/>
      <c r="H31" s="547"/>
      <c r="I31" s="548"/>
      <c r="J31" s="549"/>
    </row>
    <row r="32" spans="1:10" ht="14.45" customHeight="1" x14ac:dyDescent="0.25">
      <c r="A32" s="533">
        <f t="shared" ref="A32" si="2">A30+1</f>
        <v>5</v>
      </c>
      <c r="B32" s="535" t="s">
        <v>47</v>
      </c>
      <c r="C32" s="536"/>
      <c r="D32" s="537"/>
      <c r="E32" s="538" t="str">
        <f>Данные!C18</f>
        <v>50 CL BAVARIA 26-600 BIE</v>
      </c>
      <c r="F32" s="539"/>
      <c r="G32" s="542">
        <f>Данные!B18</f>
        <v>38</v>
      </c>
      <c r="H32" s="544"/>
      <c r="I32" s="545"/>
      <c r="J32" s="546"/>
    </row>
    <row r="33" spans="1:10" ht="57" customHeight="1" x14ac:dyDescent="0.25">
      <c r="A33" s="534"/>
      <c r="B33" s="550" t="str">
        <f>Данные!$A$38</f>
        <v>(к серийному формокомплекту Бутылка X-28МСА-500-1 (Франкония 0,5 л.))</v>
      </c>
      <c r="C33" s="551"/>
      <c r="D33" s="552"/>
      <c r="E33" s="540"/>
      <c r="F33" s="541"/>
      <c r="G33" s="543"/>
      <c r="H33" s="547"/>
      <c r="I33" s="548"/>
      <c r="J33" s="549"/>
    </row>
    <row r="34" spans="1:10" ht="14.45" customHeight="1" x14ac:dyDescent="0.25">
      <c r="A34" s="533">
        <f t="shared" ref="A34" si="3">A32+1</f>
        <v>6</v>
      </c>
      <c r="B34" s="535" t="s">
        <v>88</v>
      </c>
      <c r="C34" s="536"/>
      <c r="D34" s="537"/>
      <c r="E34" s="538" t="str">
        <f>Данные!C19</f>
        <v>50 CL BAVARIA 26-600/BIE</v>
      </c>
      <c r="F34" s="539"/>
      <c r="G34" s="542">
        <f>Данные!B19</f>
        <v>38</v>
      </c>
      <c r="H34" s="544"/>
      <c r="I34" s="545"/>
      <c r="J34" s="546"/>
    </row>
    <row r="35" spans="1:10" ht="54.75" customHeight="1" x14ac:dyDescent="0.25">
      <c r="A35" s="534"/>
      <c r="B35" s="550" t="str">
        <f>Данные!$A$38</f>
        <v>(к серийному формокомплекту Бутылка X-28МСА-500-1 (Франкония 0,5 л.))</v>
      </c>
      <c r="C35" s="551"/>
      <c r="D35" s="552"/>
      <c r="E35" s="540"/>
      <c r="F35" s="541"/>
      <c r="G35" s="543"/>
      <c r="H35" s="547"/>
      <c r="I35" s="548"/>
      <c r="J35" s="549"/>
    </row>
    <row r="36" spans="1:10" ht="14.45" customHeight="1" x14ac:dyDescent="0.25">
      <c r="A36" s="533">
        <f t="shared" ref="A36" si="4">A34+1</f>
        <v>7</v>
      </c>
      <c r="B36" s="535" t="s">
        <v>51</v>
      </c>
      <c r="C36" s="536"/>
      <c r="D36" s="537"/>
      <c r="E36" s="538" t="str">
        <f>Данные!C20</f>
        <v>50 CL BAVARIA 26-600/BIE</v>
      </c>
      <c r="F36" s="539"/>
      <c r="G36" s="542">
        <f>Данные!B20</f>
        <v>29</v>
      </c>
      <c r="H36" s="544" t="s">
        <v>168</v>
      </c>
      <c r="I36" s="545"/>
      <c r="J36" s="546"/>
    </row>
    <row r="37" spans="1:10" ht="56.25" customHeight="1" x14ac:dyDescent="0.25">
      <c r="A37" s="534"/>
      <c r="B37" s="550" t="str">
        <f>Данные!$A$38</f>
        <v>(к серийному формокомплекту Бутылка X-28МСА-500-1 (Франкония 0,5 л.))</v>
      </c>
      <c r="C37" s="551"/>
      <c r="D37" s="552"/>
      <c r="E37" s="540"/>
      <c r="F37" s="541"/>
      <c r="G37" s="543"/>
      <c r="H37" s="547"/>
      <c r="I37" s="548"/>
      <c r="J37" s="549"/>
    </row>
    <row r="38" spans="1:10" ht="14.45" customHeight="1" x14ac:dyDescent="0.25">
      <c r="A38" s="533">
        <f t="shared" ref="A38" si="5">A36+1</f>
        <v>8</v>
      </c>
      <c r="B38" s="535" t="s">
        <v>53</v>
      </c>
      <c r="C38" s="536"/>
      <c r="D38" s="537"/>
      <c r="E38" s="538" t="str">
        <f>Данные!C21</f>
        <v>50 CL BAVARIA/BIE</v>
      </c>
      <c r="F38" s="539"/>
      <c r="G38" s="542">
        <f>Данные!B21</f>
        <v>36</v>
      </c>
      <c r="H38" s="544"/>
      <c r="I38" s="545"/>
      <c r="J38" s="546"/>
    </row>
    <row r="39" spans="1:10" ht="54" customHeight="1" x14ac:dyDescent="0.25">
      <c r="A39" s="534"/>
      <c r="B39" s="550" t="str">
        <f>Данные!$A$38</f>
        <v>(к серийному формокомплекту Бутылка X-28МСА-500-1 (Франкония 0,5 л.))</v>
      </c>
      <c r="C39" s="551"/>
      <c r="D39" s="552"/>
      <c r="E39" s="540"/>
      <c r="F39" s="541"/>
      <c r="G39" s="543"/>
      <c r="H39" s="547"/>
      <c r="I39" s="548"/>
      <c r="J39" s="549"/>
    </row>
    <row r="40" spans="1:10" ht="14.45" customHeight="1" x14ac:dyDescent="0.25">
      <c r="A40" s="533">
        <f t="shared" ref="A40" si="6">A38+1</f>
        <v>9</v>
      </c>
      <c r="B40" s="535" t="s">
        <v>56</v>
      </c>
      <c r="C40" s="536"/>
      <c r="D40" s="537"/>
      <c r="E40" s="538" t="str">
        <f>Данные!C23</f>
        <v>50 CL BAVARIA/BIE</v>
      </c>
      <c r="F40" s="539"/>
      <c r="G40" s="542">
        <f>Данные!B23</f>
        <v>28</v>
      </c>
      <c r="H40" s="544"/>
      <c r="I40" s="545"/>
      <c r="J40" s="546"/>
    </row>
    <row r="41" spans="1:10" ht="54.75" customHeight="1" x14ac:dyDescent="0.25">
      <c r="A41" s="534"/>
      <c r="B41" s="550" t="str">
        <f>Данные!$A$38</f>
        <v>(к серийному формокомплекту Бутылка X-28МСА-500-1 (Франкония 0,5 л.))</v>
      </c>
      <c r="C41" s="551"/>
      <c r="D41" s="552"/>
      <c r="E41" s="540"/>
      <c r="F41" s="541"/>
      <c r="G41" s="543"/>
      <c r="H41" s="547"/>
      <c r="I41" s="548"/>
      <c r="J41" s="549"/>
    </row>
    <row r="42" spans="1:10" ht="14.45" customHeight="1" x14ac:dyDescent="0.25">
      <c r="A42" s="533">
        <f t="shared" ref="A42" si="7">A40+1</f>
        <v>10</v>
      </c>
      <c r="B42" s="535" t="s">
        <v>55</v>
      </c>
      <c r="C42" s="536"/>
      <c r="D42" s="537"/>
      <c r="E42" s="538" t="str">
        <f>Данные!C26</f>
        <v>50 CL BAVARIA 26-600 BIE</v>
      </c>
      <c r="F42" s="539"/>
      <c r="G42" s="542">
        <f>Данные!B26</f>
        <v>17</v>
      </c>
      <c r="H42" s="544" t="s">
        <v>155</v>
      </c>
      <c r="I42" s="545"/>
      <c r="J42" s="546"/>
    </row>
    <row r="43" spans="1:10" ht="57.75" customHeight="1" x14ac:dyDescent="0.25">
      <c r="A43" s="534"/>
      <c r="B43" s="550" t="str">
        <f>Данные!$A$38</f>
        <v>(к серийному формокомплекту Бутылка X-28МСА-500-1 (Франкония 0,5 л.))</v>
      </c>
      <c r="C43" s="551"/>
      <c r="D43" s="552"/>
      <c r="E43" s="540"/>
      <c r="F43" s="541"/>
      <c r="G43" s="543"/>
      <c r="H43" s="547"/>
      <c r="I43" s="548"/>
      <c r="J43" s="549"/>
    </row>
    <row r="44" spans="1:10" ht="14.45" customHeight="1" x14ac:dyDescent="0.25">
      <c r="A44" s="533">
        <f t="shared" ref="A44" si="8">A42+1</f>
        <v>11</v>
      </c>
      <c r="B44" s="535" t="s">
        <v>102</v>
      </c>
      <c r="C44" s="536"/>
      <c r="D44" s="537"/>
      <c r="E44" s="538">
        <f>Данные!C27</f>
        <v>0</v>
      </c>
      <c r="F44" s="539"/>
      <c r="G44" s="542">
        <f>Данные!B27</f>
        <v>0</v>
      </c>
      <c r="H44" s="544"/>
      <c r="I44" s="545"/>
      <c r="J44" s="546"/>
    </row>
    <row r="45" spans="1:10" ht="55.5" customHeight="1" x14ac:dyDescent="0.25">
      <c r="A45" s="534"/>
      <c r="B45" s="550" t="str">
        <f>Данные!$A$38</f>
        <v>(к серийному формокомплекту Бутылка X-28МСА-500-1 (Франкония 0,5 л.))</v>
      </c>
      <c r="C45" s="551"/>
      <c r="D45" s="552"/>
      <c r="E45" s="540"/>
      <c r="F45" s="541"/>
      <c r="G45" s="543"/>
      <c r="H45" s="547"/>
      <c r="I45" s="548"/>
      <c r="J45" s="549"/>
    </row>
    <row r="46" spans="1:10" ht="14.45" customHeight="1" x14ac:dyDescent="0.25">
      <c r="A46" s="533">
        <f t="shared" ref="A46:A60" si="9">A44+1</f>
        <v>12</v>
      </c>
      <c r="B46" s="535" t="s">
        <v>70</v>
      </c>
      <c r="C46" s="536"/>
      <c r="D46" s="537"/>
      <c r="E46" s="538">
        <f>Данные!C24</f>
        <v>0</v>
      </c>
      <c r="F46" s="539"/>
      <c r="G46" s="542">
        <f>Данные!B24</f>
        <v>0</v>
      </c>
      <c r="H46" s="544" t="s">
        <v>166</v>
      </c>
      <c r="I46" s="545"/>
      <c r="J46" s="546"/>
    </row>
    <row r="47" spans="1:10" ht="57" customHeight="1" x14ac:dyDescent="0.25">
      <c r="A47" s="534"/>
      <c r="B47" s="550" t="str">
        <f>Данные!$A$38</f>
        <v>(к серийному формокомплекту Бутылка X-28МСА-500-1 (Франкония 0,5 л.))</v>
      </c>
      <c r="C47" s="551"/>
      <c r="D47" s="552"/>
      <c r="E47" s="540"/>
      <c r="F47" s="541"/>
      <c r="G47" s="543"/>
      <c r="H47" s="547"/>
      <c r="I47" s="548"/>
      <c r="J47" s="549"/>
    </row>
    <row r="48" spans="1:10" x14ac:dyDescent="0.25">
      <c r="A48" s="533">
        <f t="shared" si="9"/>
        <v>13</v>
      </c>
      <c r="B48" s="535" t="s">
        <v>43</v>
      </c>
      <c r="C48" s="536"/>
      <c r="D48" s="537"/>
      <c r="E48" s="538" t="str">
        <f>Данные!C28</f>
        <v>50 CL BAVARIA/BIE</v>
      </c>
      <c r="F48" s="539"/>
      <c r="G48" s="542">
        <f>Данные!B28</f>
        <v>22</v>
      </c>
      <c r="H48" s="544"/>
      <c r="I48" s="545"/>
      <c r="J48" s="546"/>
    </row>
    <row r="49" spans="1:10" ht="57" customHeight="1" x14ac:dyDescent="0.25">
      <c r="A49" s="534"/>
      <c r="B49" s="550" t="str">
        <f>Данные!$A$38</f>
        <v>(к серийному формокомплекту Бутылка X-28МСА-500-1 (Франкония 0,5 л.))</v>
      </c>
      <c r="C49" s="551"/>
      <c r="D49" s="552"/>
      <c r="E49" s="540"/>
      <c r="F49" s="541"/>
      <c r="G49" s="543"/>
      <c r="H49" s="547"/>
      <c r="I49" s="548"/>
      <c r="J49" s="549"/>
    </row>
    <row r="50" spans="1:10" x14ac:dyDescent="0.25">
      <c r="A50" s="533">
        <f t="shared" si="9"/>
        <v>14</v>
      </c>
      <c r="B50" s="535" t="s">
        <v>162</v>
      </c>
      <c r="C50" s="536"/>
      <c r="D50" s="537"/>
      <c r="E50" s="538" t="str">
        <f>Данные!C29</f>
        <v>50 CL BAVARIA/BIE</v>
      </c>
      <c r="F50" s="539"/>
      <c r="G50" s="542">
        <f>Данные!B29</f>
        <v>22</v>
      </c>
      <c r="H50" s="544"/>
      <c r="I50" s="545"/>
      <c r="J50" s="546"/>
    </row>
    <row r="51" spans="1:10" ht="57" customHeight="1" x14ac:dyDescent="0.25">
      <c r="A51" s="534"/>
      <c r="B51" s="550" t="str">
        <f>Данные!$A$38</f>
        <v>(к серийному формокомплекту Бутылка X-28МСА-500-1 (Франкония 0,5 л.))</v>
      </c>
      <c r="C51" s="551"/>
      <c r="D51" s="552"/>
      <c r="E51" s="540"/>
      <c r="F51" s="541"/>
      <c r="G51" s="543"/>
      <c r="H51" s="547"/>
      <c r="I51" s="548"/>
      <c r="J51" s="549"/>
    </row>
    <row r="52" spans="1:10" x14ac:dyDescent="0.25">
      <c r="A52" s="533">
        <f t="shared" si="9"/>
        <v>15</v>
      </c>
      <c r="B52" s="535" t="s">
        <v>47</v>
      </c>
      <c r="C52" s="536"/>
      <c r="D52" s="537"/>
      <c r="E52" s="538" t="str">
        <f>Данные!C30</f>
        <v>50 CL BAVARIA 28 МСА</v>
      </c>
      <c r="F52" s="539"/>
      <c r="G52" s="542">
        <f>Данные!B30</f>
        <v>36</v>
      </c>
      <c r="H52" s="544" t="s">
        <v>164</v>
      </c>
      <c r="I52" s="545"/>
      <c r="J52" s="546"/>
    </row>
    <row r="53" spans="1:10" ht="57" customHeight="1" x14ac:dyDescent="0.25">
      <c r="A53" s="534"/>
      <c r="B53" s="550" t="str">
        <f>Данные!$A$38</f>
        <v>(к серийному формокомплекту Бутылка X-28МСА-500-1 (Франкония 0,5 л.))</v>
      </c>
      <c r="C53" s="551"/>
      <c r="D53" s="552"/>
      <c r="E53" s="540"/>
      <c r="F53" s="541"/>
      <c r="G53" s="543"/>
      <c r="H53" s="547"/>
      <c r="I53" s="548"/>
      <c r="J53" s="549"/>
    </row>
    <row r="54" spans="1:10" x14ac:dyDescent="0.25">
      <c r="A54" s="533">
        <f t="shared" si="9"/>
        <v>16</v>
      </c>
      <c r="B54" s="535" t="s">
        <v>51</v>
      </c>
      <c r="C54" s="536"/>
      <c r="D54" s="537"/>
      <c r="E54" s="538" t="str">
        <f>Данные!C32</f>
        <v>50 CL BAVARIA MCA/BIE</v>
      </c>
      <c r="F54" s="539"/>
      <c r="G54" s="542">
        <f>Данные!B32</f>
        <v>23</v>
      </c>
      <c r="H54" s="544" t="s">
        <v>167</v>
      </c>
      <c r="I54" s="545"/>
      <c r="J54" s="546"/>
    </row>
    <row r="55" spans="1:10" ht="57" customHeight="1" x14ac:dyDescent="0.25">
      <c r="A55" s="534"/>
      <c r="B55" s="550" t="str">
        <f>Данные!$A$38</f>
        <v>(к серийному формокомплекту Бутылка X-28МСА-500-1 (Франкония 0,5 л.))</v>
      </c>
      <c r="C55" s="551"/>
      <c r="D55" s="552"/>
      <c r="E55" s="540"/>
      <c r="F55" s="541"/>
      <c r="G55" s="543"/>
      <c r="H55" s="547"/>
      <c r="I55" s="548"/>
      <c r="J55" s="549"/>
    </row>
    <row r="56" spans="1:10" x14ac:dyDescent="0.25">
      <c r="A56" s="533">
        <f t="shared" si="9"/>
        <v>17</v>
      </c>
      <c r="B56" s="535" t="s">
        <v>88</v>
      </c>
      <c r="C56" s="536"/>
      <c r="D56" s="537"/>
      <c r="E56" s="538" t="str">
        <f>Данные!C31</f>
        <v>без маркировки</v>
      </c>
      <c r="F56" s="539"/>
      <c r="G56" s="542">
        <f>Данные!B31</f>
        <v>34</v>
      </c>
      <c r="H56" s="544" t="s">
        <v>165</v>
      </c>
      <c r="I56" s="545"/>
      <c r="J56" s="546"/>
    </row>
    <row r="57" spans="1:10" ht="57" customHeight="1" x14ac:dyDescent="0.25">
      <c r="A57" s="534"/>
      <c r="B57" s="550" t="str">
        <f>Данные!$A$38</f>
        <v>(к серийному формокомплекту Бутылка X-28МСА-500-1 (Франкония 0,5 л.))</v>
      </c>
      <c r="C57" s="551"/>
      <c r="D57" s="552"/>
      <c r="E57" s="540"/>
      <c r="F57" s="541"/>
      <c r="G57" s="543"/>
      <c r="H57" s="547"/>
      <c r="I57" s="548"/>
      <c r="J57" s="549"/>
    </row>
    <row r="58" spans="1:10" x14ac:dyDescent="0.25">
      <c r="A58" s="533">
        <f t="shared" si="9"/>
        <v>18</v>
      </c>
      <c r="B58" s="535" t="s">
        <v>89</v>
      </c>
      <c r="C58" s="536"/>
      <c r="D58" s="537"/>
      <c r="E58" s="538" t="str">
        <f>Данные!C33</f>
        <v>50 CL BAVARIA/BIE</v>
      </c>
      <c r="F58" s="539"/>
      <c r="G58" s="542">
        <f>Данные!B33</f>
        <v>17</v>
      </c>
      <c r="H58" s="544"/>
      <c r="I58" s="545"/>
      <c r="J58" s="546"/>
    </row>
    <row r="59" spans="1:10" ht="57" customHeight="1" x14ac:dyDescent="0.25">
      <c r="A59" s="534"/>
      <c r="B59" s="550" t="str">
        <f>Данные!$A$38</f>
        <v>(к серийному формокомплекту Бутылка X-28МСА-500-1 (Франкония 0,5 л.))</v>
      </c>
      <c r="C59" s="551"/>
      <c r="D59" s="552"/>
      <c r="E59" s="540"/>
      <c r="F59" s="541"/>
      <c r="G59" s="543"/>
      <c r="H59" s="547"/>
      <c r="I59" s="548"/>
      <c r="J59" s="549"/>
    </row>
    <row r="60" spans="1:10" x14ac:dyDescent="0.25">
      <c r="A60" s="533">
        <f t="shared" si="9"/>
        <v>19</v>
      </c>
      <c r="B60" s="535" t="s">
        <v>55</v>
      </c>
      <c r="C60" s="536"/>
      <c r="D60" s="537"/>
      <c r="E60" s="538" t="str">
        <f>Данные!C34</f>
        <v>50 CL BAVARIA МСА/BIE</v>
      </c>
      <c r="F60" s="539"/>
      <c r="G60" s="542">
        <f>Данные!B34</f>
        <v>17</v>
      </c>
      <c r="H60" s="544"/>
      <c r="I60" s="545"/>
      <c r="J60" s="546"/>
    </row>
    <row r="61" spans="1:10" ht="57" customHeight="1" x14ac:dyDescent="0.25">
      <c r="A61" s="534"/>
      <c r="B61" s="550" t="str">
        <f>Данные!$A$38</f>
        <v>(к серийному формокомплекту Бутылка X-28МСА-500-1 (Франкония 0,5 л.))</v>
      </c>
      <c r="C61" s="551"/>
      <c r="D61" s="552"/>
      <c r="E61" s="540"/>
      <c r="F61" s="541"/>
      <c r="G61" s="543"/>
      <c r="H61" s="547"/>
      <c r="I61" s="548"/>
      <c r="J61" s="549"/>
    </row>
    <row r="62" spans="1:10" ht="15.75" x14ac:dyDescent="0.25">
      <c r="A62" s="304"/>
      <c r="B62" s="304"/>
      <c r="C62" s="304"/>
      <c r="D62" s="304"/>
      <c r="E62" s="304"/>
      <c r="F62" s="304"/>
      <c r="G62" s="304"/>
      <c r="H62" s="304"/>
      <c r="I62" s="304"/>
      <c r="J62" s="305"/>
    </row>
    <row r="63" spans="1:10" ht="15.75" x14ac:dyDescent="0.25">
      <c r="A63" s="304" t="s">
        <v>71</v>
      </c>
      <c r="B63" s="304"/>
      <c r="C63" s="304"/>
      <c r="D63" s="304"/>
      <c r="E63" s="304"/>
      <c r="F63" s="304"/>
      <c r="G63" s="304"/>
      <c r="H63" s="304"/>
      <c r="I63" s="304"/>
      <c r="J63" s="305"/>
    </row>
    <row r="64" spans="1:10" ht="15.75" x14ac:dyDescent="0.25">
      <c r="A64" s="304"/>
      <c r="B64" s="304"/>
      <c r="C64" s="304"/>
      <c r="D64" s="311"/>
      <c r="E64" s="311"/>
      <c r="F64" s="311"/>
      <c r="G64" s="311"/>
      <c r="H64" s="311"/>
      <c r="I64" s="304"/>
      <c r="J64" s="305"/>
    </row>
    <row r="65" spans="1:10" ht="15.75" x14ac:dyDescent="0.25">
      <c r="A65" s="304"/>
      <c r="B65" s="307" t="s">
        <v>72</v>
      </c>
      <c r="C65" s="304" t="s">
        <v>169</v>
      </c>
      <c r="D65" s="304"/>
      <c r="E65" s="304"/>
      <c r="F65" s="304"/>
      <c r="G65" s="304"/>
      <c r="H65" s="304"/>
      <c r="I65" s="304"/>
      <c r="J65" s="305"/>
    </row>
    <row r="66" spans="1:10" ht="15.75" x14ac:dyDescent="0.25">
      <c r="A66" s="304"/>
      <c r="B66" s="307" t="s">
        <v>170</v>
      </c>
      <c r="C66" s="304" t="s">
        <v>171</v>
      </c>
      <c r="D66" s="304"/>
      <c r="E66" s="304"/>
      <c r="F66" s="304"/>
      <c r="G66" s="304"/>
      <c r="H66" s="304"/>
      <c r="I66" s="304"/>
      <c r="J66" s="305"/>
    </row>
    <row r="67" spans="1:10" ht="15.75" x14ac:dyDescent="0.25">
      <c r="A67" s="304"/>
      <c r="B67" s="307"/>
      <c r="C67" s="304" t="s">
        <v>174</v>
      </c>
      <c r="D67" s="304"/>
      <c r="E67" s="304"/>
      <c r="F67" s="304"/>
      <c r="G67" s="304"/>
      <c r="H67" s="304"/>
      <c r="I67" s="304"/>
      <c r="J67" s="305"/>
    </row>
    <row r="68" spans="1:10" ht="15.75" x14ac:dyDescent="0.25">
      <c r="A68" s="304"/>
      <c r="B68" s="307"/>
      <c r="C68" s="304"/>
      <c r="D68" s="304"/>
      <c r="E68" s="304"/>
      <c r="F68" s="304"/>
      <c r="G68" s="304"/>
      <c r="H68" s="304"/>
      <c r="I68" s="304"/>
      <c r="J68" s="305"/>
    </row>
    <row r="69" spans="1:10" ht="15.75" x14ac:dyDescent="0.25">
      <c r="A69" s="304"/>
      <c r="B69" s="304"/>
      <c r="C69" s="304"/>
      <c r="D69" s="304"/>
      <c r="E69" s="304"/>
      <c r="F69" s="304"/>
      <c r="G69" s="304"/>
      <c r="H69" s="304"/>
      <c r="I69" s="304"/>
      <c r="J69" s="305"/>
    </row>
    <row r="70" spans="1:10" ht="15.75" x14ac:dyDescent="0.25">
      <c r="A70" s="304"/>
      <c r="B70" s="304"/>
      <c r="C70" s="304"/>
      <c r="D70" s="304"/>
      <c r="E70" s="304"/>
      <c r="G70" s="308"/>
      <c r="H70" s="308"/>
      <c r="I70" s="304" t="str">
        <f>I17</f>
        <v>Я.В. Карчмит</v>
      </c>
      <c r="J70" s="304"/>
    </row>
    <row r="71" spans="1:10" ht="15.75" x14ac:dyDescent="0.25">
      <c r="A71" s="304"/>
      <c r="B71" s="304"/>
      <c r="C71" s="304"/>
      <c r="D71" s="304"/>
      <c r="E71" s="304"/>
      <c r="G71" s="304"/>
      <c r="H71" s="304"/>
      <c r="I71" s="304"/>
      <c r="J71" s="304"/>
    </row>
    <row r="72" spans="1:10" ht="15.75" x14ac:dyDescent="0.25">
      <c r="A72" s="304"/>
      <c r="B72" s="304"/>
      <c r="C72" s="304"/>
      <c r="D72" s="304"/>
      <c r="E72" s="304"/>
      <c r="G72" s="302"/>
      <c r="H72" s="302"/>
      <c r="I72" s="304" t="str">
        <f>I18</f>
        <v>Д.Е. Серков</v>
      </c>
    </row>
    <row r="73" spans="1:10" ht="18" x14ac:dyDescent="0.25">
      <c r="A73" s="301"/>
      <c r="B73" s="301"/>
      <c r="C73" s="301"/>
      <c r="D73" s="301"/>
      <c r="E73" s="301"/>
    </row>
    <row r="74" spans="1:10" ht="18" x14ac:dyDescent="0.25">
      <c r="A74" s="301"/>
      <c r="B74" s="301"/>
      <c r="C74" s="301"/>
      <c r="D74" s="301"/>
      <c r="E74" s="301"/>
      <c r="G74" s="308"/>
      <c r="H74" s="308"/>
      <c r="I74" s="304" t="str">
        <f>I19</f>
        <v>А.Д. Гавриленко</v>
      </c>
      <c r="J74" s="304"/>
    </row>
  </sheetData>
  <mergeCells count="122">
    <mergeCell ref="A60:A61"/>
    <mergeCell ref="B60:D60"/>
    <mergeCell ref="E60:F61"/>
    <mergeCell ref="G60:G61"/>
    <mergeCell ref="H60:J61"/>
    <mergeCell ref="B61:D61"/>
    <mergeCell ref="A58:A59"/>
    <mergeCell ref="B58:D58"/>
    <mergeCell ref="E58:F59"/>
    <mergeCell ref="G58:G59"/>
    <mergeCell ref="H58:J59"/>
    <mergeCell ref="B59:D59"/>
    <mergeCell ref="A56:A57"/>
    <mergeCell ref="B56:D56"/>
    <mergeCell ref="E56:F57"/>
    <mergeCell ref="G56:G57"/>
    <mergeCell ref="H56:J57"/>
    <mergeCell ref="B57:D57"/>
    <mergeCell ref="A54:A55"/>
    <mergeCell ref="B54:D54"/>
    <mergeCell ref="E54:F55"/>
    <mergeCell ref="G54:G55"/>
    <mergeCell ref="H54:J55"/>
    <mergeCell ref="B55:D55"/>
    <mergeCell ref="A52:A53"/>
    <mergeCell ref="B52:D52"/>
    <mergeCell ref="E52:F53"/>
    <mergeCell ref="G52:G53"/>
    <mergeCell ref="H52:J53"/>
    <mergeCell ref="B53:D53"/>
    <mergeCell ref="A50:A51"/>
    <mergeCell ref="B50:D50"/>
    <mergeCell ref="E50:F51"/>
    <mergeCell ref="G50:G51"/>
    <mergeCell ref="H50:J51"/>
    <mergeCell ref="B51:D51"/>
    <mergeCell ref="A48:A49"/>
    <mergeCell ref="B48:D48"/>
    <mergeCell ref="E48:F49"/>
    <mergeCell ref="G48:G49"/>
    <mergeCell ref="H48:J49"/>
    <mergeCell ref="B49:D4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6:A47"/>
    <mergeCell ref="B46:D46"/>
    <mergeCell ref="E46:F47"/>
    <mergeCell ref="G46:G47"/>
    <mergeCell ref="H46:J47"/>
    <mergeCell ref="B47:D47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Данные!B14</f>
        <v>26</v>
      </c>
      <c r="L2" s="587"/>
      <c r="M2" s="66"/>
      <c r="N2" s="67"/>
      <c r="O2" s="68"/>
      <c r="P2" s="578"/>
      <c r="Q2" s="578"/>
      <c r="R2" s="69"/>
      <c r="S2" s="70"/>
    </row>
    <row r="3" spans="1:19" ht="24" thickBot="1" x14ac:dyDescent="0.25">
      <c r="A3" s="65"/>
      <c r="B3" s="569"/>
      <c r="C3" s="570"/>
      <c r="D3" s="571"/>
      <c r="E3" s="579" t="s">
        <v>43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3" t="s">
        <v>13</v>
      </c>
      <c r="C5" s="594"/>
      <c r="D5" s="518" t="str">
        <f>Данные!$A5</f>
        <v>BIE</v>
      </c>
      <c r="E5" s="519"/>
      <c r="F5" s="519"/>
      <c r="G5" s="519"/>
      <c r="H5" s="520"/>
      <c r="I5" s="595"/>
      <c r="J5" s="596"/>
      <c r="K5" s="519"/>
      <c r="L5" s="520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3" t="s">
        <v>12</v>
      </c>
      <c r="C6" s="597"/>
      <c r="D6" s="512" t="str">
        <f>Данные!$A2</f>
        <v>X-28МСА-500-1 (Франкония 0,5 л.)</v>
      </c>
      <c r="E6" s="598"/>
      <c r="F6" s="598"/>
      <c r="G6" s="598"/>
      <c r="H6" s="599"/>
      <c r="I6" s="595"/>
      <c r="J6" s="596"/>
      <c r="K6" s="519"/>
      <c r="L6" s="52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3" t="s">
        <v>14</v>
      </c>
      <c r="C7" s="604"/>
      <c r="D7" s="521">
        <f>Данные!$A8</f>
        <v>0</v>
      </c>
      <c r="E7" s="605"/>
      <c r="F7" s="605"/>
      <c r="G7" s="605"/>
      <c r="H7" s="606"/>
      <c r="I7" s="603" t="s">
        <v>15</v>
      </c>
      <c r="J7" s="607"/>
      <c r="K7" s="509">
        <f>Данные!$A11</f>
        <v>0</v>
      </c>
      <c r="L7" s="510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600" t="s">
        <v>57</v>
      </c>
      <c r="C23" s="601"/>
      <c r="D23" s="601"/>
      <c r="E23" s="60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0" t="s">
        <v>45</v>
      </c>
      <c r="C24" s="591"/>
      <c r="D24" s="591"/>
      <c r="E24" s="592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5" t="s">
        <v>133</v>
      </c>
      <c r="L27" s="565"/>
      <c r="M27" s="565"/>
      <c r="N27" s="472"/>
      <c r="O27" s="472"/>
      <c r="P27" s="488"/>
      <c r="Q27" s="488"/>
    </row>
    <row r="28" spans="1:19" x14ac:dyDescent="0.2">
      <c r="N28" s="562" t="s">
        <v>137</v>
      </c>
      <c r="O28" s="562"/>
      <c r="P28" s="563" t="s">
        <v>138</v>
      </c>
      <c r="Q28" s="564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4">
        <f>'Чист. форма'!B2:D4</f>
        <v>0</v>
      </c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Данные!B15</f>
        <v>26</v>
      </c>
      <c r="L2" s="634"/>
      <c r="M2" s="66"/>
      <c r="N2" s="67"/>
      <c r="O2" s="68"/>
      <c r="P2" s="578"/>
      <c r="Q2" s="578"/>
      <c r="R2" s="69"/>
      <c r="S2" s="70"/>
    </row>
    <row r="3" spans="1:19" ht="17.25" customHeight="1" thickBot="1" x14ac:dyDescent="0.25">
      <c r="A3" s="65"/>
      <c r="B3" s="617"/>
      <c r="C3" s="618"/>
      <c r="D3" s="619"/>
      <c r="E3" s="626" t="s">
        <v>44</v>
      </c>
      <c r="F3" s="627"/>
      <c r="G3" s="627"/>
      <c r="H3" s="628"/>
      <c r="I3" s="631"/>
      <c r="J3" s="632"/>
      <c r="K3" s="635"/>
      <c r="L3" s="63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8" t="s">
        <v>132</v>
      </c>
      <c r="C14" s="639"/>
      <c r="D14" s="639"/>
      <c r="E14" s="63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600" t="s">
        <v>139</v>
      </c>
      <c r="C15" s="601"/>
      <c r="D15" s="601"/>
      <c r="E15" s="601"/>
      <c r="F15" s="637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0" t="s">
        <v>45</v>
      </c>
      <c r="C16" s="591"/>
      <c r="D16" s="591"/>
      <c r="E16" s="592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5" t="s">
        <v>133</v>
      </c>
      <c r="M19" s="565"/>
      <c r="N19" s="565"/>
      <c r="O19" s="472"/>
      <c r="P19" s="472"/>
      <c r="Q19" s="488"/>
      <c r="R19" s="488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Данные!B16</f>
        <v>26</v>
      </c>
      <c r="L2" s="587"/>
      <c r="M2" s="66"/>
      <c r="N2" s="67"/>
      <c r="O2" s="68"/>
      <c r="P2" s="578"/>
      <c r="Q2" s="578"/>
      <c r="R2" s="69"/>
      <c r="S2" s="70"/>
    </row>
    <row r="3" spans="1:24" ht="17.25" customHeight="1" thickBot="1" x14ac:dyDescent="0.25">
      <c r="A3" s="65"/>
      <c r="B3" s="569"/>
      <c r="C3" s="570"/>
      <c r="D3" s="571"/>
      <c r="E3" s="579" t="s">
        <v>38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3" t="s">
        <v>13</v>
      </c>
      <c r="C5" s="594"/>
      <c r="D5" s="518" t="str">
        <f>Данные!$A5</f>
        <v>BIE</v>
      </c>
      <c r="E5" s="519"/>
      <c r="F5" s="519"/>
      <c r="G5" s="519"/>
      <c r="H5" s="520"/>
      <c r="I5" s="595"/>
      <c r="J5" s="596"/>
      <c r="K5" s="519"/>
      <c r="L5" s="52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3" t="s">
        <v>12</v>
      </c>
      <c r="C6" s="597"/>
      <c r="D6" s="512" t="str">
        <f>Данные!$A2</f>
        <v>X-28МСА-500-1 (Франкония 0,5 л.)</v>
      </c>
      <c r="E6" s="598"/>
      <c r="F6" s="598"/>
      <c r="G6" s="598"/>
      <c r="H6" s="599"/>
      <c r="I6" s="595"/>
      <c r="J6" s="596"/>
      <c r="K6" s="519"/>
      <c r="L6" s="52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3" t="s">
        <v>14</v>
      </c>
      <c r="C7" s="604"/>
      <c r="D7" s="521">
        <f>Данные!$A8</f>
        <v>0</v>
      </c>
      <c r="E7" s="605"/>
      <c r="F7" s="605"/>
      <c r="G7" s="605"/>
      <c r="H7" s="606"/>
      <c r="I7" s="603" t="s">
        <v>15</v>
      </c>
      <c r="J7" s="607"/>
      <c r="K7" s="509">
        <f>Данные!$A11</f>
        <v>0</v>
      </c>
      <c r="L7" s="510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145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144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40" t="s">
        <v>133</v>
      </c>
      <c r="M23" s="640"/>
      <c r="N23" s="640"/>
      <c r="O23" s="472"/>
      <c r="P23" s="472"/>
      <c r="Q23" s="488"/>
      <c r="R23" s="488"/>
    </row>
    <row r="24" spans="1:24" x14ac:dyDescent="0.2">
      <c r="O24" s="562" t="s">
        <v>137</v>
      </c>
      <c r="P24" s="562"/>
      <c r="Q24" s="563" t="s">
        <v>138</v>
      </c>
      <c r="R24" s="564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Данные!B17</f>
        <v>26</v>
      </c>
      <c r="L2" s="587"/>
      <c r="M2" s="7"/>
      <c r="N2" s="8"/>
      <c r="O2" s="9"/>
      <c r="P2" s="641"/>
      <c r="Q2" s="641"/>
      <c r="R2" s="10"/>
      <c r="S2" s="11"/>
    </row>
    <row r="3" spans="1:19" ht="17.25" customHeight="1" thickBot="1" x14ac:dyDescent="0.25">
      <c r="A3" s="6"/>
      <c r="B3" s="569"/>
      <c r="C3" s="570"/>
      <c r="D3" s="571"/>
      <c r="E3" s="579" t="s">
        <v>23</v>
      </c>
      <c r="F3" s="580"/>
      <c r="G3" s="580"/>
      <c r="H3" s="581"/>
      <c r="I3" s="584"/>
      <c r="J3" s="585"/>
      <c r="K3" s="588"/>
      <c r="L3" s="58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3" t="s">
        <v>13</v>
      </c>
      <c r="C5" s="594"/>
      <c r="D5" s="518" t="str">
        <f>Данные!$A5</f>
        <v>BIE</v>
      </c>
      <c r="E5" s="519"/>
      <c r="F5" s="519"/>
      <c r="G5" s="519"/>
      <c r="H5" s="520"/>
      <c r="I5" s="595"/>
      <c r="J5" s="596"/>
      <c r="K5" s="519"/>
      <c r="L5" s="52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3" t="s">
        <v>12</v>
      </c>
      <c r="C6" s="597"/>
      <c r="D6" s="512" t="str">
        <f>Данные!$A2</f>
        <v>X-28МСА-500-1 (Франкония 0,5 л.)</v>
      </c>
      <c r="E6" s="598"/>
      <c r="F6" s="598"/>
      <c r="G6" s="598"/>
      <c r="H6" s="599"/>
      <c r="I6" s="595"/>
      <c r="J6" s="596"/>
      <c r="K6" s="519"/>
      <c r="L6" s="52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3" t="s">
        <v>14</v>
      </c>
      <c r="C7" s="604"/>
      <c r="D7" s="521">
        <f>Данные!$A8</f>
        <v>0</v>
      </c>
      <c r="E7" s="605"/>
      <c r="F7" s="605"/>
      <c r="G7" s="605"/>
      <c r="H7" s="606"/>
      <c r="I7" s="603" t="s">
        <v>15</v>
      </c>
      <c r="J7" s="607"/>
      <c r="K7" s="509">
        <f>Данные!$A11</f>
        <v>0</v>
      </c>
      <c r="L7" s="510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40" t="s">
        <v>133</v>
      </c>
      <c r="M18" s="640"/>
      <c r="N18" s="640"/>
      <c r="O18" s="472"/>
      <c r="P18" s="472"/>
      <c r="Q18" s="488"/>
      <c r="R18" s="488"/>
    </row>
    <row r="19" spans="12:18" x14ac:dyDescent="0.2">
      <c r="O19" s="562" t="s">
        <v>137</v>
      </c>
      <c r="P19" s="562"/>
      <c r="Q19" s="563" t="s">
        <v>138</v>
      </c>
      <c r="R19" s="564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Данные!B18</f>
        <v>38</v>
      </c>
      <c r="L2" s="634"/>
      <c r="M2" s="642"/>
      <c r="N2" s="643"/>
      <c r="O2" s="643"/>
      <c r="P2" s="643"/>
      <c r="Q2" s="643"/>
      <c r="R2" s="644"/>
      <c r="S2" s="70"/>
    </row>
    <row r="3" spans="1:19" ht="17.25" customHeight="1" thickBot="1" x14ac:dyDescent="0.25">
      <c r="A3" s="65"/>
      <c r="B3" s="617"/>
      <c r="C3" s="618"/>
      <c r="D3" s="619"/>
      <c r="E3" s="626" t="s">
        <v>47</v>
      </c>
      <c r="F3" s="627"/>
      <c r="G3" s="627"/>
      <c r="H3" s="628"/>
      <c r="I3" s="631"/>
      <c r="J3" s="632"/>
      <c r="K3" s="635"/>
      <c r="L3" s="636"/>
      <c r="M3" s="645"/>
      <c r="N3" s="646"/>
      <c r="O3" s="646"/>
      <c r="P3" s="646"/>
      <c r="Q3" s="646"/>
      <c r="R3" s="647"/>
      <c r="S3" s="70"/>
    </row>
    <row r="4" spans="1:19" ht="17.100000000000001" customHeight="1" thickBot="1" x14ac:dyDescent="0.25">
      <c r="A4" s="65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645"/>
      <c r="N4" s="646"/>
      <c r="O4" s="646"/>
      <c r="P4" s="646"/>
      <c r="Q4" s="646"/>
      <c r="R4" s="647"/>
      <c r="S4" s="70"/>
    </row>
    <row r="5" spans="1:19" ht="24.75" customHeight="1" thickTop="1" thickBot="1" x14ac:dyDescent="0.25">
      <c r="A5" s="65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645"/>
      <c r="N5" s="646"/>
      <c r="O5" s="646"/>
      <c r="P5" s="646"/>
      <c r="Q5" s="646"/>
      <c r="R5" s="647"/>
      <c r="S5" s="70"/>
    </row>
    <row r="6" spans="1:19" ht="17.100000000000001" customHeight="1" thickTop="1" thickBot="1" x14ac:dyDescent="0.25">
      <c r="A6" s="65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645"/>
      <c r="N6" s="646"/>
      <c r="O6" s="646"/>
      <c r="P6" s="646"/>
      <c r="Q6" s="646"/>
      <c r="R6" s="647"/>
      <c r="S6" s="70"/>
    </row>
    <row r="7" spans="1:19" ht="90.75" customHeight="1" thickTop="1" thickBot="1" x14ac:dyDescent="0.25">
      <c r="A7" s="65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645"/>
      <c r="N7" s="646"/>
      <c r="O7" s="646"/>
      <c r="P7" s="646"/>
      <c r="Q7" s="646"/>
      <c r="R7" s="64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134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0" t="s">
        <v>48</v>
      </c>
      <c r="C21" s="591"/>
      <c r="D21" s="591"/>
      <c r="E21" s="592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40" t="s">
        <v>133</v>
      </c>
      <c r="M24" s="640"/>
      <c r="N24" s="640"/>
      <c r="O24" s="472"/>
      <c r="P24" s="472"/>
      <c r="Q24" s="488"/>
      <c r="R24" s="488"/>
    </row>
    <row r="25" spans="1:19" x14ac:dyDescent="0.2">
      <c r="O25" s="562" t="s">
        <v>137</v>
      </c>
      <c r="P25" s="562"/>
      <c r="Q25" s="563" t="s">
        <v>138</v>
      </c>
      <c r="R25" s="564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4"/>
      <c r="C2" s="615"/>
      <c r="D2" s="616"/>
      <c r="E2" s="623" t="s">
        <v>10</v>
      </c>
      <c r="F2" s="624"/>
      <c r="G2" s="624"/>
      <c r="H2" s="625"/>
      <c r="I2" s="629" t="s">
        <v>11</v>
      </c>
      <c r="J2" s="630"/>
      <c r="K2" s="633">
        <f>Данные!B19</f>
        <v>38</v>
      </c>
      <c r="L2" s="634"/>
      <c r="M2" s="66"/>
      <c r="N2" s="67"/>
      <c r="O2" s="68"/>
      <c r="P2" s="648"/>
      <c r="Q2" s="648"/>
      <c r="R2" s="69"/>
      <c r="S2" s="70"/>
    </row>
    <row r="3" spans="1:19" ht="17.25" customHeight="1" thickBot="1" x14ac:dyDescent="0.25">
      <c r="A3" s="65"/>
      <c r="B3" s="617"/>
      <c r="C3" s="618"/>
      <c r="D3" s="619"/>
      <c r="E3" s="626" t="s">
        <v>88</v>
      </c>
      <c r="F3" s="627"/>
      <c r="G3" s="627"/>
      <c r="H3" s="628"/>
      <c r="I3" s="631"/>
      <c r="J3" s="632"/>
      <c r="K3" s="635"/>
      <c r="L3" s="63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20"/>
      <c r="C4" s="621"/>
      <c r="D4" s="62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3" t="s">
        <v>13</v>
      </c>
      <c r="C5" s="608"/>
      <c r="D5" s="518" t="str">
        <f>Данные!$A5</f>
        <v>BIE</v>
      </c>
      <c r="E5" s="519"/>
      <c r="F5" s="519"/>
      <c r="G5" s="519"/>
      <c r="H5" s="520"/>
      <c r="I5" s="609"/>
      <c r="J5" s="610"/>
      <c r="K5" s="611"/>
      <c r="L5" s="52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3" t="s">
        <v>12</v>
      </c>
      <c r="C6" s="608"/>
      <c r="D6" s="512" t="str">
        <f>Данные!$A2</f>
        <v>X-28МСА-500-1 (Франкония 0,5 л.)</v>
      </c>
      <c r="E6" s="598"/>
      <c r="F6" s="598"/>
      <c r="G6" s="598"/>
      <c r="H6" s="599"/>
      <c r="I6" s="609"/>
      <c r="J6" s="610"/>
      <c r="K6" s="611"/>
      <c r="L6" s="52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3" t="s">
        <v>14</v>
      </c>
      <c r="C7" s="612"/>
      <c r="D7" s="521">
        <f>Данные!$A8</f>
        <v>0</v>
      </c>
      <c r="E7" s="605"/>
      <c r="F7" s="605"/>
      <c r="G7" s="605"/>
      <c r="H7" s="606"/>
      <c r="I7" s="613" t="s">
        <v>15</v>
      </c>
      <c r="J7" s="612"/>
      <c r="K7" s="509">
        <f>Данные!$A11</f>
        <v>0</v>
      </c>
      <c r="L7" s="510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136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0" t="s">
        <v>50</v>
      </c>
      <c r="C16" s="591"/>
      <c r="D16" s="591"/>
      <c r="E16" s="592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40" t="s">
        <v>133</v>
      </c>
      <c r="M19" s="640"/>
      <c r="N19" s="640"/>
      <c r="O19" s="472"/>
      <c r="P19" s="472"/>
      <c r="Q19" s="488"/>
      <c r="R19" s="488"/>
    </row>
    <row r="20" spans="1:19" x14ac:dyDescent="0.2">
      <c r="O20" s="562" t="s">
        <v>137</v>
      </c>
      <c r="P20" s="562"/>
      <c r="Q20" s="563" t="s">
        <v>138</v>
      </c>
      <c r="R20" s="564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2020-06-19T11:17:30Z</cp:lastPrinted>
  <dcterms:created xsi:type="dcterms:W3CDTF">2004-01-21T15:24:02Z</dcterms:created>
  <dcterms:modified xsi:type="dcterms:W3CDTF">2020-06-30T10:26:41Z</dcterms:modified>
</cp:coreProperties>
</file>