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F3AA16DD-67FE-4B26-8146-0E2D5988E208}" xr6:coauthVersionLast="43" xr6:coauthVersionMax="43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 СКО" sheetId="17" r:id="rId8"/>
    <sheet name="Горл. кольцо TWIST" sheetId="9" r:id="rId9"/>
    <sheet name="Финиш. кольцо СКО" sheetId="18" r:id="rId10"/>
    <sheet name="Финиш. кольцо TWIST" sheetId="5" r:id="rId11"/>
    <sheet name="Плунжер" sheetId="10" r:id="rId12"/>
    <sheet name="Охладитель плунжера" sheetId="11" r:id="rId13"/>
    <sheet name="Дут. головка" sheetId="6" r:id="rId14"/>
  </sheets>
  <definedNames>
    <definedName name="_xlnm.Print_Area" localSheetId="2">'Акт приемки'!$A$1:$J$63</definedName>
    <definedName name="_xlnm.Print_Area" localSheetId="8">'Горл. кольцо TWIST'!$A$1:$S$25</definedName>
    <definedName name="_xlnm.Print_Area" localSheetId="7">'Горл. кольцо СКО'!$A$1:$S$25</definedName>
    <definedName name="_xlnm.Print_Area" localSheetId="13">'Дут. головка'!$A$1:$S$20</definedName>
    <definedName name="_xlnm.Print_Area" localSheetId="12">'Охладитель плунжера'!$A$1:$S$22</definedName>
    <definedName name="_xlnm.Print_Area" localSheetId="1">Паспорт!$A$1:$J$42</definedName>
    <definedName name="_xlnm.Print_Area" localSheetId="11">Плунжер!$A$1:$S$22</definedName>
    <definedName name="_xlnm.Print_Area" localSheetId="10">'Финиш. кольцо TWIST'!$A$1:$S$20</definedName>
    <definedName name="_xlnm.Print_Area" localSheetId="9">'Финиш. кольцо СКО'!$A$1:$S$20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8" l="1"/>
  <c r="D7" i="18"/>
  <c r="D6" i="18"/>
  <c r="D5" i="18"/>
  <c r="K2" i="18"/>
  <c r="K7" i="17" l="1"/>
  <c r="D7" i="17"/>
  <c r="D6" i="17"/>
  <c r="D5" i="17"/>
  <c r="K2" i="17"/>
  <c r="G48" i="14" l="1"/>
  <c r="G46" i="14"/>
  <c r="G44" i="14"/>
  <c r="G42" i="14"/>
  <c r="G40" i="14"/>
  <c r="G38" i="14"/>
  <c r="E50" i="14"/>
  <c r="E48" i="14"/>
  <c r="E46" i="14"/>
  <c r="E44" i="14"/>
  <c r="E42" i="14"/>
  <c r="E40" i="14"/>
  <c r="E38" i="14"/>
  <c r="E26" i="14"/>
  <c r="E28" i="14"/>
  <c r="E30" i="14"/>
  <c r="E32" i="14"/>
  <c r="E34" i="14"/>
  <c r="E36" i="14"/>
  <c r="B49" i="14"/>
  <c r="A50" i="14"/>
  <c r="A46" i="14"/>
  <c r="A48" i="14" s="1"/>
  <c r="B47" i="14"/>
  <c r="C15" i="16" l="1"/>
  <c r="C13" i="16"/>
  <c r="D19" i="16"/>
  <c r="D20" i="16"/>
  <c r="D21" i="16"/>
  <c r="I63" i="14"/>
  <c r="D13" i="16" l="1"/>
  <c r="D14" i="16"/>
  <c r="D15" i="16"/>
  <c r="D16" i="16"/>
  <c r="D17" i="16"/>
  <c r="D18" i="16"/>
  <c r="C18" i="16"/>
  <c r="G18" i="16"/>
  <c r="C19" i="16"/>
  <c r="G19" i="16"/>
  <c r="C20" i="16"/>
  <c r="G20" i="16"/>
  <c r="C21" i="16"/>
  <c r="G21" i="16"/>
  <c r="A18" i="16"/>
  <c r="A19" i="16" s="1"/>
  <c r="A20" i="16" s="1"/>
  <c r="A21" i="16" s="1"/>
  <c r="B21" i="16"/>
  <c r="B18" i="16"/>
  <c r="B19" i="16"/>
  <c r="B20" i="16"/>
  <c r="B14" i="16"/>
  <c r="B15" i="16"/>
  <c r="B16" i="16"/>
  <c r="B17" i="16"/>
  <c r="B13" i="16"/>
  <c r="E29" i="15"/>
  <c r="E28" i="15"/>
  <c r="E27" i="15"/>
  <c r="E26" i="15"/>
  <c r="K7" i="6"/>
  <c r="K7" i="11"/>
  <c r="K7" i="10"/>
  <c r="K7" i="5"/>
  <c r="K7" i="9"/>
  <c r="K7" i="1"/>
  <c r="K7" i="3"/>
  <c r="K7" i="4"/>
  <c r="K7" i="8"/>
  <c r="F36" i="16" l="1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26" i="14"/>
  <c r="E15" i="15" l="1"/>
  <c r="E16" i="15"/>
  <c r="E17" i="15"/>
  <c r="E18" i="15"/>
  <c r="E19" i="15"/>
  <c r="E20" i="15"/>
  <c r="E21" i="15"/>
  <c r="E22" i="15"/>
  <c r="E23" i="15"/>
  <c r="E24" i="15"/>
  <c r="E14" i="15"/>
  <c r="E30" i="15" l="1"/>
  <c r="G30" i="15" s="1"/>
  <c r="D12" i="16"/>
  <c r="D11" i="16"/>
  <c r="D10" i="16"/>
  <c r="D9" i="16"/>
  <c r="D8" i="16"/>
  <c r="D7" i="16"/>
  <c r="D6" i="16"/>
  <c r="A25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4" i="16"/>
  <c r="C16" i="16"/>
  <c r="C6" i="16"/>
  <c r="C7" i="16"/>
  <c r="E36" i="16"/>
  <c r="G17" i="16"/>
  <c r="G15" i="16"/>
  <c r="G14" i="16"/>
  <c r="G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6" i="16" l="1"/>
  <c r="G25" i="16"/>
  <c r="A42" i="16"/>
  <c r="H25" i="16"/>
  <c r="G50" i="14"/>
  <c r="B51" i="14"/>
  <c r="B45" i="14"/>
  <c r="B43" i="14"/>
  <c r="B41" i="14"/>
  <c r="B39" i="14"/>
  <c r="G36" i="14"/>
  <c r="B37" i="14"/>
  <c r="G34" i="14"/>
  <c r="B35" i="14"/>
  <c r="G32" i="14"/>
  <c r="B33" i="14"/>
  <c r="G30" i="14"/>
  <c r="B31" i="14"/>
  <c r="G28" i="14"/>
  <c r="B29" i="14"/>
  <c r="G26" i="14"/>
  <c r="B27" i="14"/>
  <c r="B25" i="14"/>
  <c r="G36" i="16" l="1"/>
  <c r="I36" i="16" s="1"/>
  <c r="I25" i="16"/>
  <c r="E24" i="14"/>
  <c r="C42" i="16" l="1"/>
  <c r="D42" i="16" s="1"/>
  <c r="G24" i="14"/>
  <c r="I19" i="14" l="1"/>
  <c r="I18" i="14"/>
  <c r="I17" i="14"/>
  <c r="D19" i="14"/>
  <c r="D18" i="14"/>
  <c r="D17" i="14"/>
  <c r="H15" i="14"/>
  <c r="A13" i="14"/>
  <c r="K2" i="6" l="1"/>
  <c r="K2" i="10"/>
  <c r="K2" i="1" l="1"/>
  <c r="K2" i="3"/>
  <c r="K2" i="5"/>
  <c r="K2" i="9"/>
  <c r="K2" i="4" l="1"/>
  <c r="B2" i="4"/>
  <c r="K2" i="8"/>
  <c r="D7" i="6" l="1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<sst xmlns="http://schemas.openxmlformats.org/spreadsheetml/2006/main" count="608" uniqueCount="158">
  <si>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</si>
  <si>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</si>
  <si>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</si>
  <si>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</si>
  <si>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</si>
  <si>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</si>
  <si>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</si>
  <si>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</si>
  <si>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</si>
  <si>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</si>
  <si>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</si>
  <si>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</si>
  <si>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</si>
  <si>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</si>
  <si>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</si>
  <si>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</si>
  <si>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</si>
  <si>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</si>
  <si>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</si>
  <si>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</si>
  <si>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</si>
  <si>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</si>
  <si>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</si>
  <si>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</si>
  <si>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</si>
  <si>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</si>
  <si>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</si>
  <si>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</si>
  <si>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</si>
  <si>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</si>
  <si>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</si>
  <si>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</si>
  <si>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</si>
  <si>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</si>
  <si>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</si>
  <si>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</si>
  <si>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</si>
  <si>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</si>
  <si>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</si>
  <si>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</si>
  <si>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</si>
  <si>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</si>
  <si>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</si>
  <si>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</si>
  <si>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</si>
  <si>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</si>
  <si>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</si>
  <si>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</si>
  <si>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</si>
  <si>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</si>
  <si>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</si>
  <si>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</si>
  <si>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плунжер+г/к+ф/к</t>
  </si>
  <si>
    <t>Дутьевая головка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</si>
  <si>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</si>
  <si>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</si>
  <si>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</si>
  <si>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</si>
  <si>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</si>
  <si>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</si>
  <si>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</si>
  <si>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</si>
  <si>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</si>
  <si>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</si>
  <si>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</si>
  <si>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</si>
  <si>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</si>
  <si>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</si>
  <si>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</si>
  <si>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</si>
  <si>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</si>
  <si>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</si>
  <si>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</si>
  <si>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</si>
  <si>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</si>
  <si>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</si>
  <si>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</si>
  <si>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</si>
  <si>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</si>
  <si>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</si>
  <si>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</si>
  <si>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</si>
  <si>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</si>
  <si>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</si>
  <si>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</si>
  <si>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</si>
  <si>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</si>
  <si>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</si>
  <si>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</si>
  <si>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</si>
  <si>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</si>
  <si>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</si>
  <si>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</si>
  <si>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</si>
  <si>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</si>
  <si>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</si>
  <si>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</si>
  <si>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</si>
  <si>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</si>
  <si>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</si>
  <si>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</si>
  <si>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</si>
  <si>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</si>
  <si>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</si>
  <si>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</si>
  <si>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</si>
  <si>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</si>
  <si>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</si>
  <si>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</si>
  <si>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</si>
  <si>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</si>
  <si>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</si>
  <si>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</si>
  <si>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</si>
  <si>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</si>
  <si>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</si>
  <si>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</si>
  <si>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</si>
  <si>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</si>
  <si>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</si>
  <si>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</si>
  <si>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</si>
  <si>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</si>
  <si>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</si>
  <si>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</si>
  <si>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</si>
  <si>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</si>
  <si>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</si>
  <si>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</si>
  <si>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</si>
  <si>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</si>
  <si>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</si>
  <si>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</si>
  <si>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</si>
  <si>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</si>
  <si>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</si>
  <si>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</si>
  <si>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</si>
  <si>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</si>
  <si>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</si>
  <si>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</si>
  <si>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Сопряжение с финишным кольцом</t>
  </si>
  <si>
    <t>стоит</t>
  </si>
  <si>
    <t>Вес, гр. (ном. 250 гр.)</t>
  </si>
  <si>
    <t>Горловое кольцо СКО</t>
  </si>
  <si>
    <t>Направляющее кольцо СКО</t>
  </si>
  <si>
    <t>Горловое кольцо TWIST</t>
  </si>
  <si>
    <t>Направляющее кольцо TWIST</t>
  </si>
  <si>
    <t>III-2-82-1500-1, I-2-82-1500-1 (Банка 1,5 л.)</t>
  </si>
  <si>
    <t>Плунжер TWIST</t>
  </si>
  <si>
    <t>Плунжер СКО</t>
  </si>
  <si>
    <t>Дутьевая головка СКО</t>
  </si>
  <si>
    <t>Дутьевая головка TWIST</t>
  </si>
  <si>
    <t>(к серийному формокомплекту Банка III-2-82-1500-1, I-2-82-1500-1)</t>
  </si>
  <si>
    <t>главный инженер</t>
  </si>
  <si>
    <t>А.Н. Веко</t>
  </si>
  <si>
    <t>I-2-82-1500-1</t>
  </si>
  <si>
    <t>Зам. дирекотра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</si>
</sst>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59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35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7" xfId="4" applyNumberFormat="1" applyFont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 vertical="center"/>
    </xf>
    <xf numFmtId="10" fontId="0" fillId="0" borderId="95" xfId="0" applyNumberFormat="1" applyBorder="1" applyAlignment="1">
      <alignment horizontal="center" vertical="center"/>
    </xf>
    <xf numFmtId="10" fontId="0" fillId="0" borderId="95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1" fontId="0" fillId="0" borderId="96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3" fontId="0" fillId="0" borderId="33" xfId="3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Fill="1" applyBorder="1"/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58" fillId="0" borderId="36" xfId="2" applyFont="1" applyBorder="1" applyAlignment="1">
      <alignment horizontal="center" vertical="center"/>
    </xf>
    <xf numFmtId="0" fontId="58" fillId="0" borderId="35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9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18265</xdr:colOff>
      <xdr:row>0</xdr:row>
      <xdr:rowOff>69046</xdr:rowOff>
    </xdr:from>
    <xdr:to>
      <xdr:col>17</xdr:col>
      <xdr:colOff>602015</xdr:colOff>
      <xdr:row>8</xdr:row>
      <xdr:rowOff>38451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D9BB264-C7BF-443A-9792-312EBC43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778625" y="-595314"/>
          <a:ext cx="2271280" cy="36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254EBF-2413-4D3A-BA3E-1B0BC45B7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1" y="127635"/>
          <a:ext cx="571500" cy="707708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58DDC7A3-839B-4467-9559-9D8B9D812CA8}"/>
            </a:ext>
          </a:extLst>
        </xdr:cNvPr>
        <xdr:cNvCxnSpPr/>
      </xdr:nvCxnSpPr>
      <xdr:spPr>
        <a:xfrm flipV="1">
          <a:off x="6181725" y="2604558"/>
          <a:ext cx="3469217" cy="452649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8CECAE01-883C-4280-9913-1EC3FF6DC6DC}"/>
            </a:ext>
          </a:extLst>
        </xdr:cNvPr>
        <xdr:cNvCxnSpPr/>
      </xdr:nvCxnSpPr>
      <xdr:spPr>
        <a:xfrm>
          <a:off x="6122458" y="2596091"/>
          <a:ext cx="3511551" cy="456882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</xdr:row>
      <xdr:rowOff>103909</xdr:rowOff>
    </xdr:from>
    <xdr:to>
      <xdr:col>17</xdr:col>
      <xdr:colOff>550526</xdr:colOff>
      <xdr:row>6</xdr:row>
      <xdr:rowOff>923925</xdr:rowOff>
    </xdr:to>
    <xdr:pic>
      <xdr:nvPicPr>
        <xdr:cNvPr id="6" name="Picture 4" descr="NR-02.TIF">
          <a:extLst>
            <a:ext uri="{FF2B5EF4-FFF2-40B4-BE49-F238E27FC236}">
              <a16:creationId xmlns:a16="http://schemas.microsoft.com/office/drawing/2014/main" id="{1A15F99A-78AA-4D0D-A5FB-D52249F99C8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/>
        <a:srcRect r="6522"/>
        <a:stretch>
          <a:fillRect/>
        </a:stretch>
      </xdr:blipFill>
      <xdr:spPr bwMode="auto">
        <a:xfrm>
          <a:off x="6096000" y="207818"/>
          <a:ext cx="3494617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586101BE-18BC-4D30-9CD3-CF3A524A9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38850" y="133350"/>
          <a:ext cx="354330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6586CFE-700C-4280-AE88-E17E16269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1" y="120015"/>
          <a:ext cx="579120" cy="72024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91D6D01D-7F0A-4D47-B8E6-C2BE01BA8163}"/>
            </a:ext>
          </a:extLst>
        </xdr:cNvPr>
        <xdr:cNvCxnSpPr/>
      </xdr:nvCxnSpPr>
      <xdr:spPr>
        <a:xfrm>
          <a:off x="6045200" y="2320925"/>
          <a:ext cx="3576108" cy="271250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9FB45978-5E07-435F-826C-49FAA72A2486}"/>
            </a:ext>
          </a:extLst>
        </xdr:cNvPr>
        <xdr:cNvCxnSpPr/>
      </xdr:nvCxnSpPr>
      <xdr:spPr>
        <a:xfrm flipV="1">
          <a:off x="6036733" y="2329392"/>
          <a:ext cx="3572915" cy="26701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="120" zoomScaleNormal="120" workbookViewId="0">
      <selection activeCell="B24" sqref="B24"/>
    </sheetView>
  </sheetViews>
  <sheetFormatPr defaultRowHeight="12.75" x14ac:dyDescent="0.2"/>
  <cols>
    <col min="1" max="1" width="29.140625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43" t="s">
        <v>79</v>
      </c>
      <c r="B1" s="447"/>
      <c r="C1" s="447"/>
      <c r="D1" s="447"/>
      <c r="E1" s="447"/>
      <c r="G1" s="309" t="s">
        <v>78</v>
      </c>
    </row>
    <row r="2" spans="1:11" ht="17.25" thickTop="1" thickBot="1" x14ac:dyDescent="0.25">
      <c r="A2" s="444" t="s">
        <v>148</v>
      </c>
      <c r="B2" s="445"/>
      <c r="C2" s="445"/>
      <c r="D2" s="445"/>
      <c r="E2" s="446"/>
      <c r="G2" s="308" t="s">
        <v>76</v>
      </c>
    </row>
    <row r="3" spans="1:11" ht="15.75" thickTop="1" x14ac:dyDescent="0.2">
      <c r="G3" s="308" t="s">
        <v>77</v>
      </c>
    </row>
    <row r="4" spans="1:11" ht="13.5" thickBot="1" x14ac:dyDescent="0.25">
      <c r="A4" s="448" t="s">
        <v>80</v>
      </c>
      <c r="B4" s="449"/>
      <c r="C4" s="449"/>
      <c r="D4" s="449"/>
      <c r="E4" s="449"/>
    </row>
    <row r="5" spans="1:11" ht="17.25" thickTop="1" thickBot="1" x14ac:dyDescent="0.25">
      <c r="A5" s="450" t="s">
        <v>84</v>
      </c>
      <c r="B5" s="451"/>
      <c r="C5" s="451"/>
      <c r="D5" s="451"/>
      <c r="E5" s="452"/>
    </row>
    <row r="6" spans="1:11" ht="13.5" thickTop="1" x14ac:dyDescent="0.2"/>
    <row r="7" spans="1:11" ht="13.5" thickBot="1" x14ac:dyDescent="0.25">
      <c r="A7" s="443" t="s">
        <v>81</v>
      </c>
      <c r="B7" s="447"/>
      <c r="C7" s="447"/>
      <c r="D7" s="447"/>
      <c r="E7" s="447"/>
    </row>
    <row r="8" spans="1:11" ht="17.25" thickTop="1" thickBot="1" x14ac:dyDescent="0.25">
      <c r="A8" s="453"/>
      <c r="B8" s="454"/>
      <c r="C8" s="454"/>
      <c r="D8" s="454"/>
      <c r="E8" s="455"/>
    </row>
    <row r="10" spans="1:11" ht="13.5" thickBot="1" x14ac:dyDescent="0.25">
      <c r="A10" s="443" t="s">
        <v>82</v>
      </c>
      <c r="B10" s="443"/>
      <c r="C10" s="310"/>
      <c r="D10" s="316" t="s">
        <v>90</v>
      </c>
      <c r="E10" s="310"/>
      <c r="F10" t="s">
        <v>91</v>
      </c>
    </row>
    <row r="11" spans="1:11" ht="17.25" thickTop="1" thickBot="1" x14ac:dyDescent="0.25">
      <c r="A11" s="441"/>
      <c r="B11" s="442"/>
      <c r="D11" s="315">
        <v>44357</v>
      </c>
      <c r="F11" s="438" t="s">
        <v>93</v>
      </c>
      <c r="G11" s="438"/>
      <c r="H11" s="438"/>
      <c r="I11" s="438"/>
      <c r="J11" s="439" t="s">
        <v>95</v>
      </c>
      <c r="K11" s="439"/>
    </row>
    <row r="12" spans="1:11" x14ac:dyDescent="0.2">
      <c r="F12" s="438" t="s">
        <v>83</v>
      </c>
      <c r="G12" s="438"/>
      <c r="H12" s="438"/>
      <c r="I12" s="438"/>
      <c r="J12" s="439" t="s">
        <v>96</v>
      </c>
      <c r="K12" s="439"/>
    </row>
    <row r="13" spans="1:11" ht="38.25" x14ac:dyDescent="0.2">
      <c r="A13" s="320" t="s">
        <v>85</v>
      </c>
      <c r="B13" s="320" t="s">
        <v>86</v>
      </c>
      <c r="C13" s="320" t="s">
        <v>99</v>
      </c>
      <c r="D13" s="320" t="s">
        <v>129</v>
      </c>
      <c r="E13" s="394" t="s">
        <v>130</v>
      </c>
      <c r="F13" s="438" t="s">
        <v>94</v>
      </c>
      <c r="G13" s="438"/>
      <c r="H13" s="438"/>
      <c r="I13" s="438"/>
      <c r="J13" s="439" t="s">
        <v>97</v>
      </c>
      <c r="K13" s="439"/>
    </row>
    <row r="14" spans="1:11" x14ac:dyDescent="0.2">
      <c r="A14" s="311" t="s">
        <v>43</v>
      </c>
      <c r="B14" s="312">
        <v>24</v>
      </c>
      <c r="C14" s="318" t="s">
        <v>156</v>
      </c>
      <c r="D14" s="312">
        <v>32.5</v>
      </c>
      <c r="E14" s="312">
        <f>B14*D14</f>
        <v>780</v>
      </c>
      <c r="F14" s="438" t="s">
        <v>154</v>
      </c>
      <c r="G14" s="438"/>
      <c r="H14" s="438"/>
      <c r="I14" s="438"/>
      <c r="J14" s="439" t="s">
        <v>155</v>
      </c>
      <c r="K14" s="439"/>
    </row>
    <row r="15" spans="1:11" x14ac:dyDescent="0.2">
      <c r="A15" s="311" t="s">
        <v>44</v>
      </c>
      <c r="B15" s="312">
        <v>24</v>
      </c>
      <c r="C15" s="318" t="s">
        <v>156</v>
      </c>
      <c r="D15" s="312">
        <v>3</v>
      </c>
      <c r="E15" s="312">
        <f t="shared" ref="E15:E24" si="0">B15*D15</f>
        <v>72</v>
      </c>
    </row>
    <row r="16" spans="1:11" x14ac:dyDescent="0.2">
      <c r="A16" s="311" t="s">
        <v>38</v>
      </c>
      <c r="B16" s="312">
        <v>32</v>
      </c>
      <c r="C16" s="318" t="s">
        <v>156</v>
      </c>
      <c r="D16" s="312">
        <v>34.200000000000003</v>
      </c>
      <c r="E16" s="312">
        <f t="shared" si="0"/>
        <v>1094.4000000000001</v>
      </c>
    </row>
    <row r="17" spans="1:7" x14ac:dyDescent="0.2">
      <c r="A17" s="311" t="s">
        <v>23</v>
      </c>
      <c r="B17" s="312">
        <v>32</v>
      </c>
      <c r="C17" s="318" t="s">
        <v>156</v>
      </c>
      <c r="D17" s="312">
        <v>1.3</v>
      </c>
      <c r="E17" s="312">
        <f t="shared" si="0"/>
        <v>41.6</v>
      </c>
    </row>
    <row r="18" spans="1:7" x14ac:dyDescent="0.2">
      <c r="A18" s="311" t="s">
        <v>144</v>
      </c>
      <c r="B18" s="312">
        <v>80</v>
      </c>
      <c r="C18" s="318" t="s">
        <v>156</v>
      </c>
      <c r="D18" s="312">
        <v>1.29</v>
      </c>
      <c r="E18" s="312">
        <f t="shared" si="0"/>
        <v>103.2</v>
      </c>
    </row>
    <row r="19" spans="1:7" x14ac:dyDescent="0.2">
      <c r="A19" s="311" t="s">
        <v>145</v>
      </c>
      <c r="B19" s="312">
        <v>150</v>
      </c>
      <c r="C19" s="318" t="s">
        <v>156</v>
      </c>
      <c r="D19" s="312">
        <v>0.3</v>
      </c>
      <c r="E19" s="312">
        <f t="shared" si="0"/>
        <v>45</v>
      </c>
    </row>
    <row r="20" spans="1:7" x14ac:dyDescent="0.2">
      <c r="A20" s="311" t="s">
        <v>150</v>
      </c>
      <c r="B20" s="312">
        <v>60</v>
      </c>
      <c r="C20" s="318" t="s">
        <v>156</v>
      </c>
      <c r="D20" s="312">
        <v>0.5</v>
      </c>
      <c r="E20" s="312">
        <f t="shared" si="0"/>
        <v>30</v>
      </c>
    </row>
    <row r="21" spans="1:7" x14ac:dyDescent="0.2">
      <c r="A21" s="311" t="s">
        <v>88</v>
      </c>
      <c r="B21" s="318">
        <v>30</v>
      </c>
      <c r="C21" s="318" t="s">
        <v>156</v>
      </c>
      <c r="D21" s="312"/>
      <c r="E21" s="312">
        <f t="shared" si="0"/>
        <v>0</v>
      </c>
    </row>
    <row r="22" spans="1:7" x14ac:dyDescent="0.2">
      <c r="A22" s="311" t="s">
        <v>67</v>
      </c>
      <c r="B22" s="312">
        <v>8</v>
      </c>
      <c r="C22" s="318" t="s">
        <v>156</v>
      </c>
      <c r="D22" s="312">
        <v>3</v>
      </c>
      <c r="E22" s="312">
        <f t="shared" si="0"/>
        <v>24</v>
      </c>
    </row>
    <row r="23" spans="1:7" x14ac:dyDescent="0.2">
      <c r="A23" s="311" t="s">
        <v>89</v>
      </c>
      <c r="B23" s="318">
        <v>30</v>
      </c>
      <c r="C23" s="318" t="s">
        <v>156</v>
      </c>
      <c r="D23" s="312"/>
      <c r="E23" s="312">
        <f t="shared" si="0"/>
        <v>0</v>
      </c>
    </row>
    <row r="24" spans="1:7" x14ac:dyDescent="0.2">
      <c r="A24" s="313" t="s">
        <v>151</v>
      </c>
      <c r="B24" s="314">
        <v>0</v>
      </c>
      <c r="C24" s="318" t="s">
        <v>156</v>
      </c>
      <c r="D24" s="312">
        <v>1.5</v>
      </c>
      <c r="E24" s="312">
        <f t="shared" si="0"/>
        <v>0</v>
      </c>
    </row>
    <row r="25" spans="1:7" x14ac:dyDescent="0.2">
      <c r="A25" s="313" t="s">
        <v>101</v>
      </c>
      <c r="B25" s="319">
        <v>0</v>
      </c>
      <c r="C25" s="318" t="s">
        <v>156</v>
      </c>
      <c r="D25" s="312"/>
      <c r="E25" s="312"/>
    </row>
    <row r="26" spans="1:7" x14ac:dyDescent="0.2">
      <c r="A26" s="311" t="s">
        <v>146</v>
      </c>
      <c r="B26" s="312">
        <v>80</v>
      </c>
      <c r="C26" s="318" t="s">
        <v>156</v>
      </c>
      <c r="D26" s="312">
        <v>1.29</v>
      </c>
      <c r="E26" s="312">
        <f t="shared" ref="E26:E27" si="1">B26*D26</f>
        <v>103.2</v>
      </c>
    </row>
    <row r="27" spans="1:7" x14ac:dyDescent="0.2">
      <c r="A27" s="311" t="s">
        <v>147</v>
      </c>
      <c r="B27" s="312">
        <v>150</v>
      </c>
      <c r="C27" s="318" t="s">
        <v>156</v>
      </c>
      <c r="D27" s="312">
        <v>0.3</v>
      </c>
      <c r="E27" s="312">
        <f t="shared" si="1"/>
        <v>45</v>
      </c>
    </row>
    <row r="28" spans="1:7" x14ac:dyDescent="0.2">
      <c r="A28" s="311" t="s">
        <v>149</v>
      </c>
      <c r="B28" s="312">
        <v>60</v>
      </c>
      <c r="C28" s="318" t="s">
        <v>156</v>
      </c>
      <c r="D28" s="312">
        <v>1.3</v>
      </c>
      <c r="E28" s="312">
        <f t="shared" ref="E28:E29" si="2">B28*D28</f>
        <v>78</v>
      </c>
    </row>
    <row r="29" spans="1:7" x14ac:dyDescent="0.2">
      <c r="A29" s="313" t="s">
        <v>152</v>
      </c>
      <c r="B29" s="436">
        <v>0</v>
      </c>
      <c r="C29" s="318" t="s">
        <v>156</v>
      </c>
      <c r="D29" s="312">
        <v>1.5</v>
      </c>
      <c r="E29" s="312">
        <f t="shared" si="2"/>
        <v>0</v>
      </c>
    </row>
    <row r="30" spans="1:7" x14ac:dyDescent="0.2">
      <c r="A30" s="317"/>
      <c r="D30" s="316"/>
      <c r="E30" s="316">
        <f>SUM(E14:E25)</f>
        <v>2190.1999999999998</v>
      </c>
      <c r="F30">
        <v>2400</v>
      </c>
      <c r="G30">
        <f>F30-E30</f>
        <v>209.80000000000018</v>
      </c>
    </row>
    <row r="31" spans="1:7" x14ac:dyDescent="0.2">
      <c r="A31" s="440" t="s">
        <v>102</v>
      </c>
      <c r="B31" s="440"/>
      <c r="C31" s="440"/>
    </row>
    <row r="32" spans="1:7" x14ac:dyDescent="0.2">
      <c r="A32" s="309" t="s">
        <v>153</v>
      </c>
    </row>
  </sheetData>
  <mergeCells count="17">
    <mergeCell ref="A2:E2"/>
    <mergeCell ref="A1:E1"/>
    <mergeCell ref="A4:E4"/>
    <mergeCell ref="A5:E5"/>
    <mergeCell ref="A8:E8"/>
    <mergeCell ref="A7:E7"/>
    <mergeCell ref="F14:I14"/>
    <mergeCell ref="J14:K14"/>
    <mergeCell ref="A31:C31"/>
    <mergeCell ref="A11:B11"/>
    <mergeCell ref="A10:B10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3BCD-2870-4CBD-BD2D-6ADED8F20ADA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1" t="s">
        <v>11</v>
      </c>
      <c r="J2" s="562"/>
      <c r="K2" s="565">
        <f>Данные!B19</f>
        <v>150</v>
      </c>
      <c r="L2" s="566"/>
      <c r="M2" s="66"/>
      <c r="N2" s="67"/>
      <c r="O2" s="68"/>
      <c r="P2" s="583"/>
      <c r="Q2" s="583"/>
      <c r="R2" s="69"/>
      <c r="S2" s="70"/>
    </row>
    <row r="3" spans="1:19" ht="17.25" customHeight="1" thickBot="1" x14ac:dyDescent="0.25">
      <c r="A3" s="65"/>
      <c r="B3" s="549"/>
      <c r="C3" s="550"/>
      <c r="D3" s="551"/>
      <c r="E3" s="558" t="s">
        <v>87</v>
      </c>
      <c r="F3" s="559"/>
      <c r="G3" s="559"/>
      <c r="H3" s="560"/>
      <c r="I3" s="563"/>
      <c r="J3" s="564"/>
      <c r="K3" s="567"/>
      <c r="L3" s="56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52"/>
      <c r="C4" s="553"/>
      <c r="D4" s="55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38" t="s">
        <v>13</v>
      </c>
      <c r="C5" s="569"/>
      <c r="D5" s="450" t="str">
        <f>Данные!$A5</f>
        <v>PCI</v>
      </c>
      <c r="E5" s="451"/>
      <c r="F5" s="451"/>
      <c r="G5" s="451"/>
      <c r="H5" s="452"/>
      <c r="I5" s="570"/>
      <c r="J5" s="571"/>
      <c r="K5" s="572"/>
      <c r="L5" s="45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38" t="s">
        <v>12</v>
      </c>
      <c r="C6" s="569"/>
      <c r="D6" s="444" t="str">
        <f>Данные!$A2</f>
        <v>III-2-82-1500-1, I-2-82-1500-1 (Банка 1,5 л.)</v>
      </c>
      <c r="E6" s="541"/>
      <c r="F6" s="541"/>
      <c r="G6" s="541"/>
      <c r="H6" s="542"/>
      <c r="I6" s="570"/>
      <c r="J6" s="571"/>
      <c r="K6" s="572"/>
      <c r="L6" s="45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02" t="s">
        <v>14</v>
      </c>
      <c r="C7" s="573"/>
      <c r="D7" s="453">
        <f>Данные!$A8</f>
        <v>0</v>
      </c>
      <c r="E7" s="504"/>
      <c r="F7" s="504"/>
      <c r="G7" s="504"/>
      <c r="H7" s="505"/>
      <c r="I7" s="574" t="s">
        <v>15</v>
      </c>
      <c r="J7" s="573"/>
      <c r="K7" s="441">
        <f>Данные!D11</f>
        <v>44357</v>
      </c>
      <c r="L7" s="442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06" customFormat="1" ht="25.15" customHeight="1" x14ac:dyDescent="0.2">
      <c r="A12" s="396"/>
      <c r="B12" s="407" t="s">
        <v>3</v>
      </c>
      <c r="C12" s="408"/>
      <c r="D12" s="402">
        <v>0</v>
      </c>
      <c r="E12" s="402">
        <v>-0.03</v>
      </c>
      <c r="F12" s="400" t="s">
        <v>16</v>
      </c>
      <c r="G12" s="254" t="s">
        <v>135</v>
      </c>
      <c r="H12" s="409"/>
      <c r="I12" s="402"/>
      <c r="J12" s="402"/>
      <c r="K12" s="402"/>
      <c r="L12" s="402"/>
      <c r="M12" s="402"/>
      <c r="N12" s="402"/>
      <c r="O12" s="402"/>
      <c r="P12" s="402"/>
      <c r="Q12" s="402"/>
      <c r="R12" s="410"/>
      <c r="S12" s="405"/>
    </row>
    <row r="13" spans="1:19" ht="23.1" customHeight="1" x14ac:dyDescent="0.2">
      <c r="A13" s="78"/>
      <c r="B13" s="127" t="s">
        <v>27</v>
      </c>
      <c r="C13" s="271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271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35" t="s">
        <v>50</v>
      </c>
      <c r="C16" s="536"/>
      <c r="D16" s="536"/>
      <c r="E16" s="537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575" t="s">
        <v>132</v>
      </c>
      <c r="M19" s="575"/>
      <c r="N19" s="575"/>
      <c r="O19" s="395"/>
      <c r="P19" s="395"/>
      <c r="Q19" s="411"/>
      <c r="R19" s="411"/>
    </row>
    <row r="20" spans="1:19" x14ac:dyDescent="0.2">
      <c r="O20" s="507" t="s">
        <v>136</v>
      </c>
      <c r="P20" s="507"/>
      <c r="Q20" s="508" t="s">
        <v>137</v>
      </c>
      <c r="R20" s="509"/>
    </row>
  </sheetData>
  <mergeCells count="22">
    <mergeCell ref="O20:P20"/>
    <mergeCell ref="Q20:R20"/>
    <mergeCell ref="B7:C7"/>
    <mergeCell ref="D7:H7"/>
    <mergeCell ref="I7:J7"/>
    <mergeCell ref="K7:L7"/>
    <mergeCell ref="B16:E16"/>
    <mergeCell ref="L19:N19"/>
    <mergeCell ref="B5:C5"/>
    <mergeCell ref="D5:H5"/>
    <mergeCell ref="I5:J5"/>
    <mergeCell ref="K5:L5"/>
    <mergeCell ref="B6:C6"/>
    <mergeCell ref="D6:H6"/>
    <mergeCell ref="I6:J6"/>
    <mergeCell ref="K6:L6"/>
    <mergeCell ref="B2:D4"/>
    <mergeCell ref="E2:H2"/>
    <mergeCell ref="I2:J3"/>
    <mergeCell ref="K2:L3"/>
    <mergeCell ref="P2:Q2"/>
    <mergeCell ref="E3:H3"/>
  </mergeCells>
  <conditionalFormatting sqref="H10:R15">
    <cfRule type="cellIs" dxfId="5" priority="1" stopIfTrue="1" operator="equal">
      <formula>"ok"</formula>
    </cfRule>
    <cfRule type="cellIs" dxfId="4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1" t="s">
        <v>11</v>
      </c>
      <c r="J2" s="562"/>
      <c r="K2" s="565">
        <f>Данные!B19</f>
        <v>150</v>
      </c>
      <c r="L2" s="566"/>
      <c r="M2" s="66"/>
      <c r="N2" s="67"/>
      <c r="O2" s="68"/>
      <c r="P2" s="583"/>
      <c r="Q2" s="583"/>
      <c r="R2" s="69"/>
      <c r="S2" s="70"/>
    </row>
    <row r="3" spans="1:19" ht="17.25" customHeight="1" thickBot="1" x14ac:dyDescent="0.25">
      <c r="A3" s="65"/>
      <c r="B3" s="549"/>
      <c r="C3" s="550"/>
      <c r="D3" s="551"/>
      <c r="E3" s="558" t="s">
        <v>87</v>
      </c>
      <c r="F3" s="559"/>
      <c r="G3" s="559"/>
      <c r="H3" s="560"/>
      <c r="I3" s="563"/>
      <c r="J3" s="564"/>
      <c r="K3" s="567"/>
      <c r="L3" s="56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52"/>
      <c r="C4" s="553"/>
      <c r="D4" s="55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38" t="s">
        <v>13</v>
      </c>
      <c r="C5" s="569"/>
      <c r="D5" s="450" t="str">
        <f>Данные!$A5</f>
        <v>PCI</v>
      </c>
      <c r="E5" s="451"/>
      <c r="F5" s="451"/>
      <c r="G5" s="451"/>
      <c r="H5" s="452"/>
      <c r="I5" s="570"/>
      <c r="J5" s="571"/>
      <c r="K5" s="572"/>
      <c r="L5" s="45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38" t="s">
        <v>12</v>
      </c>
      <c r="C6" s="569"/>
      <c r="D6" s="444" t="str">
        <f>Данные!$A2</f>
        <v>III-2-82-1500-1, I-2-82-1500-1 (Банка 1,5 л.)</v>
      </c>
      <c r="E6" s="541"/>
      <c r="F6" s="541"/>
      <c r="G6" s="541"/>
      <c r="H6" s="542"/>
      <c r="I6" s="570"/>
      <c r="J6" s="571"/>
      <c r="K6" s="572"/>
      <c r="L6" s="45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02" t="s">
        <v>14</v>
      </c>
      <c r="C7" s="573"/>
      <c r="D7" s="453">
        <f>Данные!$A8</f>
        <v>0</v>
      </c>
      <c r="E7" s="504"/>
      <c r="F7" s="504"/>
      <c r="G7" s="504"/>
      <c r="H7" s="505"/>
      <c r="I7" s="574" t="s">
        <v>15</v>
      </c>
      <c r="J7" s="573"/>
      <c r="K7" s="441">
        <f>Данные!D11</f>
        <v>44357</v>
      </c>
      <c r="L7" s="442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06" customFormat="1" ht="25.15" customHeight="1" x14ac:dyDescent="0.2">
      <c r="A12" s="396"/>
      <c r="B12" s="407" t="s">
        <v>3</v>
      </c>
      <c r="C12" s="408"/>
      <c r="D12" s="402">
        <v>0</v>
      </c>
      <c r="E12" s="402">
        <v>-0.03</v>
      </c>
      <c r="F12" s="400" t="s">
        <v>16</v>
      </c>
      <c r="G12" s="254" t="s">
        <v>135</v>
      </c>
      <c r="H12" s="409"/>
      <c r="I12" s="402"/>
      <c r="J12" s="402"/>
      <c r="K12" s="402"/>
      <c r="L12" s="402"/>
      <c r="M12" s="402"/>
      <c r="N12" s="402"/>
      <c r="O12" s="402"/>
      <c r="P12" s="402"/>
      <c r="Q12" s="402"/>
      <c r="R12" s="410"/>
      <c r="S12" s="405"/>
    </row>
    <row r="13" spans="1:19" ht="23.1" customHeight="1" x14ac:dyDescent="0.2">
      <c r="A13" s="78"/>
      <c r="B13" s="127" t="s">
        <v>27</v>
      </c>
      <c r="C13" s="271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271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35" t="s">
        <v>50</v>
      </c>
      <c r="C16" s="536"/>
      <c r="D16" s="536"/>
      <c r="E16" s="537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575" t="s">
        <v>132</v>
      </c>
      <c r="M19" s="575"/>
      <c r="N19" s="575"/>
      <c r="O19" s="395"/>
      <c r="P19" s="395"/>
      <c r="Q19" s="411"/>
      <c r="R19" s="411"/>
    </row>
    <row r="20" spans="1:19" x14ac:dyDescent="0.2">
      <c r="O20" s="507" t="s">
        <v>136</v>
      </c>
      <c r="P20" s="507"/>
      <c r="Q20" s="508" t="s">
        <v>137</v>
      </c>
      <c r="R20" s="509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3" priority="1" stopIfTrue="1" operator="equal">
      <formula>"ok"</formula>
    </cfRule>
    <cfRule type="cellIs" dxfId="2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46"/>
      <c r="C2" s="547"/>
      <c r="D2" s="548"/>
      <c r="E2" s="555" t="s">
        <v>10</v>
      </c>
      <c r="F2" s="556"/>
      <c r="G2" s="556"/>
      <c r="H2" s="557"/>
      <c r="I2" s="561" t="s">
        <v>11</v>
      </c>
      <c r="J2" s="562"/>
      <c r="K2" s="565">
        <f>Данные!B20</f>
        <v>60</v>
      </c>
      <c r="L2" s="566"/>
      <c r="M2" s="164"/>
      <c r="N2" s="165"/>
      <c r="O2" s="166"/>
      <c r="P2" s="584"/>
      <c r="Q2" s="584"/>
      <c r="R2" s="167"/>
      <c r="S2" s="168"/>
    </row>
    <row r="3" spans="1:19" ht="17.25" customHeight="1" thickBot="1" x14ac:dyDescent="0.25">
      <c r="A3" s="163"/>
      <c r="B3" s="549"/>
      <c r="C3" s="550"/>
      <c r="D3" s="551"/>
      <c r="E3" s="558" t="s">
        <v>51</v>
      </c>
      <c r="F3" s="559"/>
      <c r="G3" s="559"/>
      <c r="H3" s="560"/>
      <c r="I3" s="563"/>
      <c r="J3" s="564"/>
      <c r="K3" s="567"/>
      <c r="L3" s="568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552"/>
      <c r="C4" s="553"/>
      <c r="D4" s="554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38" t="s">
        <v>13</v>
      </c>
      <c r="C5" s="569"/>
      <c r="D5" s="450" t="str">
        <f>Данные!$A5</f>
        <v>PCI</v>
      </c>
      <c r="E5" s="451"/>
      <c r="F5" s="451"/>
      <c r="G5" s="451"/>
      <c r="H5" s="452"/>
      <c r="I5" s="570"/>
      <c r="J5" s="571"/>
      <c r="K5" s="572"/>
      <c r="L5" s="452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38" t="s">
        <v>12</v>
      </c>
      <c r="C6" s="569"/>
      <c r="D6" s="444" t="str">
        <f>Данные!$A2</f>
        <v>III-2-82-1500-1, I-2-82-1500-1 (Банка 1,5 л.)</v>
      </c>
      <c r="E6" s="541"/>
      <c r="F6" s="541"/>
      <c r="G6" s="541"/>
      <c r="H6" s="542"/>
      <c r="I6" s="570"/>
      <c r="J6" s="571"/>
      <c r="K6" s="572"/>
      <c r="L6" s="452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02" t="s">
        <v>14</v>
      </c>
      <c r="C7" s="573"/>
      <c r="D7" s="453">
        <f>Данные!$A8</f>
        <v>0</v>
      </c>
      <c r="E7" s="504"/>
      <c r="F7" s="504"/>
      <c r="G7" s="504"/>
      <c r="H7" s="505"/>
      <c r="I7" s="574" t="s">
        <v>15</v>
      </c>
      <c r="J7" s="573"/>
      <c r="K7" s="441">
        <f>Данные!D11</f>
        <v>44357</v>
      </c>
      <c r="L7" s="442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292"/>
      <c r="O9" s="292"/>
      <c r="P9" s="293"/>
      <c r="Q9" s="292"/>
      <c r="R9" s="294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295" t="s">
        <v>42</v>
      </c>
      <c r="O10" s="295"/>
      <c r="P10" s="295"/>
      <c r="Q10" s="295"/>
      <c r="R10" s="296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297"/>
      <c r="O11" s="297"/>
      <c r="P11" s="297"/>
      <c r="Q11" s="297"/>
      <c r="R11" s="298"/>
      <c r="S11" s="179"/>
    </row>
    <row r="12" spans="1:19" ht="24.75" customHeight="1" x14ac:dyDescent="0.2">
      <c r="A12" s="173"/>
      <c r="B12" s="184" t="s">
        <v>2</v>
      </c>
      <c r="C12" s="299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297"/>
      <c r="O12" s="297"/>
      <c r="P12" s="297"/>
      <c r="Q12" s="297"/>
      <c r="R12" s="298"/>
      <c r="S12" s="179"/>
    </row>
    <row r="13" spans="1:19" ht="24.75" customHeight="1" x14ac:dyDescent="0.2">
      <c r="A13" s="173"/>
      <c r="B13" s="184" t="s">
        <v>3</v>
      </c>
      <c r="C13" s="299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297"/>
      <c r="O13" s="297"/>
      <c r="P13" s="297"/>
      <c r="Q13" s="297"/>
      <c r="R13" s="298"/>
      <c r="S13" s="179"/>
    </row>
    <row r="14" spans="1:19" ht="24.75" customHeight="1" x14ac:dyDescent="0.2">
      <c r="A14" s="173"/>
      <c r="B14" s="184" t="s">
        <v>27</v>
      </c>
      <c r="C14" s="299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297"/>
      <c r="O14" s="297"/>
      <c r="P14" s="297"/>
      <c r="Q14" s="297"/>
      <c r="R14" s="298"/>
      <c r="S14" s="179"/>
    </row>
    <row r="15" spans="1:19" ht="24.75" customHeight="1" x14ac:dyDescent="0.2">
      <c r="A15" s="173"/>
      <c r="B15" s="184" t="s">
        <v>28</v>
      </c>
      <c r="C15" s="299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297"/>
      <c r="O15" s="297"/>
      <c r="P15" s="297"/>
      <c r="Q15" s="297"/>
      <c r="R15" s="298"/>
      <c r="S15" s="179"/>
    </row>
    <row r="16" spans="1:19" ht="24.75" customHeight="1" x14ac:dyDescent="0.2">
      <c r="A16" s="173"/>
      <c r="B16" s="184" t="s">
        <v>4</v>
      </c>
      <c r="C16" s="299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297"/>
      <c r="O16" s="297"/>
      <c r="P16" s="297"/>
      <c r="Q16" s="297"/>
      <c r="R16" s="298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141</v>
      </c>
      <c r="H17" s="185"/>
      <c r="I17" s="185"/>
      <c r="J17" s="185"/>
      <c r="K17" s="185"/>
      <c r="L17" s="185"/>
      <c r="M17" s="185"/>
      <c r="N17" s="297"/>
      <c r="O17" s="297"/>
      <c r="P17" s="297"/>
      <c r="Q17" s="297"/>
      <c r="R17" s="298"/>
      <c r="S17" s="179"/>
    </row>
    <row r="18" spans="1:19" ht="24.75" customHeight="1" thickBot="1" x14ac:dyDescent="0.25">
      <c r="A18" s="173"/>
      <c r="B18" s="184" t="s">
        <v>5</v>
      </c>
      <c r="C18" s="299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297"/>
      <c r="O18" s="297"/>
      <c r="P18" s="297"/>
      <c r="Q18" s="297"/>
      <c r="R18" s="298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575" t="s">
        <v>132</v>
      </c>
      <c r="M21" s="575"/>
      <c r="N21" s="575"/>
      <c r="O21" s="395"/>
      <c r="P21" s="395"/>
      <c r="Q21" s="411"/>
      <c r="R21" s="411"/>
    </row>
    <row r="22" spans="1:19" x14ac:dyDescent="0.2">
      <c r="O22" s="507" t="s">
        <v>136</v>
      </c>
      <c r="P22" s="507"/>
      <c r="Q22" s="508" t="s">
        <v>137</v>
      </c>
      <c r="R22" s="509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1" priority="1" stopIfTrue="1" operator="equal">
      <formula>"ok"</formula>
    </cfRule>
    <cfRule type="cellIs" dxfId="0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46"/>
      <c r="C2" s="547"/>
      <c r="D2" s="548"/>
      <c r="E2" s="555" t="s">
        <v>10</v>
      </c>
      <c r="F2" s="556"/>
      <c r="G2" s="556"/>
      <c r="H2" s="557"/>
      <c r="I2" s="561" t="s">
        <v>11</v>
      </c>
      <c r="J2" s="562"/>
      <c r="K2" s="565">
        <f>Данные!B23</f>
        <v>30</v>
      </c>
      <c r="L2" s="566"/>
      <c r="M2" s="203"/>
      <c r="N2" s="204"/>
      <c r="O2" s="205"/>
      <c r="P2" s="588"/>
      <c r="Q2" s="588"/>
      <c r="R2" s="206"/>
      <c r="S2" s="207"/>
    </row>
    <row r="3" spans="1:19" ht="17.25" customHeight="1" thickBot="1" x14ac:dyDescent="0.25">
      <c r="A3" s="202"/>
      <c r="B3" s="549"/>
      <c r="C3" s="550"/>
      <c r="D3" s="551"/>
      <c r="E3" s="558" t="s">
        <v>89</v>
      </c>
      <c r="F3" s="559"/>
      <c r="G3" s="559"/>
      <c r="H3" s="560"/>
      <c r="I3" s="563"/>
      <c r="J3" s="564"/>
      <c r="K3" s="567"/>
      <c r="L3" s="568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552"/>
      <c r="C4" s="553"/>
      <c r="D4" s="554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38" t="s">
        <v>13</v>
      </c>
      <c r="C5" s="569"/>
      <c r="D5" s="450" t="str">
        <f>Данные!$A5</f>
        <v>PCI</v>
      </c>
      <c r="E5" s="451"/>
      <c r="F5" s="451"/>
      <c r="G5" s="451"/>
      <c r="H5" s="452"/>
      <c r="I5" s="570"/>
      <c r="J5" s="571"/>
      <c r="K5" s="572"/>
      <c r="L5" s="452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38" t="s">
        <v>12</v>
      </c>
      <c r="C6" s="569"/>
      <c r="D6" s="444" t="str">
        <f>Данные!$A2</f>
        <v>III-2-82-1500-1, I-2-82-1500-1 (Банка 1,5 л.)</v>
      </c>
      <c r="E6" s="541"/>
      <c r="F6" s="541"/>
      <c r="G6" s="541"/>
      <c r="H6" s="542"/>
      <c r="I6" s="570"/>
      <c r="J6" s="571"/>
      <c r="K6" s="572"/>
      <c r="L6" s="452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02" t="s">
        <v>14</v>
      </c>
      <c r="C7" s="573"/>
      <c r="D7" s="453">
        <f>Данные!$A8</f>
        <v>0</v>
      </c>
      <c r="E7" s="504"/>
      <c r="F7" s="504"/>
      <c r="G7" s="504"/>
      <c r="H7" s="505"/>
      <c r="I7" s="574" t="s">
        <v>15</v>
      </c>
      <c r="J7" s="573"/>
      <c r="K7" s="441">
        <f>Данные!D11</f>
        <v>44357</v>
      </c>
      <c r="L7" s="442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01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02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02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02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02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02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02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02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585" t="s">
        <v>52</v>
      </c>
      <c r="C18" s="586"/>
      <c r="D18" s="586"/>
      <c r="E18" s="587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575" t="s">
        <v>132</v>
      </c>
      <c r="M21" s="575"/>
      <c r="N21" s="575"/>
      <c r="O21" s="395"/>
      <c r="P21" s="395"/>
      <c r="Q21" s="411"/>
      <c r="R21" s="411"/>
    </row>
    <row r="22" spans="1:19" x14ac:dyDescent="0.2">
      <c r="O22" s="507" t="s">
        <v>136</v>
      </c>
      <c r="P22" s="507"/>
      <c r="Q22" s="508" t="s">
        <v>137</v>
      </c>
      <c r="R22" s="509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46"/>
      <c r="C2" s="547"/>
      <c r="D2" s="548"/>
      <c r="E2" s="555" t="s">
        <v>10</v>
      </c>
      <c r="F2" s="556"/>
      <c r="G2" s="556"/>
      <c r="H2" s="557"/>
      <c r="I2" s="561" t="s">
        <v>11</v>
      </c>
      <c r="J2" s="562"/>
      <c r="K2" s="565">
        <f>Данные!B24</f>
        <v>0</v>
      </c>
      <c r="L2" s="566"/>
      <c r="M2" s="131"/>
      <c r="N2" s="132"/>
      <c r="O2" s="133"/>
      <c r="P2" s="589"/>
      <c r="Q2" s="589"/>
      <c r="R2" s="134"/>
      <c r="S2" s="135"/>
    </row>
    <row r="3" spans="1:19" ht="17.25" customHeight="1" thickBot="1" x14ac:dyDescent="0.25">
      <c r="A3" s="130"/>
      <c r="B3" s="549"/>
      <c r="C3" s="550"/>
      <c r="D3" s="551"/>
      <c r="E3" s="558" t="s">
        <v>53</v>
      </c>
      <c r="F3" s="559"/>
      <c r="G3" s="559"/>
      <c r="H3" s="560"/>
      <c r="I3" s="563"/>
      <c r="J3" s="564"/>
      <c r="K3" s="567"/>
      <c r="L3" s="568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552"/>
      <c r="C4" s="553"/>
      <c r="D4" s="554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38" t="s">
        <v>13</v>
      </c>
      <c r="C5" s="569"/>
      <c r="D5" s="450" t="str">
        <f>Данные!$A5</f>
        <v>PCI</v>
      </c>
      <c r="E5" s="451"/>
      <c r="F5" s="451"/>
      <c r="G5" s="451"/>
      <c r="H5" s="452"/>
      <c r="I5" s="570"/>
      <c r="J5" s="571"/>
      <c r="K5" s="572"/>
      <c r="L5" s="452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38" t="s">
        <v>12</v>
      </c>
      <c r="C6" s="569"/>
      <c r="D6" s="444" t="str">
        <f>Данные!$A2</f>
        <v>III-2-82-1500-1, I-2-82-1500-1 (Банка 1,5 л.)</v>
      </c>
      <c r="E6" s="541"/>
      <c r="F6" s="541"/>
      <c r="G6" s="541"/>
      <c r="H6" s="542"/>
      <c r="I6" s="570"/>
      <c r="J6" s="571"/>
      <c r="K6" s="572"/>
      <c r="L6" s="452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02" t="s">
        <v>14</v>
      </c>
      <c r="C7" s="573"/>
      <c r="D7" s="453">
        <f>Данные!$A8</f>
        <v>0</v>
      </c>
      <c r="E7" s="504"/>
      <c r="F7" s="504"/>
      <c r="G7" s="504"/>
      <c r="H7" s="505"/>
      <c r="I7" s="574" t="s">
        <v>15</v>
      </c>
      <c r="J7" s="573"/>
      <c r="K7" s="441">
        <f>Данные!D11</f>
        <v>44357</v>
      </c>
      <c r="L7" s="442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04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04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03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04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03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03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03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575" t="s">
        <v>132</v>
      </c>
      <c r="M19" s="575"/>
      <c r="N19" s="575"/>
      <c r="O19" s="395"/>
      <c r="P19" s="395"/>
      <c r="Q19" s="411"/>
      <c r="R19" s="411"/>
    </row>
    <row r="20" spans="1:19" x14ac:dyDescent="0.2">
      <c r="O20" s="507" t="s">
        <v>136</v>
      </c>
      <c r="P20" s="507"/>
      <c r="Q20" s="508" t="s">
        <v>137</v>
      </c>
      <c r="R20" s="509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view="pageBreakPreview" zoomScale="120" zoomScaleNormal="100" zoomScaleSheetLayoutView="120" workbookViewId="0">
      <selection activeCell="C11" sqref="C11"/>
    </sheetView>
  </sheetViews>
  <sheetFormatPr defaultRowHeight="12.75" x14ac:dyDescent="0.2"/>
  <cols>
    <col min="1" max="1" width="12.140625" customWidth="1"/>
    <col min="2" max="2" width="27.710937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24"/>
      <c r="B1" s="393" t="s">
        <v>105</v>
      </c>
      <c r="C1" s="324"/>
      <c r="D1" s="392" t="str">
        <f>Данные!A2</f>
        <v>III-2-82-1500-1, I-2-82-1500-1 (Банка 1,5 л.)</v>
      </c>
      <c r="E1" s="324"/>
      <c r="F1" s="324"/>
      <c r="G1" s="324"/>
      <c r="H1" s="324"/>
      <c r="I1" s="324"/>
      <c r="J1" s="324"/>
      <c r="K1" s="324"/>
      <c r="L1" s="324"/>
    </row>
    <row r="2" spans="1:13" ht="15.75" x14ac:dyDescent="0.25">
      <c r="A2" s="324"/>
      <c r="B2" s="324" t="s">
        <v>139</v>
      </c>
      <c r="C2" s="324"/>
      <c r="D2" s="324"/>
      <c r="E2" s="324"/>
      <c r="F2" s="324"/>
      <c r="G2" s="324"/>
      <c r="H2" s="324"/>
      <c r="I2" s="324"/>
      <c r="J2" s="325"/>
      <c r="K2" s="325"/>
      <c r="L2" s="325"/>
    </row>
    <row r="3" spans="1:13" x14ac:dyDescent="0.2">
      <c r="A3" s="458" t="s">
        <v>140</v>
      </c>
      <c r="B3" s="458"/>
      <c r="C3" s="458"/>
      <c r="D3" s="458"/>
      <c r="E3" s="458"/>
      <c r="F3" s="458"/>
      <c r="G3" s="458"/>
      <c r="H3" s="458"/>
      <c r="I3" s="458"/>
      <c r="K3" s="326"/>
      <c r="L3" s="326"/>
      <c r="M3" s="327"/>
    </row>
    <row r="4" spans="1:13" ht="16.5" thickBot="1" x14ac:dyDescent="0.3">
      <c r="A4" s="327"/>
      <c r="B4" s="328"/>
      <c r="C4" s="328"/>
      <c r="F4" s="329"/>
      <c r="G4" s="330"/>
      <c r="H4" s="329"/>
      <c r="I4" s="329"/>
      <c r="J4" s="326"/>
      <c r="K4" s="326"/>
      <c r="M4" s="310"/>
    </row>
    <row r="5" spans="1:13" ht="64.5" thickBot="1" x14ac:dyDescent="0.25">
      <c r="A5" s="331" t="s">
        <v>106</v>
      </c>
      <c r="B5" s="332" t="s">
        <v>107</v>
      </c>
      <c r="C5" s="332" t="s">
        <v>64</v>
      </c>
      <c r="D5" s="333" t="s">
        <v>108</v>
      </c>
      <c r="E5" s="332" t="s">
        <v>109</v>
      </c>
      <c r="F5" s="332" t="s">
        <v>110</v>
      </c>
      <c r="G5" s="332" t="s">
        <v>111</v>
      </c>
      <c r="H5" s="334" t="s">
        <v>112</v>
      </c>
      <c r="I5" s="335"/>
      <c r="J5" s="335"/>
      <c r="K5" s="335"/>
      <c r="L5" s="335"/>
    </row>
    <row r="6" spans="1:13" x14ac:dyDescent="0.2">
      <c r="A6" s="336">
        <v>1</v>
      </c>
      <c r="B6" s="337" t="str">
        <f>Данные!A14</f>
        <v>Чистовая форма</v>
      </c>
      <c r="C6" s="318" t="str">
        <f>Данные!C14</f>
        <v>I-2-82-1500-1</v>
      </c>
      <c r="D6" s="338">
        <f>Данные!$B14</f>
        <v>24</v>
      </c>
      <c r="E6" s="338">
        <v>24</v>
      </c>
      <c r="F6" s="339"/>
      <c r="G6" s="338">
        <f>E6-F6</f>
        <v>24</v>
      </c>
      <c r="H6" s="340"/>
      <c r="I6" s="341"/>
      <c r="J6" s="327"/>
      <c r="K6" s="327"/>
      <c r="L6" s="341"/>
    </row>
    <row r="7" spans="1:13" x14ac:dyDescent="0.2">
      <c r="A7" s="342">
        <f>A6+1</f>
        <v>2</v>
      </c>
      <c r="B7" s="343" t="str">
        <f>Данные!A15</f>
        <v>Чистовой поддон</v>
      </c>
      <c r="C7" s="318" t="str">
        <f>Данные!C15</f>
        <v>I-2-82-1500-1</v>
      </c>
      <c r="D7" s="344">
        <f>Данные!$B15</f>
        <v>24</v>
      </c>
      <c r="E7" s="344">
        <v>24</v>
      </c>
      <c r="F7" s="323"/>
      <c r="G7" s="344">
        <f t="shared" ref="G7:G17" si="0">E7-F7</f>
        <v>24</v>
      </c>
      <c r="H7" s="345"/>
      <c r="I7" s="341"/>
      <c r="J7" s="327"/>
      <c r="K7" s="327"/>
      <c r="L7" s="341"/>
    </row>
    <row r="8" spans="1:13" x14ac:dyDescent="0.2">
      <c r="A8" s="342">
        <f t="shared" ref="A8:A21" si="1">A7+1</f>
        <v>3</v>
      </c>
      <c r="B8" s="343" t="str">
        <f>Данные!A16</f>
        <v>Черновая форма</v>
      </c>
      <c r="C8" s="318" t="str">
        <f>Данные!C16</f>
        <v>I-2-82-1500-1</v>
      </c>
      <c r="D8" s="344">
        <f>Данные!$B16</f>
        <v>32</v>
      </c>
      <c r="E8" s="344">
        <v>32</v>
      </c>
      <c r="F8" s="323"/>
      <c r="G8" s="344">
        <f t="shared" si="0"/>
        <v>32</v>
      </c>
      <c r="H8" s="346"/>
      <c r="I8" s="341"/>
      <c r="J8" s="327"/>
      <c r="K8" s="327"/>
      <c r="L8" s="341"/>
    </row>
    <row r="9" spans="1:13" x14ac:dyDescent="0.2">
      <c r="A9" s="342">
        <f t="shared" si="1"/>
        <v>4</v>
      </c>
      <c r="B9" s="343" t="str">
        <f>Данные!A17</f>
        <v>Черновой поддон</v>
      </c>
      <c r="C9" s="318" t="str">
        <f>Данные!C17</f>
        <v>I-2-82-1500-1</v>
      </c>
      <c r="D9" s="344">
        <f>Данные!$B17</f>
        <v>32</v>
      </c>
      <c r="E9" s="344">
        <v>32</v>
      </c>
      <c r="F9" s="323"/>
      <c r="G9" s="344">
        <f t="shared" si="0"/>
        <v>32</v>
      </c>
      <c r="H9" s="346"/>
      <c r="I9" s="341"/>
      <c r="J9" s="347"/>
      <c r="K9" s="327"/>
      <c r="L9" s="341"/>
    </row>
    <row r="10" spans="1:13" x14ac:dyDescent="0.2">
      <c r="A10" s="342">
        <f t="shared" si="1"/>
        <v>5</v>
      </c>
      <c r="B10" s="343" t="str">
        <f>Данные!A18</f>
        <v>Горловое кольцо СКО</v>
      </c>
      <c r="C10" s="318" t="str">
        <f>Данные!C18</f>
        <v>I-2-82-1500-1</v>
      </c>
      <c r="D10" s="344">
        <f>Данные!$B18</f>
        <v>80</v>
      </c>
      <c r="E10" s="344">
        <v>80</v>
      </c>
      <c r="F10" s="323"/>
      <c r="G10" s="344">
        <f t="shared" si="0"/>
        <v>80</v>
      </c>
      <c r="H10" s="346"/>
      <c r="I10" s="347"/>
      <c r="J10" s="347"/>
      <c r="K10" s="347"/>
      <c r="L10" s="341"/>
    </row>
    <row r="11" spans="1:13" x14ac:dyDescent="0.2">
      <c r="A11" s="342">
        <f t="shared" si="1"/>
        <v>6</v>
      </c>
      <c r="B11" s="343" t="str">
        <f>Данные!A19</f>
        <v>Направляющее кольцо СКО</v>
      </c>
      <c r="C11" s="318" t="str">
        <f>Данные!C19</f>
        <v>I-2-82-1500-1</v>
      </c>
      <c r="D11" s="344">
        <f>Данные!$B19</f>
        <v>150</v>
      </c>
      <c r="E11" s="344">
        <v>150</v>
      </c>
      <c r="F11" s="323"/>
      <c r="G11" s="344">
        <f t="shared" si="0"/>
        <v>150</v>
      </c>
      <c r="H11" s="346"/>
      <c r="I11" s="341"/>
      <c r="J11" s="347"/>
      <c r="K11" s="327"/>
      <c r="L11" s="341"/>
    </row>
    <row r="12" spans="1:13" x14ac:dyDescent="0.2">
      <c r="A12" s="342">
        <f t="shared" si="1"/>
        <v>7</v>
      </c>
      <c r="B12" s="343" t="str">
        <f>Данные!A20</f>
        <v>Плунжер СКО</v>
      </c>
      <c r="C12" s="318" t="str">
        <f>Данные!C20</f>
        <v>I-2-82-1500-1</v>
      </c>
      <c r="D12" s="344">
        <f>Данные!$B20</f>
        <v>60</v>
      </c>
      <c r="E12" s="344">
        <v>60</v>
      </c>
      <c r="F12" s="348"/>
      <c r="G12" s="344">
        <f t="shared" si="0"/>
        <v>60</v>
      </c>
      <c r="H12" s="346"/>
      <c r="I12" s="347"/>
      <c r="J12" s="347"/>
      <c r="K12" s="347"/>
      <c r="L12" s="341"/>
      <c r="M12" s="349"/>
    </row>
    <row r="13" spans="1:13" ht="14.25" customHeight="1" x14ac:dyDescent="0.2">
      <c r="A13" s="342">
        <f t="shared" si="1"/>
        <v>8</v>
      </c>
      <c r="B13" s="343" t="str">
        <f>Данные!A21</f>
        <v>Хватки</v>
      </c>
      <c r="C13" s="318" t="str">
        <f>Данные!C21</f>
        <v>I-2-82-1500-1</v>
      </c>
      <c r="D13" s="344">
        <f>Данные!$B21</f>
        <v>30</v>
      </c>
      <c r="E13" s="344">
        <v>30</v>
      </c>
      <c r="F13" s="350"/>
      <c r="G13" s="344">
        <f t="shared" si="0"/>
        <v>30</v>
      </c>
      <c r="H13" s="346"/>
      <c r="I13" s="347"/>
      <c r="J13" s="347"/>
      <c r="K13" s="347"/>
      <c r="L13" s="341"/>
      <c r="M13" s="349"/>
    </row>
    <row r="14" spans="1:13" ht="14.25" customHeight="1" x14ac:dyDescent="0.2">
      <c r="A14" s="342">
        <f t="shared" si="1"/>
        <v>9</v>
      </c>
      <c r="B14" s="343" t="str">
        <f>Данные!A22</f>
        <v>Плита охлаждения</v>
      </c>
      <c r="C14" s="318" t="str">
        <f>Данные!C21</f>
        <v>I-2-82-1500-1</v>
      </c>
      <c r="D14" s="344">
        <f>Данные!$B22</f>
        <v>8</v>
      </c>
      <c r="E14" s="391">
        <v>8</v>
      </c>
      <c r="F14" s="323"/>
      <c r="G14" s="344">
        <f t="shared" si="0"/>
        <v>8</v>
      </c>
      <c r="H14" s="346" t="s">
        <v>42</v>
      </c>
      <c r="I14" s="347"/>
      <c r="J14" s="347"/>
      <c r="K14" s="347"/>
      <c r="L14" s="341"/>
    </row>
    <row r="15" spans="1:13" ht="14.25" customHeight="1" x14ac:dyDescent="0.2">
      <c r="A15" s="342">
        <f t="shared" si="1"/>
        <v>10</v>
      </c>
      <c r="B15" s="343" t="str">
        <f>Данные!A23</f>
        <v>Охладитель плунжера</v>
      </c>
      <c r="C15" s="318" t="str">
        <f>Данные!C22</f>
        <v>I-2-82-1500-1</v>
      </c>
      <c r="D15" s="344">
        <f>Данные!$B23</f>
        <v>30</v>
      </c>
      <c r="E15" s="344">
        <v>0</v>
      </c>
      <c r="F15" s="348"/>
      <c r="G15" s="344">
        <f t="shared" si="0"/>
        <v>0</v>
      </c>
      <c r="H15" s="346"/>
      <c r="I15" s="347"/>
      <c r="J15" s="347"/>
      <c r="K15" s="347"/>
      <c r="L15" s="341"/>
    </row>
    <row r="16" spans="1:13" ht="14.25" customHeight="1" x14ac:dyDescent="0.2">
      <c r="A16" s="342">
        <f t="shared" si="1"/>
        <v>11</v>
      </c>
      <c r="B16" s="343" t="str">
        <f>Данные!A24</f>
        <v>Дутьевая головка СКО</v>
      </c>
      <c r="C16" s="318" t="str">
        <f>Данные!C22</f>
        <v>I-2-82-1500-1</v>
      </c>
      <c r="D16" s="344">
        <f>Данные!$B24</f>
        <v>0</v>
      </c>
      <c r="E16" s="344">
        <v>0</v>
      </c>
      <c r="F16" s="323"/>
      <c r="G16" s="344">
        <f t="shared" si="0"/>
        <v>0</v>
      </c>
      <c r="H16" s="346"/>
      <c r="I16" s="347"/>
      <c r="J16" s="347"/>
      <c r="K16" s="347"/>
      <c r="L16" s="341"/>
    </row>
    <row r="17" spans="1:12" ht="14.25" customHeight="1" x14ac:dyDescent="0.2">
      <c r="A17" s="436">
        <f t="shared" si="1"/>
        <v>12</v>
      </c>
      <c r="B17" s="343" t="str">
        <f>Данные!A25</f>
        <v>Трубка дутьевой головки</v>
      </c>
      <c r="C17" s="318" t="str">
        <f>Данные!C24</f>
        <v>I-2-82-1500-1</v>
      </c>
      <c r="D17" s="344">
        <f>Данные!$B25</f>
        <v>0</v>
      </c>
      <c r="E17" s="344">
        <v>0</v>
      </c>
      <c r="F17" s="436"/>
      <c r="G17" s="344">
        <f t="shared" si="0"/>
        <v>0</v>
      </c>
      <c r="H17" s="344"/>
      <c r="I17" s="347"/>
      <c r="J17" s="351"/>
      <c r="K17" s="347"/>
      <c r="L17" s="341"/>
    </row>
    <row r="18" spans="1:12" ht="14.25" customHeight="1" x14ac:dyDescent="0.2">
      <c r="A18" s="436">
        <f t="shared" si="1"/>
        <v>13</v>
      </c>
      <c r="B18" s="343" t="str">
        <f>Данные!A26</f>
        <v>Горловое кольцо TWIST</v>
      </c>
      <c r="C18" s="318" t="str">
        <f>Данные!C25</f>
        <v>I-2-82-1500-1</v>
      </c>
      <c r="D18" s="344">
        <f>Данные!$B26</f>
        <v>80</v>
      </c>
      <c r="E18" s="344">
        <v>80</v>
      </c>
      <c r="F18" s="436"/>
      <c r="G18" s="344">
        <f t="shared" ref="G18:G21" si="2">E18-F18</f>
        <v>80</v>
      </c>
      <c r="H18" s="344"/>
      <c r="I18" s="347"/>
      <c r="J18" s="351"/>
      <c r="K18" s="347"/>
      <c r="L18" s="341"/>
    </row>
    <row r="19" spans="1:12" ht="14.25" customHeight="1" x14ac:dyDescent="0.2">
      <c r="A19" s="436">
        <f t="shared" si="1"/>
        <v>14</v>
      </c>
      <c r="B19" s="343" t="str">
        <f>Данные!A27</f>
        <v>Направляющее кольцо TWIST</v>
      </c>
      <c r="C19" s="318" t="str">
        <f>Данные!C26</f>
        <v>I-2-82-1500-1</v>
      </c>
      <c r="D19" s="344">
        <f>Данные!$B27</f>
        <v>150</v>
      </c>
      <c r="E19" s="344">
        <v>150</v>
      </c>
      <c r="F19" s="436"/>
      <c r="G19" s="344">
        <f t="shared" si="2"/>
        <v>150</v>
      </c>
      <c r="H19" s="344"/>
      <c r="I19" s="347"/>
      <c r="J19" s="351"/>
      <c r="K19" s="347"/>
      <c r="L19" s="341"/>
    </row>
    <row r="20" spans="1:12" ht="14.25" customHeight="1" x14ac:dyDescent="0.2">
      <c r="A20" s="436">
        <f t="shared" si="1"/>
        <v>15</v>
      </c>
      <c r="B20" s="343" t="str">
        <f>Данные!A28</f>
        <v>Плунжер TWIST</v>
      </c>
      <c r="C20" s="318" t="str">
        <f>Данные!C27</f>
        <v>I-2-82-1500-1</v>
      </c>
      <c r="D20" s="344">
        <f>Данные!$B28</f>
        <v>60</v>
      </c>
      <c r="E20" s="344">
        <v>60</v>
      </c>
      <c r="F20" s="436"/>
      <c r="G20" s="344">
        <f t="shared" si="2"/>
        <v>60</v>
      </c>
      <c r="H20" s="344"/>
      <c r="I20" s="347"/>
      <c r="J20" s="351"/>
      <c r="K20" s="347"/>
      <c r="L20" s="341"/>
    </row>
    <row r="21" spans="1:12" ht="14.25" customHeight="1" x14ac:dyDescent="0.2">
      <c r="A21" s="436">
        <f t="shared" si="1"/>
        <v>16</v>
      </c>
      <c r="B21" s="343" t="str">
        <f>Данные!A29</f>
        <v>Дутьевая головка TWIST</v>
      </c>
      <c r="C21" s="318" t="str">
        <f>Данные!C28</f>
        <v>I-2-82-1500-1</v>
      </c>
      <c r="D21" s="344">
        <f>Данные!$B29</f>
        <v>0</v>
      </c>
      <c r="E21" s="344">
        <v>22</v>
      </c>
      <c r="F21" s="436"/>
      <c r="G21" s="344">
        <f t="shared" si="2"/>
        <v>22</v>
      </c>
      <c r="H21" s="344"/>
      <c r="I21" s="347"/>
      <c r="J21" s="351"/>
      <c r="K21" s="347"/>
      <c r="L21" s="341"/>
    </row>
    <row r="22" spans="1:12" x14ac:dyDescent="0.2">
      <c r="A22" s="352"/>
      <c r="B22" s="437"/>
      <c r="C22" s="327"/>
      <c r="D22" s="327"/>
      <c r="E22" s="327"/>
      <c r="F22" s="327"/>
      <c r="G22" s="327"/>
      <c r="H22" s="327"/>
      <c r="I22" s="327"/>
      <c r="J22" s="327"/>
    </row>
    <row r="23" spans="1:12" ht="16.5" thickBot="1" x14ac:dyDescent="0.3">
      <c r="A23" s="327"/>
      <c r="B23" s="353" t="s">
        <v>113</v>
      </c>
      <c r="C23" s="310"/>
      <c r="D23" s="310"/>
      <c r="E23" s="310"/>
      <c r="F23" s="310"/>
      <c r="G23" s="327"/>
      <c r="H23" s="327"/>
      <c r="I23" s="327"/>
      <c r="J23" s="354"/>
      <c r="K23" s="354"/>
      <c r="L23" s="354"/>
    </row>
    <row r="24" spans="1:12" ht="64.5" thickBot="1" x14ac:dyDescent="0.25">
      <c r="A24" s="331" t="s">
        <v>114</v>
      </c>
      <c r="B24" s="332" t="s">
        <v>115</v>
      </c>
      <c r="C24" s="332" t="s">
        <v>116</v>
      </c>
      <c r="D24" s="332" t="s">
        <v>117</v>
      </c>
      <c r="E24" s="332" t="s">
        <v>118</v>
      </c>
      <c r="F24" s="332" t="s">
        <v>119</v>
      </c>
      <c r="G24" s="355" t="s">
        <v>120</v>
      </c>
      <c r="H24" s="356" t="s">
        <v>121</v>
      </c>
      <c r="I24" s="357" t="s">
        <v>122</v>
      </c>
      <c r="J24" s="357" t="s">
        <v>143</v>
      </c>
      <c r="K24" s="335"/>
      <c r="L24" s="335"/>
    </row>
    <row r="25" spans="1:12" x14ac:dyDescent="0.2">
      <c r="A25" s="358">
        <f>D6*700000</f>
        <v>16800000</v>
      </c>
      <c r="B25" s="359">
        <v>43978</v>
      </c>
      <c r="C25" s="414" t="s">
        <v>142</v>
      </c>
      <c r="D25" s="359">
        <v>43983</v>
      </c>
      <c r="E25" s="360">
        <v>1019392</v>
      </c>
      <c r="F25" s="360">
        <v>1071619</v>
      </c>
      <c r="G25" s="361">
        <f t="shared" ref="G25" si="3">F25/A$25</f>
        <v>6.3786845238095233E-2</v>
      </c>
      <c r="H25" s="362">
        <f>A25-F25</f>
        <v>15728381</v>
      </c>
      <c r="I25" s="363">
        <f>1-G25</f>
        <v>0.93621315476190481</v>
      </c>
      <c r="J25" s="416"/>
      <c r="K25" s="347"/>
      <c r="L25" s="347"/>
    </row>
    <row r="26" spans="1:12" ht="12.75" customHeight="1" x14ac:dyDescent="0.2">
      <c r="A26" s="365"/>
      <c r="B26" s="415"/>
      <c r="C26" s="366"/>
      <c r="D26" s="366"/>
      <c r="E26" s="367"/>
      <c r="F26" s="367"/>
      <c r="G26" s="361"/>
      <c r="H26" s="368"/>
      <c r="I26" s="369"/>
      <c r="J26" s="417"/>
      <c r="K26" s="327"/>
      <c r="L26" s="327"/>
    </row>
    <row r="27" spans="1:12" ht="12.75" customHeight="1" x14ac:dyDescent="0.2">
      <c r="A27" s="370"/>
      <c r="B27" s="371"/>
      <c r="C27" s="420"/>
      <c r="D27" s="420"/>
      <c r="E27" s="372"/>
      <c r="F27" s="372"/>
      <c r="G27" s="361"/>
      <c r="H27" s="368"/>
      <c r="I27" s="369"/>
      <c r="J27" s="418"/>
      <c r="K27" s="347"/>
      <c r="L27" s="347"/>
    </row>
    <row r="28" spans="1:12" x14ac:dyDescent="0.2">
      <c r="A28" s="370"/>
      <c r="B28" s="318"/>
      <c r="C28" s="315"/>
      <c r="D28" s="315"/>
      <c r="E28" s="431"/>
      <c r="F28" s="431"/>
      <c r="G28" s="361"/>
      <c r="H28" s="368"/>
      <c r="I28" s="369"/>
      <c r="J28" s="421"/>
      <c r="K28" s="364"/>
      <c r="L28" s="327"/>
    </row>
    <row r="29" spans="1:12" x14ac:dyDescent="0.2">
      <c r="A29" s="370"/>
      <c r="B29" s="315"/>
      <c r="C29" s="315"/>
      <c r="D29" s="315"/>
      <c r="E29" s="432"/>
      <c r="F29" s="432"/>
      <c r="G29" s="422"/>
      <c r="H29" s="368"/>
      <c r="I29" s="369"/>
      <c r="J29" s="418"/>
      <c r="K29" s="373"/>
      <c r="L29" s="327"/>
    </row>
    <row r="30" spans="1:12" x14ac:dyDescent="0.2">
      <c r="A30" s="370"/>
      <c r="B30" s="315"/>
      <c r="C30" s="315"/>
      <c r="D30" s="315"/>
      <c r="E30" s="432"/>
      <c r="F30" s="432"/>
      <c r="G30" s="422"/>
      <c r="H30" s="368"/>
      <c r="I30" s="369"/>
      <c r="J30" s="418"/>
      <c r="K30" s="364"/>
      <c r="L30" s="327"/>
    </row>
    <row r="31" spans="1:12" x14ac:dyDescent="0.2">
      <c r="A31" s="370"/>
      <c r="B31" s="315"/>
      <c r="C31" s="315"/>
      <c r="D31" s="315"/>
      <c r="E31" s="432"/>
      <c r="F31" s="432"/>
      <c r="G31" s="422"/>
      <c r="H31" s="368"/>
      <c r="I31" s="369"/>
      <c r="J31" s="418"/>
      <c r="K31" s="364"/>
      <c r="L31" s="327"/>
    </row>
    <row r="32" spans="1:12" x14ac:dyDescent="0.2">
      <c r="A32" s="370"/>
      <c r="B32" s="315"/>
      <c r="C32" s="315"/>
      <c r="D32" s="315"/>
      <c r="E32" s="432"/>
      <c r="F32" s="432"/>
      <c r="G32" s="422"/>
      <c r="H32" s="368"/>
      <c r="I32" s="369"/>
      <c r="J32" s="418"/>
      <c r="K32" s="364"/>
      <c r="L32" s="327"/>
    </row>
    <row r="33" spans="1:12" x14ac:dyDescent="0.2">
      <c r="A33" s="370"/>
      <c r="B33" s="315"/>
      <c r="C33" s="315"/>
      <c r="D33" s="312"/>
      <c r="E33" s="431"/>
      <c r="F33" s="432"/>
      <c r="G33" s="423"/>
      <c r="H33" s="432"/>
      <c r="I33" s="424"/>
      <c r="J33" s="425"/>
      <c r="K33" s="364"/>
      <c r="L33" s="327"/>
    </row>
    <row r="34" spans="1:12" x14ac:dyDescent="0.2">
      <c r="A34" s="370"/>
      <c r="B34" s="315"/>
      <c r="C34" s="315"/>
      <c r="D34" s="312"/>
      <c r="E34" s="431"/>
      <c r="F34" s="432"/>
      <c r="G34" s="422"/>
      <c r="H34" s="432"/>
      <c r="I34" s="424"/>
      <c r="J34" s="425"/>
      <c r="K34" s="364"/>
      <c r="L34" s="327"/>
    </row>
    <row r="35" spans="1:12" ht="13.5" thickBot="1" x14ac:dyDescent="0.25">
      <c r="A35" s="374"/>
      <c r="B35" s="426"/>
      <c r="C35" s="426"/>
      <c r="D35" s="427"/>
      <c r="E35" s="433"/>
      <c r="F35" s="434"/>
      <c r="G35" s="428"/>
      <c r="H35" s="435"/>
      <c r="I35" s="429"/>
      <c r="J35" s="430"/>
      <c r="K35" s="327"/>
      <c r="L35" s="327"/>
    </row>
    <row r="36" spans="1:12" ht="13.5" thickBot="1" x14ac:dyDescent="0.25">
      <c r="A36" s="375" t="s">
        <v>123</v>
      </c>
      <c r="B36" s="376"/>
      <c r="C36" s="376"/>
      <c r="D36" s="377"/>
      <c r="E36" s="412">
        <f>SUM(E25:E35)</f>
        <v>1019392</v>
      </c>
      <c r="F36" s="413">
        <f>SUM(F25:F35)</f>
        <v>1071619</v>
      </c>
      <c r="G36" s="378">
        <f>SUM(G25:G35)</f>
        <v>6.3786845238095233E-2</v>
      </c>
      <c r="H36" s="379">
        <f>A25-F36</f>
        <v>15728381</v>
      </c>
      <c r="I36" s="380">
        <f>1-G36</f>
        <v>0.93621315476190481</v>
      </c>
      <c r="J36" s="419"/>
      <c r="K36" s="381"/>
      <c r="L36" s="381"/>
    </row>
    <row r="39" spans="1:12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</row>
    <row r="40" spans="1:12" ht="12.75" customHeight="1" x14ac:dyDescent="0.25">
      <c r="A40" s="459" t="s">
        <v>124</v>
      </c>
      <c r="B40" s="459"/>
      <c r="C40" s="459"/>
      <c r="D40" s="459"/>
      <c r="E40" s="327"/>
      <c r="F40" s="327"/>
      <c r="G40" s="327"/>
      <c r="H40" s="327"/>
      <c r="I40" s="327"/>
      <c r="J40" s="327"/>
    </row>
    <row r="41" spans="1:12" x14ac:dyDescent="0.2">
      <c r="A41" s="460" t="s">
        <v>125</v>
      </c>
      <c r="B41" s="460"/>
      <c r="C41" s="382" t="s">
        <v>126</v>
      </c>
      <c r="D41" s="382" t="s">
        <v>127</v>
      </c>
      <c r="E41" s="327"/>
      <c r="F41" s="327"/>
      <c r="G41" s="327"/>
      <c r="H41" s="327"/>
      <c r="I41" s="327"/>
      <c r="J41" s="327"/>
    </row>
    <row r="42" spans="1:12" x14ac:dyDescent="0.2">
      <c r="A42" s="461">
        <f>A25-F36</f>
        <v>15728381</v>
      </c>
      <c r="B42" s="462"/>
      <c r="C42" s="383">
        <f>1-G36</f>
        <v>0.93621315476190481</v>
      </c>
      <c r="D42" s="384">
        <f>(C42/0.8)*100</f>
        <v>117.02664434523808</v>
      </c>
      <c r="E42" s="385" t="s">
        <v>128</v>
      </c>
      <c r="F42" s="385"/>
      <c r="G42" s="385"/>
      <c r="H42" s="385"/>
      <c r="I42" s="385"/>
      <c r="J42" s="385"/>
    </row>
    <row r="43" spans="1:12" x14ac:dyDescent="0.2">
      <c r="A43" s="327"/>
      <c r="B43" s="327"/>
      <c r="C43" s="327"/>
      <c r="D43" s="327"/>
      <c r="E43" s="327"/>
      <c r="F43" s="327"/>
    </row>
    <row r="44" spans="1:12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t="s">
        <v>42</v>
      </c>
    </row>
    <row r="45" spans="1:12" ht="15.75" x14ac:dyDescent="0.25">
      <c r="A45" s="327"/>
      <c r="B45" s="386"/>
      <c r="C45" s="386"/>
      <c r="D45" s="327"/>
      <c r="E45" s="327"/>
      <c r="F45" s="327"/>
      <c r="G45" s="327"/>
      <c r="H45" s="327"/>
      <c r="I45" s="327"/>
      <c r="J45" s="327"/>
    </row>
    <row r="46" spans="1:12" x14ac:dyDescent="0.2">
      <c r="A46" s="387"/>
      <c r="B46" s="387"/>
      <c r="C46" s="387"/>
      <c r="D46" s="387"/>
      <c r="E46" s="387"/>
      <c r="F46" s="387"/>
      <c r="G46" s="387"/>
      <c r="H46" s="387"/>
      <c r="I46" s="463"/>
      <c r="J46" s="464"/>
    </row>
    <row r="47" spans="1:12" x14ac:dyDescent="0.2">
      <c r="A47" s="388"/>
      <c r="B47" s="389"/>
      <c r="C47" s="389"/>
      <c r="D47" s="327"/>
      <c r="E47" s="327"/>
      <c r="F47" s="389"/>
      <c r="G47" s="351"/>
      <c r="H47" s="389"/>
    </row>
    <row r="48" spans="1:12" x14ac:dyDescent="0.2">
      <c r="A48" s="388"/>
      <c r="B48" s="389"/>
      <c r="C48" s="389"/>
      <c r="D48" s="389"/>
      <c r="E48" s="389"/>
      <c r="F48" s="389"/>
      <c r="G48" s="351"/>
      <c r="H48" s="389"/>
    </row>
    <row r="49" spans="1:10" x14ac:dyDescent="0.2">
      <c r="A49" s="388"/>
      <c r="B49" s="389"/>
      <c r="C49" s="389"/>
      <c r="D49" s="327"/>
      <c r="E49" s="327"/>
      <c r="F49" s="389"/>
      <c r="G49" s="351"/>
      <c r="H49" s="389"/>
    </row>
    <row r="50" spans="1:10" x14ac:dyDescent="0.2">
      <c r="A50" s="388"/>
      <c r="B50" s="389"/>
      <c r="C50" s="389"/>
      <c r="D50" s="389"/>
      <c r="E50" s="389"/>
      <c r="F50" s="389"/>
      <c r="G50" s="351"/>
      <c r="H50" s="389"/>
    </row>
    <row r="51" spans="1:10" x14ac:dyDescent="0.2">
      <c r="A51" s="388"/>
      <c r="B51" s="389"/>
      <c r="C51" s="389"/>
      <c r="D51" s="327"/>
      <c r="E51" s="327"/>
      <c r="F51" s="389"/>
      <c r="G51" s="351"/>
      <c r="H51" s="389"/>
    </row>
    <row r="52" spans="1:10" x14ac:dyDescent="0.2">
      <c r="A52" s="388"/>
      <c r="B52" s="389"/>
      <c r="C52" s="347"/>
      <c r="D52" s="390"/>
      <c r="E52" s="390"/>
      <c r="F52" s="347"/>
      <c r="G52" s="347"/>
      <c r="H52" s="347"/>
    </row>
    <row r="53" spans="1:10" x14ac:dyDescent="0.2">
      <c r="A53" s="388"/>
      <c r="B53" s="389"/>
      <c r="C53" s="389"/>
      <c r="D53" s="389"/>
      <c r="E53" s="389"/>
      <c r="F53" s="389"/>
      <c r="G53" s="351"/>
      <c r="H53" s="389"/>
    </row>
    <row r="54" spans="1:10" x14ac:dyDescent="0.2">
      <c r="A54" s="388"/>
      <c r="B54" s="389"/>
      <c r="C54" s="389"/>
      <c r="D54" s="389"/>
      <c r="E54" s="389"/>
      <c r="F54" s="389"/>
      <c r="G54" s="351"/>
      <c r="H54" s="389"/>
    </row>
    <row r="55" spans="1:10" x14ac:dyDescent="0.2">
      <c r="A55" s="388"/>
      <c r="B55" s="389"/>
      <c r="C55" s="389"/>
      <c r="D55" s="327"/>
      <c r="E55" s="327"/>
      <c r="F55" s="389"/>
      <c r="G55" s="351"/>
      <c r="H55" s="389"/>
    </row>
    <row r="56" spans="1:10" ht="15.75" x14ac:dyDescent="0.25">
      <c r="A56" s="327"/>
      <c r="B56" s="456"/>
      <c r="C56" s="456"/>
      <c r="D56" s="457"/>
      <c r="E56" s="385"/>
      <c r="F56" s="327"/>
      <c r="G56" s="327"/>
      <c r="H56" s="327"/>
      <c r="I56" s="327"/>
      <c r="J56" s="327"/>
    </row>
    <row r="57" spans="1:10" x14ac:dyDescent="0.2">
      <c r="A57" s="387"/>
      <c r="B57" s="387"/>
      <c r="C57" s="387"/>
      <c r="D57" s="387"/>
      <c r="E57" s="387"/>
      <c r="F57" s="387"/>
      <c r="G57" s="387"/>
      <c r="H57" s="387"/>
      <c r="I57" s="463"/>
      <c r="J57" s="464"/>
    </row>
    <row r="58" spans="1:10" x14ac:dyDescent="0.2">
      <c r="A58" s="388"/>
      <c r="B58" s="327"/>
      <c r="C58" s="327"/>
      <c r="D58" s="327"/>
      <c r="E58" s="327"/>
      <c r="F58" s="351"/>
      <c r="G58" s="351"/>
      <c r="H58" s="389"/>
      <c r="I58" s="465"/>
      <c r="J58" s="465"/>
    </row>
    <row r="59" spans="1:10" x14ac:dyDescent="0.2">
      <c r="A59" s="388"/>
      <c r="B59" s="327"/>
      <c r="C59" s="327"/>
      <c r="D59" s="347"/>
      <c r="E59" s="347"/>
      <c r="F59" s="347"/>
      <c r="G59" s="347"/>
      <c r="H59" s="347"/>
      <c r="I59" s="465"/>
      <c r="J59" s="465"/>
    </row>
    <row r="60" spans="1:10" x14ac:dyDescent="0.2">
      <c r="A60" s="327"/>
      <c r="B60" s="327"/>
      <c r="C60" s="327"/>
      <c r="D60" s="327"/>
      <c r="E60" s="327"/>
      <c r="F60" s="327"/>
      <c r="G60" s="327"/>
      <c r="H60" s="327"/>
    </row>
    <row r="65" spans="2:3" x14ac:dyDescent="0.2">
      <c r="B65" s="463"/>
      <c r="C65" s="464"/>
    </row>
    <row r="72" spans="2:3" x14ac:dyDescent="0.2">
      <c r="B72" s="463"/>
      <c r="C72" s="464"/>
    </row>
  </sheetData>
  <mergeCells count="11">
    <mergeCell ref="I57:J57"/>
    <mergeCell ref="I58:J58"/>
    <mergeCell ref="I59:J59"/>
    <mergeCell ref="B65:C65"/>
    <mergeCell ref="B72:C72"/>
    <mergeCell ref="B56:D56"/>
    <mergeCell ref="A3:I3"/>
    <mergeCell ref="A40:D40"/>
    <mergeCell ref="A41:B41"/>
    <mergeCell ref="A42:B42"/>
    <mergeCell ref="I46:J46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tabSelected="1" view="pageBreakPreview" topLeftCell="A31" zoomScale="120" zoomScaleSheetLayoutView="120" workbookViewId="0">
      <selection activeCell="G3" sqref="G3"/>
    </sheetView>
  </sheetViews>
  <sheetFormatPr defaultColWidth="9.140625" defaultRowHeight="15" x14ac:dyDescent="0.25"/>
  <cols>
    <col min="1" max="3" width="9.140625" style="256"/>
    <col min="4" max="4" width="14.5703125" style="256" customWidth="1"/>
    <col min="5" max="5" width="9.140625" style="256"/>
    <col min="6" max="6" width="11.7109375" style="256" customWidth="1"/>
    <col min="7" max="7" width="9.140625" style="256" customWidth="1"/>
    <col min="8" max="8" width="16.5703125" style="256" bestFit="1" customWidth="1"/>
    <col min="9" max="9" width="12.7109375" style="256" bestFit="1" customWidth="1"/>
    <col min="10" max="16384" width="9.140625" style="256"/>
  </cols>
  <sheetData>
    <row r="2" spans="1:11" s="305" customFormat="1" ht="17.25" x14ac:dyDescent="0.3">
      <c r="G2" s="265" t="s">
        <v>55</v>
      </c>
      <c r="H2" s="266"/>
      <c r="I2" s="266"/>
      <c r="J2" s="266"/>
      <c r="K2" s="266"/>
    </row>
    <row r="3" spans="1:11" s="305" customFormat="1" ht="17.25" x14ac:dyDescent="0.3">
      <c r="G3" s="265" t="s">
        <v>157</v>
      </c>
      <c r="H3" s="266"/>
      <c r="I3" s="266"/>
      <c r="J3" s="266"/>
      <c r="K3" s="266"/>
    </row>
    <row r="4" spans="1:11" s="305" customFormat="1" ht="17.25" x14ac:dyDescent="0.3">
      <c r="G4" s="265" t="s">
        <v>100</v>
      </c>
      <c r="H4" s="266"/>
      <c r="I4" s="266"/>
      <c r="J4" s="266"/>
      <c r="K4" s="266"/>
    </row>
    <row r="5" spans="1:11" s="305" customFormat="1" x14ac:dyDescent="0.25"/>
    <row r="6" spans="1:11" s="305" customFormat="1" ht="17.25" x14ac:dyDescent="0.3">
      <c r="G6" s="306"/>
      <c r="H6" s="265" t="s">
        <v>98</v>
      </c>
      <c r="I6" s="266"/>
      <c r="J6" s="266"/>
    </row>
    <row r="7" spans="1:11" s="305" customFormat="1" ht="17.25" x14ac:dyDescent="0.3">
      <c r="H7" s="266"/>
      <c r="I7" s="266"/>
      <c r="J7" s="266"/>
    </row>
    <row r="8" spans="1:11" s="305" customFormat="1" ht="18.75" x14ac:dyDescent="0.3">
      <c r="G8" s="259" t="s">
        <v>56</v>
      </c>
      <c r="H8" s="306"/>
      <c r="I8" s="265" t="s">
        <v>75</v>
      </c>
      <c r="J8" s="266"/>
    </row>
    <row r="11" spans="1:11" ht="15" customHeight="1" x14ac:dyDescent="0.25">
      <c r="A11" s="487" t="s">
        <v>61</v>
      </c>
      <c r="B11" s="487"/>
      <c r="C11" s="487"/>
      <c r="D11" s="487"/>
      <c r="E11" s="487"/>
      <c r="F11" s="487"/>
      <c r="G11" s="487"/>
      <c r="H11" s="487"/>
      <c r="I11" s="487"/>
      <c r="J11" s="487"/>
    </row>
    <row r="12" spans="1:11" ht="15" customHeight="1" x14ac:dyDescent="0.25">
      <c r="A12" s="486" t="s">
        <v>71</v>
      </c>
      <c r="B12" s="486"/>
      <c r="C12" s="486"/>
      <c r="D12" s="486"/>
      <c r="E12" s="486"/>
      <c r="F12" s="486"/>
      <c r="G12" s="486"/>
      <c r="H12" s="486"/>
      <c r="I12" s="486"/>
      <c r="J12" s="486"/>
    </row>
    <row r="13" spans="1:11" ht="18" customHeight="1" x14ac:dyDescent="0.25">
      <c r="A13" s="488" t="str">
        <f>Данные!A2</f>
        <v>III-2-82-1500-1, I-2-82-1500-1 (Банка 1,5 л.)</v>
      </c>
      <c r="B13" s="487"/>
      <c r="C13" s="487"/>
      <c r="D13" s="487"/>
      <c r="E13" s="487"/>
      <c r="F13" s="487"/>
      <c r="G13" s="487"/>
      <c r="H13" s="487"/>
      <c r="I13" s="487"/>
      <c r="J13" s="487"/>
    </row>
    <row r="15" spans="1:11" ht="15.75" x14ac:dyDescent="0.25">
      <c r="A15" s="260" t="s">
        <v>57</v>
      </c>
      <c r="B15" s="260"/>
      <c r="C15" s="260"/>
      <c r="D15" s="260"/>
      <c r="E15" s="260"/>
      <c r="F15" s="260"/>
      <c r="G15" s="261"/>
      <c r="H15" s="262">
        <f>Данные!D11</f>
        <v>44357</v>
      </c>
      <c r="I15" s="260"/>
      <c r="J15" s="261"/>
    </row>
    <row r="16" spans="1:11" ht="15.75" x14ac:dyDescent="0.25">
      <c r="A16" s="260" t="s">
        <v>92</v>
      </c>
      <c r="B16" s="260"/>
      <c r="C16" s="260"/>
      <c r="D16" s="260"/>
      <c r="E16" s="260"/>
      <c r="F16" s="260"/>
      <c r="G16" s="260"/>
      <c r="H16" s="260"/>
      <c r="I16" s="260"/>
      <c r="J16" s="261"/>
    </row>
    <row r="17" spans="1:10" s="307" customFormat="1" ht="15.75" x14ac:dyDescent="0.25">
      <c r="A17" s="268" t="s">
        <v>58</v>
      </c>
      <c r="B17" s="269" t="s">
        <v>59</v>
      </c>
      <c r="C17" s="269"/>
      <c r="D17" s="270" t="str">
        <f>Данные!F11</f>
        <v>начальник производства</v>
      </c>
      <c r="E17" s="269"/>
      <c r="F17" s="269"/>
      <c r="H17" s="269"/>
      <c r="I17" s="269" t="str">
        <f>Данные!J11</f>
        <v>Я.В. Карчмит</v>
      </c>
      <c r="J17" s="261"/>
    </row>
    <row r="18" spans="1:10" s="307" customFormat="1" ht="15.75" x14ac:dyDescent="0.25">
      <c r="A18" s="268" t="s">
        <v>58</v>
      </c>
      <c r="B18" s="269" t="s">
        <v>60</v>
      </c>
      <c r="C18" s="269"/>
      <c r="D18" s="270" t="str">
        <f>Данные!F12</f>
        <v>начальник производственного участка</v>
      </c>
      <c r="E18" s="269"/>
      <c r="F18" s="269"/>
      <c r="G18" s="269"/>
      <c r="I18" s="269" t="str">
        <f>Данные!J12</f>
        <v>Д.Е. Серков</v>
      </c>
      <c r="J18" s="261"/>
    </row>
    <row r="19" spans="1:10" s="307" customFormat="1" ht="15.75" x14ac:dyDescent="0.25">
      <c r="A19" s="269"/>
      <c r="B19" s="269"/>
      <c r="C19" s="269"/>
      <c r="D19" s="269" t="str">
        <f>Данные!F13</f>
        <v>начальник участка ремонта форм</v>
      </c>
      <c r="E19" s="269"/>
      <c r="F19" s="269"/>
      <c r="G19" s="269"/>
      <c r="H19" s="269"/>
      <c r="I19" s="269" t="str">
        <f>Данные!J13</f>
        <v>А.Д. Гавриленко</v>
      </c>
      <c r="J19" s="261"/>
    </row>
    <row r="20" spans="1:10" ht="15.75" x14ac:dyDescent="0.25">
      <c r="A20" s="260" t="s">
        <v>72</v>
      </c>
      <c r="B20" s="260"/>
      <c r="C20" s="260"/>
      <c r="D20" s="260"/>
      <c r="E20" s="260"/>
      <c r="F20" s="260"/>
      <c r="G20" s="260"/>
      <c r="H20" s="260"/>
      <c r="I20" s="262">
        <f>H15</f>
        <v>44357</v>
      </c>
      <c r="J20" s="261"/>
    </row>
    <row r="21" spans="1:10" ht="15.75" x14ac:dyDescent="0.25">
      <c r="A21" s="260" t="s">
        <v>73</v>
      </c>
      <c r="B21" s="260"/>
      <c r="C21" s="260"/>
      <c r="D21" s="260"/>
      <c r="E21" s="260"/>
      <c r="F21" s="260"/>
      <c r="G21" s="260"/>
      <c r="H21" s="260"/>
      <c r="I21" s="260"/>
      <c r="J21" s="261"/>
    </row>
    <row r="22" spans="1:10" ht="15.75" customHeight="1" x14ac:dyDescent="0.25">
      <c r="A22" s="489" t="s">
        <v>62</v>
      </c>
      <c r="B22" s="489" t="s">
        <v>63</v>
      </c>
      <c r="C22" s="489"/>
      <c r="D22" s="489"/>
      <c r="E22" s="489" t="s">
        <v>64</v>
      </c>
      <c r="F22" s="489"/>
      <c r="G22" s="494" t="s">
        <v>65</v>
      </c>
      <c r="H22" s="489" t="s">
        <v>66</v>
      </c>
      <c r="I22" s="489"/>
      <c r="J22" s="489"/>
    </row>
    <row r="23" spans="1:10" x14ac:dyDescent="0.25">
      <c r="A23" s="489"/>
      <c r="B23" s="489"/>
      <c r="C23" s="489"/>
      <c r="D23" s="489"/>
      <c r="E23" s="489"/>
      <c r="F23" s="489"/>
      <c r="G23" s="494"/>
      <c r="H23" s="489"/>
      <c r="I23" s="489"/>
      <c r="J23" s="489"/>
    </row>
    <row r="24" spans="1:10" x14ac:dyDescent="0.25">
      <c r="A24" s="484">
        <v>1</v>
      </c>
      <c r="B24" s="491" t="s">
        <v>43</v>
      </c>
      <c r="C24" s="492"/>
      <c r="D24" s="493"/>
      <c r="E24" s="480" t="str">
        <f>Данные!C14</f>
        <v>I-2-82-1500-1</v>
      </c>
      <c r="F24" s="481"/>
      <c r="G24" s="466">
        <f>Данные!B14</f>
        <v>24</v>
      </c>
      <c r="H24" s="468"/>
      <c r="I24" s="469"/>
      <c r="J24" s="470"/>
    </row>
    <row r="25" spans="1:10" ht="43.5" customHeight="1" x14ac:dyDescent="0.25">
      <c r="A25" s="485"/>
      <c r="B25" s="477" t="str">
        <f>Данные!$A$32</f>
        <v>(к серийному формокомплекту Банка III-2-82-1500-1, I-2-82-1500-1)</v>
      </c>
      <c r="C25" s="478"/>
      <c r="D25" s="479"/>
      <c r="E25" s="490"/>
      <c r="F25" s="483"/>
      <c r="G25" s="467"/>
      <c r="H25" s="471"/>
      <c r="I25" s="472"/>
      <c r="J25" s="473"/>
    </row>
    <row r="26" spans="1:10" x14ac:dyDescent="0.25">
      <c r="A26" s="484">
        <f>A24+1</f>
        <v>2</v>
      </c>
      <c r="B26" s="474" t="s">
        <v>103</v>
      </c>
      <c r="C26" s="475"/>
      <c r="D26" s="476"/>
      <c r="E26" s="480" t="str">
        <f>Данные!C15</f>
        <v>I-2-82-1500-1</v>
      </c>
      <c r="F26" s="481"/>
      <c r="G26" s="466">
        <f>Данные!B15</f>
        <v>24</v>
      </c>
      <c r="H26" s="468"/>
      <c r="I26" s="469"/>
      <c r="J26" s="470"/>
    </row>
    <row r="27" spans="1:10" ht="40.15" customHeight="1" x14ac:dyDescent="0.25">
      <c r="A27" s="485"/>
      <c r="B27" s="477" t="str">
        <f>Данные!$A$32</f>
        <v>(к серийному формокомплекту Банка III-2-82-1500-1, I-2-82-1500-1)</v>
      </c>
      <c r="C27" s="478"/>
      <c r="D27" s="479"/>
      <c r="E27" s="482"/>
      <c r="F27" s="483"/>
      <c r="G27" s="467"/>
      <c r="H27" s="471"/>
      <c r="I27" s="472"/>
      <c r="J27" s="473"/>
    </row>
    <row r="28" spans="1:10" ht="14.45" customHeight="1" x14ac:dyDescent="0.25">
      <c r="A28" s="484">
        <f t="shared" ref="A28" si="0">A26+1</f>
        <v>3</v>
      </c>
      <c r="B28" s="474" t="s">
        <v>38</v>
      </c>
      <c r="C28" s="475"/>
      <c r="D28" s="476"/>
      <c r="E28" s="480" t="str">
        <f>Данные!C16</f>
        <v>I-2-82-1500-1</v>
      </c>
      <c r="F28" s="481"/>
      <c r="G28" s="466">
        <f>Данные!B16</f>
        <v>32</v>
      </c>
      <c r="H28" s="468"/>
      <c r="I28" s="469"/>
      <c r="J28" s="470"/>
    </row>
    <row r="29" spans="1:10" ht="40.15" customHeight="1" x14ac:dyDescent="0.25">
      <c r="A29" s="485"/>
      <c r="B29" s="477" t="str">
        <f>Данные!$A$32</f>
        <v>(к серийному формокомплекту Банка III-2-82-1500-1, I-2-82-1500-1)</v>
      </c>
      <c r="C29" s="478"/>
      <c r="D29" s="479"/>
      <c r="E29" s="482"/>
      <c r="F29" s="483"/>
      <c r="G29" s="467"/>
      <c r="H29" s="471"/>
      <c r="I29" s="472"/>
      <c r="J29" s="473"/>
    </row>
    <row r="30" spans="1:10" ht="14.45" customHeight="1" x14ac:dyDescent="0.25">
      <c r="A30" s="484">
        <f t="shared" ref="A30" si="1">A28+1</f>
        <v>4</v>
      </c>
      <c r="B30" s="474" t="s">
        <v>104</v>
      </c>
      <c r="C30" s="475"/>
      <c r="D30" s="476"/>
      <c r="E30" s="480" t="str">
        <f>Данные!C17</f>
        <v>I-2-82-1500-1</v>
      </c>
      <c r="F30" s="481"/>
      <c r="G30" s="466">
        <f>Данные!B17</f>
        <v>32</v>
      </c>
      <c r="H30" s="468"/>
      <c r="I30" s="469"/>
      <c r="J30" s="470"/>
    </row>
    <row r="31" spans="1:10" ht="40.15" customHeight="1" x14ac:dyDescent="0.25">
      <c r="A31" s="485"/>
      <c r="B31" s="477" t="str">
        <f>Данные!$A$32</f>
        <v>(к серийному формокомплекту Банка III-2-82-1500-1, I-2-82-1500-1)</v>
      </c>
      <c r="C31" s="478"/>
      <c r="D31" s="479"/>
      <c r="E31" s="482"/>
      <c r="F31" s="483"/>
      <c r="G31" s="467"/>
      <c r="H31" s="471"/>
      <c r="I31" s="472"/>
      <c r="J31" s="473"/>
    </row>
    <row r="32" spans="1:10" ht="14.45" customHeight="1" x14ac:dyDescent="0.25">
      <c r="A32" s="484">
        <f t="shared" ref="A32" si="2">A30+1</f>
        <v>5</v>
      </c>
      <c r="B32" s="474" t="s">
        <v>144</v>
      </c>
      <c r="C32" s="475"/>
      <c r="D32" s="476"/>
      <c r="E32" s="480" t="str">
        <f>Данные!C18</f>
        <v>I-2-82-1500-1</v>
      </c>
      <c r="F32" s="481"/>
      <c r="G32" s="466">
        <f>Данные!B18</f>
        <v>80</v>
      </c>
      <c r="H32" s="468"/>
      <c r="I32" s="469"/>
      <c r="J32" s="470"/>
    </row>
    <row r="33" spans="1:10" ht="40.15" customHeight="1" x14ac:dyDescent="0.25">
      <c r="A33" s="485"/>
      <c r="B33" s="477" t="str">
        <f>Данные!$A$32</f>
        <v>(к серийному формокомплекту Банка III-2-82-1500-1, I-2-82-1500-1)</v>
      </c>
      <c r="C33" s="478"/>
      <c r="D33" s="479"/>
      <c r="E33" s="482"/>
      <c r="F33" s="483"/>
      <c r="G33" s="467"/>
      <c r="H33" s="471"/>
      <c r="I33" s="472"/>
      <c r="J33" s="473"/>
    </row>
    <row r="34" spans="1:10" ht="14.45" customHeight="1" x14ac:dyDescent="0.25">
      <c r="A34" s="484">
        <f t="shared" ref="A34" si="3">A32+1</f>
        <v>6</v>
      </c>
      <c r="B34" s="474" t="s">
        <v>145</v>
      </c>
      <c r="C34" s="475"/>
      <c r="D34" s="476"/>
      <c r="E34" s="480" t="str">
        <f>Данные!C19</f>
        <v>I-2-82-1500-1</v>
      </c>
      <c r="F34" s="481"/>
      <c r="G34" s="466">
        <f>Данные!B19</f>
        <v>150</v>
      </c>
      <c r="H34" s="468"/>
      <c r="I34" s="469"/>
      <c r="J34" s="470"/>
    </row>
    <row r="35" spans="1:10" ht="40.15" customHeight="1" x14ac:dyDescent="0.25">
      <c r="A35" s="485"/>
      <c r="B35" s="477" t="str">
        <f>Данные!$A$32</f>
        <v>(к серийному формокомплекту Банка III-2-82-1500-1, I-2-82-1500-1)</v>
      </c>
      <c r="C35" s="478"/>
      <c r="D35" s="479"/>
      <c r="E35" s="482"/>
      <c r="F35" s="483"/>
      <c r="G35" s="467"/>
      <c r="H35" s="471"/>
      <c r="I35" s="472"/>
      <c r="J35" s="473"/>
    </row>
    <row r="36" spans="1:10" ht="14.45" customHeight="1" x14ac:dyDescent="0.25">
      <c r="A36" s="484">
        <f t="shared" ref="A36" si="4">A34+1</f>
        <v>7</v>
      </c>
      <c r="B36" s="474" t="s">
        <v>150</v>
      </c>
      <c r="C36" s="475"/>
      <c r="D36" s="476"/>
      <c r="E36" s="480" t="str">
        <f>Данные!C20</f>
        <v>I-2-82-1500-1</v>
      </c>
      <c r="F36" s="481"/>
      <c r="G36" s="466">
        <f>Данные!B20</f>
        <v>60</v>
      </c>
      <c r="H36" s="468"/>
      <c r="I36" s="469"/>
      <c r="J36" s="470"/>
    </row>
    <row r="37" spans="1:10" ht="40.15" customHeight="1" x14ac:dyDescent="0.25">
      <c r="A37" s="485"/>
      <c r="B37" s="477" t="str">
        <f>Данные!$A$32</f>
        <v>(к серийному формокомплекту Банка III-2-82-1500-1, I-2-82-1500-1)</v>
      </c>
      <c r="C37" s="478"/>
      <c r="D37" s="479"/>
      <c r="E37" s="482"/>
      <c r="F37" s="483"/>
      <c r="G37" s="467"/>
      <c r="H37" s="471"/>
      <c r="I37" s="472"/>
      <c r="J37" s="473"/>
    </row>
    <row r="38" spans="1:10" ht="14.45" customHeight="1" x14ac:dyDescent="0.25">
      <c r="A38" s="484">
        <f t="shared" ref="A38" si="5">A36+1</f>
        <v>8</v>
      </c>
      <c r="B38" s="474" t="s">
        <v>151</v>
      </c>
      <c r="C38" s="475"/>
      <c r="D38" s="476"/>
      <c r="E38" s="480" t="str">
        <f>Данные!C21</f>
        <v>I-2-82-1500-1</v>
      </c>
      <c r="F38" s="481"/>
      <c r="G38" s="495">
        <f>Данные!B24</f>
        <v>0</v>
      </c>
      <c r="H38" s="468"/>
      <c r="I38" s="469"/>
      <c r="J38" s="470"/>
    </row>
    <row r="39" spans="1:10" ht="40.15" customHeight="1" x14ac:dyDescent="0.25">
      <c r="A39" s="485"/>
      <c r="B39" s="477" t="str">
        <f>Данные!$A$32</f>
        <v>(к серийному формокомплекту Банка III-2-82-1500-1, I-2-82-1500-1)</v>
      </c>
      <c r="C39" s="478"/>
      <c r="D39" s="479"/>
      <c r="E39" s="482"/>
      <c r="F39" s="483"/>
      <c r="G39" s="496"/>
      <c r="H39" s="471"/>
      <c r="I39" s="472"/>
      <c r="J39" s="473"/>
    </row>
    <row r="40" spans="1:10" ht="14.45" customHeight="1" x14ac:dyDescent="0.25">
      <c r="A40" s="484">
        <f t="shared" ref="A40" si="6">A38+1</f>
        <v>9</v>
      </c>
      <c r="B40" s="474" t="s">
        <v>146</v>
      </c>
      <c r="C40" s="475"/>
      <c r="D40" s="476"/>
      <c r="E40" s="480" t="str">
        <f>Данные!C22</f>
        <v>I-2-82-1500-1</v>
      </c>
      <c r="F40" s="481"/>
      <c r="G40" s="466">
        <f>Данные!B26</f>
        <v>80</v>
      </c>
      <c r="H40" s="468"/>
      <c r="I40" s="469"/>
      <c r="J40" s="470"/>
    </row>
    <row r="41" spans="1:10" ht="40.15" customHeight="1" x14ac:dyDescent="0.25">
      <c r="A41" s="485"/>
      <c r="B41" s="477" t="str">
        <f>Данные!$A$32</f>
        <v>(к серийному формокомплекту Банка III-2-82-1500-1, I-2-82-1500-1)</v>
      </c>
      <c r="C41" s="478"/>
      <c r="D41" s="479"/>
      <c r="E41" s="482"/>
      <c r="F41" s="483"/>
      <c r="G41" s="467"/>
      <c r="H41" s="471"/>
      <c r="I41" s="472"/>
      <c r="J41" s="473"/>
    </row>
    <row r="42" spans="1:10" ht="14.45" customHeight="1" x14ac:dyDescent="0.25">
      <c r="A42" s="484">
        <f t="shared" ref="A42" si="7">A40+1</f>
        <v>10</v>
      </c>
      <c r="B42" s="474" t="s">
        <v>147</v>
      </c>
      <c r="C42" s="475"/>
      <c r="D42" s="476"/>
      <c r="E42" s="480" t="str">
        <f>Данные!C23</f>
        <v>I-2-82-1500-1</v>
      </c>
      <c r="F42" s="481"/>
      <c r="G42" s="466">
        <f>Данные!B27</f>
        <v>150</v>
      </c>
      <c r="H42" s="468"/>
      <c r="I42" s="469"/>
      <c r="J42" s="470"/>
    </row>
    <row r="43" spans="1:10" ht="40.15" customHeight="1" x14ac:dyDescent="0.25">
      <c r="A43" s="485"/>
      <c r="B43" s="477" t="str">
        <f>Данные!$A$32</f>
        <v>(к серийному формокомплекту Банка III-2-82-1500-1, I-2-82-1500-1)</v>
      </c>
      <c r="C43" s="478"/>
      <c r="D43" s="479"/>
      <c r="E43" s="482"/>
      <c r="F43" s="483"/>
      <c r="G43" s="467"/>
      <c r="H43" s="471"/>
      <c r="I43" s="472"/>
      <c r="J43" s="473"/>
    </row>
    <row r="44" spans="1:10" ht="14.45" customHeight="1" x14ac:dyDescent="0.25">
      <c r="A44" s="484">
        <f t="shared" ref="A44:A50" si="8">A42+1</f>
        <v>11</v>
      </c>
      <c r="B44" s="474" t="s">
        <v>149</v>
      </c>
      <c r="C44" s="475"/>
      <c r="D44" s="476"/>
      <c r="E44" s="480" t="str">
        <f>Данные!C24</f>
        <v>I-2-82-1500-1</v>
      </c>
      <c r="F44" s="481"/>
      <c r="G44" s="466">
        <f>Данные!B28</f>
        <v>60</v>
      </c>
      <c r="H44" s="468"/>
      <c r="I44" s="469"/>
      <c r="J44" s="470"/>
    </row>
    <row r="45" spans="1:10" ht="40.15" customHeight="1" x14ac:dyDescent="0.25">
      <c r="A45" s="485"/>
      <c r="B45" s="477" t="str">
        <f>Данные!$A$32</f>
        <v>(к серийному формокомплекту Банка III-2-82-1500-1, I-2-82-1500-1)</v>
      </c>
      <c r="C45" s="478"/>
      <c r="D45" s="479"/>
      <c r="E45" s="482"/>
      <c r="F45" s="483"/>
      <c r="G45" s="467"/>
      <c r="H45" s="471"/>
      <c r="I45" s="472"/>
      <c r="J45" s="473"/>
    </row>
    <row r="46" spans="1:10" ht="18" customHeight="1" x14ac:dyDescent="0.25">
      <c r="A46" s="484">
        <f t="shared" si="8"/>
        <v>12</v>
      </c>
      <c r="B46" s="474" t="s">
        <v>152</v>
      </c>
      <c r="C46" s="475"/>
      <c r="D46" s="476"/>
      <c r="E46" s="480" t="str">
        <f>Данные!C25</f>
        <v>I-2-82-1500-1</v>
      </c>
      <c r="F46" s="481"/>
      <c r="G46" s="466">
        <f>Данные!B29</f>
        <v>0</v>
      </c>
      <c r="H46" s="468"/>
      <c r="I46" s="469"/>
      <c r="J46" s="470"/>
    </row>
    <row r="47" spans="1:10" ht="40.15" customHeight="1" x14ac:dyDescent="0.25">
      <c r="A47" s="485"/>
      <c r="B47" s="477" t="str">
        <f>Данные!$A$32</f>
        <v>(к серийному формокомплекту Банка III-2-82-1500-1, I-2-82-1500-1)</v>
      </c>
      <c r="C47" s="478"/>
      <c r="D47" s="479"/>
      <c r="E47" s="482"/>
      <c r="F47" s="483"/>
      <c r="G47" s="467"/>
      <c r="H47" s="471"/>
      <c r="I47" s="472"/>
      <c r="J47" s="473"/>
    </row>
    <row r="48" spans="1:10" ht="21" customHeight="1" x14ac:dyDescent="0.25">
      <c r="A48" s="484">
        <f t="shared" si="8"/>
        <v>13</v>
      </c>
      <c r="B48" s="474" t="s">
        <v>89</v>
      </c>
      <c r="C48" s="475"/>
      <c r="D48" s="476"/>
      <c r="E48" s="480" t="str">
        <f>Данные!C26</f>
        <v>I-2-82-1500-1</v>
      </c>
      <c r="F48" s="481"/>
      <c r="G48" s="466">
        <f>Данные!B23</f>
        <v>30</v>
      </c>
      <c r="H48" s="468"/>
      <c r="I48" s="469"/>
      <c r="J48" s="470"/>
    </row>
    <row r="49" spans="1:10" ht="40.15" customHeight="1" x14ac:dyDescent="0.25">
      <c r="A49" s="485"/>
      <c r="B49" s="477" t="str">
        <f>Данные!$A$32</f>
        <v>(к серийному формокомплекту Банка III-2-82-1500-1, I-2-82-1500-1)</v>
      </c>
      <c r="C49" s="478"/>
      <c r="D49" s="479"/>
      <c r="E49" s="482"/>
      <c r="F49" s="483"/>
      <c r="G49" s="467"/>
      <c r="H49" s="471"/>
      <c r="I49" s="472"/>
      <c r="J49" s="473"/>
    </row>
    <row r="50" spans="1:10" ht="14.45" customHeight="1" x14ac:dyDescent="0.25">
      <c r="A50" s="484">
        <f t="shared" si="8"/>
        <v>14</v>
      </c>
      <c r="B50" s="474" t="s">
        <v>67</v>
      </c>
      <c r="C50" s="475"/>
      <c r="D50" s="476"/>
      <c r="E50" s="480" t="str">
        <f>Данные!C27</f>
        <v>I-2-82-1500-1</v>
      </c>
      <c r="F50" s="481"/>
      <c r="G50" s="466">
        <f>Данные!B22</f>
        <v>8</v>
      </c>
      <c r="H50" s="468"/>
      <c r="I50" s="469"/>
      <c r="J50" s="470"/>
    </row>
    <row r="51" spans="1:10" ht="40.15" customHeight="1" x14ac:dyDescent="0.25">
      <c r="A51" s="485"/>
      <c r="B51" s="477" t="str">
        <f>Данные!$A$32</f>
        <v>(к серийному формокомплекту Банка III-2-82-1500-1, I-2-82-1500-1)</v>
      </c>
      <c r="C51" s="478"/>
      <c r="D51" s="479"/>
      <c r="E51" s="482"/>
      <c r="F51" s="483"/>
      <c r="G51" s="467"/>
      <c r="H51" s="471"/>
      <c r="I51" s="472"/>
      <c r="J51" s="473"/>
    </row>
    <row r="52" spans="1:10" ht="15.75" x14ac:dyDescent="0.25">
      <c r="A52" s="260"/>
      <c r="B52" s="260"/>
      <c r="C52" s="260"/>
      <c r="D52" s="260"/>
      <c r="E52" s="260"/>
      <c r="F52" s="260"/>
      <c r="G52" s="260"/>
      <c r="H52" s="260"/>
      <c r="I52" s="260"/>
      <c r="J52" s="261"/>
    </row>
    <row r="53" spans="1:10" ht="15.75" x14ac:dyDescent="0.25">
      <c r="A53" s="260" t="s">
        <v>68</v>
      </c>
      <c r="B53" s="260"/>
      <c r="C53" s="260"/>
      <c r="D53" s="260"/>
      <c r="E53" s="260"/>
      <c r="F53" s="260"/>
      <c r="G53" s="260"/>
      <c r="H53" s="260"/>
      <c r="I53" s="260"/>
      <c r="J53" s="261"/>
    </row>
    <row r="54" spans="1:10" ht="15.75" x14ac:dyDescent="0.25">
      <c r="A54" s="260"/>
      <c r="B54" s="260"/>
      <c r="C54" s="260"/>
      <c r="D54" s="267"/>
      <c r="E54" s="267"/>
      <c r="F54" s="267"/>
      <c r="G54" s="267"/>
      <c r="H54" s="267"/>
      <c r="I54" s="260"/>
      <c r="J54" s="261"/>
    </row>
    <row r="55" spans="1:10" ht="15.75" x14ac:dyDescent="0.25">
      <c r="A55" s="260"/>
      <c r="B55" s="263" t="s">
        <v>69</v>
      </c>
      <c r="C55" s="260" t="s">
        <v>70</v>
      </c>
      <c r="D55" s="260"/>
      <c r="E55" s="260"/>
      <c r="F55" s="260"/>
      <c r="G55" s="260"/>
      <c r="H55" s="260"/>
      <c r="I55" s="260"/>
      <c r="J55" s="261"/>
    </row>
    <row r="56" spans="1:10" ht="15.75" x14ac:dyDescent="0.25">
      <c r="A56" s="260"/>
      <c r="B56" s="260"/>
      <c r="C56" s="260"/>
      <c r="D56" s="260"/>
      <c r="E56" s="260"/>
      <c r="F56" s="260"/>
      <c r="G56" s="260"/>
      <c r="H56" s="260"/>
      <c r="I56" s="260"/>
      <c r="J56" s="261"/>
    </row>
    <row r="57" spans="1:10" ht="15.75" x14ac:dyDescent="0.25">
      <c r="A57" s="260"/>
      <c r="B57" s="260"/>
      <c r="C57" s="260"/>
      <c r="D57" s="260"/>
      <c r="E57" s="260"/>
      <c r="G57" s="264"/>
      <c r="H57" s="264"/>
      <c r="I57" s="260" t="str">
        <f>I17</f>
        <v>Я.В. Карчмит</v>
      </c>
      <c r="J57" s="260"/>
    </row>
    <row r="58" spans="1:10" ht="15.75" x14ac:dyDescent="0.25">
      <c r="A58" s="260"/>
      <c r="B58" s="260"/>
      <c r="C58" s="260"/>
      <c r="D58" s="260"/>
      <c r="E58" s="260"/>
      <c r="G58" s="260"/>
      <c r="H58" s="260"/>
      <c r="I58" s="260"/>
      <c r="J58" s="260"/>
    </row>
    <row r="59" spans="1:10" ht="15.75" x14ac:dyDescent="0.25">
      <c r="A59" s="260"/>
      <c r="B59" s="260"/>
      <c r="C59" s="260"/>
      <c r="D59" s="260"/>
      <c r="E59" s="260"/>
      <c r="G59" s="258"/>
      <c r="H59" s="258"/>
      <c r="I59" s="260" t="str">
        <f>I18</f>
        <v>Д.Е. Серков</v>
      </c>
    </row>
    <row r="60" spans="1:10" ht="18" x14ac:dyDescent="0.25">
      <c r="A60" s="257"/>
      <c r="B60" s="257"/>
      <c r="C60" s="257"/>
      <c r="D60" s="257"/>
      <c r="E60" s="257"/>
    </row>
    <row r="61" spans="1:10" ht="18" x14ac:dyDescent="0.25">
      <c r="A61" s="257"/>
      <c r="B61" s="257"/>
      <c r="C61" s="257"/>
      <c r="D61" s="257"/>
      <c r="E61" s="257"/>
      <c r="G61" s="264"/>
      <c r="H61" s="264"/>
      <c r="I61" s="260" t="str">
        <f>I19</f>
        <v>А.Д. Гавриленко</v>
      </c>
      <c r="J61" s="260"/>
    </row>
    <row r="63" spans="1:10" ht="15.75" x14ac:dyDescent="0.25">
      <c r="G63" s="258"/>
      <c r="H63" s="258"/>
      <c r="I63" s="260" t="str">
        <f>Данные!J14</f>
        <v>А.Н. Веко</v>
      </c>
    </row>
  </sheetData>
  <mergeCells count="92">
    <mergeCell ref="A50:A51"/>
    <mergeCell ref="B50:D50"/>
    <mergeCell ref="E50:F51"/>
    <mergeCell ref="G50:G51"/>
    <mergeCell ref="H50:J51"/>
    <mergeCell ref="B51:D51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A46:A47"/>
    <mergeCell ref="A48:A49"/>
    <mergeCell ref="B48:D48"/>
    <mergeCell ref="B49:D49"/>
    <mergeCell ref="E48:F49"/>
    <mergeCell ref="G46:G47"/>
    <mergeCell ref="G48:G49"/>
    <mergeCell ref="H46:J47"/>
    <mergeCell ref="H48:J49"/>
    <mergeCell ref="B46:D46"/>
    <mergeCell ref="B47:D47"/>
    <mergeCell ref="E46:F4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1" orientation="portrait" r:id="rId1"/>
  <rowBreaks count="1" manualBreakCount="1">
    <brk id="39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18" sqref="F18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11"/>
      <c r="C2" s="512"/>
      <c r="D2" s="513"/>
      <c r="E2" s="520" t="s">
        <v>10</v>
      </c>
      <c r="F2" s="521"/>
      <c r="G2" s="521"/>
      <c r="H2" s="522"/>
      <c r="I2" s="527" t="s">
        <v>11</v>
      </c>
      <c r="J2" s="528"/>
      <c r="K2" s="531">
        <f>Данные!B14</f>
        <v>24</v>
      </c>
      <c r="L2" s="532"/>
      <c r="M2" s="66"/>
      <c r="N2" s="67"/>
      <c r="O2" s="68"/>
      <c r="P2" s="523"/>
      <c r="Q2" s="523"/>
      <c r="R2" s="69"/>
      <c r="S2" s="70"/>
    </row>
    <row r="3" spans="1:19" ht="24" thickBot="1" x14ac:dyDescent="0.25">
      <c r="A3" s="65"/>
      <c r="B3" s="514"/>
      <c r="C3" s="515"/>
      <c r="D3" s="516"/>
      <c r="E3" s="524" t="s">
        <v>43</v>
      </c>
      <c r="F3" s="525"/>
      <c r="G3" s="525"/>
      <c r="H3" s="526"/>
      <c r="I3" s="529"/>
      <c r="J3" s="530"/>
      <c r="K3" s="533"/>
      <c r="L3" s="534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17"/>
      <c r="C4" s="518"/>
      <c r="D4" s="51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38" t="s">
        <v>13</v>
      </c>
      <c r="C5" s="539"/>
      <c r="D5" s="450" t="str">
        <f>Данные!$A5</f>
        <v>PCI</v>
      </c>
      <c r="E5" s="451"/>
      <c r="F5" s="451"/>
      <c r="G5" s="451"/>
      <c r="H5" s="452"/>
      <c r="I5" s="500"/>
      <c r="J5" s="501"/>
      <c r="K5" s="451"/>
      <c r="L5" s="452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38" t="s">
        <v>12</v>
      </c>
      <c r="C6" s="540"/>
      <c r="D6" s="444" t="str">
        <f>Данные!$A2</f>
        <v>III-2-82-1500-1, I-2-82-1500-1 (Банка 1,5 л.)</v>
      </c>
      <c r="E6" s="541"/>
      <c r="F6" s="541"/>
      <c r="G6" s="541"/>
      <c r="H6" s="542"/>
      <c r="I6" s="500"/>
      <c r="J6" s="501"/>
      <c r="K6" s="451"/>
      <c r="L6" s="45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02" t="s">
        <v>14</v>
      </c>
      <c r="C7" s="503"/>
      <c r="D7" s="453">
        <f>Данные!$A8</f>
        <v>0</v>
      </c>
      <c r="E7" s="504"/>
      <c r="F7" s="504"/>
      <c r="G7" s="504"/>
      <c r="H7" s="505"/>
      <c r="I7" s="502" t="s">
        <v>15</v>
      </c>
      <c r="J7" s="506"/>
      <c r="K7" s="441">
        <f>Данные!D11</f>
        <v>44357</v>
      </c>
      <c r="L7" s="442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273"/>
      <c r="K9" s="273"/>
      <c r="L9" s="273"/>
      <c r="M9" s="273"/>
      <c r="N9" s="273"/>
      <c r="O9" s="273"/>
      <c r="P9" s="273"/>
      <c r="Q9" s="273"/>
      <c r="R9" s="274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275"/>
      <c r="K10" s="275"/>
      <c r="L10" s="275"/>
      <c r="M10" s="275"/>
      <c r="N10" s="275"/>
      <c r="O10" s="275"/>
      <c r="P10" s="275"/>
      <c r="Q10" s="275"/>
      <c r="R10" s="276"/>
      <c r="S10" s="86"/>
    </row>
    <row r="11" spans="1:19" ht="23.25" customHeight="1" x14ac:dyDescent="0.2">
      <c r="A11" s="78"/>
      <c r="B11" s="96" t="s">
        <v>26</v>
      </c>
      <c r="C11" s="271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277"/>
      <c r="K11" s="277"/>
      <c r="L11" s="277"/>
      <c r="M11" s="277"/>
      <c r="N11" s="277"/>
      <c r="O11" s="277"/>
      <c r="P11" s="277"/>
      <c r="Q11" s="277"/>
      <c r="R11" s="278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277"/>
      <c r="K12" s="277"/>
      <c r="L12" s="277"/>
      <c r="M12" s="277"/>
      <c r="N12" s="277"/>
      <c r="O12" s="277"/>
      <c r="P12" s="277"/>
      <c r="Q12" s="277"/>
      <c r="R12" s="278"/>
      <c r="S12" s="86"/>
    </row>
    <row r="13" spans="1:19" ht="23.25" customHeight="1" x14ac:dyDescent="0.2">
      <c r="A13" s="78"/>
      <c r="B13" s="96" t="s">
        <v>3</v>
      </c>
      <c r="C13" s="271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277"/>
      <c r="K13" s="277"/>
      <c r="L13" s="277"/>
      <c r="M13" s="277"/>
      <c r="N13" s="277"/>
      <c r="O13" s="277"/>
      <c r="P13" s="277"/>
      <c r="Q13" s="277"/>
      <c r="R13" s="278"/>
      <c r="S13" s="86"/>
    </row>
    <row r="14" spans="1:19" ht="23.25" customHeight="1" x14ac:dyDescent="0.2">
      <c r="A14" s="78"/>
      <c r="B14" s="96" t="s">
        <v>27</v>
      </c>
      <c r="C14" s="271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277"/>
      <c r="K14" s="277"/>
      <c r="L14" s="277"/>
      <c r="M14" s="277"/>
      <c r="N14" s="277"/>
      <c r="O14" s="277"/>
      <c r="P14" s="277"/>
      <c r="Q14" s="277"/>
      <c r="R14" s="278"/>
      <c r="S14" s="86"/>
    </row>
    <row r="15" spans="1:19" ht="23.25" customHeight="1" x14ac:dyDescent="0.2">
      <c r="A15" s="78"/>
      <c r="B15" s="96" t="s">
        <v>9</v>
      </c>
      <c r="C15" s="321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277"/>
      <c r="K15" s="277"/>
      <c r="L15" s="277"/>
      <c r="M15" s="277"/>
      <c r="N15" s="277"/>
      <c r="O15" s="277"/>
      <c r="P15" s="277"/>
      <c r="Q15" s="277"/>
      <c r="R15" s="278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277"/>
      <c r="K16" s="277"/>
      <c r="L16" s="277"/>
      <c r="M16" s="277"/>
      <c r="N16" s="277"/>
      <c r="O16" s="277"/>
      <c r="P16" s="277"/>
      <c r="Q16" s="277"/>
      <c r="R16" s="278"/>
      <c r="S16" s="86"/>
    </row>
    <row r="17" spans="1:19" ht="23.25" customHeight="1" x14ac:dyDescent="0.2">
      <c r="A17" s="78"/>
      <c r="B17" s="96" t="s">
        <v>30</v>
      </c>
      <c r="C17" s="271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277"/>
      <c r="K17" s="277"/>
      <c r="L17" s="277"/>
      <c r="M17" s="277"/>
      <c r="N17" s="277"/>
      <c r="O17" s="277"/>
      <c r="P17" s="277"/>
      <c r="Q17" s="277"/>
      <c r="R17" s="278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51" t="s">
        <v>19</v>
      </c>
      <c r="G18" s="59" t="s">
        <v>36</v>
      </c>
      <c r="H18" s="105"/>
      <c r="I18" s="104"/>
      <c r="J18" s="279"/>
      <c r="K18" s="279"/>
      <c r="L18" s="279"/>
      <c r="M18" s="279"/>
      <c r="N18" s="279"/>
      <c r="O18" s="279"/>
      <c r="P18" s="279"/>
      <c r="Q18" s="279"/>
      <c r="R18" s="280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279"/>
      <c r="K19" s="279"/>
      <c r="L19" s="279"/>
      <c r="M19" s="279"/>
      <c r="N19" s="279"/>
      <c r="O19" s="279"/>
      <c r="P19" s="279"/>
      <c r="Q19" s="279"/>
      <c r="R19" s="280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279"/>
      <c r="K20" s="279"/>
      <c r="L20" s="279"/>
      <c r="M20" s="279"/>
      <c r="N20" s="279"/>
      <c r="O20" s="279"/>
      <c r="P20" s="279"/>
      <c r="Q20" s="279"/>
      <c r="R20" s="280"/>
      <c r="S20" s="86"/>
    </row>
    <row r="21" spans="1:19" ht="32.450000000000003" customHeight="1" x14ac:dyDescent="0.2">
      <c r="A21" s="78"/>
      <c r="B21" s="103" t="s">
        <v>40</v>
      </c>
      <c r="C21" s="300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279"/>
      <c r="K21" s="279"/>
      <c r="L21" s="279"/>
      <c r="M21" s="279"/>
      <c r="N21" s="279"/>
      <c r="O21" s="279"/>
      <c r="P21" s="279"/>
      <c r="Q21" s="279"/>
      <c r="R21" s="280"/>
      <c r="S21" s="86"/>
    </row>
    <row r="22" spans="1:19" ht="28.15" customHeight="1" x14ac:dyDescent="0.2">
      <c r="A22" s="78"/>
      <c r="B22" s="103" t="s">
        <v>41</v>
      </c>
      <c r="C22" s="300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279"/>
      <c r="K22" s="279"/>
      <c r="L22" s="279"/>
      <c r="M22" s="279"/>
      <c r="N22" s="279"/>
      <c r="O22" s="279"/>
      <c r="P22" s="279"/>
      <c r="Q22" s="279"/>
      <c r="R22" s="280"/>
      <c r="S22" s="86"/>
    </row>
    <row r="23" spans="1:19" ht="15" x14ac:dyDescent="0.2">
      <c r="A23" s="78"/>
      <c r="B23" s="497" t="s">
        <v>54</v>
      </c>
      <c r="C23" s="498"/>
      <c r="D23" s="498"/>
      <c r="E23" s="499"/>
      <c r="F23" s="114" t="s">
        <v>16</v>
      </c>
      <c r="G23" s="255" t="s">
        <v>46</v>
      </c>
      <c r="H23" s="105"/>
      <c r="I23" s="104"/>
      <c r="J23" s="279"/>
      <c r="K23" s="279"/>
      <c r="L23" s="279"/>
      <c r="M23" s="279"/>
      <c r="N23" s="279"/>
      <c r="O23" s="279"/>
      <c r="P23" s="279"/>
      <c r="Q23" s="279"/>
      <c r="R23" s="280"/>
      <c r="S23" s="86"/>
    </row>
    <row r="24" spans="1:19" ht="15.75" thickBot="1" x14ac:dyDescent="0.25">
      <c r="A24" s="78"/>
      <c r="B24" s="535" t="s">
        <v>45</v>
      </c>
      <c r="C24" s="536"/>
      <c r="D24" s="536"/>
      <c r="E24" s="537"/>
      <c r="F24" s="114" t="s">
        <v>16</v>
      </c>
      <c r="G24" s="51" t="s">
        <v>46</v>
      </c>
      <c r="H24" s="106"/>
      <c r="I24" s="107"/>
      <c r="J24" s="281"/>
      <c r="K24" s="281"/>
      <c r="L24" s="281"/>
      <c r="M24" s="281"/>
      <c r="N24" s="281"/>
      <c r="O24" s="281"/>
      <c r="P24" s="281"/>
      <c r="Q24" s="281"/>
      <c r="R24" s="282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10" t="s">
        <v>132</v>
      </c>
      <c r="L27" s="510"/>
      <c r="M27" s="510"/>
      <c r="N27" s="395"/>
      <c r="O27" s="395"/>
      <c r="P27" s="411"/>
      <c r="Q27" s="411"/>
    </row>
    <row r="28" spans="1:19" x14ac:dyDescent="0.2">
      <c r="N28" s="507" t="s">
        <v>136</v>
      </c>
      <c r="O28" s="507"/>
      <c r="P28" s="508" t="s">
        <v>137</v>
      </c>
      <c r="Q28" s="509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8" priority="1" stopIfTrue="1" operator="equal">
      <formula>"ok"</formula>
    </cfRule>
    <cfRule type="cellIs" dxfId="17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46">
        <f>'Чист. форма'!B2:D4</f>
        <v>0</v>
      </c>
      <c r="C2" s="547"/>
      <c r="D2" s="548"/>
      <c r="E2" s="555" t="s">
        <v>10</v>
      </c>
      <c r="F2" s="556"/>
      <c r="G2" s="556"/>
      <c r="H2" s="557"/>
      <c r="I2" s="561" t="s">
        <v>11</v>
      </c>
      <c r="J2" s="562"/>
      <c r="K2" s="565">
        <f>Данные!B15</f>
        <v>24</v>
      </c>
      <c r="L2" s="566"/>
      <c r="M2" s="66"/>
      <c r="N2" s="67"/>
      <c r="O2" s="68"/>
      <c r="P2" s="523"/>
      <c r="Q2" s="523"/>
      <c r="R2" s="69"/>
      <c r="S2" s="70"/>
    </row>
    <row r="3" spans="1:19" ht="17.25" customHeight="1" thickBot="1" x14ac:dyDescent="0.25">
      <c r="A3" s="65"/>
      <c r="B3" s="549"/>
      <c r="C3" s="550"/>
      <c r="D3" s="551"/>
      <c r="E3" s="558" t="s">
        <v>44</v>
      </c>
      <c r="F3" s="559"/>
      <c r="G3" s="559"/>
      <c r="H3" s="560"/>
      <c r="I3" s="563"/>
      <c r="J3" s="564"/>
      <c r="K3" s="567"/>
      <c r="L3" s="56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52"/>
      <c r="C4" s="553"/>
      <c r="D4" s="55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38" t="s">
        <v>13</v>
      </c>
      <c r="C5" s="569"/>
      <c r="D5" s="450" t="str">
        <f>Данные!$A5</f>
        <v>PCI</v>
      </c>
      <c r="E5" s="451"/>
      <c r="F5" s="451"/>
      <c r="G5" s="451"/>
      <c r="H5" s="452"/>
      <c r="I5" s="570"/>
      <c r="J5" s="571"/>
      <c r="K5" s="572"/>
      <c r="L5" s="45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38" t="s">
        <v>12</v>
      </c>
      <c r="C6" s="569"/>
      <c r="D6" s="444" t="str">
        <f>Данные!$A2</f>
        <v>III-2-82-1500-1, I-2-82-1500-1 (Банка 1,5 л.)</v>
      </c>
      <c r="E6" s="541"/>
      <c r="F6" s="541"/>
      <c r="G6" s="541"/>
      <c r="H6" s="542"/>
      <c r="I6" s="570"/>
      <c r="J6" s="571"/>
      <c r="K6" s="572"/>
      <c r="L6" s="45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02" t="s">
        <v>14</v>
      </c>
      <c r="C7" s="573"/>
      <c r="D7" s="453">
        <f>Данные!$A8</f>
        <v>0</v>
      </c>
      <c r="E7" s="504"/>
      <c r="F7" s="504"/>
      <c r="G7" s="504"/>
      <c r="H7" s="505"/>
      <c r="I7" s="574" t="s">
        <v>15</v>
      </c>
      <c r="J7" s="573"/>
      <c r="K7" s="441">
        <f>Данные!D11</f>
        <v>44357</v>
      </c>
      <c r="L7" s="442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273"/>
      <c r="K9" s="273"/>
      <c r="L9" s="273"/>
      <c r="M9" s="273"/>
      <c r="N9" s="273"/>
      <c r="O9" s="273"/>
      <c r="P9" s="273"/>
      <c r="Q9" s="273"/>
      <c r="R9" s="274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275"/>
      <c r="K10" s="275"/>
      <c r="L10" s="275"/>
      <c r="M10" s="275"/>
      <c r="N10" s="275"/>
      <c r="O10" s="275"/>
      <c r="P10" s="275"/>
      <c r="Q10" s="275"/>
      <c r="R10" s="276"/>
      <c r="S10" s="86"/>
    </row>
    <row r="11" spans="1:19" ht="24.75" customHeight="1" x14ac:dyDescent="0.2">
      <c r="A11" s="78"/>
      <c r="B11" s="96" t="s">
        <v>28</v>
      </c>
      <c r="C11" s="271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277"/>
      <c r="K11" s="277"/>
      <c r="L11" s="277"/>
      <c r="M11" s="277"/>
      <c r="N11" s="277"/>
      <c r="O11" s="277"/>
      <c r="P11" s="277"/>
      <c r="Q11" s="277"/>
      <c r="R11" s="278"/>
      <c r="S11" s="86"/>
    </row>
    <row r="12" spans="1:19" ht="24.75" customHeight="1" x14ac:dyDescent="0.2">
      <c r="A12" s="78"/>
      <c r="B12" s="96" t="s">
        <v>4</v>
      </c>
      <c r="C12" s="271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277"/>
      <c r="K12" s="277"/>
      <c r="L12" s="277"/>
      <c r="M12" s="277"/>
      <c r="N12" s="277"/>
      <c r="O12" s="277"/>
      <c r="P12" s="277"/>
      <c r="Q12" s="277"/>
      <c r="R12" s="278"/>
      <c r="S12" s="86"/>
    </row>
    <row r="13" spans="1:19" ht="24.75" customHeight="1" x14ac:dyDescent="0.2">
      <c r="A13" s="78"/>
      <c r="B13" s="96" t="s">
        <v>5</v>
      </c>
      <c r="C13" s="321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277"/>
      <c r="K13" s="277"/>
      <c r="L13" s="277"/>
      <c r="M13" s="277"/>
      <c r="N13" s="277"/>
      <c r="O13" s="277"/>
      <c r="P13" s="277"/>
      <c r="Q13" s="277"/>
      <c r="R13" s="278"/>
      <c r="S13" s="86"/>
    </row>
    <row r="14" spans="1:19" ht="24.75" customHeight="1" x14ac:dyDescent="0.2">
      <c r="A14" s="78"/>
      <c r="B14" s="544" t="s">
        <v>131</v>
      </c>
      <c r="C14" s="545"/>
      <c r="D14" s="545"/>
      <c r="E14" s="545"/>
      <c r="F14" s="114" t="s">
        <v>16</v>
      </c>
      <c r="G14" s="56" t="s">
        <v>46</v>
      </c>
      <c r="H14" s="105"/>
      <c r="I14" s="104"/>
      <c r="J14" s="279"/>
      <c r="K14" s="279"/>
      <c r="L14" s="279"/>
      <c r="M14" s="279"/>
      <c r="N14" s="279"/>
      <c r="O14" s="279"/>
      <c r="P14" s="279"/>
      <c r="Q14" s="279"/>
      <c r="R14" s="280"/>
      <c r="S14" s="86"/>
    </row>
    <row r="15" spans="1:19" ht="24.75" customHeight="1" x14ac:dyDescent="0.2">
      <c r="A15" s="78"/>
      <c r="B15" s="497" t="s">
        <v>138</v>
      </c>
      <c r="C15" s="498"/>
      <c r="D15" s="498"/>
      <c r="E15" s="498"/>
      <c r="F15" s="543"/>
      <c r="G15" s="56" t="s">
        <v>74</v>
      </c>
      <c r="H15" s="105"/>
      <c r="I15" s="104"/>
      <c r="J15" s="279"/>
      <c r="K15" s="279"/>
      <c r="L15" s="279"/>
      <c r="M15" s="279"/>
      <c r="N15" s="279"/>
      <c r="O15" s="279"/>
      <c r="P15" s="279"/>
      <c r="Q15" s="279"/>
      <c r="R15" s="280"/>
      <c r="S15" s="86"/>
    </row>
    <row r="16" spans="1:19" ht="24.75" customHeight="1" thickBot="1" x14ac:dyDescent="0.25">
      <c r="A16" s="78"/>
      <c r="B16" s="535" t="s">
        <v>45</v>
      </c>
      <c r="C16" s="536"/>
      <c r="D16" s="536"/>
      <c r="E16" s="537"/>
      <c r="F16" s="114" t="s">
        <v>16</v>
      </c>
      <c r="G16" s="113" t="s">
        <v>46</v>
      </c>
      <c r="H16" s="106"/>
      <c r="I16" s="107"/>
      <c r="J16" s="281"/>
      <c r="K16" s="281"/>
      <c r="L16" s="281"/>
      <c r="M16" s="281"/>
      <c r="N16" s="281"/>
      <c r="O16" s="281"/>
      <c r="P16" s="281"/>
      <c r="Q16" s="281"/>
      <c r="R16" s="282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10" t="s">
        <v>132</v>
      </c>
      <c r="M19" s="510"/>
      <c r="N19" s="510"/>
      <c r="O19" s="395"/>
      <c r="P19" s="395"/>
      <c r="Q19" s="411"/>
      <c r="R19" s="411"/>
    </row>
    <row r="20" spans="1:19" x14ac:dyDescent="0.2">
      <c r="O20" s="507" t="s">
        <v>136</v>
      </c>
      <c r="P20" s="507"/>
      <c r="Q20" s="508" t="s">
        <v>137</v>
      </c>
      <c r="R20" s="509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6" priority="3" stopIfTrue="1" operator="notBetween">
      <formula>$C16+$D16</formula>
      <formula>$C16+$E16</formula>
    </cfRule>
  </conditionalFormatting>
  <conditionalFormatting sqref="H10 J10:R10 H11:R15">
    <cfRule type="cellIs" dxfId="15" priority="1" stopIfTrue="1" operator="equal">
      <formula>"ok"</formula>
    </cfRule>
    <cfRule type="cellIs" dxfId="14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11"/>
      <c r="C2" s="512"/>
      <c r="D2" s="513"/>
      <c r="E2" s="520" t="s">
        <v>10</v>
      </c>
      <c r="F2" s="521"/>
      <c r="G2" s="521"/>
      <c r="H2" s="522"/>
      <c r="I2" s="527" t="s">
        <v>11</v>
      </c>
      <c r="J2" s="528"/>
      <c r="K2" s="531">
        <f>Данные!B16</f>
        <v>32</v>
      </c>
      <c r="L2" s="532"/>
      <c r="M2" s="66"/>
      <c r="N2" s="67"/>
      <c r="O2" s="68"/>
      <c r="P2" s="523"/>
      <c r="Q2" s="523"/>
      <c r="R2" s="69"/>
      <c r="S2" s="70"/>
    </row>
    <row r="3" spans="1:24" ht="17.25" customHeight="1" thickBot="1" x14ac:dyDescent="0.25">
      <c r="A3" s="65"/>
      <c r="B3" s="514"/>
      <c r="C3" s="515"/>
      <c r="D3" s="516"/>
      <c r="E3" s="524" t="s">
        <v>38</v>
      </c>
      <c r="F3" s="525"/>
      <c r="G3" s="525"/>
      <c r="H3" s="526"/>
      <c r="I3" s="529"/>
      <c r="J3" s="530"/>
      <c r="K3" s="533"/>
      <c r="L3" s="534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17"/>
      <c r="C4" s="518"/>
      <c r="D4" s="51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38" t="s">
        <v>13</v>
      </c>
      <c r="C5" s="539"/>
      <c r="D5" s="450" t="str">
        <f>Данные!$A5</f>
        <v>PCI</v>
      </c>
      <c r="E5" s="451"/>
      <c r="F5" s="451"/>
      <c r="G5" s="451"/>
      <c r="H5" s="452"/>
      <c r="I5" s="500"/>
      <c r="J5" s="501"/>
      <c r="K5" s="451"/>
      <c r="L5" s="45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38" t="s">
        <v>12</v>
      </c>
      <c r="C6" s="540"/>
      <c r="D6" s="444" t="str">
        <f>Данные!$A2</f>
        <v>III-2-82-1500-1, I-2-82-1500-1 (Банка 1,5 л.)</v>
      </c>
      <c r="E6" s="541"/>
      <c r="F6" s="541"/>
      <c r="G6" s="541"/>
      <c r="H6" s="542"/>
      <c r="I6" s="500"/>
      <c r="J6" s="501"/>
      <c r="K6" s="451"/>
      <c r="L6" s="45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02" t="s">
        <v>14</v>
      </c>
      <c r="C7" s="503"/>
      <c r="D7" s="453">
        <f>Данные!$A8</f>
        <v>0</v>
      </c>
      <c r="E7" s="504"/>
      <c r="F7" s="504"/>
      <c r="G7" s="504"/>
      <c r="H7" s="505"/>
      <c r="I7" s="502" t="s">
        <v>15</v>
      </c>
      <c r="J7" s="506"/>
      <c r="K7" s="441">
        <f>Данные!D11</f>
        <v>44357</v>
      </c>
      <c r="L7" s="442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273"/>
      <c r="K9" s="273"/>
      <c r="L9" s="273"/>
      <c r="M9" s="273"/>
      <c r="N9" s="273"/>
      <c r="O9" s="273"/>
      <c r="P9" s="273"/>
      <c r="Q9" s="273"/>
      <c r="R9" s="274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275"/>
      <c r="K10" s="275"/>
      <c r="L10" s="275"/>
      <c r="M10" s="275"/>
      <c r="N10" s="275"/>
      <c r="O10" s="275"/>
      <c r="P10" s="275"/>
      <c r="Q10" s="275"/>
      <c r="R10" s="276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271"/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277"/>
      <c r="K11" s="277"/>
      <c r="L11" s="277"/>
      <c r="M11" s="277"/>
      <c r="N11" s="277"/>
      <c r="O11" s="277"/>
      <c r="P11" s="277"/>
      <c r="Q11" s="277"/>
      <c r="R11" s="278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271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277"/>
      <c r="K12" s="277"/>
      <c r="L12" s="277"/>
      <c r="M12" s="277"/>
      <c r="N12" s="277"/>
      <c r="O12" s="277"/>
      <c r="P12" s="277"/>
      <c r="Q12" s="277"/>
      <c r="R12" s="278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21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277"/>
      <c r="K13" s="277"/>
      <c r="L13" s="277"/>
      <c r="M13" s="277"/>
      <c r="N13" s="277"/>
      <c r="O13" s="277"/>
      <c r="P13" s="277"/>
      <c r="Q13" s="277"/>
      <c r="R13" s="278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277"/>
      <c r="K14" s="277"/>
      <c r="L14" s="277"/>
      <c r="M14" s="277"/>
      <c r="N14" s="277"/>
      <c r="O14" s="277"/>
      <c r="P14" s="277"/>
      <c r="Q14" s="277"/>
      <c r="R14" s="278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271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277"/>
      <c r="K15" s="277"/>
      <c r="L15" s="277"/>
      <c r="M15" s="277"/>
      <c r="N15" s="277"/>
      <c r="O15" s="277"/>
      <c r="P15" s="277"/>
      <c r="Q15" s="277"/>
      <c r="R15" s="278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271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277"/>
      <c r="K16" s="277"/>
      <c r="L16" s="277"/>
      <c r="M16" s="277"/>
      <c r="N16" s="277"/>
      <c r="O16" s="277"/>
      <c r="P16" s="277"/>
      <c r="Q16" s="277"/>
      <c r="R16" s="278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277"/>
      <c r="K17" s="277"/>
      <c r="L17" s="277"/>
      <c r="M17" s="277"/>
      <c r="N17" s="277"/>
      <c r="O17" s="277"/>
      <c r="P17" s="277"/>
      <c r="Q17" s="277"/>
      <c r="R17" s="278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277"/>
      <c r="K18" s="277"/>
      <c r="L18" s="277"/>
      <c r="M18" s="277"/>
      <c r="N18" s="277"/>
      <c r="O18" s="277"/>
      <c r="P18" s="277"/>
      <c r="Q18" s="277"/>
      <c r="R18" s="278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00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279"/>
      <c r="K19" s="279"/>
      <c r="L19" s="279"/>
      <c r="M19" s="279"/>
      <c r="N19" s="279"/>
      <c r="O19" s="279"/>
      <c r="P19" s="279"/>
      <c r="Q19" s="279"/>
      <c r="R19" s="280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272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281"/>
      <c r="K20" s="281"/>
      <c r="L20" s="281"/>
      <c r="M20" s="281"/>
      <c r="N20" s="281"/>
      <c r="O20" s="281"/>
      <c r="P20" s="281"/>
      <c r="Q20" s="281"/>
      <c r="R20" s="282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575" t="s">
        <v>132</v>
      </c>
      <c r="M23" s="575"/>
      <c r="N23" s="575"/>
      <c r="O23" s="395"/>
      <c r="P23" s="395"/>
      <c r="Q23" s="411"/>
      <c r="R23" s="411"/>
    </row>
    <row r="24" spans="1:24" x14ac:dyDescent="0.2">
      <c r="O24" s="507" t="s">
        <v>136</v>
      </c>
      <c r="P24" s="507"/>
      <c r="Q24" s="508" t="s">
        <v>137</v>
      </c>
      <c r="R24" s="509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3" priority="1" stopIfTrue="1" operator="equal">
      <formula>"ok"</formula>
    </cfRule>
    <cfRule type="cellIs" dxfId="12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11"/>
      <c r="C2" s="512"/>
      <c r="D2" s="513"/>
      <c r="E2" s="520" t="s">
        <v>10</v>
      </c>
      <c r="F2" s="521"/>
      <c r="G2" s="521"/>
      <c r="H2" s="522"/>
      <c r="I2" s="527" t="s">
        <v>11</v>
      </c>
      <c r="J2" s="528"/>
      <c r="K2" s="531">
        <f>Данные!B17</f>
        <v>32</v>
      </c>
      <c r="L2" s="532"/>
      <c r="M2" s="7"/>
      <c r="N2" s="8"/>
      <c r="O2" s="9"/>
      <c r="P2" s="576"/>
      <c r="Q2" s="576"/>
      <c r="R2" s="10"/>
      <c r="S2" s="11"/>
    </row>
    <row r="3" spans="1:19" ht="17.25" customHeight="1" thickBot="1" x14ac:dyDescent="0.25">
      <c r="A3" s="6"/>
      <c r="B3" s="514"/>
      <c r="C3" s="515"/>
      <c r="D3" s="516"/>
      <c r="E3" s="524" t="s">
        <v>23</v>
      </c>
      <c r="F3" s="525"/>
      <c r="G3" s="525"/>
      <c r="H3" s="526"/>
      <c r="I3" s="529"/>
      <c r="J3" s="530"/>
      <c r="K3" s="533"/>
      <c r="L3" s="53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17"/>
      <c r="C4" s="518"/>
      <c r="D4" s="51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38" t="s">
        <v>13</v>
      </c>
      <c r="C5" s="539"/>
      <c r="D5" s="450" t="str">
        <f>Данные!$A5</f>
        <v>PCI</v>
      </c>
      <c r="E5" s="451"/>
      <c r="F5" s="451"/>
      <c r="G5" s="451"/>
      <c r="H5" s="452"/>
      <c r="I5" s="500"/>
      <c r="J5" s="501"/>
      <c r="K5" s="451"/>
      <c r="L5" s="45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38" t="s">
        <v>12</v>
      </c>
      <c r="C6" s="540"/>
      <c r="D6" s="444" t="str">
        <f>Данные!$A2</f>
        <v>III-2-82-1500-1, I-2-82-1500-1 (Банка 1,5 л.)</v>
      </c>
      <c r="E6" s="541"/>
      <c r="F6" s="541"/>
      <c r="G6" s="541"/>
      <c r="H6" s="542"/>
      <c r="I6" s="500"/>
      <c r="J6" s="501"/>
      <c r="K6" s="451"/>
      <c r="L6" s="45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02" t="s">
        <v>14</v>
      </c>
      <c r="C7" s="503"/>
      <c r="D7" s="453">
        <f>Данные!$A8</f>
        <v>0</v>
      </c>
      <c r="E7" s="504"/>
      <c r="F7" s="504"/>
      <c r="G7" s="504"/>
      <c r="H7" s="505"/>
      <c r="I7" s="502" t="s">
        <v>15</v>
      </c>
      <c r="J7" s="506"/>
      <c r="K7" s="441">
        <f>Данные!D11</f>
        <v>44357</v>
      </c>
      <c r="L7" s="442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283"/>
      <c r="K9" s="283"/>
      <c r="L9" s="283"/>
      <c r="M9" s="283"/>
      <c r="N9" s="283"/>
      <c r="O9" s="283"/>
      <c r="P9" s="283"/>
      <c r="Q9" s="283"/>
      <c r="R9" s="284"/>
      <c r="S9" s="38"/>
    </row>
    <row r="10" spans="1:19" ht="34.5" thickBot="1" x14ac:dyDescent="0.25">
      <c r="A10" s="24"/>
      <c r="B10" s="50" t="s">
        <v>6</v>
      </c>
      <c r="C10" s="322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285"/>
      <c r="K10" s="285"/>
      <c r="L10" s="285"/>
      <c r="M10" s="285"/>
      <c r="N10" s="285"/>
      <c r="O10" s="285"/>
      <c r="P10" s="285"/>
      <c r="Q10" s="285"/>
      <c r="R10" s="286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285"/>
      <c r="K11" s="285"/>
      <c r="L11" s="285"/>
      <c r="M11" s="285"/>
      <c r="N11" s="285"/>
      <c r="O11" s="285"/>
      <c r="P11" s="285"/>
      <c r="Q11" s="285"/>
      <c r="R11" s="286"/>
      <c r="S11" s="32"/>
    </row>
    <row r="12" spans="1:19" ht="23.1" customHeight="1" x14ac:dyDescent="0.2">
      <c r="A12" s="24"/>
      <c r="B12" s="50" t="s">
        <v>3</v>
      </c>
      <c r="C12" s="289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285"/>
      <c r="K12" s="285"/>
      <c r="L12" s="285"/>
      <c r="M12" s="285"/>
      <c r="N12" s="285"/>
      <c r="O12" s="285"/>
      <c r="P12" s="285"/>
      <c r="Q12" s="285"/>
      <c r="R12" s="286"/>
      <c r="S12" s="32"/>
    </row>
    <row r="13" spans="1:19" ht="23.1" customHeight="1" x14ac:dyDescent="0.2">
      <c r="A13" s="24"/>
      <c r="B13" s="50" t="s">
        <v>7</v>
      </c>
      <c r="C13" s="28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285"/>
      <c r="K13" s="285"/>
      <c r="L13" s="285"/>
      <c r="M13" s="285"/>
      <c r="N13" s="285"/>
      <c r="O13" s="285"/>
      <c r="P13" s="285"/>
      <c r="Q13" s="285"/>
      <c r="R13" s="286"/>
      <c r="S13" s="32"/>
    </row>
    <row r="14" spans="1:19" ht="23.1" customHeight="1" x14ac:dyDescent="0.2">
      <c r="A14" s="24"/>
      <c r="B14" s="50" t="s">
        <v>8</v>
      </c>
      <c r="C14" s="28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285"/>
      <c r="K14" s="285"/>
      <c r="L14" s="285"/>
      <c r="M14" s="285"/>
      <c r="N14" s="285"/>
      <c r="O14" s="285"/>
      <c r="P14" s="285"/>
      <c r="Q14" s="285"/>
      <c r="R14" s="286"/>
      <c r="S14" s="32"/>
    </row>
    <row r="15" spans="1:19" ht="23.1" customHeight="1" thickBot="1" x14ac:dyDescent="0.25">
      <c r="A15" s="24"/>
      <c r="B15" s="57" t="s">
        <v>4</v>
      </c>
      <c r="C15" s="29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287"/>
      <c r="K15" s="287"/>
      <c r="L15" s="287"/>
      <c r="M15" s="287"/>
      <c r="N15" s="287"/>
      <c r="O15" s="287"/>
      <c r="P15" s="287"/>
      <c r="Q15" s="287"/>
      <c r="R15" s="288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575" t="s">
        <v>132</v>
      </c>
      <c r="M18" s="575"/>
      <c r="N18" s="575"/>
      <c r="O18" s="395"/>
      <c r="P18" s="395"/>
      <c r="Q18" s="411"/>
      <c r="R18" s="411"/>
    </row>
    <row r="19" spans="12:18" x14ac:dyDescent="0.2">
      <c r="O19" s="507" t="s">
        <v>136</v>
      </c>
      <c r="P19" s="507"/>
      <c r="Q19" s="508" t="s">
        <v>137</v>
      </c>
      <c r="R19" s="509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1" priority="1" stopIfTrue="1" operator="equal">
      <formula>"ok"</formula>
    </cfRule>
    <cfRule type="cellIs" dxfId="10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6AE8-3530-4FC6-934F-27E407CBF5D5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7" sqref="V7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1" t="s">
        <v>11</v>
      </c>
      <c r="J2" s="562"/>
      <c r="K2" s="565">
        <f>Данные!B18</f>
        <v>80</v>
      </c>
      <c r="L2" s="566"/>
      <c r="M2" s="577"/>
      <c r="N2" s="578"/>
      <c r="O2" s="578"/>
      <c r="P2" s="578"/>
      <c r="Q2" s="578"/>
      <c r="R2" s="579"/>
      <c r="S2" s="70"/>
    </row>
    <row r="3" spans="1:19" ht="17.25" customHeight="1" thickBot="1" x14ac:dyDescent="0.25">
      <c r="A3" s="65"/>
      <c r="B3" s="549"/>
      <c r="C3" s="550"/>
      <c r="D3" s="551"/>
      <c r="E3" s="558" t="s">
        <v>47</v>
      </c>
      <c r="F3" s="559"/>
      <c r="G3" s="559"/>
      <c r="H3" s="560"/>
      <c r="I3" s="563"/>
      <c r="J3" s="564"/>
      <c r="K3" s="567"/>
      <c r="L3" s="568"/>
      <c r="M3" s="580"/>
      <c r="N3" s="581"/>
      <c r="O3" s="581"/>
      <c r="P3" s="581"/>
      <c r="Q3" s="581"/>
      <c r="R3" s="582"/>
      <c r="S3" s="70"/>
    </row>
    <row r="4" spans="1:19" ht="17.100000000000001" customHeight="1" thickBot="1" x14ac:dyDescent="0.25">
      <c r="A4" s="65"/>
      <c r="B4" s="552"/>
      <c r="C4" s="553"/>
      <c r="D4" s="554"/>
      <c r="E4" s="243"/>
      <c r="F4" s="243"/>
      <c r="G4" s="243"/>
      <c r="H4" s="243"/>
      <c r="I4" s="244"/>
      <c r="J4" s="242"/>
      <c r="K4" s="245"/>
      <c r="L4" s="246"/>
      <c r="M4" s="580"/>
      <c r="N4" s="581"/>
      <c r="O4" s="581"/>
      <c r="P4" s="581"/>
      <c r="Q4" s="581"/>
      <c r="R4" s="582"/>
      <c r="S4" s="70"/>
    </row>
    <row r="5" spans="1:19" ht="24.75" customHeight="1" thickTop="1" thickBot="1" x14ac:dyDescent="0.25">
      <c r="A5" s="65"/>
      <c r="B5" s="538" t="s">
        <v>13</v>
      </c>
      <c r="C5" s="569"/>
      <c r="D5" s="450" t="str">
        <f>Данные!$A5</f>
        <v>PCI</v>
      </c>
      <c r="E5" s="451"/>
      <c r="F5" s="451"/>
      <c r="G5" s="451"/>
      <c r="H5" s="452"/>
      <c r="I5" s="570"/>
      <c r="J5" s="571"/>
      <c r="K5" s="572"/>
      <c r="L5" s="452"/>
      <c r="M5" s="580"/>
      <c r="N5" s="581"/>
      <c r="O5" s="581"/>
      <c r="P5" s="581"/>
      <c r="Q5" s="581"/>
      <c r="R5" s="582"/>
      <c r="S5" s="70"/>
    </row>
    <row r="6" spans="1:19" ht="17.100000000000001" customHeight="1" thickTop="1" thickBot="1" x14ac:dyDescent="0.25">
      <c r="A6" s="65"/>
      <c r="B6" s="538" t="s">
        <v>12</v>
      </c>
      <c r="C6" s="569"/>
      <c r="D6" s="444" t="str">
        <f>Данные!$A2</f>
        <v>III-2-82-1500-1, I-2-82-1500-1 (Банка 1,5 л.)</v>
      </c>
      <c r="E6" s="541"/>
      <c r="F6" s="541"/>
      <c r="G6" s="541"/>
      <c r="H6" s="542"/>
      <c r="I6" s="570"/>
      <c r="J6" s="571"/>
      <c r="K6" s="572"/>
      <c r="L6" s="452"/>
      <c r="M6" s="580"/>
      <c r="N6" s="581"/>
      <c r="O6" s="581"/>
      <c r="P6" s="581"/>
      <c r="Q6" s="581"/>
      <c r="R6" s="582"/>
      <c r="S6" s="70"/>
    </row>
    <row r="7" spans="1:19" ht="90.75" customHeight="1" thickTop="1" thickBot="1" x14ac:dyDescent="0.25">
      <c r="A7" s="65"/>
      <c r="B7" s="502" t="s">
        <v>14</v>
      </c>
      <c r="C7" s="573"/>
      <c r="D7" s="453">
        <f>Данные!$A8</f>
        <v>0</v>
      </c>
      <c r="E7" s="504"/>
      <c r="F7" s="504"/>
      <c r="G7" s="504"/>
      <c r="H7" s="505"/>
      <c r="I7" s="574" t="s">
        <v>15</v>
      </c>
      <c r="J7" s="573"/>
      <c r="K7" s="441">
        <f>Данные!D11</f>
        <v>44357</v>
      </c>
      <c r="L7" s="442"/>
      <c r="M7" s="580"/>
      <c r="N7" s="581"/>
      <c r="O7" s="581"/>
      <c r="P7" s="581"/>
      <c r="Q7" s="581"/>
      <c r="R7" s="582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273"/>
      <c r="N9" s="273"/>
      <c r="O9" s="273"/>
      <c r="P9" s="273"/>
      <c r="Q9" s="273"/>
      <c r="R9" s="274"/>
      <c r="S9" s="90"/>
    </row>
    <row r="10" spans="1:19" ht="24.2" customHeight="1" x14ac:dyDescent="0.2">
      <c r="A10" s="78"/>
      <c r="B10" s="92" t="s">
        <v>25</v>
      </c>
      <c r="C10" s="291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275"/>
      <c r="N10" s="275"/>
      <c r="O10" s="275"/>
      <c r="P10" s="275"/>
      <c r="Q10" s="275"/>
      <c r="R10" s="276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277"/>
      <c r="N11" s="277"/>
      <c r="O11" s="277"/>
      <c r="P11" s="277"/>
      <c r="Q11" s="277"/>
      <c r="R11" s="278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277"/>
      <c r="N12" s="277"/>
      <c r="O12" s="277"/>
      <c r="P12" s="277"/>
      <c r="Q12" s="277"/>
      <c r="R12" s="278"/>
      <c r="S12" s="86"/>
    </row>
    <row r="13" spans="1:19" s="406" customFormat="1" ht="33.75" x14ac:dyDescent="0.2">
      <c r="A13" s="396"/>
      <c r="B13" s="397" t="s">
        <v>3</v>
      </c>
      <c r="C13" s="398"/>
      <c r="D13" s="399">
        <v>0.03</v>
      </c>
      <c r="E13" s="399">
        <v>0</v>
      </c>
      <c r="F13" s="400" t="s">
        <v>16</v>
      </c>
      <c r="G13" s="254" t="s">
        <v>133</v>
      </c>
      <c r="H13" s="401"/>
      <c r="I13" s="402"/>
      <c r="J13" s="402"/>
      <c r="K13" s="402"/>
      <c r="L13" s="402"/>
      <c r="M13" s="403"/>
      <c r="N13" s="403"/>
      <c r="O13" s="403"/>
      <c r="P13" s="403"/>
      <c r="Q13" s="403"/>
      <c r="R13" s="404"/>
      <c r="S13" s="405"/>
    </row>
    <row r="14" spans="1:19" ht="33.75" x14ac:dyDescent="0.2">
      <c r="A14" s="78"/>
      <c r="B14" s="96" t="s">
        <v>27</v>
      </c>
      <c r="C14" s="271"/>
      <c r="D14" s="97">
        <v>0.03</v>
      </c>
      <c r="E14" s="97">
        <v>0</v>
      </c>
      <c r="F14" s="114" t="s">
        <v>16</v>
      </c>
      <c r="G14" s="254" t="s">
        <v>134</v>
      </c>
      <c r="H14" s="98"/>
      <c r="I14" s="97"/>
      <c r="J14" s="97"/>
      <c r="K14" s="97"/>
      <c r="L14" s="97"/>
      <c r="M14" s="277"/>
      <c r="N14" s="277"/>
      <c r="O14" s="277"/>
      <c r="P14" s="277"/>
      <c r="Q14" s="277"/>
      <c r="R14" s="278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277"/>
      <c r="N15" s="277"/>
      <c r="O15" s="277"/>
      <c r="P15" s="277"/>
      <c r="Q15" s="277"/>
      <c r="R15" s="278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277"/>
      <c r="N16" s="277"/>
      <c r="O16" s="277"/>
      <c r="P16" s="277"/>
      <c r="Q16" s="277"/>
      <c r="R16" s="278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277"/>
      <c r="N17" s="277"/>
      <c r="O17" s="277"/>
      <c r="P17" s="277"/>
      <c r="Q17" s="277"/>
      <c r="R17" s="278"/>
      <c r="S17" s="86"/>
    </row>
    <row r="18" spans="1:19" ht="33.75" x14ac:dyDescent="0.2">
      <c r="A18" s="78"/>
      <c r="B18" s="96" t="s">
        <v>30</v>
      </c>
      <c r="C18" s="271"/>
      <c r="D18" s="97">
        <v>0.03</v>
      </c>
      <c r="E18" s="97">
        <v>0</v>
      </c>
      <c r="F18" s="114" t="s">
        <v>16</v>
      </c>
      <c r="G18" s="254" t="s">
        <v>133</v>
      </c>
      <c r="H18" s="98"/>
      <c r="I18" s="97"/>
      <c r="J18" s="97"/>
      <c r="K18" s="97"/>
      <c r="L18" s="97"/>
      <c r="M18" s="277"/>
      <c r="N18" s="277"/>
      <c r="O18" s="277"/>
      <c r="P18" s="277"/>
      <c r="Q18" s="277"/>
      <c r="R18" s="278"/>
      <c r="S18" s="86"/>
    </row>
    <row r="19" spans="1:19" ht="30.6" customHeight="1" x14ac:dyDescent="0.2">
      <c r="A19" s="78"/>
      <c r="B19" s="96" t="s">
        <v>41</v>
      </c>
      <c r="C19" s="321"/>
      <c r="D19" s="97"/>
      <c r="E19" s="97"/>
      <c r="F19" s="114"/>
      <c r="G19" s="254"/>
      <c r="H19" s="98"/>
      <c r="I19" s="97"/>
      <c r="J19" s="97"/>
      <c r="K19" s="97"/>
      <c r="L19" s="97"/>
      <c r="M19" s="277"/>
      <c r="N19" s="277"/>
      <c r="O19" s="277"/>
      <c r="P19" s="277"/>
      <c r="Q19" s="277"/>
      <c r="R19" s="278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277"/>
      <c r="N20" s="277"/>
      <c r="O20" s="277"/>
      <c r="P20" s="277"/>
      <c r="Q20" s="277"/>
      <c r="R20" s="278"/>
      <c r="S20" s="86"/>
    </row>
    <row r="21" spans="1:19" ht="34.5" thickBot="1" x14ac:dyDescent="0.25">
      <c r="A21" s="78"/>
      <c r="B21" s="535" t="s">
        <v>48</v>
      </c>
      <c r="C21" s="536"/>
      <c r="D21" s="536"/>
      <c r="E21" s="537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281"/>
      <c r="N21" s="281"/>
      <c r="O21" s="281"/>
      <c r="P21" s="281"/>
      <c r="Q21" s="281"/>
      <c r="R21" s="282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575" t="s">
        <v>132</v>
      </c>
      <c r="M24" s="575"/>
      <c r="N24" s="575"/>
      <c r="O24" s="395"/>
      <c r="P24" s="395"/>
      <c r="Q24" s="411"/>
      <c r="R24" s="411"/>
    </row>
    <row r="25" spans="1:19" x14ac:dyDescent="0.2">
      <c r="O25" s="507" t="s">
        <v>136</v>
      </c>
      <c r="P25" s="507"/>
      <c r="Q25" s="508" t="s">
        <v>137</v>
      </c>
      <c r="R25" s="509"/>
    </row>
  </sheetData>
  <mergeCells count="22">
    <mergeCell ref="B21:E21"/>
    <mergeCell ref="L24:N24"/>
    <mergeCell ref="O25:P25"/>
    <mergeCell ref="Q25:R25"/>
    <mergeCell ref="B6:C6"/>
    <mergeCell ref="D6:H6"/>
    <mergeCell ref="I6:J6"/>
    <mergeCell ref="K6:L6"/>
    <mergeCell ref="B7:C7"/>
    <mergeCell ref="D7:H7"/>
    <mergeCell ref="I7:J7"/>
    <mergeCell ref="K7:L7"/>
    <mergeCell ref="B2:D4"/>
    <mergeCell ref="E2:H2"/>
    <mergeCell ref="I2:J3"/>
    <mergeCell ref="K2:L3"/>
    <mergeCell ref="M2:R7"/>
    <mergeCell ref="E3:H3"/>
    <mergeCell ref="B5:C5"/>
    <mergeCell ref="D5:H5"/>
    <mergeCell ref="I5:J5"/>
    <mergeCell ref="K5:L5"/>
  </mergeCells>
  <conditionalFormatting sqref="H10:R21">
    <cfRule type="cellIs" dxfId="9" priority="1" stopIfTrue="1" operator="equal">
      <formula>"ok"</formula>
    </cfRule>
    <cfRule type="cellIs" dxfId="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1" t="s">
        <v>11</v>
      </c>
      <c r="J2" s="562"/>
      <c r="K2" s="565">
        <f>Данные!B18</f>
        <v>80</v>
      </c>
      <c r="L2" s="566"/>
      <c r="M2" s="577"/>
      <c r="N2" s="578"/>
      <c r="O2" s="578"/>
      <c r="P2" s="578"/>
      <c r="Q2" s="578"/>
      <c r="R2" s="579"/>
      <c r="S2" s="70"/>
    </row>
    <row r="3" spans="1:19" ht="17.25" customHeight="1" thickBot="1" x14ac:dyDescent="0.25">
      <c r="A3" s="65"/>
      <c r="B3" s="549"/>
      <c r="C3" s="550"/>
      <c r="D3" s="551"/>
      <c r="E3" s="558" t="s">
        <v>47</v>
      </c>
      <c r="F3" s="559"/>
      <c r="G3" s="559"/>
      <c r="H3" s="560"/>
      <c r="I3" s="563"/>
      <c r="J3" s="564"/>
      <c r="K3" s="567"/>
      <c r="L3" s="568"/>
      <c r="M3" s="580"/>
      <c r="N3" s="581"/>
      <c r="O3" s="581"/>
      <c r="P3" s="581"/>
      <c r="Q3" s="581"/>
      <c r="R3" s="582"/>
      <c r="S3" s="70"/>
    </row>
    <row r="4" spans="1:19" ht="17.100000000000001" customHeight="1" thickBot="1" x14ac:dyDescent="0.25">
      <c r="A4" s="65"/>
      <c r="B4" s="552"/>
      <c r="C4" s="553"/>
      <c r="D4" s="554"/>
      <c r="E4" s="243"/>
      <c r="F4" s="243"/>
      <c r="G4" s="243"/>
      <c r="H4" s="243"/>
      <c r="I4" s="244"/>
      <c r="J4" s="242"/>
      <c r="K4" s="245"/>
      <c r="L4" s="246"/>
      <c r="M4" s="580"/>
      <c r="N4" s="581"/>
      <c r="O4" s="581"/>
      <c r="P4" s="581"/>
      <c r="Q4" s="581"/>
      <c r="R4" s="582"/>
      <c r="S4" s="70"/>
    </row>
    <row r="5" spans="1:19" ht="24.75" customHeight="1" thickTop="1" thickBot="1" x14ac:dyDescent="0.25">
      <c r="A5" s="65"/>
      <c r="B5" s="538" t="s">
        <v>13</v>
      </c>
      <c r="C5" s="569"/>
      <c r="D5" s="450" t="str">
        <f>Данные!$A5</f>
        <v>PCI</v>
      </c>
      <c r="E5" s="451"/>
      <c r="F5" s="451"/>
      <c r="G5" s="451"/>
      <c r="H5" s="452"/>
      <c r="I5" s="570"/>
      <c r="J5" s="571"/>
      <c r="K5" s="572"/>
      <c r="L5" s="452"/>
      <c r="M5" s="580"/>
      <c r="N5" s="581"/>
      <c r="O5" s="581"/>
      <c r="P5" s="581"/>
      <c r="Q5" s="581"/>
      <c r="R5" s="582"/>
      <c r="S5" s="70"/>
    </row>
    <row r="6" spans="1:19" ht="17.100000000000001" customHeight="1" thickTop="1" thickBot="1" x14ac:dyDescent="0.25">
      <c r="A6" s="65"/>
      <c r="B6" s="538" t="s">
        <v>12</v>
      </c>
      <c r="C6" s="569"/>
      <c r="D6" s="444" t="str">
        <f>Данные!$A2</f>
        <v>III-2-82-1500-1, I-2-82-1500-1 (Банка 1,5 л.)</v>
      </c>
      <c r="E6" s="541"/>
      <c r="F6" s="541"/>
      <c r="G6" s="541"/>
      <c r="H6" s="542"/>
      <c r="I6" s="570"/>
      <c r="J6" s="571"/>
      <c r="K6" s="572"/>
      <c r="L6" s="452"/>
      <c r="M6" s="580"/>
      <c r="N6" s="581"/>
      <c r="O6" s="581"/>
      <c r="P6" s="581"/>
      <c r="Q6" s="581"/>
      <c r="R6" s="582"/>
      <c r="S6" s="70"/>
    </row>
    <row r="7" spans="1:19" ht="90.75" customHeight="1" thickTop="1" thickBot="1" x14ac:dyDescent="0.25">
      <c r="A7" s="65"/>
      <c r="B7" s="502" t="s">
        <v>14</v>
      </c>
      <c r="C7" s="573"/>
      <c r="D7" s="453">
        <f>Данные!$A8</f>
        <v>0</v>
      </c>
      <c r="E7" s="504"/>
      <c r="F7" s="504"/>
      <c r="G7" s="504"/>
      <c r="H7" s="505"/>
      <c r="I7" s="574" t="s">
        <v>15</v>
      </c>
      <c r="J7" s="573"/>
      <c r="K7" s="441">
        <f>Данные!D11</f>
        <v>44357</v>
      </c>
      <c r="L7" s="442"/>
      <c r="M7" s="580"/>
      <c r="N7" s="581"/>
      <c r="O7" s="581"/>
      <c r="P7" s="581"/>
      <c r="Q7" s="581"/>
      <c r="R7" s="582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273"/>
      <c r="N9" s="273"/>
      <c r="O9" s="273"/>
      <c r="P9" s="273"/>
      <c r="Q9" s="273"/>
      <c r="R9" s="274"/>
      <c r="S9" s="90"/>
    </row>
    <row r="10" spans="1:19" ht="24.2" customHeight="1" x14ac:dyDescent="0.2">
      <c r="A10" s="78"/>
      <c r="B10" s="92" t="s">
        <v>25</v>
      </c>
      <c r="C10" s="291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275"/>
      <c r="N10" s="275"/>
      <c r="O10" s="275"/>
      <c r="P10" s="275"/>
      <c r="Q10" s="275"/>
      <c r="R10" s="276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277"/>
      <c r="N11" s="277"/>
      <c r="O11" s="277"/>
      <c r="P11" s="277"/>
      <c r="Q11" s="277"/>
      <c r="R11" s="278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277"/>
      <c r="N12" s="277"/>
      <c r="O12" s="277"/>
      <c r="P12" s="277"/>
      <c r="Q12" s="277"/>
      <c r="R12" s="278"/>
      <c r="S12" s="86"/>
    </row>
    <row r="13" spans="1:19" s="406" customFormat="1" ht="33.75" x14ac:dyDescent="0.2">
      <c r="A13" s="396"/>
      <c r="B13" s="397" t="s">
        <v>3</v>
      </c>
      <c r="C13" s="398"/>
      <c r="D13" s="399">
        <v>0.03</v>
      </c>
      <c r="E13" s="399">
        <v>0</v>
      </c>
      <c r="F13" s="400" t="s">
        <v>16</v>
      </c>
      <c r="G13" s="254" t="s">
        <v>133</v>
      </c>
      <c r="H13" s="401"/>
      <c r="I13" s="402"/>
      <c r="J13" s="402"/>
      <c r="K13" s="402"/>
      <c r="L13" s="402"/>
      <c r="M13" s="403"/>
      <c r="N13" s="403"/>
      <c r="O13" s="403"/>
      <c r="P13" s="403"/>
      <c r="Q13" s="403"/>
      <c r="R13" s="404"/>
      <c r="S13" s="405"/>
    </row>
    <row r="14" spans="1:19" ht="33.75" x14ac:dyDescent="0.2">
      <c r="A14" s="78"/>
      <c r="B14" s="96" t="s">
        <v>27</v>
      </c>
      <c r="C14" s="271"/>
      <c r="D14" s="97">
        <v>0.03</v>
      </c>
      <c r="E14" s="97">
        <v>0</v>
      </c>
      <c r="F14" s="114" t="s">
        <v>16</v>
      </c>
      <c r="G14" s="254" t="s">
        <v>134</v>
      </c>
      <c r="H14" s="98"/>
      <c r="I14" s="97"/>
      <c r="J14" s="97"/>
      <c r="K14" s="97"/>
      <c r="L14" s="97"/>
      <c r="M14" s="277"/>
      <c r="N14" s="277"/>
      <c r="O14" s="277"/>
      <c r="P14" s="277"/>
      <c r="Q14" s="277"/>
      <c r="R14" s="278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277"/>
      <c r="N15" s="277"/>
      <c r="O15" s="277"/>
      <c r="P15" s="277"/>
      <c r="Q15" s="277"/>
      <c r="R15" s="278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277"/>
      <c r="N16" s="277"/>
      <c r="O16" s="277"/>
      <c r="P16" s="277"/>
      <c r="Q16" s="277"/>
      <c r="R16" s="278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277"/>
      <c r="N17" s="277"/>
      <c r="O17" s="277"/>
      <c r="P17" s="277"/>
      <c r="Q17" s="277"/>
      <c r="R17" s="278"/>
      <c r="S17" s="86"/>
    </row>
    <row r="18" spans="1:19" ht="33.75" x14ac:dyDescent="0.2">
      <c r="A18" s="78"/>
      <c r="B18" s="96" t="s">
        <v>30</v>
      </c>
      <c r="C18" s="271"/>
      <c r="D18" s="97">
        <v>0.03</v>
      </c>
      <c r="E18" s="97">
        <v>0</v>
      </c>
      <c r="F18" s="114" t="s">
        <v>16</v>
      </c>
      <c r="G18" s="254" t="s">
        <v>133</v>
      </c>
      <c r="H18" s="98"/>
      <c r="I18" s="97"/>
      <c r="J18" s="97"/>
      <c r="K18" s="97"/>
      <c r="L18" s="97"/>
      <c r="M18" s="277"/>
      <c r="N18" s="277"/>
      <c r="O18" s="277"/>
      <c r="P18" s="277"/>
      <c r="Q18" s="277"/>
      <c r="R18" s="278"/>
      <c r="S18" s="86"/>
    </row>
    <row r="19" spans="1:19" ht="30.6" customHeight="1" x14ac:dyDescent="0.2">
      <c r="A19" s="78"/>
      <c r="B19" s="96" t="s">
        <v>41</v>
      </c>
      <c r="C19" s="321"/>
      <c r="D19" s="97"/>
      <c r="E19" s="97"/>
      <c r="F19" s="114"/>
      <c r="G19" s="254"/>
      <c r="H19" s="98"/>
      <c r="I19" s="97"/>
      <c r="J19" s="97"/>
      <c r="K19" s="97"/>
      <c r="L19" s="97"/>
      <c r="M19" s="277"/>
      <c r="N19" s="277"/>
      <c r="O19" s="277"/>
      <c r="P19" s="277"/>
      <c r="Q19" s="277"/>
      <c r="R19" s="278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277"/>
      <c r="N20" s="277"/>
      <c r="O20" s="277"/>
      <c r="P20" s="277"/>
      <c r="Q20" s="277"/>
      <c r="R20" s="278"/>
      <c r="S20" s="86"/>
    </row>
    <row r="21" spans="1:19" ht="34.5" thickBot="1" x14ac:dyDescent="0.25">
      <c r="A21" s="78"/>
      <c r="B21" s="535" t="s">
        <v>48</v>
      </c>
      <c r="C21" s="536"/>
      <c r="D21" s="536"/>
      <c r="E21" s="537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281"/>
      <c r="N21" s="281"/>
      <c r="O21" s="281"/>
      <c r="P21" s="281"/>
      <c r="Q21" s="281"/>
      <c r="R21" s="282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575" t="s">
        <v>132</v>
      </c>
      <c r="M24" s="575"/>
      <c r="N24" s="575"/>
      <c r="O24" s="395"/>
      <c r="P24" s="395"/>
      <c r="Q24" s="411"/>
      <c r="R24" s="411"/>
    </row>
    <row r="25" spans="1:19" x14ac:dyDescent="0.2">
      <c r="O25" s="507" t="s">
        <v>136</v>
      </c>
      <c r="P25" s="507"/>
      <c r="Q25" s="508" t="s">
        <v>137</v>
      </c>
      <c r="R25" s="509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7" priority="4" stopIfTrue="1" operator="equal">
      <formula>"ok"</formula>
    </cfRule>
    <cfRule type="cellIs" dxfId="6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13</vt:i4>
      </vt:variant>
    </vt:vector>
  </HeadingPairs>
  <TitlesOfParts>
    <vt:vector size="27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 СКО</vt:lpstr>
      <vt:lpstr>Горл. кольцо TWIST</vt:lpstr>
      <vt:lpstr>Финиш. кольцо СКО</vt:lpstr>
      <vt:lpstr>Финиш. кольцо TWIST</vt:lpstr>
      <vt:lpstr>Плунжер</vt:lpstr>
      <vt:lpstr>Охладитель плунжера</vt:lpstr>
      <vt:lpstr>Дут. головка</vt:lpstr>
      <vt:lpstr>'Акт приемки'!Область_печати</vt:lpstr>
      <vt:lpstr>'Горл. кольцо TWIST'!Область_печати</vt:lpstr>
      <vt:lpstr>'Горл. кольцо СКО'!Область_печати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 TWIST'!Область_печати</vt:lpstr>
      <vt:lpstr>'Финиш. кольцо СКО'!Область_печати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2021-06-15T08:54:30Z</cp:lastPrinted>
  <dcterms:created xsi:type="dcterms:W3CDTF">2004-01-21T15:24:02Z</dcterms:created>
  <dcterms:modified xsi:type="dcterms:W3CDTF">2021-06-15T08:54:45Z</dcterms:modified>
</cp:coreProperties>
</file>