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анка\"/>
    </mc:Choice>
  </mc:AlternateContent>
  <xr:revisionPtr revIDLastSave="0" documentId="13_ncr:1_{769BC615-2332-4B71-B57A-DAA1DFDCDDFF}" xr6:coauthVersionLast="43" xr6:coauthVersionMax="43" xr10:uidLastSave="{00000000-0000-0000-0000-000000000000}"/>
  <bookViews>
    <workbookView xWindow="-120" yWindow="-120" windowWidth="29040" windowHeight="15840" activeTab="4" xr2:uid="{00000000-000D-0000-FFFF-FFFF00000000}"/>
  </bookViews>
  <sheets>
    <sheet name="Данные" sheetId="15" r:id="rId1"/>
    <sheet name="Паспорт Л-1" sheetId="23" r:id="rId2"/>
    <sheet name="Паспорт Л-2" sheetId="22" r:id="rId3"/>
    <sheet name="Паспорт Л-3" sheetId="21" r:id="rId4"/>
    <sheet name="Паспорт дет." sheetId="16" r:id="rId5"/>
    <sheet name="Акт приемки" sheetId="14" r:id="rId6"/>
    <sheet name="Чист. форма" sheetId="8" r:id="rId7"/>
    <sheet name="Чист.  поддон" sheetId="4" r:id="rId8"/>
    <sheet name="Чист. форма (2)" sheetId="17" r:id="rId9"/>
    <sheet name="Чист.  поддон (2)" sheetId="18" r:id="rId10"/>
    <sheet name="Чист. форма (3)" sheetId="19" r:id="rId11"/>
    <sheet name="Чист.  поддон (3)" sheetId="20" r:id="rId12"/>
    <sheet name="Черн. форма" sheetId="3" r:id="rId13"/>
    <sheet name="Черн. поддон" sheetId="1" r:id="rId14"/>
    <sheet name="Горл. кольцо" sheetId="9" r:id="rId15"/>
    <sheet name="Финиш. кольцо" sheetId="5" r:id="rId16"/>
    <sheet name="Плунжер" sheetId="10" r:id="rId17"/>
    <sheet name="Охладитель плунжера" sheetId="11" r:id="rId18"/>
    <sheet name="Дут. головка" sheetId="6" r:id="rId19"/>
    <sheet name="Плита охлаждения" sheetId="12" r:id="rId20"/>
  </sheets>
  <definedNames>
    <definedName name="_xlnm.Print_Area" localSheetId="5">'Акт приемки'!$A$1:$J$57</definedName>
    <definedName name="_xlnm.Print_Area" localSheetId="14">'Горл. кольцо'!$A$1:$S$24</definedName>
    <definedName name="_xlnm.Print_Area" localSheetId="18">'Дут. головка'!$A$1:$S$20</definedName>
    <definedName name="_xlnm.Print_Area" localSheetId="17">'Охладитель плунжера'!$A$1:$S$22</definedName>
    <definedName name="_xlnm.Print_Area" localSheetId="4">'Паспорт дет.'!$A$1:$I$37</definedName>
    <definedName name="_xlnm.Print_Area" localSheetId="1">'Паспорт Л-1'!$A$1:$I$27</definedName>
    <definedName name="_xlnm.Print_Area" localSheetId="2">'Паспорт Л-2'!$A$1:$I$27</definedName>
    <definedName name="_xlnm.Print_Area" localSheetId="3">'Паспорт Л-3'!$A$1:$I$27</definedName>
    <definedName name="_xlnm.Print_Area" localSheetId="19">'Плита охлаждения'!$A$1:$S$19</definedName>
    <definedName name="_xlnm.Print_Area" localSheetId="16">Плунжер!$A$1:$S$22</definedName>
    <definedName name="_xlnm.Print_Area" localSheetId="15">'Финиш. кольцо'!$A$1:$S$20</definedName>
    <definedName name="_xlnm.Print_Area" localSheetId="13">'Черн. поддон'!$A$1:$S$19</definedName>
    <definedName name="_xlnm.Print_Area" localSheetId="12">'Черн. форма'!$A$1:$R$24</definedName>
    <definedName name="_xlnm.Print_Area" localSheetId="7">'Чист.  поддон'!$A$1:$S$20</definedName>
    <definedName name="_xlnm.Print_Area" localSheetId="9">'Чист.  поддон (2)'!$A$1:$S$20</definedName>
    <definedName name="_xlnm.Print_Area" localSheetId="11">'Чист.  поддон (3)'!$A$1:$S$20</definedName>
    <definedName name="_xlnm.Print_Area" localSheetId="6">'Чист. форма'!$A$1:$S$28</definedName>
    <definedName name="_xlnm.Print_Area" localSheetId="8">'Чист. форма (2)'!$A$1:$S$28</definedName>
    <definedName name="_xlnm.Print_Area" localSheetId="10">'Чист. форма (3)'!$A$1:$S$28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2" i="16" l="1"/>
  <c r="H22" i="16"/>
  <c r="G22" i="16"/>
  <c r="G12" i="22"/>
  <c r="I12" i="22" s="1"/>
  <c r="H12" i="22"/>
  <c r="G11" i="23"/>
  <c r="G34" i="14" l="1"/>
  <c r="E28" i="14" l="1"/>
  <c r="E26" i="14"/>
  <c r="C6" i="21"/>
  <c r="C6" i="22"/>
  <c r="D6" i="22"/>
  <c r="D6" i="21"/>
  <c r="G28" i="14" l="1"/>
  <c r="G26" i="14"/>
  <c r="G24" i="14"/>
  <c r="B29" i="14"/>
  <c r="B27" i="14"/>
  <c r="B6" i="21"/>
  <c r="B6" i="22"/>
  <c r="D1" i="21" l="1"/>
  <c r="D1" i="22"/>
  <c r="F21" i="23"/>
  <c r="E21" i="23"/>
  <c r="G6" i="23"/>
  <c r="D6" i="23"/>
  <c r="A10" i="23" s="1"/>
  <c r="C6" i="23"/>
  <c r="B6" i="23"/>
  <c r="D1" i="23"/>
  <c r="F21" i="22"/>
  <c r="E21" i="22"/>
  <c r="G6" i="22"/>
  <c r="A10" i="22"/>
  <c r="F21" i="21"/>
  <c r="E21" i="21"/>
  <c r="G6" i="21"/>
  <c r="A10" i="21"/>
  <c r="H21" i="23" l="1"/>
  <c r="H10" i="23"/>
  <c r="H11" i="23" s="1"/>
  <c r="G10" i="23"/>
  <c r="A27" i="23"/>
  <c r="H21" i="22"/>
  <c r="H10" i="22"/>
  <c r="H11" i="22" s="1"/>
  <c r="G10" i="22"/>
  <c r="A27" i="22"/>
  <c r="G11" i="22"/>
  <c r="H21" i="21"/>
  <c r="H10" i="21"/>
  <c r="H11" i="21" s="1"/>
  <c r="G10" i="21"/>
  <c r="A27" i="21"/>
  <c r="G11" i="21"/>
  <c r="K2" i="11"/>
  <c r="K7" i="20"/>
  <c r="D7" i="20"/>
  <c r="D6" i="20"/>
  <c r="D5" i="20"/>
  <c r="K2" i="20"/>
  <c r="B2" i="20"/>
  <c r="K7" i="19"/>
  <c r="D7" i="19"/>
  <c r="D6" i="19"/>
  <c r="D5" i="19"/>
  <c r="K2" i="19"/>
  <c r="K7" i="18"/>
  <c r="D7" i="18"/>
  <c r="D6" i="18"/>
  <c r="D5" i="18"/>
  <c r="K2" i="18"/>
  <c r="B2" i="18"/>
  <c r="K7" i="17"/>
  <c r="D7" i="17"/>
  <c r="D6" i="17"/>
  <c r="D5" i="17"/>
  <c r="K2" i="17"/>
  <c r="E38" i="15"/>
  <c r="E37" i="15"/>
  <c r="G21" i="23" l="1"/>
  <c r="I10" i="23"/>
  <c r="I11" i="23" s="1"/>
  <c r="G21" i="22"/>
  <c r="I10" i="22"/>
  <c r="I11" i="22" s="1"/>
  <c r="G21" i="21"/>
  <c r="I10" i="21"/>
  <c r="I11" i="21" s="1"/>
  <c r="A30" i="14"/>
  <c r="A32" i="14" s="1"/>
  <c r="A34" i="14" s="1"/>
  <c r="A36" i="14" s="1"/>
  <c r="A38" i="14" s="1"/>
  <c r="A40" i="14" s="1"/>
  <c r="A44" i="14" l="1"/>
  <c r="A46" i="14" s="1"/>
  <c r="A42" i="14"/>
  <c r="C27" i="23"/>
  <c r="D27" i="23" s="1"/>
  <c r="I21" i="23"/>
  <c r="C27" i="22"/>
  <c r="D27" i="22" s="1"/>
  <c r="I21" i="22"/>
  <c r="C27" i="21"/>
  <c r="D27" i="21" s="1"/>
  <c r="I21" i="21"/>
  <c r="E19" i="15"/>
  <c r="E20" i="15"/>
  <c r="E21" i="15"/>
  <c r="E22" i="15"/>
  <c r="E23" i="15"/>
  <c r="E24" i="15"/>
  <c r="E25" i="15"/>
  <c r="E26" i="15"/>
  <c r="E27" i="15"/>
  <c r="E28" i="15"/>
  <c r="E29" i="15"/>
  <c r="E30" i="15"/>
  <c r="E16" i="15"/>
  <c r="E32" i="15" l="1"/>
  <c r="G32" i="15" s="1"/>
  <c r="D16" i="16"/>
  <c r="D15" i="16"/>
  <c r="D14" i="16"/>
  <c r="D13" i="16"/>
  <c r="D12" i="16"/>
  <c r="D11" i="16"/>
  <c r="D10" i="16"/>
  <c r="D9" i="16"/>
  <c r="D8" i="16"/>
  <c r="D7" i="16"/>
  <c r="D6" i="16"/>
  <c r="G7" i="16"/>
  <c r="G8" i="16"/>
  <c r="G11" i="16"/>
  <c r="G15" i="16"/>
  <c r="C16" i="16"/>
  <c r="C7" i="16"/>
  <c r="C8" i="16"/>
  <c r="C9" i="16"/>
  <c r="C10" i="16"/>
  <c r="C11" i="16"/>
  <c r="C12" i="16"/>
  <c r="C13" i="16"/>
  <c r="C14" i="16"/>
  <c r="C15" i="16"/>
  <c r="C6" i="16"/>
  <c r="F31" i="16"/>
  <c r="E31" i="16"/>
  <c r="G16" i="16"/>
  <c r="B16" i="16"/>
  <c r="B15" i="16"/>
  <c r="G14" i="16"/>
  <c r="B14" i="16"/>
  <c r="G13" i="16"/>
  <c r="B13" i="16"/>
  <c r="G12" i="16"/>
  <c r="B12" i="16"/>
  <c r="B11" i="16"/>
  <c r="G10" i="16"/>
  <c r="B10" i="16"/>
  <c r="G9" i="16"/>
  <c r="B9" i="16"/>
  <c r="B8" i="16"/>
  <c r="B7" i="16"/>
  <c r="G6" i="16"/>
  <c r="B6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H31" i="16" l="1"/>
  <c r="G20" i="16"/>
  <c r="G21" i="16"/>
  <c r="A37" i="16"/>
  <c r="H20" i="16"/>
  <c r="H21" i="16" s="1"/>
  <c r="G46" i="14"/>
  <c r="E46" i="14"/>
  <c r="B47" i="14"/>
  <c r="G44" i="14"/>
  <c r="E44" i="14"/>
  <c r="B45" i="14"/>
  <c r="G42" i="14"/>
  <c r="E42" i="14"/>
  <c r="B43" i="14"/>
  <c r="G40" i="14"/>
  <c r="E40" i="14"/>
  <c r="B41" i="14"/>
  <c r="G38" i="14"/>
  <c r="E38" i="14"/>
  <c r="B39" i="14"/>
  <c r="G36" i="14"/>
  <c r="E36" i="14"/>
  <c r="B37" i="14"/>
  <c r="E34" i="14"/>
  <c r="B35" i="14"/>
  <c r="G32" i="14"/>
  <c r="E32" i="14"/>
  <c r="B33" i="14"/>
  <c r="G30" i="14"/>
  <c r="E30" i="14"/>
  <c r="B31" i="14"/>
  <c r="B25" i="14"/>
  <c r="G31" i="16" l="1"/>
  <c r="I31" i="16" s="1"/>
  <c r="I20" i="16"/>
  <c r="I21" i="16" s="1"/>
  <c r="E24" i="14"/>
  <c r="C37" i="16" l="1"/>
  <c r="D37" i="16" s="1"/>
  <c r="I19" i="14" l="1"/>
  <c r="I18" i="14"/>
  <c r="I17" i="14"/>
  <c r="D19" i="14"/>
  <c r="D18" i="14"/>
  <c r="D17" i="14"/>
  <c r="H15" i="14"/>
  <c r="A13" i="14"/>
  <c r="K2" i="12" l="1"/>
  <c r="K2" i="6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<sst xmlns="http://schemas.openxmlformats.org/spreadsheetml/2006/main" count="819" uniqueCount="156">
  <si>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</si>
  <si>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</si>
  <si>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</si>
  <si>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</si>
  <si>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</si>
  <si>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</si>
  <si>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</si>
  <si>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</si>
  <si>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</si>
  <si>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</si>
  <si>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</si>
  <si>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</si>
  <si>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</si>
  <si>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</si>
  <si>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</si>
  <si>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</si>
  <si>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</si>
  <si>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</si>
  <si>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</si>
  <si>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</si>
  <si>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</si>
  <si>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</si>
  <si>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</si>
  <si>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</si>
  <si>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</si>
  <si>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</si>
  <si>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</si>
  <si>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</si>
  <si>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</si>
  <si>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</si>
  <si>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</si>
  <si>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</si>
  <si>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</si>
  <si>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</si>
  <si>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</si>
  <si>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</si>
  <si>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</si>
  <si>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</si>
  <si>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</si>
  <si>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</si>
  <si>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</si>
  <si>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</si>
  <si>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</si>
  <si>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</si>
  <si>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</si>
  <si>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</si>
  <si>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</si>
  <si>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</si>
  <si>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</si>
  <si>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</si>
  <si>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</si>
  <si>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</si>
  <si>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</si>
  <si>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</si>
  <si>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</si>
  <si>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</si>
  <si>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</si>
  <si>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</si>
  <si>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</si>
  <si>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</si>
  <si>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</si>
  <si>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</si>
  <si>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</si>
  <si>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</si>
  <si>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</si>
  <si>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</si>
  <si>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</si>
  <si>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</si>
  <si>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</si>
  <si>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</si>
  <si>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</si>
  <si>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</si>
  <si>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</si>
  <si>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</si>
  <si>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</si>
  <si>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</si>
  <si>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</si>
  <si>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</si>
  <si>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</si>
  <si>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</si>
  <si>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</si>
  <si>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</si>
  <si>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</si>
  <si>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</si>
  <si>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</si>
  <si>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</si>
  <si>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</si>
  <si>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</si>
  <si>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</si>
  <si>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</si>
  <si>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</si>
  <si>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</si>
  <si>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</si>
  <si>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</si>
  <si>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</si>
  <si>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</si>
  <si>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</si>
  <si>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</si>
  <si>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</si>
  <si>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</si>
  <si>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</si>
  <si>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</si>
  <si>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</si>
  <si>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</si>
  <si>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</si>
  <si>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</si>
  <si>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</si>
  <si>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</si>
  <si>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</si>
  <si>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</si>
  <si>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</si>
  <si>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</si>
  <si>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</si>
  <si>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</si>
  <si>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</si>
  <si>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</si>
  <si>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</si>
  <si>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</si>
  <si>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</si>
  <si>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</si>
  <si>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</si>
  <si>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</si>
  <si>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</si>
  <si>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</si>
  <si>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</si>
  <si>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</si>
  <si>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</si>
  <si>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</si>
  <si>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</si>
  <si>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</si>
  <si>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</si>
  <si>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</si>
  <si>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</si>
  <si>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</si>
  <si>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</si>
  <si>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</si>
  <si>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</si>
  <si>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</si>
  <si>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</si>
  <si>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</si>
  <si>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</si>
  <si>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</si>
  <si>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>ExtraNew 0.5L</t>
  </si>
  <si>
    <t>Дата поставки  21.01.2020 (c остаточным ресурсом 100 %)</t>
  </si>
  <si>
    <t xml:space="preserve">Полная высота </t>
  </si>
  <si>
    <t>БК-СХ-60-200-19067-Л1</t>
  </si>
  <si>
    <t>БК-СХ-60-200-19068-Л2</t>
  </si>
  <si>
    <t>БК-СХ-60-200-19069-Л3</t>
  </si>
  <si>
    <t>Лампада 1 2 3</t>
  </si>
  <si>
    <r>
      <t xml:space="preserve"> (дог. безвозм. польз. №21 от</t>
    </r>
    <r>
      <rPr>
        <b/>
        <sz val="12"/>
        <color rgb="FFFF0000"/>
        <rFont val="Arial"/>
        <family val="2"/>
        <charset val="204"/>
      </rPr>
      <t xml:space="preserve"> 09.10.2019</t>
    </r>
    <r>
      <rPr>
        <b/>
        <sz val="12"/>
        <color indexed="12"/>
        <rFont val="Arial"/>
        <family val="2"/>
      </rPr>
      <t>)</t>
    </r>
  </si>
  <si>
    <t>Чистовая форма Л-1</t>
  </si>
  <si>
    <t>Чистовая форма Л-2</t>
  </si>
  <si>
    <t>Чистовая форма Л-3</t>
  </si>
  <si>
    <t>(к серийному формокомплекту Лампада 1)</t>
  </si>
  <si>
    <t>(к серийному формокомплекту Лампада 2)</t>
  </si>
  <si>
    <t>(к серийному формокомплекту Лампада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</si>
</sst>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9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2"/>
      <color rgb="FFFF000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49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0" fontId="0" fillId="0" borderId="0" xfId="0" applyBorder="1" applyAlignment="1"/>
    <xf numFmtId="0" fontId="47" fillId="13" borderId="26" xfId="0" applyFont="1" applyFill="1" applyBorder="1" applyAlignment="1">
      <alignment horizontal="center"/>
    </xf>
    <xf numFmtId="0" fontId="0" fillId="0" borderId="0" xfId="0" applyAlignment="1"/>
    <xf numFmtId="0" fontId="0" fillId="0" borderId="92" xfId="0" applyFill="1" applyBorder="1"/>
    <xf numFmtId="0" fontId="0" fillId="0" borderId="0" xfId="0" applyFill="1" applyBorder="1"/>
    <xf numFmtId="0" fontId="0" fillId="0" borderId="30" xfId="0" applyBorder="1" applyAlignment="1">
      <alignment vertical="center"/>
    </xf>
    <xf numFmtId="0" fontId="3" fillId="0" borderId="0" xfId="2" applyAlignment="1">
      <alignment wrapText="1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36" xfId="2" applyFont="1" applyBorder="1" applyAlignment="1">
      <alignment horizontal="center" vertical="center" wrapText="1"/>
    </xf>
    <xf numFmtId="0" fontId="34" fillId="0" borderId="35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0" fillId="0" borderId="36" xfId="2" applyFont="1" applyBorder="1" applyAlignment="1">
      <alignment horizontal="center" vertical="center" wrapText="1"/>
    </xf>
    <xf numFmtId="0" fontId="30" fillId="0" borderId="91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2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5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74130" y="66675"/>
          <a:ext cx="3638550" cy="2346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 flipV="1">
          <a:off x="4554223" y="2571751"/>
          <a:ext cx="5477508" cy="477477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4528820" y="2578100"/>
          <a:ext cx="5493385" cy="479806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977" y="65810"/>
          <a:ext cx="689263" cy="84882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2" name="Picture 4" descr="BOT-1_HR.jp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47460" y="146685"/>
          <a:ext cx="3590925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CxnSpPr/>
      </xdr:nvCxnSpPr>
      <xdr:spPr>
        <a:xfrm flipV="1">
          <a:off x="4457700" y="2295698"/>
          <a:ext cx="5491942" cy="259210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CxnSpPr/>
      </xdr:nvCxnSpPr>
      <xdr:spPr>
        <a:xfrm>
          <a:off x="4474634" y="2312247"/>
          <a:ext cx="5483667" cy="259884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871" y="112915"/>
          <a:ext cx="588818" cy="72049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74130" y="66675"/>
          <a:ext cx="3638550" cy="2346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 flipV="1">
          <a:off x="4554223" y="2571751"/>
          <a:ext cx="5477508" cy="477477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>
          <a:off x="4528820" y="2578100"/>
          <a:ext cx="5493385" cy="479806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977" y="65810"/>
          <a:ext cx="689263" cy="84882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2" name="Picture 4" descr="BOT-1_HR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47460" y="146685"/>
          <a:ext cx="3590925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CxnSpPr/>
      </xdr:nvCxnSpPr>
      <xdr:spPr>
        <a:xfrm flipV="1">
          <a:off x="4457700" y="2295698"/>
          <a:ext cx="5491942" cy="259210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CxnSpPr/>
      </xdr:nvCxnSpPr>
      <xdr:spPr>
        <a:xfrm>
          <a:off x="4474634" y="2312247"/>
          <a:ext cx="5483667" cy="259884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871" y="112915"/>
          <a:ext cx="588818" cy="72049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D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19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19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177800</xdr:colOff>
      <xdr:row>2</xdr:row>
      <xdr:rowOff>0</xdr:rowOff>
    </xdr:from>
    <xdr:to>
      <xdr:col>24</xdr:col>
      <xdr:colOff>581119</xdr:colOff>
      <xdr:row>6</xdr:row>
      <xdr:rowOff>1138609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7733" y="406400"/>
          <a:ext cx="3535986" cy="20868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opLeftCell="A13" workbookViewId="0">
      <selection activeCell="B22" sqref="B22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2" t="s">
        <v>82</v>
      </c>
      <c r="B1" s="506"/>
      <c r="C1" s="506"/>
      <c r="D1" s="506"/>
      <c r="E1" s="506"/>
      <c r="G1" s="363" t="s">
        <v>81</v>
      </c>
    </row>
    <row r="2" spans="1:11" ht="17.25" thickTop="1" thickBot="1" x14ac:dyDescent="0.25">
      <c r="A2" s="503" t="s">
        <v>145</v>
      </c>
      <c r="B2" s="504"/>
      <c r="C2" s="504"/>
      <c r="D2" s="504"/>
      <c r="E2" s="505"/>
      <c r="G2" s="362" t="s">
        <v>79</v>
      </c>
    </row>
    <row r="3" spans="1:11" ht="17.25" thickTop="1" thickBot="1" x14ac:dyDescent="0.25">
      <c r="A3" s="503" t="s">
        <v>146</v>
      </c>
      <c r="B3" s="504"/>
      <c r="C3" s="504"/>
      <c r="D3" s="504"/>
      <c r="E3" s="505"/>
      <c r="G3" s="362"/>
    </row>
    <row r="4" spans="1:11" ht="17.25" thickTop="1" thickBot="1" x14ac:dyDescent="0.25">
      <c r="A4" s="503" t="s">
        <v>147</v>
      </c>
      <c r="B4" s="504"/>
      <c r="C4" s="504"/>
      <c r="D4" s="504"/>
      <c r="E4" s="505"/>
      <c r="G4" s="362"/>
    </row>
    <row r="5" spans="1:11" ht="15.75" thickTop="1" x14ac:dyDescent="0.2">
      <c r="G5" s="362" t="s">
        <v>80</v>
      </c>
    </row>
    <row r="6" spans="1:11" ht="13.5" thickBot="1" x14ac:dyDescent="0.25">
      <c r="A6" s="507" t="s">
        <v>83</v>
      </c>
      <c r="B6" s="508"/>
      <c r="C6" s="508"/>
      <c r="D6" s="508"/>
      <c r="E6" s="508"/>
    </row>
    <row r="7" spans="1:11" ht="17.25" thickTop="1" thickBot="1" x14ac:dyDescent="0.25">
      <c r="A7" s="509" t="s">
        <v>87</v>
      </c>
      <c r="B7" s="510"/>
      <c r="C7" s="510"/>
      <c r="D7" s="510"/>
      <c r="E7" s="511"/>
    </row>
    <row r="8" spans="1:11" ht="13.5" thickTop="1" x14ac:dyDescent="0.2"/>
    <row r="9" spans="1:11" ht="13.5" thickBot="1" x14ac:dyDescent="0.25">
      <c r="A9" s="502" t="s">
        <v>84</v>
      </c>
      <c r="B9" s="506"/>
      <c r="C9" s="506"/>
      <c r="D9" s="506"/>
      <c r="E9" s="506"/>
    </row>
    <row r="10" spans="1:11" ht="17.25" thickTop="1" thickBot="1" x14ac:dyDescent="0.25">
      <c r="A10" s="512"/>
      <c r="B10" s="513"/>
      <c r="C10" s="513"/>
      <c r="D10" s="513"/>
      <c r="E10" s="514"/>
    </row>
    <row r="12" spans="1:11" ht="13.5" thickBot="1" x14ac:dyDescent="0.25">
      <c r="A12" s="502" t="s">
        <v>85</v>
      </c>
      <c r="B12" s="502"/>
      <c r="C12" s="364"/>
      <c r="D12" s="370" t="s">
        <v>93</v>
      </c>
      <c r="E12" s="364"/>
      <c r="F12" t="s">
        <v>94</v>
      </c>
    </row>
    <row r="13" spans="1:11" ht="17.25" thickTop="1" thickBot="1" x14ac:dyDescent="0.25">
      <c r="A13" s="500"/>
      <c r="B13" s="501"/>
      <c r="D13" s="369">
        <v>43853</v>
      </c>
      <c r="F13" s="515" t="s">
        <v>96</v>
      </c>
      <c r="G13" s="515"/>
      <c r="H13" s="515"/>
      <c r="I13" s="515"/>
      <c r="J13" s="516" t="s">
        <v>98</v>
      </c>
      <c r="K13" s="516"/>
    </row>
    <row r="14" spans="1:11" x14ac:dyDescent="0.2">
      <c r="F14" s="515" t="s">
        <v>86</v>
      </c>
      <c r="G14" s="515"/>
      <c r="H14" s="515"/>
      <c r="I14" s="515"/>
      <c r="J14" s="516" t="s">
        <v>99</v>
      </c>
      <c r="K14" s="516"/>
    </row>
    <row r="15" spans="1:11" ht="38.25" x14ac:dyDescent="0.2">
      <c r="A15" s="374" t="s">
        <v>88</v>
      </c>
      <c r="B15" s="374" t="s">
        <v>89</v>
      </c>
      <c r="C15" s="374" t="s">
        <v>103</v>
      </c>
      <c r="D15" s="374" t="s">
        <v>133</v>
      </c>
      <c r="E15" s="474" t="s">
        <v>134</v>
      </c>
      <c r="F15" s="515" t="s">
        <v>97</v>
      </c>
      <c r="G15" s="515"/>
      <c r="H15" s="515"/>
      <c r="I15" s="515"/>
      <c r="J15" s="516" t="s">
        <v>100</v>
      </c>
      <c r="K15" s="516"/>
    </row>
    <row r="16" spans="1:11" x14ac:dyDescent="0.2">
      <c r="A16" s="365" t="s">
        <v>150</v>
      </c>
      <c r="B16" s="366">
        <v>19</v>
      </c>
      <c r="C16" s="372">
        <v>19067</v>
      </c>
      <c r="D16" s="366">
        <v>32.5</v>
      </c>
      <c r="E16" s="366">
        <f>B16*D16</f>
        <v>617.5</v>
      </c>
    </row>
    <row r="17" spans="1:7" x14ac:dyDescent="0.2">
      <c r="A17" s="365" t="s">
        <v>151</v>
      </c>
      <c r="B17" s="366">
        <v>18</v>
      </c>
      <c r="C17" s="372">
        <v>19068</v>
      </c>
      <c r="D17" s="366"/>
      <c r="E17" s="366"/>
    </row>
    <row r="18" spans="1:7" x14ac:dyDescent="0.2">
      <c r="A18" s="365" t="s">
        <v>152</v>
      </c>
      <c r="B18" s="366">
        <v>18</v>
      </c>
      <c r="C18" s="372">
        <v>19069</v>
      </c>
      <c r="D18" s="366"/>
      <c r="E18" s="366"/>
    </row>
    <row r="19" spans="1:7" x14ac:dyDescent="0.2">
      <c r="A19" s="365" t="s">
        <v>44</v>
      </c>
      <c r="B19" s="366">
        <v>19</v>
      </c>
      <c r="C19" s="372"/>
      <c r="D19" s="366">
        <v>3</v>
      </c>
      <c r="E19" s="366">
        <f t="shared" ref="E19:E30" si="0">B19*D19</f>
        <v>57</v>
      </c>
    </row>
    <row r="20" spans="1:7" x14ac:dyDescent="0.2">
      <c r="A20" s="365" t="s">
        <v>38</v>
      </c>
      <c r="B20" s="366">
        <v>60</v>
      </c>
      <c r="C20" s="372"/>
      <c r="D20" s="366">
        <v>34.200000000000003</v>
      </c>
      <c r="E20" s="366">
        <f t="shared" si="0"/>
        <v>2052</v>
      </c>
    </row>
    <row r="21" spans="1:7" x14ac:dyDescent="0.2">
      <c r="A21" s="365" t="s">
        <v>23</v>
      </c>
      <c r="B21" s="366">
        <v>20</v>
      </c>
      <c r="C21" s="372"/>
      <c r="D21" s="366">
        <v>1.3</v>
      </c>
      <c r="E21" s="366">
        <f t="shared" si="0"/>
        <v>26</v>
      </c>
    </row>
    <row r="22" spans="1:7" x14ac:dyDescent="0.2">
      <c r="A22" s="365" t="s">
        <v>47</v>
      </c>
      <c r="B22" s="366">
        <v>28</v>
      </c>
      <c r="C22" s="372"/>
      <c r="D22" s="366">
        <v>1.29</v>
      </c>
      <c r="E22" s="366">
        <f t="shared" si="0"/>
        <v>36.120000000000005</v>
      </c>
    </row>
    <row r="23" spans="1:7" x14ac:dyDescent="0.2">
      <c r="A23" s="365" t="s">
        <v>90</v>
      </c>
      <c r="B23" s="366">
        <v>28</v>
      </c>
      <c r="C23" s="372"/>
      <c r="D23" s="366">
        <v>0.3</v>
      </c>
      <c r="E23" s="366">
        <f t="shared" si="0"/>
        <v>8.4</v>
      </c>
    </row>
    <row r="24" spans="1:7" x14ac:dyDescent="0.2">
      <c r="A24" s="365" t="s">
        <v>51</v>
      </c>
      <c r="B24" s="366">
        <v>78</v>
      </c>
      <c r="C24" s="372"/>
      <c r="D24" s="366">
        <v>0.5</v>
      </c>
      <c r="E24" s="366">
        <f t="shared" si="0"/>
        <v>39</v>
      </c>
    </row>
    <row r="25" spans="1:7" x14ac:dyDescent="0.2">
      <c r="A25" s="365" t="s">
        <v>53</v>
      </c>
      <c r="B25" s="366">
        <v>0</v>
      </c>
      <c r="C25" s="372"/>
      <c r="D25" s="366">
        <v>0.4</v>
      </c>
      <c r="E25" s="366">
        <f t="shared" si="0"/>
        <v>0</v>
      </c>
    </row>
    <row r="26" spans="1:7" x14ac:dyDescent="0.2">
      <c r="A26" s="365" t="s">
        <v>91</v>
      </c>
      <c r="B26" s="372">
        <v>21</v>
      </c>
      <c r="C26" s="372"/>
      <c r="D26" s="366"/>
      <c r="E26" s="366">
        <f t="shared" si="0"/>
        <v>0</v>
      </c>
    </row>
    <row r="27" spans="1:7" x14ac:dyDescent="0.2">
      <c r="A27" s="365" t="s">
        <v>56</v>
      </c>
      <c r="B27" s="366">
        <v>0</v>
      </c>
      <c r="C27" s="372"/>
      <c r="D27" s="366">
        <v>1.7</v>
      </c>
      <c r="E27" s="366">
        <f t="shared" si="0"/>
        <v>0</v>
      </c>
    </row>
    <row r="28" spans="1:7" x14ac:dyDescent="0.2">
      <c r="A28" s="365" t="s">
        <v>70</v>
      </c>
      <c r="B28" s="366">
        <v>8</v>
      </c>
      <c r="C28" s="372"/>
      <c r="D28" s="366">
        <v>3</v>
      </c>
      <c r="E28" s="366">
        <f t="shared" si="0"/>
        <v>24</v>
      </c>
    </row>
    <row r="29" spans="1:7" x14ac:dyDescent="0.2">
      <c r="A29" s="365" t="s">
        <v>92</v>
      </c>
      <c r="B29" s="372">
        <v>83</v>
      </c>
      <c r="C29" s="372"/>
      <c r="D29" s="366"/>
      <c r="E29" s="366">
        <f t="shared" si="0"/>
        <v>0</v>
      </c>
    </row>
    <row r="30" spans="1:7" x14ac:dyDescent="0.2">
      <c r="A30" s="367" t="s">
        <v>55</v>
      </c>
      <c r="B30" s="368">
        <v>18</v>
      </c>
      <c r="C30" s="372"/>
      <c r="D30" s="366">
        <v>1.5</v>
      </c>
      <c r="E30" s="366">
        <f t="shared" si="0"/>
        <v>27</v>
      </c>
    </row>
    <row r="31" spans="1:7" x14ac:dyDescent="0.2">
      <c r="A31" s="367" t="s">
        <v>105</v>
      </c>
      <c r="B31" s="373">
        <v>18</v>
      </c>
      <c r="C31" s="375"/>
      <c r="D31" s="366"/>
      <c r="E31" s="366"/>
    </row>
    <row r="32" spans="1:7" x14ac:dyDescent="0.2">
      <c r="A32" s="371"/>
      <c r="D32" s="370"/>
      <c r="E32" s="370">
        <f>SUM(E16:E31)</f>
        <v>2887.02</v>
      </c>
      <c r="F32">
        <v>2400</v>
      </c>
      <c r="G32">
        <f>F32-E32</f>
        <v>-487.02</v>
      </c>
    </row>
    <row r="33" spans="1:6" x14ac:dyDescent="0.2">
      <c r="A33" s="499" t="s">
        <v>106</v>
      </c>
      <c r="B33" s="499"/>
      <c r="C33" s="499"/>
    </row>
    <row r="34" spans="1:6" x14ac:dyDescent="0.2">
      <c r="A34" s="363" t="s">
        <v>153</v>
      </c>
      <c r="C34" s="363" t="s">
        <v>154</v>
      </c>
      <c r="F34" s="363" t="s">
        <v>155</v>
      </c>
    </row>
    <row r="36" spans="1:6" ht="38.25" x14ac:dyDescent="0.2">
      <c r="A36" s="374" t="s">
        <v>88</v>
      </c>
      <c r="B36" s="374" t="s">
        <v>89</v>
      </c>
      <c r="C36" s="374" t="s">
        <v>103</v>
      </c>
      <c r="D36" s="374" t="s">
        <v>133</v>
      </c>
      <c r="E36" s="474" t="s">
        <v>134</v>
      </c>
    </row>
    <row r="37" spans="1:6" x14ac:dyDescent="0.2">
      <c r="A37" s="365" t="s">
        <v>43</v>
      </c>
      <c r="B37" s="366">
        <v>24</v>
      </c>
      <c r="C37" s="372" t="s">
        <v>142</v>
      </c>
      <c r="D37" s="366">
        <v>32.5</v>
      </c>
      <c r="E37" s="366">
        <f>B37*D37</f>
        <v>780</v>
      </c>
    </row>
    <row r="38" spans="1:6" x14ac:dyDescent="0.2">
      <c r="A38" s="365" t="s">
        <v>44</v>
      </c>
      <c r="B38" s="366">
        <v>24</v>
      </c>
      <c r="C38" s="372" t="s">
        <v>142</v>
      </c>
      <c r="D38" s="366">
        <v>3</v>
      </c>
      <c r="E38" s="366">
        <f t="shared" ref="E38" si="1">B38*D38</f>
        <v>72</v>
      </c>
    </row>
  </sheetData>
  <mergeCells count="17">
    <mergeCell ref="F13:I13"/>
    <mergeCell ref="F14:I14"/>
    <mergeCell ref="F15:I15"/>
    <mergeCell ref="J13:K13"/>
    <mergeCell ref="J14:K14"/>
    <mergeCell ref="J15:K15"/>
    <mergeCell ref="A33:C33"/>
    <mergeCell ref="A13:B13"/>
    <mergeCell ref="A12:B12"/>
    <mergeCell ref="A2:E2"/>
    <mergeCell ref="A1:E1"/>
    <mergeCell ref="A6:E6"/>
    <mergeCell ref="A7:E7"/>
    <mergeCell ref="A10:E10"/>
    <mergeCell ref="A9:E9"/>
    <mergeCell ref="A3:E3"/>
    <mergeCell ref="A4:E4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activeCell="N27" sqref="N27:Q28"/>
      <selection pane="topRight" activeCell="N27" sqref="N27:Q28"/>
      <selection pane="bottomLeft" activeCell="N27" sqref="N27:Q28"/>
      <selection pane="bottomRight" activeCell="N27" sqref="N27:Q28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0">
        <f>'Чист. форма (2)'!B2:D4</f>
        <v>0</v>
      </c>
      <c r="C2" s="601"/>
      <c r="D2" s="602"/>
      <c r="E2" s="609" t="s">
        <v>10</v>
      </c>
      <c r="F2" s="610"/>
      <c r="G2" s="610"/>
      <c r="H2" s="611"/>
      <c r="I2" s="615" t="s">
        <v>11</v>
      </c>
      <c r="J2" s="616"/>
      <c r="K2" s="619">
        <f>Данные!B19</f>
        <v>19</v>
      </c>
      <c r="L2" s="620"/>
      <c r="M2" s="66"/>
      <c r="N2" s="67"/>
      <c r="O2" s="68"/>
      <c r="P2" s="577"/>
      <c r="Q2" s="577"/>
      <c r="R2" s="69"/>
      <c r="S2" s="70"/>
    </row>
    <row r="3" spans="1:19" ht="17.25" customHeight="1" thickBot="1" x14ac:dyDescent="0.25">
      <c r="A3" s="65"/>
      <c r="B3" s="603"/>
      <c r="C3" s="604"/>
      <c r="D3" s="605"/>
      <c r="E3" s="612" t="s">
        <v>44</v>
      </c>
      <c r="F3" s="613"/>
      <c r="G3" s="613"/>
      <c r="H3" s="614"/>
      <c r="I3" s="617"/>
      <c r="J3" s="618"/>
      <c r="K3" s="621"/>
      <c r="L3" s="622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6"/>
      <c r="C4" s="607"/>
      <c r="D4" s="608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2" t="s">
        <v>13</v>
      </c>
      <c r="C5" s="623"/>
      <c r="D5" s="509" t="str">
        <f>Данные!$A7</f>
        <v>PCI</v>
      </c>
      <c r="E5" s="510"/>
      <c r="F5" s="510"/>
      <c r="G5" s="510"/>
      <c r="H5" s="511"/>
      <c r="I5" s="624"/>
      <c r="J5" s="625"/>
      <c r="K5" s="626"/>
      <c r="L5" s="511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2" t="s">
        <v>12</v>
      </c>
      <c r="C6" s="623"/>
      <c r="D6" s="503" t="str">
        <f>Данные!$A2</f>
        <v>БК-СХ-60-200-19067-Л1</v>
      </c>
      <c r="E6" s="595"/>
      <c r="F6" s="595"/>
      <c r="G6" s="595"/>
      <c r="H6" s="596"/>
      <c r="I6" s="624"/>
      <c r="J6" s="625"/>
      <c r="K6" s="626"/>
      <c r="L6" s="511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56" t="s">
        <v>14</v>
      </c>
      <c r="C7" s="627"/>
      <c r="D7" s="512">
        <f>Данные!$A10</f>
        <v>0</v>
      </c>
      <c r="E7" s="558"/>
      <c r="F7" s="558"/>
      <c r="G7" s="558"/>
      <c r="H7" s="559"/>
      <c r="I7" s="628" t="s">
        <v>15</v>
      </c>
      <c r="J7" s="627"/>
      <c r="K7" s="500">
        <f>Данные!$A13</f>
        <v>0</v>
      </c>
      <c r="L7" s="501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598" t="s">
        <v>135</v>
      </c>
      <c r="C14" s="599"/>
      <c r="D14" s="599"/>
      <c r="E14" s="599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51" t="s">
        <v>144</v>
      </c>
      <c r="C15" s="552"/>
      <c r="D15" s="552"/>
      <c r="E15" s="552"/>
      <c r="F15" s="597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89" t="s">
        <v>45</v>
      </c>
      <c r="C16" s="590"/>
      <c r="D16" s="590"/>
      <c r="E16" s="591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64" t="s">
        <v>136</v>
      </c>
      <c r="M19" s="564"/>
      <c r="N19" s="564"/>
      <c r="O19" s="475"/>
      <c r="P19" s="475"/>
      <c r="Q19" s="491"/>
      <c r="R19" s="491"/>
    </row>
    <row r="20" spans="1:19" x14ac:dyDescent="0.2">
      <c r="O20" s="561" t="s">
        <v>140</v>
      </c>
      <c r="P20" s="561"/>
      <c r="Q20" s="562" t="s">
        <v>141</v>
      </c>
      <c r="R20" s="563"/>
    </row>
  </sheetData>
  <mergeCells count="24">
    <mergeCell ref="B16:E16"/>
    <mergeCell ref="L19:N19"/>
    <mergeCell ref="O20:P20"/>
    <mergeCell ref="Q20:R20"/>
    <mergeCell ref="B7:C7"/>
    <mergeCell ref="D7:H7"/>
    <mergeCell ref="I7:J7"/>
    <mergeCell ref="K7:L7"/>
    <mergeCell ref="B14:E14"/>
    <mergeCell ref="B15:F15"/>
    <mergeCell ref="B5:C5"/>
    <mergeCell ref="D5:H5"/>
    <mergeCell ref="I5:J5"/>
    <mergeCell ref="K5:L5"/>
    <mergeCell ref="B6:C6"/>
    <mergeCell ref="D6:H6"/>
    <mergeCell ref="I6:J6"/>
    <mergeCell ref="K6:L6"/>
    <mergeCell ref="B2:D4"/>
    <mergeCell ref="E2:H2"/>
    <mergeCell ref="I2:J3"/>
    <mergeCell ref="K2:L3"/>
    <mergeCell ref="P2:Q2"/>
    <mergeCell ref="E3:H3"/>
  </mergeCells>
  <conditionalFormatting sqref="H16:R16">
    <cfRule type="cellIs" dxfId="20" priority="3" stopIfTrue="1" operator="notBetween">
      <formula>$C16+$D16</formula>
      <formula>$C16+$E16</formula>
    </cfRule>
  </conditionalFormatting>
  <conditionalFormatting sqref="H10 J10:R10 H11:R15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8"/>
  <sheetViews>
    <sheetView showZeros="0" view="pageBreakPreview" zoomScale="90" zoomScaleSheetLayoutView="90" workbookViewId="0">
      <pane xSplit="7" ySplit="8" topLeftCell="H9" activePane="bottomRight" state="frozen"/>
      <selection activeCell="N27" sqref="N27:Q28"/>
      <selection pane="topRight" activeCell="N27" sqref="N27:Q28"/>
      <selection pane="bottomLeft" activeCell="N27" sqref="N27:Q28"/>
      <selection pane="bottomRight" activeCell="N27" sqref="N27:Q28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65"/>
      <c r="C2" s="566"/>
      <c r="D2" s="567"/>
      <c r="E2" s="574" t="s">
        <v>10</v>
      </c>
      <c r="F2" s="575"/>
      <c r="G2" s="575"/>
      <c r="H2" s="576"/>
      <c r="I2" s="581" t="s">
        <v>11</v>
      </c>
      <c r="J2" s="582"/>
      <c r="K2" s="585">
        <f>Данные!B16</f>
        <v>19</v>
      </c>
      <c r="L2" s="586"/>
      <c r="M2" s="66"/>
      <c r="N2" s="67"/>
      <c r="O2" s="68"/>
      <c r="P2" s="577"/>
      <c r="Q2" s="577"/>
      <c r="R2" s="69"/>
      <c r="S2" s="70"/>
    </row>
    <row r="3" spans="1:19" ht="24" thickBot="1" x14ac:dyDescent="0.25">
      <c r="A3" s="65"/>
      <c r="B3" s="568"/>
      <c r="C3" s="569"/>
      <c r="D3" s="570"/>
      <c r="E3" s="578" t="s">
        <v>43</v>
      </c>
      <c r="F3" s="579"/>
      <c r="G3" s="579"/>
      <c r="H3" s="580"/>
      <c r="I3" s="583"/>
      <c r="J3" s="584"/>
      <c r="K3" s="587"/>
      <c r="L3" s="588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71"/>
      <c r="C4" s="572"/>
      <c r="D4" s="57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92" t="s">
        <v>13</v>
      </c>
      <c r="C5" s="593"/>
      <c r="D5" s="509" t="str">
        <f>Данные!$A7</f>
        <v>PCI</v>
      </c>
      <c r="E5" s="510"/>
      <c r="F5" s="510"/>
      <c r="G5" s="510"/>
      <c r="H5" s="511"/>
      <c r="I5" s="554"/>
      <c r="J5" s="555"/>
      <c r="K5" s="510"/>
      <c r="L5" s="511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92" t="s">
        <v>12</v>
      </c>
      <c r="C6" s="594"/>
      <c r="D6" s="503" t="str">
        <f>Данные!$A2</f>
        <v>БК-СХ-60-200-19067-Л1</v>
      </c>
      <c r="E6" s="595"/>
      <c r="F6" s="595"/>
      <c r="G6" s="595"/>
      <c r="H6" s="596"/>
      <c r="I6" s="554"/>
      <c r="J6" s="555"/>
      <c r="K6" s="510"/>
      <c r="L6" s="511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56" t="s">
        <v>14</v>
      </c>
      <c r="C7" s="557"/>
      <c r="D7" s="512">
        <f>Данные!$A10</f>
        <v>0</v>
      </c>
      <c r="E7" s="558"/>
      <c r="F7" s="558"/>
      <c r="G7" s="558"/>
      <c r="H7" s="559"/>
      <c r="I7" s="556" t="s">
        <v>15</v>
      </c>
      <c r="J7" s="560"/>
      <c r="K7" s="500">
        <f>Данные!$A13</f>
        <v>0</v>
      </c>
      <c r="L7" s="501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/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6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51" t="s">
        <v>57</v>
      </c>
      <c r="C23" s="552"/>
      <c r="D23" s="552"/>
      <c r="E23" s="553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89" t="s">
        <v>45</v>
      </c>
      <c r="C24" s="590"/>
      <c r="D24" s="590"/>
      <c r="E24" s="591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64" t="s">
        <v>136</v>
      </c>
      <c r="L27" s="564"/>
      <c r="M27" s="564"/>
      <c r="N27" s="475"/>
      <c r="O27" s="475"/>
      <c r="P27" s="491"/>
      <c r="Q27" s="491"/>
    </row>
    <row r="28" spans="1:19" x14ac:dyDescent="0.2">
      <c r="N28" s="561" t="s">
        <v>140</v>
      </c>
      <c r="O28" s="561"/>
      <c r="P28" s="562" t="s">
        <v>141</v>
      </c>
      <c r="Q28" s="563"/>
    </row>
  </sheetData>
  <mergeCells count="23">
    <mergeCell ref="K27:M27"/>
    <mergeCell ref="N28:O28"/>
    <mergeCell ref="P28:Q28"/>
    <mergeCell ref="B7:C7"/>
    <mergeCell ref="D7:H7"/>
    <mergeCell ref="I7:J7"/>
    <mergeCell ref="K7:L7"/>
    <mergeCell ref="B23:E23"/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2:D4"/>
    <mergeCell ref="E2:H2"/>
    <mergeCell ref="I2:J3"/>
    <mergeCell ref="K2:L3"/>
    <mergeCell ref="P2:Q2"/>
    <mergeCell ref="E3:H3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activeCell="N27" sqref="N27:Q28"/>
      <selection pane="topRight" activeCell="N27" sqref="N27:Q28"/>
      <selection pane="bottomLeft" activeCell="N27" sqref="N27:Q28"/>
      <selection pane="bottomRight" activeCell="N27" sqref="N27:Q28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0">
        <f>'Чист. форма (3)'!B2:D4</f>
        <v>0</v>
      </c>
      <c r="C2" s="601"/>
      <c r="D2" s="602"/>
      <c r="E2" s="609" t="s">
        <v>10</v>
      </c>
      <c r="F2" s="610"/>
      <c r="G2" s="610"/>
      <c r="H2" s="611"/>
      <c r="I2" s="615" t="s">
        <v>11</v>
      </c>
      <c r="J2" s="616"/>
      <c r="K2" s="619">
        <f>Данные!B19</f>
        <v>19</v>
      </c>
      <c r="L2" s="620"/>
      <c r="M2" s="66"/>
      <c r="N2" s="67"/>
      <c r="O2" s="68"/>
      <c r="P2" s="577"/>
      <c r="Q2" s="577"/>
      <c r="R2" s="69"/>
      <c r="S2" s="70"/>
    </row>
    <row r="3" spans="1:19" ht="17.25" customHeight="1" thickBot="1" x14ac:dyDescent="0.25">
      <c r="A3" s="65"/>
      <c r="B3" s="603"/>
      <c r="C3" s="604"/>
      <c r="D3" s="605"/>
      <c r="E3" s="612" t="s">
        <v>44</v>
      </c>
      <c r="F3" s="613"/>
      <c r="G3" s="613"/>
      <c r="H3" s="614"/>
      <c r="I3" s="617"/>
      <c r="J3" s="618"/>
      <c r="K3" s="621"/>
      <c r="L3" s="622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6"/>
      <c r="C4" s="607"/>
      <c r="D4" s="608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2" t="s">
        <v>13</v>
      </c>
      <c r="C5" s="623"/>
      <c r="D5" s="509" t="str">
        <f>Данные!$A7</f>
        <v>PCI</v>
      </c>
      <c r="E5" s="510"/>
      <c r="F5" s="510"/>
      <c r="G5" s="510"/>
      <c r="H5" s="511"/>
      <c r="I5" s="624"/>
      <c r="J5" s="625"/>
      <c r="K5" s="626"/>
      <c r="L5" s="511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2" t="s">
        <v>12</v>
      </c>
      <c r="C6" s="623"/>
      <c r="D6" s="503" t="str">
        <f>Данные!$A2</f>
        <v>БК-СХ-60-200-19067-Л1</v>
      </c>
      <c r="E6" s="595"/>
      <c r="F6" s="595"/>
      <c r="G6" s="595"/>
      <c r="H6" s="596"/>
      <c r="I6" s="624"/>
      <c r="J6" s="625"/>
      <c r="K6" s="626"/>
      <c r="L6" s="511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56" t="s">
        <v>14</v>
      </c>
      <c r="C7" s="627"/>
      <c r="D7" s="512">
        <f>Данные!$A10</f>
        <v>0</v>
      </c>
      <c r="E7" s="558"/>
      <c r="F7" s="558"/>
      <c r="G7" s="558"/>
      <c r="H7" s="559"/>
      <c r="I7" s="628" t="s">
        <v>15</v>
      </c>
      <c r="J7" s="627"/>
      <c r="K7" s="500">
        <f>Данные!$A13</f>
        <v>0</v>
      </c>
      <c r="L7" s="501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598" t="s">
        <v>135</v>
      </c>
      <c r="C14" s="599"/>
      <c r="D14" s="599"/>
      <c r="E14" s="599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51" t="s">
        <v>144</v>
      </c>
      <c r="C15" s="552"/>
      <c r="D15" s="552"/>
      <c r="E15" s="552"/>
      <c r="F15" s="597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89" t="s">
        <v>45</v>
      </c>
      <c r="C16" s="590"/>
      <c r="D16" s="590"/>
      <c r="E16" s="591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64" t="s">
        <v>136</v>
      </c>
      <c r="M19" s="564"/>
      <c r="N19" s="564"/>
      <c r="O19" s="475"/>
      <c r="P19" s="475"/>
      <c r="Q19" s="491"/>
      <c r="R19" s="491"/>
    </row>
    <row r="20" spans="1:19" x14ac:dyDescent="0.2">
      <c r="O20" s="561" t="s">
        <v>140</v>
      </c>
      <c r="P20" s="561"/>
      <c r="Q20" s="562" t="s">
        <v>141</v>
      </c>
      <c r="R20" s="563"/>
    </row>
  </sheetData>
  <mergeCells count="24">
    <mergeCell ref="B16:E16"/>
    <mergeCell ref="L19:N19"/>
    <mergeCell ref="O20:P20"/>
    <mergeCell ref="Q20:R20"/>
    <mergeCell ref="B7:C7"/>
    <mergeCell ref="D7:H7"/>
    <mergeCell ref="I7:J7"/>
    <mergeCell ref="K7:L7"/>
    <mergeCell ref="B14:E14"/>
    <mergeCell ref="B15:F15"/>
    <mergeCell ref="B5:C5"/>
    <mergeCell ref="D5:H5"/>
    <mergeCell ref="I5:J5"/>
    <mergeCell ref="K5:L5"/>
    <mergeCell ref="B6:C6"/>
    <mergeCell ref="D6:H6"/>
    <mergeCell ref="I6:J6"/>
    <mergeCell ref="K6:L6"/>
    <mergeCell ref="B2:D4"/>
    <mergeCell ref="E2:H2"/>
    <mergeCell ref="I2:J3"/>
    <mergeCell ref="K2:L3"/>
    <mergeCell ref="P2:Q2"/>
    <mergeCell ref="E3:H3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sqref="C17:C19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65"/>
      <c r="C2" s="566"/>
      <c r="D2" s="567"/>
      <c r="E2" s="574" t="s">
        <v>10</v>
      </c>
      <c r="F2" s="575"/>
      <c r="G2" s="575"/>
      <c r="H2" s="576"/>
      <c r="I2" s="581" t="s">
        <v>11</v>
      </c>
      <c r="J2" s="582"/>
      <c r="K2" s="585">
        <f>Данные!B20</f>
        <v>60</v>
      </c>
      <c r="L2" s="586"/>
      <c r="M2" s="66"/>
      <c r="N2" s="67"/>
      <c r="O2" s="68"/>
      <c r="P2" s="577"/>
      <c r="Q2" s="577"/>
      <c r="R2" s="69"/>
      <c r="S2" s="70"/>
    </row>
    <row r="3" spans="1:24" ht="17.25" customHeight="1" thickBot="1" x14ac:dyDescent="0.25">
      <c r="A3" s="65"/>
      <c r="B3" s="568"/>
      <c r="C3" s="569"/>
      <c r="D3" s="570"/>
      <c r="E3" s="578" t="s">
        <v>38</v>
      </c>
      <c r="F3" s="579"/>
      <c r="G3" s="579"/>
      <c r="H3" s="580"/>
      <c r="I3" s="583"/>
      <c r="J3" s="584"/>
      <c r="K3" s="587"/>
      <c r="L3" s="588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71"/>
      <c r="C4" s="572"/>
      <c r="D4" s="57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92" t="s">
        <v>13</v>
      </c>
      <c r="C5" s="593"/>
      <c r="D5" s="509" t="str">
        <f>Данные!$A7</f>
        <v>PCI</v>
      </c>
      <c r="E5" s="510"/>
      <c r="F5" s="510"/>
      <c r="G5" s="510"/>
      <c r="H5" s="511"/>
      <c r="I5" s="554"/>
      <c r="J5" s="555"/>
      <c r="K5" s="510"/>
      <c r="L5" s="511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92" t="s">
        <v>12</v>
      </c>
      <c r="C6" s="594"/>
      <c r="D6" s="503" t="str">
        <f>Данные!$A2</f>
        <v>БК-СХ-60-200-19067-Л1</v>
      </c>
      <c r="E6" s="595"/>
      <c r="F6" s="595"/>
      <c r="G6" s="595"/>
      <c r="H6" s="596"/>
      <c r="I6" s="554"/>
      <c r="J6" s="555"/>
      <c r="K6" s="510"/>
      <c r="L6" s="511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56" t="s">
        <v>14</v>
      </c>
      <c r="C7" s="557"/>
      <c r="D7" s="512">
        <f>Данные!$A10</f>
        <v>0</v>
      </c>
      <c r="E7" s="558"/>
      <c r="F7" s="558"/>
      <c r="G7" s="558"/>
      <c r="H7" s="559"/>
      <c r="I7" s="556" t="s">
        <v>15</v>
      </c>
      <c r="J7" s="560"/>
      <c r="K7" s="500">
        <f>Данные!$A13</f>
        <v>0</v>
      </c>
      <c r="L7" s="501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6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>
        <v>0.2</v>
      </c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29" t="s">
        <v>136</v>
      </c>
      <c r="M23" s="629"/>
      <c r="N23" s="629"/>
      <c r="O23" s="475"/>
      <c r="P23" s="475"/>
      <c r="Q23" s="491"/>
      <c r="R23" s="491"/>
    </row>
    <row r="24" spans="1:24" x14ac:dyDescent="0.2">
      <c r="O24" s="561" t="s">
        <v>140</v>
      </c>
      <c r="P24" s="561"/>
      <c r="Q24" s="562" t="s">
        <v>141</v>
      </c>
      <c r="R24" s="563"/>
    </row>
  </sheetData>
  <mergeCells count="21">
    <mergeCell ref="O24:P24"/>
    <mergeCell ref="Q24:R24"/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8" sqref="O18:R19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65"/>
      <c r="C2" s="566"/>
      <c r="D2" s="567"/>
      <c r="E2" s="574" t="s">
        <v>10</v>
      </c>
      <c r="F2" s="575"/>
      <c r="G2" s="575"/>
      <c r="H2" s="576"/>
      <c r="I2" s="581" t="s">
        <v>11</v>
      </c>
      <c r="J2" s="582"/>
      <c r="K2" s="585">
        <f>Данные!B21</f>
        <v>20</v>
      </c>
      <c r="L2" s="586"/>
      <c r="M2" s="7"/>
      <c r="N2" s="8"/>
      <c r="O2" s="9"/>
      <c r="P2" s="630"/>
      <c r="Q2" s="630"/>
      <c r="R2" s="10"/>
      <c r="S2" s="11"/>
    </row>
    <row r="3" spans="1:19" ht="17.25" customHeight="1" thickBot="1" x14ac:dyDescent="0.25">
      <c r="A3" s="6"/>
      <c r="B3" s="568"/>
      <c r="C3" s="569"/>
      <c r="D3" s="570"/>
      <c r="E3" s="578" t="s">
        <v>23</v>
      </c>
      <c r="F3" s="579"/>
      <c r="G3" s="579"/>
      <c r="H3" s="580"/>
      <c r="I3" s="583"/>
      <c r="J3" s="584"/>
      <c r="K3" s="587"/>
      <c r="L3" s="588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71"/>
      <c r="C4" s="572"/>
      <c r="D4" s="573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92" t="s">
        <v>13</v>
      </c>
      <c r="C5" s="593"/>
      <c r="D5" s="509" t="str">
        <f>Данные!$A7</f>
        <v>PCI</v>
      </c>
      <c r="E5" s="510"/>
      <c r="F5" s="510"/>
      <c r="G5" s="510"/>
      <c r="H5" s="511"/>
      <c r="I5" s="554"/>
      <c r="J5" s="555"/>
      <c r="K5" s="510"/>
      <c r="L5" s="511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92" t="s">
        <v>12</v>
      </c>
      <c r="C6" s="594"/>
      <c r="D6" s="503" t="str">
        <f>Данные!$A2</f>
        <v>БК-СХ-60-200-19067-Л1</v>
      </c>
      <c r="E6" s="595"/>
      <c r="F6" s="595"/>
      <c r="G6" s="595"/>
      <c r="H6" s="596"/>
      <c r="I6" s="554"/>
      <c r="J6" s="555"/>
      <c r="K6" s="510"/>
      <c r="L6" s="511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56" t="s">
        <v>14</v>
      </c>
      <c r="C7" s="557"/>
      <c r="D7" s="512">
        <f>Данные!$A10</f>
        <v>0</v>
      </c>
      <c r="E7" s="558"/>
      <c r="F7" s="558"/>
      <c r="G7" s="558"/>
      <c r="H7" s="559"/>
      <c r="I7" s="556" t="s">
        <v>15</v>
      </c>
      <c r="J7" s="560"/>
      <c r="K7" s="500">
        <f>Данные!$A13</f>
        <v>0</v>
      </c>
      <c r="L7" s="501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7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29" t="s">
        <v>136</v>
      </c>
      <c r="M18" s="629"/>
      <c r="N18" s="629"/>
      <c r="O18" s="475"/>
      <c r="P18" s="475"/>
      <c r="Q18" s="491"/>
      <c r="R18" s="491"/>
    </row>
    <row r="19" spans="12:18" x14ac:dyDescent="0.2">
      <c r="O19" s="561" t="s">
        <v>140</v>
      </c>
      <c r="P19" s="561"/>
      <c r="Q19" s="562" t="s">
        <v>141</v>
      </c>
      <c r="R19" s="563"/>
    </row>
  </sheetData>
  <mergeCells count="21">
    <mergeCell ref="O19:P19"/>
    <mergeCell ref="Q19:R19"/>
    <mergeCell ref="P2:Q2"/>
    <mergeCell ref="K6:L6"/>
    <mergeCell ref="K5:L5"/>
    <mergeCell ref="L18:N18"/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S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3" sqref="O23:R24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0"/>
      <c r="C2" s="601"/>
      <c r="D2" s="602"/>
      <c r="E2" s="609" t="s">
        <v>10</v>
      </c>
      <c r="F2" s="610"/>
      <c r="G2" s="610"/>
      <c r="H2" s="611"/>
      <c r="I2" s="615" t="s">
        <v>11</v>
      </c>
      <c r="J2" s="616"/>
      <c r="K2" s="619">
        <f>Данные!B22</f>
        <v>28</v>
      </c>
      <c r="L2" s="620"/>
      <c r="M2" s="631"/>
      <c r="N2" s="632"/>
      <c r="O2" s="632"/>
      <c r="P2" s="632"/>
      <c r="Q2" s="632"/>
      <c r="R2" s="633"/>
      <c r="S2" s="70"/>
    </row>
    <row r="3" spans="1:19" ht="17.25" customHeight="1" thickBot="1" x14ac:dyDescent="0.25">
      <c r="A3" s="65"/>
      <c r="B3" s="603"/>
      <c r="C3" s="604"/>
      <c r="D3" s="605"/>
      <c r="E3" s="612" t="s">
        <v>47</v>
      </c>
      <c r="F3" s="613"/>
      <c r="G3" s="613"/>
      <c r="H3" s="614"/>
      <c r="I3" s="617"/>
      <c r="J3" s="618"/>
      <c r="K3" s="621"/>
      <c r="L3" s="622"/>
      <c r="M3" s="634"/>
      <c r="N3" s="635"/>
      <c r="O3" s="635"/>
      <c r="P3" s="635"/>
      <c r="Q3" s="635"/>
      <c r="R3" s="636"/>
      <c r="S3" s="70"/>
    </row>
    <row r="4" spans="1:19" ht="17.100000000000001" customHeight="1" thickBot="1" x14ac:dyDescent="0.25">
      <c r="A4" s="65"/>
      <c r="B4" s="606"/>
      <c r="C4" s="607"/>
      <c r="D4" s="608"/>
      <c r="E4" s="243"/>
      <c r="F4" s="243"/>
      <c r="G4" s="243"/>
      <c r="H4" s="243"/>
      <c r="I4" s="244"/>
      <c r="J4" s="242"/>
      <c r="K4" s="245"/>
      <c r="L4" s="246"/>
      <c r="M4" s="634"/>
      <c r="N4" s="635"/>
      <c r="O4" s="635"/>
      <c r="P4" s="635"/>
      <c r="Q4" s="635"/>
      <c r="R4" s="636"/>
      <c r="S4" s="70"/>
    </row>
    <row r="5" spans="1:19" ht="24.75" customHeight="1" thickTop="1" thickBot="1" x14ac:dyDescent="0.25">
      <c r="A5" s="65"/>
      <c r="B5" s="592" t="s">
        <v>13</v>
      </c>
      <c r="C5" s="623"/>
      <c r="D5" s="509" t="str">
        <f>Данные!$A7</f>
        <v>PCI</v>
      </c>
      <c r="E5" s="510"/>
      <c r="F5" s="510"/>
      <c r="G5" s="510"/>
      <c r="H5" s="511"/>
      <c r="I5" s="624"/>
      <c r="J5" s="625"/>
      <c r="K5" s="626"/>
      <c r="L5" s="511"/>
      <c r="M5" s="634"/>
      <c r="N5" s="635"/>
      <c r="O5" s="635"/>
      <c r="P5" s="635"/>
      <c r="Q5" s="635"/>
      <c r="R5" s="636"/>
      <c r="S5" s="70"/>
    </row>
    <row r="6" spans="1:19" ht="17.100000000000001" customHeight="1" thickTop="1" thickBot="1" x14ac:dyDescent="0.25">
      <c r="A6" s="65"/>
      <c r="B6" s="592" t="s">
        <v>12</v>
      </c>
      <c r="C6" s="623"/>
      <c r="D6" s="503" t="str">
        <f>Данные!$A2</f>
        <v>БК-СХ-60-200-19067-Л1</v>
      </c>
      <c r="E6" s="595"/>
      <c r="F6" s="595"/>
      <c r="G6" s="595"/>
      <c r="H6" s="596"/>
      <c r="I6" s="624"/>
      <c r="J6" s="625"/>
      <c r="K6" s="626"/>
      <c r="L6" s="511"/>
      <c r="M6" s="634"/>
      <c r="N6" s="635"/>
      <c r="O6" s="635"/>
      <c r="P6" s="635"/>
      <c r="Q6" s="635"/>
      <c r="R6" s="636"/>
      <c r="S6" s="70"/>
    </row>
    <row r="7" spans="1:19" ht="90.75" customHeight="1" thickTop="1" thickBot="1" x14ac:dyDescent="0.25">
      <c r="A7" s="65"/>
      <c r="B7" s="556" t="s">
        <v>14</v>
      </c>
      <c r="C7" s="627"/>
      <c r="D7" s="512">
        <f>Данные!$A10</f>
        <v>0</v>
      </c>
      <c r="E7" s="558"/>
      <c r="F7" s="558"/>
      <c r="G7" s="558"/>
      <c r="H7" s="559"/>
      <c r="I7" s="628" t="s">
        <v>15</v>
      </c>
      <c r="J7" s="627"/>
      <c r="K7" s="500">
        <f>Данные!$A13</f>
        <v>0</v>
      </c>
      <c r="L7" s="501"/>
      <c r="M7" s="634"/>
      <c r="N7" s="635"/>
      <c r="O7" s="635"/>
      <c r="P7" s="635"/>
      <c r="Q7" s="635"/>
      <c r="R7" s="636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6" customFormat="1" ht="31.9" customHeight="1" x14ac:dyDescent="0.2">
      <c r="A13" s="476"/>
      <c r="B13" s="477" t="s">
        <v>3</v>
      </c>
      <c r="C13" s="478">
        <v>38.1</v>
      </c>
      <c r="D13" s="479">
        <v>0.03</v>
      </c>
      <c r="E13" s="479">
        <v>0</v>
      </c>
      <c r="F13" s="480" t="s">
        <v>16</v>
      </c>
      <c r="G13" s="296" t="s">
        <v>137</v>
      </c>
      <c r="H13" s="481"/>
      <c r="I13" s="482"/>
      <c r="J13" s="482"/>
      <c r="K13" s="482"/>
      <c r="L13" s="482"/>
      <c r="M13" s="483"/>
      <c r="N13" s="483"/>
      <c r="O13" s="483"/>
      <c r="P13" s="483"/>
      <c r="Q13" s="483"/>
      <c r="R13" s="484"/>
      <c r="S13" s="485"/>
    </row>
    <row r="14" spans="1:19" ht="29.45" customHeight="1" x14ac:dyDescent="0.2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138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97"/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0.6" customHeight="1" x14ac:dyDescent="0.2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137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24.2" customHeight="1" x14ac:dyDescent="0.2">
      <c r="A19" s="78"/>
      <c r="B19" s="96" t="s">
        <v>35</v>
      </c>
      <c r="C19" s="97"/>
      <c r="D19" s="97">
        <v>0.05</v>
      </c>
      <c r="E19" s="102">
        <v>-0.05</v>
      </c>
      <c r="F19" s="51" t="s">
        <v>19</v>
      </c>
      <c r="G19" s="55" t="s">
        <v>22</v>
      </c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34.5" thickBot="1" x14ac:dyDescent="0.25">
      <c r="A20" s="78"/>
      <c r="B20" s="589" t="s">
        <v>48</v>
      </c>
      <c r="C20" s="590"/>
      <c r="D20" s="590"/>
      <c r="E20" s="591"/>
      <c r="F20" s="114" t="s">
        <v>16</v>
      </c>
      <c r="G20" s="59" t="s">
        <v>24</v>
      </c>
      <c r="H20" s="106"/>
      <c r="I20" s="107"/>
      <c r="J20" s="107"/>
      <c r="K20" s="107"/>
      <c r="L20" s="107"/>
      <c r="M20" s="325"/>
      <c r="N20" s="325"/>
      <c r="O20" s="325"/>
      <c r="P20" s="325"/>
      <c r="Q20" s="325"/>
      <c r="R20" s="326"/>
      <c r="S20" s="86"/>
    </row>
    <row r="21" spans="1:19" ht="6" customHeight="1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19" ht="13.5" customHeight="1" thickTop="1" x14ac:dyDescent="0.2">
      <c r="B22" s="121"/>
    </row>
    <row r="23" spans="1:19" x14ac:dyDescent="0.2">
      <c r="L23" s="629" t="s">
        <v>136</v>
      </c>
      <c r="M23" s="629"/>
      <c r="N23" s="629"/>
      <c r="O23" s="475"/>
      <c r="P23" s="475"/>
      <c r="Q23" s="491"/>
      <c r="R23" s="491"/>
    </row>
    <row r="24" spans="1:19" x14ac:dyDescent="0.2">
      <c r="O24" s="561" t="s">
        <v>140</v>
      </c>
      <c r="P24" s="561"/>
      <c r="Q24" s="562" t="s">
        <v>141</v>
      </c>
      <c r="R24" s="563"/>
    </row>
  </sheetData>
  <mergeCells count="22">
    <mergeCell ref="O24:P24"/>
    <mergeCell ref="Q24:R24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  <mergeCell ref="D7:H7"/>
    <mergeCell ref="I7:J7"/>
    <mergeCell ref="L23:N23"/>
    <mergeCell ref="B20:E20"/>
  </mergeCells>
  <conditionalFormatting sqref="H10:R20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20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0"/>
      <c r="C2" s="601"/>
      <c r="D2" s="602"/>
      <c r="E2" s="609" t="s">
        <v>10</v>
      </c>
      <c r="F2" s="610"/>
      <c r="G2" s="610"/>
      <c r="H2" s="611"/>
      <c r="I2" s="615" t="s">
        <v>11</v>
      </c>
      <c r="J2" s="616"/>
      <c r="K2" s="619">
        <f>Данные!B23</f>
        <v>28</v>
      </c>
      <c r="L2" s="620"/>
      <c r="M2" s="66"/>
      <c r="N2" s="67"/>
      <c r="O2" s="68"/>
      <c r="P2" s="637"/>
      <c r="Q2" s="637"/>
      <c r="R2" s="69"/>
      <c r="S2" s="70"/>
    </row>
    <row r="3" spans="1:19" ht="17.25" customHeight="1" thickBot="1" x14ac:dyDescent="0.25">
      <c r="A3" s="65"/>
      <c r="B3" s="603"/>
      <c r="C3" s="604"/>
      <c r="D3" s="605"/>
      <c r="E3" s="612" t="s">
        <v>90</v>
      </c>
      <c r="F3" s="613"/>
      <c r="G3" s="613"/>
      <c r="H3" s="614"/>
      <c r="I3" s="617"/>
      <c r="J3" s="618"/>
      <c r="K3" s="621"/>
      <c r="L3" s="622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6"/>
      <c r="C4" s="607"/>
      <c r="D4" s="608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2" t="s">
        <v>13</v>
      </c>
      <c r="C5" s="623"/>
      <c r="D5" s="509" t="str">
        <f>Данные!$A7</f>
        <v>PCI</v>
      </c>
      <c r="E5" s="510"/>
      <c r="F5" s="510"/>
      <c r="G5" s="510"/>
      <c r="H5" s="511"/>
      <c r="I5" s="624"/>
      <c r="J5" s="625"/>
      <c r="K5" s="626"/>
      <c r="L5" s="511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2" t="s">
        <v>12</v>
      </c>
      <c r="C6" s="623"/>
      <c r="D6" s="503" t="str">
        <f>Данные!$A2</f>
        <v>БК-СХ-60-200-19067-Л1</v>
      </c>
      <c r="E6" s="595"/>
      <c r="F6" s="595"/>
      <c r="G6" s="595"/>
      <c r="H6" s="596"/>
      <c r="I6" s="624"/>
      <c r="J6" s="625"/>
      <c r="K6" s="626"/>
      <c r="L6" s="511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56" t="s">
        <v>14</v>
      </c>
      <c r="C7" s="627"/>
      <c r="D7" s="512">
        <f>Данные!$A10</f>
        <v>0</v>
      </c>
      <c r="E7" s="558"/>
      <c r="F7" s="558"/>
      <c r="G7" s="558"/>
      <c r="H7" s="559"/>
      <c r="I7" s="628" t="s">
        <v>15</v>
      </c>
      <c r="J7" s="627"/>
      <c r="K7" s="500">
        <f>Данные!$A13</f>
        <v>0</v>
      </c>
      <c r="L7" s="501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6" customFormat="1" ht="25.15" customHeight="1" x14ac:dyDescent="0.2">
      <c r="A12" s="476"/>
      <c r="B12" s="487" t="s">
        <v>3</v>
      </c>
      <c r="C12" s="488">
        <v>28.6</v>
      </c>
      <c r="D12" s="482">
        <v>0</v>
      </c>
      <c r="E12" s="482">
        <v>-0.03</v>
      </c>
      <c r="F12" s="480" t="s">
        <v>16</v>
      </c>
      <c r="G12" s="296" t="s">
        <v>139</v>
      </c>
      <c r="H12" s="489"/>
      <c r="I12" s="482"/>
      <c r="J12" s="482"/>
      <c r="K12" s="482"/>
      <c r="L12" s="482"/>
      <c r="M12" s="482"/>
      <c r="N12" s="482"/>
      <c r="O12" s="482"/>
      <c r="P12" s="482"/>
      <c r="Q12" s="482"/>
      <c r="R12" s="490"/>
      <c r="S12" s="485"/>
    </row>
    <row r="13" spans="1:19" ht="23.1" customHeight="1" x14ac:dyDescent="0.2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89" t="s">
        <v>50</v>
      </c>
      <c r="C16" s="590"/>
      <c r="D16" s="590"/>
      <c r="E16" s="591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29" t="s">
        <v>136</v>
      </c>
      <c r="M19" s="629"/>
      <c r="N19" s="629"/>
      <c r="O19" s="475"/>
      <c r="P19" s="475"/>
      <c r="Q19" s="491"/>
      <c r="R19" s="491"/>
    </row>
    <row r="20" spans="1:19" x14ac:dyDescent="0.2">
      <c r="O20" s="561" t="s">
        <v>140</v>
      </c>
      <c r="P20" s="561"/>
      <c r="Q20" s="562" t="s">
        <v>141</v>
      </c>
      <c r="R20" s="563"/>
    </row>
  </sheetData>
  <mergeCells count="22"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00"/>
      <c r="C2" s="601"/>
      <c r="D2" s="602"/>
      <c r="E2" s="609" t="s">
        <v>10</v>
      </c>
      <c r="F2" s="610"/>
      <c r="G2" s="610"/>
      <c r="H2" s="611"/>
      <c r="I2" s="615" t="s">
        <v>11</v>
      </c>
      <c r="J2" s="616"/>
      <c r="K2" s="619">
        <f>Данные!B24</f>
        <v>78</v>
      </c>
      <c r="L2" s="620"/>
      <c r="M2" s="164"/>
      <c r="N2" s="165"/>
      <c r="O2" s="166"/>
      <c r="P2" s="638"/>
      <c r="Q2" s="638"/>
      <c r="R2" s="167"/>
      <c r="S2" s="168"/>
    </row>
    <row r="3" spans="1:19" ht="17.25" customHeight="1" thickBot="1" x14ac:dyDescent="0.25">
      <c r="A3" s="163"/>
      <c r="B3" s="603"/>
      <c r="C3" s="604"/>
      <c r="D3" s="605"/>
      <c r="E3" s="612" t="s">
        <v>51</v>
      </c>
      <c r="F3" s="613"/>
      <c r="G3" s="613"/>
      <c r="H3" s="614"/>
      <c r="I3" s="617"/>
      <c r="J3" s="618"/>
      <c r="K3" s="621"/>
      <c r="L3" s="622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06"/>
      <c r="C4" s="607"/>
      <c r="D4" s="608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92" t="s">
        <v>13</v>
      </c>
      <c r="C5" s="623"/>
      <c r="D5" s="509" t="str">
        <f>Данные!$A7</f>
        <v>PCI</v>
      </c>
      <c r="E5" s="510"/>
      <c r="F5" s="510"/>
      <c r="G5" s="510"/>
      <c r="H5" s="511"/>
      <c r="I5" s="624"/>
      <c r="J5" s="625"/>
      <c r="K5" s="626"/>
      <c r="L5" s="511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92" t="s">
        <v>12</v>
      </c>
      <c r="C6" s="623"/>
      <c r="D6" s="503" t="str">
        <f>Данные!$A2</f>
        <v>БК-СХ-60-200-19067-Л1</v>
      </c>
      <c r="E6" s="595"/>
      <c r="F6" s="595"/>
      <c r="G6" s="595"/>
      <c r="H6" s="596"/>
      <c r="I6" s="624"/>
      <c r="J6" s="625"/>
      <c r="K6" s="626"/>
      <c r="L6" s="511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56" t="s">
        <v>14</v>
      </c>
      <c r="C7" s="627"/>
      <c r="D7" s="512">
        <f>Данные!$A10</f>
        <v>0</v>
      </c>
      <c r="E7" s="558"/>
      <c r="F7" s="558"/>
      <c r="G7" s="558"/>
      <c r="H7" s="559"/>
      <c r="I7" s="628" t="s">
        <v>15</v>
      </c>
      <c r="J7" s="627"/>
      <c r="K7" s="500">
        <f>Данные!$A13</f>
        <v>0</v>
      </c>
      <c r="L7" s="501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29" t="s">
        <v>136</v>
      </c>
      <c r="M21" s="629"/>
      <c r="N21" s="629"/>
      <c r="O21" s="475"/>
      <c r="P21" s="475"/>
      <c r="Q21" s="491"/>
      <c r="R21" s="491"/>
    </row>
    <row r="22" spans="1:19" x14ac:dyDescent="0.2">
      <c r="O22" s="561" t="s">
        <v>140</v>
      </c>
      <c r="P22" s="561"/>
      <c r="Q22" s="562" t="s">
        <v>141</v>
      </c>
      <c r="R22" s="563"/>
    </row>
  </sheetData>
  <mergeCells count="21"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J11" sqref="J11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00"/>
      <c r="C2" s="601"/>
      <c r="D2" s="602"/>
      <c r="E2" s="609" t="s">
        <v>10</v>
      </c>
      <c r="F2" s="610"/>
      <c r="G2" s="610"/>
      <c r="H2" s="611"/>
      <c r="I2" s="615" t="s">
        <v>11</v>
      </c>
      <c r="J2" s="616"/>
      <c r="K2" s="619">
        <f>Данные!B29</f>
        <v>83</v>
      </c>
      <c r="L2" s="620"/>
      <c r="M2" s="203"/>
      <c r="N2" s="204"/>
      <c r="O2" s="205"/>
      <c r="P2" s="642"/>
      <c r="Q2" s="642"/>
      <c r="R2" s="206"/>
      <c r="S2" s="207"/>
    </row>
    <row r="3" spans="1:19" ht="17.25" customHeight="1" thickBot="1" x14ac:dyDescent="0.25">
      <c r="A3" s="202"/>
      <c r="B3" s="603"/>
      <c r="C3" s="604"/>
      <c r="D3" s="605"/>
      <c r="E3" s="612" t="s">
        <v>92</v>
      </c>
      <c r="F3" s="613"/>
      <c r="G3" s="613"/>
      <c r="H3" s="614"/>
      <c r="I3" s="617"/>
      <c r="J3" s="618"/>
      <c r="K3" s="621"/>
      <c r="L3" s="622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06"/>
      <c r="C4" s="607"/>
      <c r="D4" s="608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92" t="s">
        <v>13</v>
      </c>
      <c r="C5" s="623"/>
      <c r="D5" s="509" t="str">
        <f>Данные!$A7</f>
        <v>PCI</v>
      </c>
      <c r="E5" s="510"/>
      <c r="F5" s="510"/>
      <c r="G5" s="510"/>
      <c r="H5" s="511"/>
      <c r="I5" s="624"/>
      <c r="J5" s="625"/>
      <c r="K5" s="626"/>
      <c r="L5" s="511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92" t="s">
        <v>12</v>
      </c>
      <c r="C6" s="623"/>
      <c r="D6" s="503" t="str">
        <f>Данные!$A2</f>
        <v>БК-СХ-60-200-19067-Л1</v>
      </c>
      <c r="E6" s="595"/>
      <c r="F6" s="595"/>
      <c r="G6" s="595"/>
      <c r="H6" s="596"/>
      <c r="I6" s="624"/>
      <c r="J6" s="625"/>
      <c r="K6" s="626"/>
      <c r="L6" s="511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56" t="s">
        <v>14</v>
      </c>
      <c r="C7" s="627"/>
      <c r="D7" s="512">
        <f>Данные!$A10</f>
        <v>0</v>
      </c>
      <c r="E7" s="558"/>
      <c r="F7" s="558"/>
      <c r="G7" s="558"/>
      <c r="H7" s="559"/>
      <c r="I7" s="628" t="s">
        <v>15</v>
      </c>
      <c r="J7" s="627"/>
      <c r="K7" s="500">
        <f>Данные!$A13</f>
        <v>0</v>
      </c>
      <c r="L7" s="501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/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/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/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/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/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/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/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/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39" t="s">
        <v>54</v>
      </c>
      <c r="C18" s="640"/>
      <c r="D18" s="640"/>
      <c r="E18" s="641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29" t="s">
        <v>136</v>
      </c>
      <c r="M21" s="629"/>
      <c r="N21" s="629"/>
      <c r="O21" s="475"/>
      <c r="P21" s="475"/>
      <c r="Q21" s="491"/>
      <c r="R21" s="491"/>
    </row>
    <row r="22" spans="1:19" x14ac:dyDescent="0.2">
      <c r="O22" s="561" t="s">
        <v>140</v>
      </c>
      <c r="P22" s="561"/>
      <c r="Q22" s="562" t="s">
        <v>141</v>
      </c>
      <c r="R22" s="563"/>
    </row>
  </sheetData>
  <mergeCells count="22"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00"/>
      <c r="C2" s="601"/>
      <c r="D2" s="602"/>
      <c r="E2" s="609" t="s">
        <v>10</v>
      </c>
      <c r="F2" s="610"/>
      <c r="G2" s="610"/>
      <c r="H2" s="611"/>
      <c r="I2" s="615" t="s">
        <v>11</v>
      </c>
      <c r="J2" s="616"/>
      <c r="K2" s="619">
        <f>Данные!B30</f>
        <v>18</v>
      </c>
      <c r="L2" s="620"/>
      <c r="M2" s="131"/>
      <c r="N2" s="132"/>
      <c r="O2" s="133"/>
      <c r="P2" s="643"/>
      <c r="Q2" s="643"/>
      <c r="R2" s="134"/>
      <c r="S2" s="135"/>
    </row>
    <row r="3" spans="1:19" ht="17.25" customHeight="1" thickBot="1" x14ac:dyDescent="0.25">
      <c r="A3" s="130"/>
      <c r="B3" s="603"/>
      <c r="C3" s="604"/>
      <c r="D3" s="605"/>
      <c r="E3" s="612" t="s">
        <v>55</v>
      </c>
      <c r="F3" s="613"/>
      <c r="G3" s="613"/>
      <c r="H3" s="614"/>
      <c r="I3" s="617"/>
      <c r="J3" s="618"/>
      <c r="K3" s="621"/>
      <c r="L3" s="622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06"/>
      <c r="C4" s="607"/>
      <c r="D4" s="608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92" t="s">
        <v>13</v>
      </c>
      <c r="C5" s="623"/>
      <c r="D5" s="509" t="str">
        <f>Данные!$A7</f>
        <v>PCI</v>
      </c>
      <c r="E5" s="510"/>
      <c r="F5" s="510"/>
      <c r="G5" s="510"/>
      <c r="H5" s="511"/>
      <c r="I5" s="624"/>
      <c r="J5" s="625"/>
      <c r="K5" s="626"/>
      <c r="L5" s="511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92" t="s">
        <v>12</v>
      </c>
      <c r="C6" s="623"/>
      <c r="D6" s="503" t="str">
        <f>Данные!$A2</f>
        <v>БК-СХ-60-200-19067-Л1</v>
      </c>
      <c r="E6" s="595"/>
      <c r="F6" s="595"/>
      <c r="G6" s="595"/>
      <c r="H6" s="596"/>
      <c r="I6" s="624"/>
      <c r="J6" s="625"/>
      <c r="K6" s="626"/>
      <c r="L6" s="511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56" t="s">
        <v>14</v>
      </c>
      <c r="C7" s="627"/>
      <c r="D7" s="512">
        <f>Данные!$A10</f>
        <v>0</v>
      </c>
      <c r="E7" s="558"/>
      <c r="F7" s="558"/>
      <c r="G7" s="558"/>
      <c r="H7" s="559"/>
      <c r="I7" s="628" t="s">
        <v>15</v>
      </c>
      <c r="J7" s="627"/>
      <c r="K7" s="500">
        <f>Данные!$A13</f>
        <v>0</v>
      </c>
      <c r="L7" s="501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29" t="s">
        <v>136</v>
      </c>
      <c r="M19" s="629"/>
      <c r="N19" s="629"/>
      <c r="O19" s="475"/>
      <c r="P19" s="475"/>
      <c r="Q19" s="491"/>
      <c r="R19" s="491"/>
    </row>
    <row r="20" spans="1:19" x14ac:dyDescent="0.2">
      <c r="O20" s="561" t="s">
        <v>140</v>
      </c>
      <c r="P20" s="561"/>
      <c r="Q20" s="562" t="s">
        <v>141</v>
      </c>
      <c r="R20" s="563"/>
    </row>
  </sheetData>
  <mergeCells count="21"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19:N19"/>
    <mergeCell ref="K7:L7"/>
    <mergeCell ref="K6:L6"/>
    <mergeCell ref="K5:L5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7"/>
  <sheetViews>
    <sheetView view="pageBreakPreview" zoomScale="110" zoomScaleNormal="100" zoomScaleSheetLayoutView="110" workbookViewId="0">
      <selection activeCell="B2" sqref="B2"/>
    </sheetView>
  </sheetViews>
  <sheetFormatPr defaultRowHeight="12.75" x14ac:dyDescent="0.2"/>
  <cols>
    <col min="1" max="1" width="12.140625" customWidth="1"/>
    <col min="2" max="2" width="19.140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80"/>
      <c r="B1" s="473" t="s">
        <v>109</v>
      </c>
      <c r="C1" s="380"/>
      <c r="D1" s="472" t="str">
        <f>Данные!A2</f>
        <v>БК-СХ-60-200-19067-Л1</v>
      </c>
      <c r="E1" s="380"/>
      <c r="F1" s="380"/>
      <c r="G1" s="380"/>
      <c r="H1" s="380"/>
      <c r="I1" s="380"/>
      <c r="J1" s="380"/>
      <c r="K1" s="380"/>
      <c r="L1" s="380"/>
    </row>
    <row r="2" spans="1:13" ht="15.75" x14ac:dyDescent="0.25">
      <c r="A2" s="380"/>
      <c r="B2" s="380" t="s">
        <v>149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">
      <c r="A3" s="522" t="s">
        <v>143</v>
      </c>
      <c r="B3" s="522"/>
      <c r="C3" s="522"/>
      <c r="D3" s="522"/>
      <c r="E3" s="522"/>
      <c r="F3" s="522"/>
      <c r="G3" s="522"/>
      <c r="H3" s="522"/>
      <c r="I3" s="522"/>
      <c r="K3" s="382"/>
      <c r="L3" s="382"/>
      <c r="M3" s="383"/>
    </row>
    <row r="4" spans="1:13" ht="16.5" thickBot="1" x14ac:dyDescent="0.3">
      <c r="A4" s="383"/>
      <c r="B4" s="384"/>
      <c r="C4" s="384"/>
      <c r="F4" s="385"/>
      <c r="G4" s="386"/>
      <c r="H4" s="385"/>
      <c r="I4" s="385"/>
      <c r="J4" s="382"/>
      <c r="K4" s="382"/>
      <c r="M4" s="494"/>
    </row>
    <row r="5" spans="1:13" ht="64.5" thickBot="1" x14ac:dyDescent="0.25">
      <c r="A5" s="387" t="s">
        <v>110</v>
      </c>
      <c r="B5" s="388" t="s">
        <v>111</v>
      </c>
      <c r="C5" s="388" t="s">
        <v>67</v>
      </c>
      <c r="D5" s="389" t="s">
        <v>112</v>
      </c>
      <c r="E5" s="388" t="s">
        <v>113</v>
      </c>
      <c r="F5" s="388" t="s">
        <v>114</v>
      </c>
      <c r="G5" s="388" t="s">
        <v>115</v>
      </c>
      <c r="H5" s="390" t="s">
        <v>116</v>
      </c>
      <c r="I5" s="391"/>
      <c r="J5" s="391"/>
      <c r="K5" s="391"/>
      <c r="L5" s="391"/>
    </row>
    <row r="6" spans="1:13" ht="13.5" thickBot="1" x14ac:dyDescent="0.25">
      <c r="A6" s="392">
        <v>1</v>
      </c>
      <c r="B6" s="497" t="str">
        <f>Данные!A16</f>
        <v>Чистовая форма Л-1</v>
      </c>
      <c r="C6" s="372">
        <f>Данные!C16</f>
        <v>19067</v>
      </c>
      <c r="D6" s="394">
        <f>Данные!$B16</f>
        <v>19</v>
      </c>
      <c r="E6" s="394">
        <v>0</v>
      </c>
      <c r="F6" s="395"/>
      <c r="G6" s="394">
        <f>E6-F6</f>
        <v>0</v>
      </c>
      <c r="H6" s="396"/>
      <c r="I6" s="397"/>
      <c r="J6" s="383"/>
      <c r="K6" s="383"/>
      <c r="L6" s="397"/>
    </row>
    <row r="7" spans="1:13" x14ac:dyDescent="0.2">
      <c r="A7" s="414"/>
      <c r="B7" s="496"/>
      <c r="C7" s="383"/>
      <c r="D7" s="416"/>
      <c r="E7" s="383"/>
      <c r="F7" s="383"/>
      <c r="G7" s="383"/>
      <c r="H7" s="383"/>
      <c r="I7" s="383"/>
      <c r="J7" s="383"/>
    </row>
    <row r="8" spans="1:13" ht="16.5" thickBot="1" x14ac:dyDescent="0.3">
      <c r="A8" s="383"/>
      <c r="B8" s="417" t="s">
        <v>117</v>
      </c>
      <c r="C8" s="494"/>
      <c r="D8" s="494"/>
      <c r="E8" s="494"/>
      <c r="F8" s="494"/>
      <c r="G8" s="383"/>
      <c r="H8" s="383"/>
      <c r="I8" s="383"/>
      <c r="J8" s="418"/>
      <c r="K8" s="418"/>
      <c r="L8" s="418"/>
    </row>
    <row r="9" spans="1:13" ht="64.5" thickBot="1" x14ac:dyDescent="0.25">
      <c r="A9" s="387" t="s">
        <v>118</v>
      </c>
      <c r="B9" s="388" t="s">
        <v>119</v>
      </c>
      <c r="C9" s="388" t="s">
        <v>120</v>
      </c>
      <c r="D9" s="388" t="s">
        <v>121</v>
      </c>
      <c r="E9" s="388" t="s">
        <v>122</v>
      </c>
      <c r="F9" s="388" t="s">
        <v>123</v>
      </c>
      <c r="G9" s="419" t="s">
        <v>124</v>
      </c>
      <c r="H9" s="420" t="s">
        <v>125</v>
      </c>
      <c r="I9" s="421" t="s">
        <v>126</v>
      </c>
      <c r="J9" s="391"/>
      <c r="K9" s="391"/>
      <c r="L9" s="391"/>
    </row>
    <row r="10" spans="1:13" x14ac:dyDescent="0.2">
      <c r="A10" s="422">
        <f>D6*700000</f>
        <v>13300000</v>
      </c>
      <c r="B10" s="423"/>
      <c r="C10" s="424"/>
      <c r="D10" s="423"/>
      <c r="E10" s="425">
        <v>400000</v>
      </c>
      <c r="F10" s="425">
        <v>480000</v>
      </c>
      <c r="G10" s="426">
        <f>F10/A$10</f>
        <v>3.6090225563909777E-2</v>
      </c>
      <c r="H10" s="427">
        <f>A10-F10</f>
        <v>12820000</v>
      </c>
      <c r="I10" s="428">
        <f>1-G10</f>
        <v>0.96390977443609027</v>
      </c>
      <c r="J10" s="429"/>
      <c r="K10" s="403"/>
      <c r="L10" s="403"/>
    </row>
    <row r="11" spans="1:13" ht="12.75" customHeight="1" x14ac:dyDescent="0.2">
      <c r="A11" s="430"/>
      <c r="B11" s="436">
        <v>44082</v>
      </c>
      <c r="C11" s="436">
        <v>44083</v>
      </c>
      <c r="D11" s="436">
        <v>44091</v>
      </c>
      <c r="E11" s="437">
        <v>428400</v>
      </c>
      <c r="F11" s="437">
        <v>454196</v>
      </c>
      <c r="G11" s="426">
        <f>F11/A$10</f>
        <v>3.4150075187969926E-2</v>
      </c>
      <c r="H11" s="433">
        <f>H10-F11</f>
        <v>12365804</v>
      </c>
      <c r="I11" s="434">
        <f>I10-G11</f>
        <v>0.9297596992481203</v>
      </c>
      <c r="J11" s="383"/>
      <c r="K11" s="383"/>
      <c r="L11" s="383"/>
    </row>
    <row r="12" spans="1:13" ht="12.75" customHeight="1" x14ac:dyDescent="0.2">
      <c r="A12" s="435"/>
      <c r="B12" s="436"/>
      <c r="C12" s="436"/>
      <c r="D12" s="436"/>
      <c r="E12" s="437"/>
      <c r="F12" s="437"/>
      <c r="G12" s="426"/>
      <c r="H12" s="433"/>
      <c r="I12" s="434"/>
      <c r="J12" s="429"/>
      <c r="K12" s="403"/>
      <c r="L12" s="403"/>
    </row>
    <row r="13" spans="1:13" x14ac:dyDescent="0.2">
      <c r="A13" s="435"/>
      <c r="B13" s="375"/>
      <c r="C13" s="375"/>
      <c r="D13" s="375"/>
      <c r="E13" s="375"/>
      <c r="F13" s="375"/>
      <c r="G13" s="375"/>
      <c r="H13" s="375"/>
      <c r="I13" s="441"/>
      <c r="J13" s="429"/>
      <c r="K13" s="429"/>
      <c r="L13" s="383"/>
    </row>
    <row r="14" spans="1:13" x14ac:dyDescent="0.2">
      <c r="A14" s="435"/>
      <c r="B14" s="436"/>
      <c r="C14" s="436"/>
      <c r="D14" s="436"/>
      <c r="E14" s="437"/>
      <c r="F14" s="437"/>
      <c r="G14" s="442"/>
      <c r="H14" s="439"/>
      <c r="I14" s="440"/>
      <c r="J14" s="429"/>
      <c r="K14" s="443"/>
      <c r="L14" s="383"/>
    </row>
    <row r="15" spans="1:13" x14ac:dyDescent="0.2">
      <c r="A15" s="435"/>
      <c r="B15" s="436"/>
      <c r="C15" s="436"/>
      <c r="D15" s="436"/>
      <c r="E15" s="437"/>
      <c r="F15" s="437"/>
      <c r="G15" s="442"/>
      <c r="H15" s="439"/>
      <c r="I15" s="440"/>
      <c r="J15" s="429"/>
      <c r="K15" s="429"/>
      <c r="L15" s="383"/>
    </row>
    <row r="16" spans="1:13" x14ac:dyDescent="0.2">
      <c r="A16" s="435"/>
      <c r="B16" s="436"/>
      <c r="C16" s="436"/>
      <c r="D16" s="436"/>
      <c r="E16" s="439"/>
      <c r="F16" s="437"/>
      <c r="G16" s="442"/>
      <c r="H16" s="439"/>
      <c r="I16" s="440"/>
      <c r="J16" s="429"/>
      <c r="K16" s="429"/>
      <c r="L16" s="383"/>
    </row>
    <row r="17" spans="1:12" x14ac:dyDescent="0.2">
      <c r="A17" s="435"/>
      <c r="B17" s="436"/>
      <c r="C17" s="436"/>
      <c r="D17" s="436"/>
      <c r="E17" s="439"/>
      <c r="F17" s="437"/>
      <c r="G17" s="442"/>
      <c r="H17" s="439"/>
      <c r="I17" s="440"/>
      <c r="J17" s="429"/>
      <c r="K17" s="429"/>
      <c r="L17" s="383"/>
    </row>
    <row r="18" spans="1:12" x14ac:dyDescent="0.2">
      <c r="A18" s="435"/>
      <c r="B18" s="436"/>
      <c r="C18" s="436"/>
      <c r="D18" s="375"/>
      <c r="E18" s="375"/>
      <c r="F18" s="437"/>
      <c r="G18" s="444"/>
      <c r="H18" s="439"/>
      <c r="I18" s="445"/>
      <c r="J18" s="429"/>
      <c r="K18" s="429"/>
      <c r="L18" s="383"/>
    </row>
    <row r="19" spans="1:12" x14ac:dyDescent="0.2">
      <c r="A19" s="435"/>
      <c r="B19" s="436"/>
      <c r="C19" s="436"/>
      <c r="D19" s="375"/>
      <c r="E19" s="375"/>
      <c r="F19" s="437"/>
      <c r="G19" s="442"/>
      <c r="H19" s="439"/>
      <c r="I19" s="445"/>
      <c r="J19" s="429"/>
      <c r="K19" s="429"/>
      <c r="L19" s="383"/>
    </row>
    <row r="20" spans="1:12" ht="13.5" thickBot="1" x14ac:dyDescent="0.25">
      <c r="A20" s="446"/>
      <c r="B20" s="447"/>
      <c r="C20" s="447"/>
      <c r="D20" s="448"/>
      <c r="E20" s="448"/>
      <c r="F20" s="449"/>
      <c r="G20" s="450"/>
      <c r="H20" s="451"/>
      <c r="I20" s="452"/>
      <c r="J20" s="383"/>
      <c r="K20" s="383"/>
      <c r="L20" s="383"/>
    </row>
    <row r="21" spans="1:12" ht="13.5" thickBot="1" x14ac:dyDescent="0.25">
      <c r="A21" s="453" t="s">
        <v>127</v>
      </c>
      <c r="B21" s="454"/>
      <c r="C21" s="454"/>
      <c r="D21" s="455"/>
      <c r="E21" s="456">
        <f>SUM(E10:E20)</f>
        <v>828400</v>
      </c>
      <c r="F21" s="457">
        <f>SUM(F10:F20)</f>
        <v>934196</v>
      </c>
      <c r="G21" s="458">
        <f>SUM(G10:G20)</f>
        <v>7.0240300751879703E-2</v>
      </c>
      <c r="H21" s="459">
        <f>A10-F21</f>
        <v>12365804</v>
      </c>
      <c r="I21" s="460">
        <f>1-G21</f>
        <v>0.9297596992481203</v>
      </c>
      <c r="J21" s="461"/>
      <c r="K21" s="461"/>
      <c r="L21" s="461"/>
    </row>
    <row r="24" spans="1:12" x14ac:dyDescent="0.2">
      <c r="A24" s="383"/>
      <c r="B24" s="383"/>
      <c r="C24" s="383"/>
      <c r="D24" s="383"/>
      <c r="E24" s="383"/>
      <c r="F24" s="383"/>
      <c r="G24" s="383"/>
      <c r="H24" s="383"/>
      <c r="I24" s="383"/>
      <c r="J24" s="383"/>
    </row>
    <row r="25" spans="1:12" ht="12.75" customHeight="1" x14ac:dyDescent="0.25">
      <c r="A25" s="523" t="s">
        <v>128</v>
      </c>
      <c r="B25" s="523"/>
      <c r="C25" s="523"/>
      <c r="D25" s="523"/>
      <c r="E25" s="383"/>
      <c r="F25" s="383"/>
      <c r="G25" s="383"/>
      <c r="H25" s="383"/>
      <c r="I25" s="383"/>
      <c r="J25" s="383"/>
    </row>
    <row r="26" spans="1:12" x14ac:dyDescent="0.2">
      <c r="A26" s="524" t="s">
        <v>129</v>
      </c>
      <c r="B26" s="524"/>
      <c r="C26" s="493" t="s">
        <v>130</v>
      </c>
      <c r="D26" s="493" t="s">
        <v>131</v>
      </c>
      <c r="E26" s="383"/>
      <c r="F26" s="383"/>
      <c r="G26" s="383"/>
      <c r="H26" s="383"/>
      <c r="I26" s="383"/>
      <c r="J26" s="383"/>
    </row>
    <row r="27" spans="1:12" x14ac:dyDescent="0.2">
      <c r="A27" s="525">
        <f>A10-F21</f>
        <v>12365804</v>
      </c>
      <c r="B27" s="526"/>
      <c r="C27" s="463">
        <f>1-G21</f>
        <v>0.9297596992481203</v>
      </c>
      <c r="D27" s="464">
        <f>(C27/0.8)*100</f>
        <v>116.21996240601501</v>
      </c>
      <c r="E27" s="492" t="s">
        <v>132</v>
      </c>
      <c r="F27" s="492"/>
      <c r="G27" s="492"/>
      <c r="H27" s="492"/>
      <c r="I27" s="492"/>
      <c r="J27" s="492"/>
    </row>
    <row r="28" spans="1:12" x14ac:dyDescent="0.2">
      <c r="A28" s="383"/>
      <c r="B28" s="383"/>
      <c r="C28" s="383"/>
      <c r="D28" s="383"/>
      <c r="E28" s="383"/>
      <c r="F28" s="383"/>
    </row>
    <row r="29" spans="1:12" x14ac:dyDescent="0.2">
      <c r="A29" s="383"/>
      <c r="B29" s="383"/>
      <c r="C29" s="383"/>
      <c r="D29" s="383"/>
      <c r="E29" s="383"/>
      <c r="F29" s="383"/>
      <c r="G29" s="383"/>
      <c r="H29" s="383"/>
      <c r="I29" s="383"/>
      <c r="J29" s="383"/>
      <c r="K29" t="s">
        <v>42</v>
      </c>
    </row>
    <row r="30" spans="1:12" ht="15.75" x14ac:dyDescent="0.25">
      <c r="A30" s="383"/>
      <c r="B30" s="466"/>
      <c r="C30" s="466"/>
      <c r="D30" s="383"/>
      <c r="E30" s="383"/>
      <c r="F30" s="383"/>
      <c r="G30" s="383"/>
      <c r="H30" s="383"/>
      <c r="I30" s="383"/>
      <c r="J30" s="383"/>
    </row>
    <row r="31" spans="1:12" x14ac:dyDescent="0.2">
      <c r="A31" s="467"/>
      <c r="B31" s="467"/>
      <c r="C31" s="467"/>
      <c r="D31" s="467"/>
      <c r="E31" s="467"/>
      <c r="F31" s="467"/>
      <c r="G31" s="467"/>
      <c r="H31" s="467"/>
      <c r="I31" s="517"/>
      <c r="J31" s="518"/>
    </row>
    <row r="32" spans="1:12" x14ac:dyDescent="0.2">
      <c r="A32" s="468"/>
      <c r="B32" s="469"/>
      <c r="C32" s="469"/>
      <c r="D32" s="383"/>
      <c r="E32" s="383"/>
      <c r="F32" s="469"/>
      <c r="G32" s="413"/>
      <c r="H32" s="469"/>
    </row>
    <row r="33" spans="1:10" x14ac:dyDescent="0.2">
      <c r="A33" s="468"/>
      <c r="B33" s="469"/>
      <c r="C33" s="469"/>
      <c r="D33" s="469"/>
      <c r="E33" s="469"/>
      <c r="F33" s="469"/>
      <c r="G33" s="413"/>
      <c r="H33" s="469"/>
    </row>
    <row r="34" spans="1:10" x14ac:dyDescent="0.2">
      <c r="A34" s="468"/>
      <c r="B34" s="469"/>
      <c r="C34" s="469"/>
      <c r="D34" s="383"/>
      <c r="E34" s="383"/>
      <c r="F34" s="469"/>
      <c r="G34" s="413"/>
      <c r="H34" s="469"/>
    </row>
    <row r="35" spans="1:10" x14ac:dyDescent="0.2">
      <c r="A35" s="468"/>
      <c r="B35" s="469"/>
      <c r="C35" s="469"/>
      <c r="D35" s="469"/>
      <c r="E35" s="469"/>
      <c r="F35" s="469"/>
      <c r="G35" s="413"/>
      <c r="H35" s="469"/>
    </row>
    <row r="36" spans="1:10" x14ac:dyDescent="0.2">
      <c r="A36" s="468"/>
      <c r="B36" s="469"/>
      <c r="C36" s="469"/>
      <c r="D36" s="383"/>
      <c r="E36" s="383"/>
      <c r="F36" s="469"/>
      <c r="G36" s="413"/>
      <c r="H36" s="469"/>
    </row>
    <row r="37" spans="1:10" x14ac:dyDescent="0.2">
      <c r="A37" s="468"/>
      <c r="B37" s="469"/>
      <c r="C37" s="403"/>
      <c r="D37" s="470"/>
      <c r="E37" s="470"/>
      <c r="F37" s="403"/>
      <c r="G37" s="403"/>
      <c r="H37" s="403"/>
    </row>
    <row r="38" spans="1:10" x14ac:dyDescent="0.2">
      <c r="A38" s="468"/>
      <c r="B38" s="469"/>
      <c r="C38" s="469"/>
      <c r="D38" s="469"/>
      <c r="E38" s="469"/>
      <c r="F38" s="469"/>
      <c r="G38" s="413"/>
      <c r="H38" s="469"/>
    </row>
    <row r="39" spans="1:10" x14ac:dyDescent="0.2">
      <c r="A39" s="468"/>
      <c r="B39" s="469"/>
      <c r="C39" s="469"/>
      <c r="D39" s="469"/>
      <c r="E39" s="469"/>
      <c r="F39" s="469"/>
      <c r="G39" s="413"/>
      <c r="H39" s="469"/>
    </row>
    <row r="40" spans="1:10" x14ac:dyDescent="0.2">
      <c r="A40" s="468"/>
      <c r="B40" s="469"/>
      <c r="C40" s="469"/>
      <c r="D40" s="383"/>
      <c r="E40" s="383"/>
      <c r="F40" s="469"/>
      <c r="G40" s="413"/>
      <c r="H40" s="469"/>
    </row>
    <row r="41" spans="1:10" ht="15.75" x14ac:dyDescent="0.25">
      <c r="A41" s="383"/>
      <c r="B41" s="520"/>
      <c r="C41" s="520"/>
      <c r="D41" s="521"/>
      <c r="E41" s="492"/>
      <c r="F41" s="383"/>
      <c r="G41" s="383"/>
      <c r="H41" s="383"/>
      <c r="I41" s="383"/>
      <c r="J41" s="383"/>
    </row>
    <row r="42" spans="1:10" x14ac:dyDescent="0.2">
      <c r="A42" s="467"/>
      <c r="B42" s="467"/>
      <c r="C42" s="467"/>
      <c r="D42" s="467"/>
      <c r="E42" s="467"/>
      <c r="F42" s="467"/>
      <c r="G42" s="467"/>
      <c r="H42" s="467"/>
      <c r="I42" s="517"/>
      <c r="J42" s="518"/>
    </row>
    <row r="43" spans="1:10" x14ac:dyDescent="0.2">
      <c r="A43" s="468"/>
      <c r="B43" s="383"/>
      <c r="C43" s="383"/>
      <c r="D43" s="383"/>
      <c r="E43" s="383"/>
      <c r="F43" s="413"/>
      <c r="G43" s="413"/>
      <c r="H43" s="469"/>
      <c r="I43" s="519"/>
      <c r="J43" s="519"/>
    </row>
    <row r="44" spans="1:10" x14ac:dyDescent="0.2">
      <c r="A44" s="468"/>
      <c r="B44" s="383"/>
      <c r="C44" s="383"/>
      <c r="D44" s="403"/>
      <c r="E44" s="403"/>
      <c r="F44" s="403"/>
      <c r="G44" s="403"/>
      <c r="H44" s="403"/>
      <c r="I44" s="519"/>
      <c r="J44" s="519"/>
    </row>
    <row r="45" spans="1:10" x14ac:dyDescent="0.2">
      <c r="A45" s="383"/>
      <c r="B45" s="383"/>
      <c r="C45" s="383"/>
      <c r="D45" s="383"/>
      <c r="E45" s="383"/>
      <c r="F45" s="383"/>
      <c r="G45" s="383"/>
      <c r="H45" s="383"/>
    </row>
    <row r="50" spans="2:3" x14ac:dyDescent="0.2">
      <c r="B50" s="517"/>
      <c r="C50" s="518"/>
    </row>
    <row r="57" spans="2:3" x14ac:dyDescent="0.2">
      <c r="B57" s="517"/>
      <c r="C57" s="518"/>
    </row>
  </sheetData>
  <mergeCells count="11">
    <mergeCell ref="B41:D41"/>
    <mergeCell ref="A3:I3"/>
    <mergeCell ref="A25:D25"/>
    <mergeCell ref="A26:B26"/>
    <mergeCell ref="A27:B27"/>
    <mergeCell ref="I31:J31"/>
    <mergeCell ref="I42:J42"/>
    <mergeCell ref="I43:J43"/>
    <mergeCell ref="I44:J44"/>
    <mergeCell ref="B50:C50"/>
    <mergeCell ref="B57:C57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orientation="landscape" r:id="rId1"/>
  <rowBreaks count="1" manualBreakCount="1">
    <brk id="27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19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E4" sqref="E4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00"/>
      <c r="C2" s="601"/>
      <c r="D2" s="602"/>
      <c r="E2" s="609" t="s">
        <v>10</v>
      </c>
      <c r="F2" s="610"/>
      <c r="G2" s="610"/>
      <c r="H2" s="611"/>
      <c r="I2" s="615" t="s">
        <v>11</v>
      </c>
      <c r="J2" s="616"/>
      <c r="K2" s="644">
        <f>Данные!B27</f>
        <v>0</v>
      </c>
      <c r="L2" s="645"/>
      <c r="M2" s="260"/>
      <c r="N2" s="261"/>
      <c r="O2" s="262"/>
      <c r="P2" s="648"/>
      <c r="Q2" s="648"/>
      <c r="R2" s="263"/>
      <c r="S2" s="264"/>
    </row>
    <row r="3" spans="1:19" ht="17.25" customHeight="1" thickBot="1" x14ac:dyDescent="0.25">
      <c r="A3" s="259"/>
      <c r="B3" s="603"/>
      <c r="C3" s="604"/>
      <c r="D3" s="605"/>
      <c r="E3" s="612" t="s">
        <v>70</v>
      </c>
      <c r="F3" s="613"/>
      <c r="G3" s="613"/>
      <c r="H3" s="614"/>
      <c r="I3" s="617"/>
      <c r="J3" s="618"/>
      <c r="K3" s="646"/>
      <c r="L3" s="647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06"/>
      <c r="C4" s="607"/>
      <c r="D4" s="608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92" t="s">
        <v>13</v>
      </c>
      <c r="C5" s="623"/>
      <c r="D5" s="509" t="str">
        <f>Данные!$A7</f>
        <v>PCI</v>
      </c>
      <c r="E5" s="510"/>
      <c r="F5" s="510"/>
      <c r="G5" s="510"/>
      <c r="H5" s="511"/>
      <c r="I5" s="624"/>
      <c r="J5" s="625"/>
      <c r="K5" s="626"/>
      <c r="L5" s="511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92" t="s">
        <v>12</v>
      </c>
      <c r="C6" s="623"/>
      <c r="D6" s="503" t="str">
        <f>Данные!$A2</f>
        <v>БК-СХ-60-200-19067-Л1</v>
      </c>
      <c r="E6" s="595"/>
      <c r="F6" s="595"/>
      <c r="G6" s="595"/>
      <c r="H6" s="596"/>
      <c r="I6" s="624"/>
      <c r="J6" s="625"/>
      <c r="K6" s="626"/>
      <c r="L6" s="511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56" t="s">
        <v>14</v>
      </c>
      <c r="C7" s="627"/>
      <c r="D7" s="512">
        <f>Данные!$A10</f>
        <v>0</v>
      </c>
      <c r="E7" s="558"/>
      <c r="F7" s="558"/>
      <c r="G7" s="558"/>
      <c r="H7" s="559"/>
      <c r="I7" s="628" t="s">
        <v>15</v>
      </c>
      <c r="J7" s="627"/>
      <c r="K7" s="500">
        <f>Данные!$A13</f>
        <v>0</v>
      </c>
      <c r="L7" s="501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8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/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29" t="s">
        <v>136</v>
      </c>
      <c r="M18" s="629"/>
      <c r="N18" s="629"/>
      <c r="O18" s="475"/>
      <c r="P18" s="475"/>
      <c r="Q18" s="491"/>
      <c r="R18" s="491"/>
    </row>
    <row r="19" spans="12:18" x14ac:dyDescent="0.2">
      <c r="O19" s="561" t="s">
        <v>140</v>
      </c>
      <c r="P19" s="561"/>
      <c r="Q19" s="562" t="s">
        <v>141</v>
      </c>
      <c r="R19" s="563"/>
    </row>
  </sheetData>
  <mergeCells count="21"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7"/>
  <sheetViews>
    <sheetView view="pageBreakPreview" zoomScale="110" zoomScaleNormal="100" zoomScaleSheetLayoutView="110" workbookViewId="0">
      <selection activeCell="B2" sqref="B2"/>
    </sheetView>
  </sheetViews>
  <sheetFormatPr defaultRowHeight="12.75" x14ac:dyDescent="0.2"/>
  <cols>
    <col min="1" max="1" width="12.140625" customWidth="1"/>
    <col min="2" max="2" width="19.710937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80"/>
      <c r="B1" s="473" t="s">
        <v>109</v>
      </c>
      <c r="C1" s="380"/>
      <c r="D1" s="472" t="str">
        <f>Данные!A3</f>
        <v>БК-СХ-60-200-19068-Л2</v>
      </c>
      <c r="E1" s="380"/>
      <c r="F1" s="380"/>
      <c r="G1" s="380"/>
      <c r="H1" s="380"/>
      <c r="I1" s="380"/>
      <c r="J1" s="380"/>
      <c r="K1" s="380"/>
      <c r="L1" s="380"/>
    </row>
    <row r="2" spans="1:13" ht="15.75" x14ac:dyDescent="0.25">
      <c r="A2" s="380"/>
      <c r="B2" s="380" t="s">
        <v>149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">
      <c r="A3" s="522" t="s">
        <v>143</v>
      </c>
      <c r="B3" s="522"/>
      <c r="C3" s="522"/>
      <c r="D3" s="522"/>
      <c r="E3" s="522"/>
      <c r="F3" s="522"/>
      <c r="G3" s="522"/>
      <c r="H3" s="522"/>
      <c r="I3" s="522"/>
      <c r="K3" s="382"/>
      <c r="L3" s="382"/>
      <c r="M3" s="383"/>
    </row>
    <row r="4" spans="1:13" ht="16.5" thickBot="1" x14ac:dyDescent="0.3">
      <c r="A4" s="383"/>
      <c r="B4" s="384"/>
      <c r="C4" s="384"/>
      <c r="F4" s="385"/>
      <c r="G4" s="386"/>
      <c r="H4" s="385"/>
      <c r="I4" s="385"/>
      <c r="J4" s="382"/>
      <c r="K4" s="382"/>
      <c r="M4" s="494"/>
    </row>
    <row r="5" spans="1:13" ht="64.5" thickBot="1" x14ac:dyDescent="0.25">
      <c r="A5" s="387" t="s">
        <v>110</v>
      </c>
      <c r="B5" s="388" t="s">
        <v>111</v>
      </c>
      <c r="C5" s="388" t="s">
        <v>67</v>
      </c>
      <c r="D5" s="389" t="s">
        <v>112</v>
      </c>
      <c r="E5" s="388" t="s">
        <v>113</v>
      </c>
      <c r="F5" s="388" t="s">
        <v>114</v>
      </c>
      <c r="G5" s="388" t="s">
        <v>115</v>
      </c>
      <c r="H5" s="390" t="s">
        <v>116</v>
      </c>
      <c r="I5" s="391"/>
      <c r="J5" s="391"/>
      <c r="K5" s="391"/>
      <c r="L5" s="391"/>
    </row>
    <row r="6" spans="1:13" x14ac:dyDescent="0.2">
      <c r="A6" s="392">
        <v>1</v>
      </c>
      <c r="B6" s="497" t="str">
        <f>Данные!A17</f>
        <v>Чистовая форма Л-2</v>
      </c>
      <c r="C6" s="372">
        <f>Данные!C17</f>
        <v>19068</v>
      </c>
      <c r="D6" s="394">
        <f>Данные!$B17</f>
        <v>18</v>
      </c>
      <c r="E6" s="394">
        <v>0</v>
      </c>
      <c r="F6" s="395"/>
      <c r="G6" s="394">
        <f>E6-F6</f>
        <v>0</v>
      </c>
      <c r="H6" s="396"/>
      <c r="I6" s="397"/>
      <c r="J6" s="383"/>
      <c r="K6" s="383"/>
      <c r="L6" s="397"/>
    </row>
    <row r="7" spans="1:13" x14ac:dyDescent="0.2">
      <c r="A7" s="414"/>
      <c r="B7" s="496"/>
      <c r="C7" s="383"/>
      <c r="D7" s="383"/>
      <c r="E7" s="383"/>
      <c r="F7" s="383"/>
      <c r="G7" s="383"/>
      <c r="H7" s="383"/>
      <c r="I7" s="383"/>
      <c r="J7" s="383"/>
    </row>
    <row r="8" spans="1:13" ht="16.5" thickBot="1" x14ac:dyDescent="0.3">
      <c r="A8" s="383"/>
      <c r="B8" s="417" t="s">
        <v>117</v>
      </c>
      <c r="C8" s="494"/>
      <c r="D8" s="494"/>
      <c r="E8" s="494"/>
      <c r="F8" s="494"/>
      <c r="G8" s="383"/>
      <c r="H8" s="383"/>
      <c r="I8" s="383"/>
      <c r="J8" s="418"/>
      <c r="K8" s="418"/>
      <c r="L8" s="418"/>
    </row>
    <row r="9" spans="1:13" ht="64.5" thickBot="1" x14ac:dyDescent="0.25">
      <c r="A9" s="387" t="s">
        <v>118</v>
      </c>
      <c r="B9" s="388" t="s">
        <v>119</v>
      </c>
      <c r="C9" s="388" t="s">
        <v>120</v>
      </c>
      <c r="D9" s="388" t="s">
        <v>121</v>
      </c>
      <c r="E9" s="388" t="s">
        <v>122</v>
      </c>
      <c r="F9" s="388" t="s">
        <v>123</v>
      </c>
      <c r="G9" s="419" t="s">
        <v>124</v>
      </c>
      <c r="H9" s="420" t="s">
        <v>125</v>
      </c>
      <c r="I9" s="421" t="s">
        <v>126</v>
      </c>
      <c r="J9" s="391"/>
      <c r="K9" s="391"/>
      <c r="L9" s="391"/>
    </row>
    <row r="10" spans="1:13" x14ac:dyDescent="0.2">
      <c r="A10" s="422">
        <f>D6*700000</f>
        <v>12600000</v>
      </c>
      <c r="B10" s="423"/>
      <c r="C10" s="424"/>
      <c r="D10" s="423"/>
      <c r="E10" s="425">
        <v>400000</v>
      </c>
      <c r="F10" s="425">
        <v>450000</v>
      </c>
      <c r="G10" s="426">
        <f>F10/A$10</f>
        <v>3.5714285714285712E-2</v>
      </c>
      <c r="H10" s="427">
        <f>A10-F10</f>
        <v>12150000</v>
      </c>
      <c r="I10" s="428">
        <f>1-G10</f>
        <v>0.9642857142857143</v>
      </c>
      <c r="J10" s="429"/>
      <c r="K10" s="403"/>
      <c r="L10" s="403"/>
    </row>
    <row r="11" spans="1:13" ht="12.75" customHeight="1" x14ac:dyDescent="0.2">
      <c r="A11" s="430"/>
      <c r="B11" s="423">
        <v>43881</v>
      </c>
      <c r="C11" s="424">
        <v>43884</v>
      </c>
      <c r="D11" s="423">
        <v>43885</v>
      </c>
      <c r="E11" s="425">
        <v>874640</v>
      </c>
      <c r="F11" s="425">
        <v>899444</v>
      </c>
      <c r="G11" s="426">
        <f>F11/A$10</f>
        <v>7.1384444444444445E-2</v>
      </c>
      <c r="H11" s="433">
        <f>H10-F11</f>
        <v>11250556</v>
      </c>
      <c r="I11" s="434">
        <f>I10-G11</f>
        <v>0.89290126984126983</v>
      </c>
      <c r="J11" s="383"/>
      <c r="K11" s="383"/>
      <c r="L11" s="383"/>
    </row>
    <row r="12" spans="1:13" ht="12.75" customHeight="1" x14ac:dyDescent="0.2">
      <c r="A12" s="435"/>
      <c r="B12" s="431">
        <v>44078</v>
      </c>
      <c r="C12" s="431">
        <v>44081</v>
      </c>
      <c r="D12" s="431">
        <v>44091</v>
      </c>
      <c r="E12" s="432">
        <v>842688</v>
      </c>
      <c r="F12" s="432">
        <v>883198</v>
      </c>
      <c r="G12" s="426">
        <f>F12/A$10</f>
        <v>7.009507936507936E-2</v>
      </c>
      <c r="H12" s="433">
        <f>H11-F12</f>
        <v>10367358</v>
      </c>
      <c r="I12" s="434">
        <f>I11-G12</f>
        <v>0.82280619047619052</v>
      </c>
      <c r="J12" s="429"/>
      <c r="K12" s="403"/>
      <c r="L12" s="403"/>
    </row>
    <row r="13" spans="1:13" x14ac:dyDescent="0.2">
      <c r="A13" s="435"/>
      <c r="B13" s="375"/>
      <c r="C13" s="375"/>
      <c r="D13" s="375"/>
      <c r="E13" s="375"/>
      <c r="F13" s="375"/>
      <c r="G13" s="375"/>
      <c r="H13" s="375"/>
      <c r="I13" s="441"/>
      <c r="J13" s="429"/>
      <c r="K13" s="429"/>
      <c r="L13" s="383"/>
    </row>
    <row r="14" spans="1:13" x14ac:dyDescent="0.2">
      <c r="A14" s="435"/>
      <c r="B14" s="436"/>
      <c r="C14" s="436"/>
      <c r="D14" s="436"/>
      <c r="E14" s="437"/>
      <c r="F14" s="437"/>
      <c r="G14" s="442"/>
      <c r="H14" s="439"/>
      <c r="I14" s="440"/>
      <c r="J14" s="429"/>
      <c r="K14" s="443"/>
      <c r="L14" s="383"/>
    </row>
    <row r="15" spans="1:13" x14ac:dyDescent="0.2">
      <c r="A15" s="435"/>
      <c r="B15" s="436"/>
      <c r="C15" s="436"/>
      <c r="D15" s="436"/>
      <c r="E15" s="437"/>
      <c r="F15" s="437"/>
      <c r="G15" s="442"/>
      <c r="H15" s="439"/>
      <c r="I15" s="440"/>
      <c r="J15" s="429"/>
      <c r="K15" s="429"/>
      <c r="L15" s="383"/>
    </row>
    <row r="16" spans="1:13" x14ac:dyDescent="0.2">
      <c r="A16" s="435"/>
      <c r="B16" s="436"/>
      <c r="C16" s="436"/>
      <c r="D16" s="436"/>
      <c r="E16" s="439"/>
      <c r="F16" s="437"/>
      <c r="G16" s="442"/>
      <c r="H16" s="439"/>
      <c r="I16" s="440"/>
      <c r="J16" s="429"/>
      <c r="K16" s="429"/>
      <c r="L16" s="383"/>
    </row>
    <row r="17" spans="1:12" x14ac:dyDescent="0.2">
      <c r="A17" s="435"/>
      <c r="B17" s="436"/>
      <c r="C17" s="436"/>
      <c r="D17" s="436"/>
      <c r="E17" s="439"/>
      <c r="F17" s="437"/>
      <c r="G17" s="442"/>
      <c r="H17" s="439"/>
      <c r="I17" s="440"/>
      <c r="J17" s="429"/>
      <c r="K17" s="429"/>
      <c r="L17" s="383"/>
    </row>
    <row r="18" spans="1:12" x14ac:dyDescent="0.2">
      <c r="A18" s="435"/>
      <c r="B18" s="436"/>
      <c r="C18" s="436"/>
      <c r="D18" s="375"/>
      <c r="E18" s="375"/>
      <c r="F18" s="437"/>
      <c r="G18" s="444"/>
      <c r="H18" s="439"/>
      <c r="I18" s="445"/>
      <c r="J18" s="429"/>
      <c r="K18" s="429"/>
      <c r="L18" s="383"/>
    </row>
    <row r="19" spans="1:12" x14ac:dyDescent="0.2">
      <c r="A19" s="435"/>
      <c r="B19" s="436"/>
      <c r="C19" s="436"/>
      <c r="D19" s="375"/>
      <c r="E19" s="375"/>
      <c r="F19" s="437"/>
      <c r="G19" s="442"/>
      <c r="H19" s="439"/>
      <c r="I19" s="445"/>
      <c r="J19" s="429"/>
      <c r="K19" s="429"/>
      <c r="L19" s="383"/>
    </row>
    <row r="20" spans="1:12" ht="13.5" thickBot="1" x14ac:dyDescent="0.25">
      <c r="A20" s="446"/>
      <c r="B20" s="447"/>
      <c r="C20" s="447"/>
      <c r="D20" s="448"/>
      <c r="E20" s="448"/>
      <c r="F20" s="449"/>
      <c r="G20" s="450"/>
      <c r="H20" s="451"/>
      <c r="I20" s="452"/>
      <c r="J20" s="383"/>
      <c r="K20" s="383"/>
      <c r="L20" s="383"/>
    </row>
    <row r="21" spans="1:12" ht="13.5" thickBot="1" x14ac:dyDescent="0.25">
      <c r="A21" s="453" t="s">
        <v>127</v>
      </c>
      <c r="B21" s="454"/>
      <c r="C21" s="454"/>
      <c r="D21" s="455"/>
      <c r="E21" s="456">
        <f>SUM(E10:E20)</f>
        <v>2117328</v>
      </c>
      <c r="F21" s="457">
        <f>SUM(F10:F20)</f>
        <v>2232642</v>
      </c>
      <c r="G21" s="458">
        <f>SUM(G10:G20)</f>
        <v>0.17719380952380953</v>
      </c>
      <c r="H21" s="459">
        <f>A10-F21</f>
        <v>10367358</v>
      </c>
      <c r="I21" s="460">
        <f>1-G21</f>
        <v>0.82280619047619052</v>
      </c>
      <c r="J21" s="461"/>
      <c r="K21" s="461"/>
      <c r="L21" s="461"/>
    </row>
    <row r="24" spans="1:12" x14ac:dyDescent="0.2">
      <c r="A24" s="383"/>
      <c r="B24" s="383"/>
      <c r="C24" s="383"/>
      <c r="D24" s="383"/>
      <c r="E24" s="383"/>
      <c r="F24" s="383"/>
      <c r="G24" s="383"/>
      <c r="H24" s="383"/>
      <c r="I24" s="383"/>
      <c r="J24" s="383"/>
    </row>
    <row r="25" spans="1:12" ht="12.75" customHeight="1" x14ac:dyDescent="0.25">
      <c r="A25" s="523" t="s">
        <v>128</v>
      </c>
      <c r="B25" s="523"/>
      <c r="C25" s="523"/>
      <c r="D25" s="523"/>
      <c r="E25" s="383"/>
      <c r="F25" s="383"/>
      <c r="G25" s="383"/>
      <c r="H25" s="383"/>
      <c r="I25" s="383"/>
      <c r="J25" s="383"/>
    </row>
    <row r="26" spans="1:12" x14ac:dyDescent="0.2">
      <c r="A26" s="524" t="s">
        <v>129</v>
      </c>
      <c r="B26" s="524"/>
      <c r="C26" s="493" t="s">
        <v>130</v>
      </c>
      <c r="D26" s="493" t="s">
        <v>131</v>
      </c>
      <c r="E26" s="383"/>
      <c r="F26" s="383"/>
      <c r="G26" s="383"/>
      <c r="H26" s="383"/>
      <c r="I26" s="383"/>
      <c r="J26" s="383"/>
    </row>
    <row r="27" spans="1:12" x14ac:dyDescent="0.2">
      <c r="A27" s="525">
        <f>A10-F21</f>
        <v>10367358</v>
      </c>
      <c r="B27" s="526"/>
      <c r="C27" s="463">
        <f>1-G21</f>
        <v>0.82280619047619052</v>
      </c>
      <c r="D27" s="464">
        <f>(C27/0.8)*100</f>
        <v>102.85077380952382</v>
      </c>
      <c r="E27" s="492" t="s">
        <v>132</v>
      </c>
      <c r="F27" s="492"/>
      <c r="G27" s="492"/>
      <c r="H27" s="492"/>
      <c r="I27" s="492"/>
      <c r="J27" s="492"/>
    </row>
    <row r="28" spans="1:12" x14ac:dyDescent="0.2">
      <c r="A28" s="383"/>
      <c r="B28" s="383"/>
      <c r="C28" s="383"/>
      <c r="D28" s="383"/>
      <c r="E28" s="383"/>
      <c r="F28" s="383"/>
    </row>
    <row r="29" spans="1:12" x14ac:dyDescent="0.2">
      <c r="A29" s="383"/>
      <c r="B29" s="383"/>
      <c r="C29" s="383"/>
      <c r="D29" s="383"/>
      <c r="E29" s="383"/>
      <c r="F29" s="383"/>
      <c r="G29" s="383"/>
      <c r="H29" s="383"/>
      <c r="I29" s="383"/>
      <c r="J29" s="383"/>
      <c r="K29" t="s">
        <v>42</v>
      </c>
    </row>
    <row r="30" spans="1:12" ht="15.75" x14ac:dyDescent="0.25">
      <c r="A30" s="383"/>
      <c r="B30" s="466"/>
      <c r="C30" s="466"/>
      <c r="D30" s="383"/>
      <c r="E30" s="383"/>
      <c r="F30" s="383"/>
      <c r="G30" s="383"/>
      <c r="H30" s="383"/>
      <c r="I30" s="383"/>
      <c r="J30" s="383"/>
    </row>
    <row r="31" spans="1:12" x14ac:dyDescent="0.2">
      <c r="A31" s="467"/>
      <c r="B31" s="467"/>
      <c r="C31" s="467"/>
      <c r="D31" s="467"/>
      <c r="E31" s="467"/>
      <c r="F31" s="467"/>
      <c r="G31" s="467"/>
      <c r="H31" s="467"/>
      <c r="I31" s="517"/>
      <c r="J31" s="518"/>
    </row>
    <row r="32" spans="1:12" x14ac:dyDescent="0.2">
      <c r="A32" s="468"/>
      <c r="B32" s="469"/>
      <c r="C32" s="469"/>
      <c r="D32" s="383"/>
      <c r="E32" s="383"/>
      <c r="F32" s="469"/>
      <c r="G32" s="413"/>
      <c r="H32" s="469"/>
    </row>
    <row r="33" spans="1:10" x14ac:dyDescent="0.2">
      <c r="A33" s="468"/>
      <c r="B33" s="469"/>
      <c r="C33" s="469"/>
      <c r="D33" s="469"/>
      <c r="E33" s="469"/>
      <c r="F33" s="469"/>
      <c r="G33" s="413"/>
      <c r="H33" s="469"/>
    </row>
    <row r="34" spans="1:10" x14ac:dyDescent="0.2">
      <c r="A34" s="468"/>
      <c r="B34" s="469"/>
      <c r="C34" s="469"/>
      <c r="D34" s="383"/>
      <c r="E34" s="383"/>
      <c r="F34" s="469"/>
      <c r="G34" s="413"/>
      <c r="H34" s="469"/>
    </row>
    <row r="35" spans="1:10" x14ac:dyDescent="0.2">
      <c r="A35" s="468"/>
      <c r="B35" s="469"/>
      <c r="C35" s="469"/>
      <c r="D35" s="469"/>
      <c r="E35" s="469"/>
      <c r="F35" s="469"/>
      <c r="G35" s="413"/>
      <c r="H35" s="469"/>
    </row>
    <row r="36" spans="1:10" x14ac:dyDescent="0.2">
      <c r="A36" s="468"/>
      <c r="B36" s="469"/>
      <c r="C36" s="469"/>
      <c r="D36" s="383"/>
      <c r="E36" s="383"/>
      <c r="F36" s="469"/>
      <c r="G36" s="413"/>
      <c r="H36" s="469"/>
    </row>
    <row r="37" spans="1:10" x14ac:dyDescent="0.2">
      <c r="A37" s="468"/>
      <c r="B37" s="469"/>
      <c r="C37" s="403"/>
      <c r="D37" s="470"/>
      <c r="E37" s="470"/>
      <c r="F37" s="403"/>
      <c r="G37" s="403"/>
      <c r="H37" s="403"/>
    </row>
    <row r="38" spans="1:10" x14ac:dyDescent="0.2">
      <c r="A38" s="468"/>
      <c r="B38" s="469"/>
      <c r="C38" s="469"/>
      <c r="D38" s="469"/>
      <c r="E38" s="469"/>
      <c r="F38" s="469"/>
      <c r="G38" s="413"/>
      <c r="H38" s="469"/>
    </row>
    <row r="39" spans="1:10" x14ac:dyDescent="0.2">
      <c r="A39" s="468"/>
      <c r="B39" s="469"/>
      <c r="C39" s="469"/>
      <c r="D39" s="469"/>
      <c r="E39" s="469"/>
      <c r="F39" s="469"/>
      <c r="G39" s="413"/>
      <c r="H39" s="469"/>
    </row>
    <row r="40" spans="1:10" x14ac:dyDescent="0.2">
      <c r="A40" s="468"/>
      <c r="B40" s="469"/>
      <c r="C40" s="469"/>
      <c r="D40" s="383"/>
      <c r="E40" s="383"/>
      <c r="F40" s="469"/>
      <c r="G40" s="413"/>
      <c r="H40" s="469"/>
    </row>
    <row r="41" spans="1:10" ht="15.75" x14ac:dyDescent="0.25">
      <c r="A41" s="383"/>
      <c r="B41" s="520"/>
      <c r="C41" s="520"/>
      <c r="D41" s="521"/>
      <c r="E41" s="492"/>
      <c r="F41" s="383"/>
      <c r="G41" s="383"/>
      <c r="H41" s="383"/>
      <c r="I41" s="383"/>
      <c r="J41" s="383"/>
    </row>
    <row r="42" spans="1:10" x14ac:dyDescent="0.2">
      <c r="A42" s="467"/>
      <c r="B42" s="467"/>
      <c r="C42" s="467"/>
      <c r="D42" s="467"/>
      <c r="E42" s="467"/>
      <c r="F42" s="467"/>
      <c r="G42" s="467"/>
      <c r="H42" s="467"/>
      <c r="I42" s="517"/>
      <c r="J42" s="518"/>
    </row>
    <row r="43" spans="1:10" x14ac:dyDescent="0.2">
      <c r="A43" s="468"/>
      <c r="B43" s="383"/>
      <c r="C43" s="383"/>
      <c r="D43" s="383"/>
      <c r="E43" s="383"/>
      <c r="F43" s="413"/>
      <c r="G43" s="413"/>
      <c r="H43" s="469"/>
      <c r="I43" s="519"/>
      <c r="J43" s="519"/>
    </row>
    <row r="44" spans="1:10" x14ac:dyDescent="0.2">
      <c r="A44" s="468"/>
      <c r="B44" s="383"/>
      <c r="C44" s="383"/>
      <c r="D44" s="403"/>
      <c r="E44" s="403"/>
      <c r="F44" s="403"/>
      <c r="G44" s="403"/>
      <c r="H44" s="403"/>
      <c r="I44" s="519"/>
      <c r="J44" s="519"/>
    </row>
    <row r="45" spans="1:10" x14ac:dyDescent="0.2">
      <c r="A45" s="383"/>
      <c r="B45" s="383"/>
      <c r="C45" s="383"/>
      <c r="D45" s="383"/>
      <c r="E45" s="383"/>
      <c r="F45" s="383"/>
      <c r="G45" s="383"/>
      <c r="H45" s="383"/>
    </row>
    <row r="50" spans="2:3" x14ac:dyDescent="0.2">
      <c r="B50" s="517"/>
      <c r="C50" s="518"/>
    </row>
    <row r="57" spans="2:3" x14ac:dyDescent="0.2">
      <c r="B57" s="517"/>
      <c r="C57" s="518"/>
    </row>
  </sheetData>
  <mergeCells count="11">
    <mergeCell ref="B41:D41"/>
    <mergeCell ref="A3:I3"/>
    <mergeCell ref="A25:D25"/>
    <mergeCell ref="A26:B26"/>
    <mergeCell ref="A27:B27"/>
    <mergeCell ref="I31:J31"/>
    <mergeCell ref="I42:J42"/>
    <mergeCell ref="I43:J43"/>
    <mergeCell ref="I44:J44"/>
    <mergeCell ref="B50:C50"/>
    <mergeCell ref="B57:C57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orientation="landscape" r:id="rId1"/>
  <rowBreaks count="1" manualBreakCount="1">
    <brk id="2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57"/>
  <sheetViews>
    <sheetView view="pageBreakPreview" zoomScale="110" zoomScaleNormal="100" zoomScaleSheetLayoutView="110" workbookViewId="0">
      <selection activeCell="B2" sqref="B2"/>
    </sheetView>
  </sheetViews>
  <sheetFormatPr defaultRowHeight="12.75" x14ac:dyDescent="0.2"/>
  <cols>
    <col min="1" max="1" width="12.140625" customWidth="1"/>
    <col min="2" max="2" width="19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80"/>
      <c r="B1" s="473" t="s">
        <v>109</v>
      </c>
      <c r="C1" s="380"/>
      <c r="D1" s="472" t="str">
        <f>Данные!A4</f>
        <v>БК-СХ-60-200-19069-Л3</v>
      </c>
      <c r="E1" s="380"/>
      <c r="F1" s="380"/>
      <c r="G1" s="380"/>
      <c r="H1" s="380"/>
      <c r="I1" s="380"/>
      <c r="J1" s="380"/>
      <c r="K1" s="380"/>
      <c r="L1" s="380"/>
    </row>
    <row r="2" spans="1:13" ht="15.75" x14ac:dyDescent="0.25">
      <c r="A2" s="380"/>
      <c r="B2" s="380"/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">
      <c r="A3" s="522" t="s">
        <v>143</v>
      </c>
      <c r="B3" s="522"/>
      <c r="C3" s="522"/>
      <c r="D3" s="522"/>
      <c r="E3" s="522"/>
      <c r="F3" s="522"/>
      <c r="G3" s="522"/>
      <c r="H3" s="522"/>
      <c r="I3" s="522"/>
      <c r="K3" s="382"/>
      <c r="L3" s="382"/>
      <c r="M3" s="383"/>
    </row>
    <row r="4" spans="1:13" ht="16.5" thickBot="1" x14ac:dyDescent="0.3">
      <c r="A4" s="383"/>
      <c r="B4" s="384"/>
      <c r="C4" s="384"/>
      <c r="F4" s="385"/>
      <c r="G4" s="386"/>
      <c r="H4" s="385"/>
      <c r="I4" s="385"/>
      <c r="J4" s="382"/>
      <c r="K4" s="382"/>
      <c r="M4" s="494"/>
    </row>
    <row r="5" spans="1:13" ht="64.5" thickBot="1" x14ac:dyDescent="0.25">
      <c r="A5" s="387" t="s">
        <v>110</v>
      </c>
      <c r="B5" s="388" t="s">
        <v>111</v>
      </c>
      <c r="C5" s="388" t="s">
        <v>67</v>
      </c>
      <c r="D5" s="389" t="s">
        <v>112</v>
      </c>
      <c r="E5" s="388" t="s">
        <v>113</v>
      </c>
      <c r="F5" s="388" t="s">
        <v>114</v>
      </c>
      <c r="G5" s="388" t="s">
        <v>115</v>
      </c>
      <c r="H5" s="390" t="s">
        <v>116</v>
      </c>
      <c r="I5" s="391"/>
      <c r="J5" s="391"/>
      <c r="K5" s="391"/>
      <c r="L5" s="391"/>
    </row>
    <row r="6" spans="1:13" x14ac:dyDescent="0.2">
      <c r="A6" s="392">
        <v>1</v>
      </c>
      <c r="B6" s="393" t="str">
        <f>Данные!A18</f>
        <v>Чистовая форма Л-3</v>
      </c>
      <c r="C6" s="372">
        <f>Данные!C18</f>
        <v>19069</v>
      </c>
      <c r="D6" s="394">
        <f>Данные!$B18</f>
        <v>18</v>
      </c>
      <c r="E6" s="394">
        <v>0</v>
      </c>
      <c r="F6" s="395"/>
      <c r="G6" s="394">
        <f>E6-F6</f>
        <v>0</v>
      </c>
      <c r="H6" s="396"/>
      <c r="I6" s="397"/>
      <c r="J6" s="383"/>
      <c r="K6" s="383"/>
      <c r="L6" s="397"/>
    </row>
    <row r="7" spans="1:13" x14ac:dyDescent="0.2">
      <c r="A7" s="414"/>
      <c r="B7" s="495"/>
      <c r="C7" s="383"/>
      <c r="D7" s="383"/>
      <c r="E7" s="383"/>
      <c r="F7" s="383"/>
      <c r="G7" s="383"/>
      <c r="H7" s="383"/>
      <c r="I7" s="383"/>
      <c r="J7" s="383"/>
    </row>
    <row r="8" spans="1:13" ht="16.5" thickBot="1" x14ac:dyDescent="0.3">
      <c r="A8" s="383"/>
      <c r="B8" s="417" t="s">
        <v>117</v>
      </c>
      <c r="C8" s="494"/>
      <c r="D8" s="494"/>
      <c r="E8" s="494"/>
      <c r="F8" s="494"/>
      <c r="G8" s="383"/>
      <c r="H8" s="383"/>
      <c r="I8" s="383"/>
      <c r="J8" s="418"/>
      <c r="K8" s="418"/>
      <c r="L8" s="418"/>
    </row>
    <row r="9" spans="1:13" ht="64.5" thickBot="1" x14ac:dyDescent="0.25">
      <c r="A9" s="387" t="s">
        <v>118</v>
      </c>
      <c r="B9" s="388" t="s">
        <v>119</v>
      </c>
      <c r="C9" s="388" t="s">
        <v>120</v>
      </c>
      <c r="D9" s="388" t="s">
        <v>121</v>
      </c>
      <c r="E9" s="388" t="s">
        <v>122</v>
      </c>
      <c r="F9" s="388" t="s">
        <v>123</v>
      </c>
      <c r="G9" s="419" t="s">
        <v>124</v>
      </c>
      <c r="H9" s="420" t="s">
        <v>125</v>
      </c>
      <c r="I9" s="421" t="s">
        <v>126</v>
      </c>
      <c r="J9" s="391"/>
      <c r="K9" s="391"/>
      <c r="L9" s="391"/>
    </row>
    <row r="10" spans="1:13" x14ac:dyDescent="0.2">
      <c r="A10" s="422">
        <f>D6*700000</f>
        <v>12600000</v>
      </c>
      <c r="B10" s="423"/>
      <c r="C10" s="424"/>
      <c r="D10" s="423"/>
      <c r="E10" s="425">
        <v>400000</v>
      </c>
      <c r="F10" s="425">
        <v>450000</v>
      </c>
      <c r="G10" s="426">
        <f>F10/A$10</f>
        <v>3.5714285714285712E-2</v>
      </c>
      <c r="H10" s="427">
        <f>A10-F10</f>
        <v>12150000</v>
      </c>
      <c r="I10" s="428">
        <f>1-G10</f>
        <v>0.9642857142857143</v>
      </c>
      <c r="J10" s="429"/>
      <c r="K10" s="403"/>
      <c r="L10" s="403"/>
    </row>
    <row r="11" spans="1:13" ht="12.75" customHeight="1" x14ac:dyDescent="0.2">
      <c r="A11" s="430"/>
      <c r="B11" s="423">
        <v>43879</v>
      </c>
      <c r="C11" s="424">
        <v>43880</v>
      </c>
      <c r="D11" s="423">
        <v>43885</v>
      </c>
      <c r="E11" s="425">
        <v>349440</v>
      </c>
      <c r="F11" s="425">
        <v>407248</v>
      </c>
      <c r="G11" s="426">
        <f>F11/A$10</f>
        <v>3.2321269841269838E-2</v>
      </c>
      <c r="H11" s="433">
        <f>H10-F11</f>
        <v>11742752</v>
      </c>
      <c r="I11" s="434">
        <f>I10-G11</f>
        <v>0.93196444444444448</v>
      </c>
      <c r="J11" s="383"/>
      <c r="K11" s="383"/>
      <c r="L11" s="383"/>
    </row>
    <row r="12" spans="1:13" ht="12.75" customHeight="1" x14ac:dyDescent="0.2">
      <c r="A12" s="435"/>
      <c r="B12" s="436"/>
      <c r="C12" s="436"/>
      <c r="D12" s="436"/>
      <c r="E12" s="437"/>
      <c r="F12" s="437"/>
      <c r="G12" s="438"/>
      <c r="H12" s="439"/>
      <c r="I12" s="440"/>
      <c r="J12" s="429"/>
      <c r="K12" s="403"/>
      <c r="L12" s="403"/>
    </row>
    <row r="13" spans="1:13" x14ac:dyDescent="0.2">
      <c r="A13" s="435"/>
      <c r="B13" s="375"/>
      <c r="C13" s="375"/>
      <c r="D13" s="375"/>
      <c r="E13" s="375"/>
      <c r="F13" s="375"/>
      <c r="G13" s="375"/>
      <c r="H13" s="375"/>
      <c r="I13" s="441"/>
      <c r="J13" s="429"/>
      <c r="K13" s="429"/>
      <c r="L13" s="383"/>
    </row>
    <row r="14" spans="1:13" x14ac:dyDescent="0.2">
      <c r="A14" s="435"/>
      <c r="B14" s="436"/>
      <c r="C14" s="436"/>
      <c r="D14" s="436"/>
      <c r="E14" s="437"/>
      <c r="F14" s="437"/>
      <c r="G14" s="442"/>
      <c r="H14" s="439"/>
      <c r="I14" s="440"/>
      <c r="J14" s="429"/>
      <c r="K14" s="443"/>
      <c r="L14" s="383"/>
    </row>
    <row r="15" spans="1:13" x14ac:dyDescent="0.2">
      <c r="A15" s="435"/>
      <c r="B15" s="436"/>
      <c r="C15" s="436"/>
      <c r="D15" s="436"/>
      <c r="E15" s="437"/>
      <c r="F15" s="437"/>
      <c r="G15" s="442"/>
      <c r="H15" s="439"/>
      <c r="I15" s="440"/>
      <c r="J15" s="429"/>
      <c r="K15" s="429"/>
      <c r="L15" s="383"/>
    </row>
    <row r="16" spans="1:13" x14ac:dyDescent="0.2">
      <c r="A16" s="435"/>
      <c r="B16" s="436"/>
      <c r="C16" s="436"/>
      <c r="D16" s="436"/>
      <c r="E16" s="439"/>
      <c r="F16" s="437"/>
      <c r="G16" s="442"/>
      <c r="H16" s="439"/>
      <c r="I16" s="440"/>
      <c r="J16" s="429"/>
      <c r="K16" s="429"/>
      <c r="L16" s="383"/>
    </row>
    <row r="17" spans="1:12" x14ac:dyDescent="0.2">
      <c r="A17" s="435"/>
      <c r="B17" s="436"/>
      <c r="C17" s="436"/>
      <c r="D17" s="436"/>
      <c r="E17" s="439"/>
      <c r="F17" s="437"/>
      <c r="G17" s="442"/>
      <c r="H17" s="439"/>
      <c r="I17" s="440"/>
      <c r="J17" s="429"/>
      <c r="K17" s="429"/>
      <c r="L17" s="383"/>
    </row>
    <row r="18" spans="1:12" x14ac:dyDescent="0.2">
      <c r="A18" s="435"/>
      <c r="B18" s="436"/>
      <c r="C18" s="436"/>
      <c r="D18" s="375"/>
      <c r="E18" s="375"/>
      <c r="F18" s="437"/>
      <c r="G18" s="444"/>
      <c r="H18" s="439"/>
      <c r="I18" s="445"/>
      <c r="J18" s="429"/>
      <c r="K18" s="429"/>
      <c r="L18" s="383"/>
    </row>
    <row r="19" spans="1:12" x14ac:dyDescent="0.2">
      <c r="A19" s="435"/>
      <c r="B19" s="436"/>
      <c r="C19" s="436"/>
      <c r="D19" s="375"/>
      <c r="E19" s="375"/>
      <c r="F19" s="437"/>
      <c r="G19" s="442"/>
      <c r="H19" s="439"/>
      <c r="I19" s="445"/>
      <c r="J19" s="429"/>
      <c r="K19" s="429"/>
      <c r="L19" s="383"/>
    </row>
    <row r="20" spans="1:12" ht="13.5" thickBot="1" x14ac:dyDescent="0.25">
      <c r="A20" s="446"/>
      <c r="B20" s="447"/>
      <c r="C20" s="447"/>
      <c r="D20" s="448"/>
      <c r="E20" s="448"/>
      <c r="F20" s="449"/>
      <c r="G20" s="450"/>
      <c r="H20" s="451"/>
      <c r="I20" s="452"/>
      <c r="J20" s="383"/>
      <c r="K20" s="383"/>
      <c r="L20" s="383"/>
    </row>
    <row r="21" spans="1:12" ht="13.5" thickBot="1" x14ac:dyDescent="0.25">
      <c r="A21" s="453" t="s">
        <v>127</v>
      </c>
      <c r="B21" s="454"/>
      <c r="C21" s="454"/>
      <c r="D21" s="455"/>
      <c r="E21" s="456">
        <f>SUM(E10:E20)</f>
        <v>749440</v>
      </c>
      <c r="F21" s="457">
        <f>SUM(F10:F20)</f>
        <v>857248</v>
      </c>
      <c r="G21" s="458">
        <f>SUM(G10:G20)</f>
        <v>6.8035555555555544E-2</v>
      </c>
      <c r="H21" s="459">
        <f>A10-F21</f>
        <v>11742752</v>
      </c>
      <c r="I21" s="460">
        <f>1-G21</f>
        <v>0.93196444444444448</v>
      </c>
      <c r="J21" s="461"/>
      <c r="K21" s="461"/>
      <c r="L21" s="461"/>
    </row>
    <row r="24" spans="1:12" x14ac:dyDescent="0.2">
      <c r="A24" s="383"/>
      <c r="B24" s="383"/>
      <c r="C24" s="383"/>
      <c r="D24" s="383"/>
      <c r="E24" s="383"/>
      <c r="F24" s="383"/>
      <c r="G24" s="383"/>
      <c r="H24" s="383"/>
      <c r="I24" s="383"/>
      <c r="J24" s="383"/>
    </row>
    <row r="25" spans="1:12" ht="12.75" customHeight="1" x14ac:dyDescent="0.25">
      <c r="A25" s="523" t="s">
        <v>128</v>
      </c>
      <c r="B25" s="523"/>
      <c r="C25" s="523"/>
      <c r="D25" s="523"/>
      <c r="E25" s="383"/>
      <c r="F25" s="383"/>
      <c r="G25" s="383"/>
      <c r="H25" s="383"/>
      <c r="I25" s="383"/>
      <c r="J25" s="383"/>
    </row>
    <row r="26" spans="1:12" x14ac:dyDescent="0.2">
      <c r="A26" s="524" t="s">
        <v>129</v>
      </c>
      <c r="B26" s="524"/>
      <c r="C26" s="493" t="s">
        <v>130</v>
      </c>
      <c r="D26" s="493" t="s">
        <v>131</v>
      </c>
      <c r="E26" s="383"/>
      <c r="F26" s="383"/>
      <c r="G26" s="383"/>
      <c r="H26" s="383"/>
      <c r="I26" s="383"/>
      <c r="J26" s="383"/>
    </row>
    <row r="27" spans="1:12" x14ac:dyDescent="0.2">
      <c r="A27" s="525">
        <f>A10-F21</f>
        <v>11742752</v>
      </c>
      <c r="B27" s="526"/>
      <c r="C27" s="463">
        <f>1-G21</f>
        <v>0.93196444444444448</v>
      </c>
      <c r="D27" s="464">
        <f>(C27/0.8)*100</f>
        <v>116.49555555555555</v>
      </c>
      <c r="E27" s="492" t="s">
        <v>132</v>
      </c>
      <c r="F27" s="492"/>
      <c r="G27" s="492"/>
      <c r="H27" s="492"/>
      <c r="I27" s="492"/>
      <c r="J27" s="492"/>
    </row>
    <row r="28" spans="1:12" x14ac:dyDescent="0.2">
      <c r="A28" s="383"/>
      <c r="B28" s="383"/>
      <c r="C28" s="383"/>
      <c r="D28" s="383"/>
      <c r="E28" s="383"/>
      <c r="F28" s="383"/>
    </row>
    <row r="29" spans="1:12" x14ac:dyDescent="0.2">
      <c r="A29" s="383"/>
      <c r="B29" s="383"/>
      <c r="C29" s="383"/>
      <c r="D29" s="383"/>
      <c r="E29" s="383"/>
      <c r="F29" s="383"/>
      <c r="G29" s="383"/>
      <c r="H29" s="383"/>
      <c r="I29" s="383"/>
      <c r="J29" s="383"/>
      <c r="K29" t="s">
        <v>42</v>
      </c>
    </row>
    <row r="30" spans="1:12" ht="15.75" x14ac:dyDescent="0.25">
      <c r="A30" s="383"/>
      <c r="B30" s="466"/>
      <c r="C30" s="466"/>
      <c r="D30" s="383"/>
      <c r="E30" s="383"/>
      <c r="F30" s="383"/>
      <c r="G30" s="383"/>
      <c r="H30" s="383"/>
      <c r="I30" s="383"/>
      <c r="J30" s="383"/>
    </row>
    <row r="31" spans="1:12" x14ac:dyDescent="0.2">
      <c r="A31" s="467"/>
      <c r="B31" s="467"/>
      <c r="C31" s="467"/>
      <c r="D31" s="467"/>
      <c r="E31" s="467"/>
      <c r="F31" s="467"/>
      <c r="G31" s="467"/>
      <c r="H31" s="467"/>
      <c r="I31" s="517"/>
      <c r="J31" s="518"/>
    </row>
    <row r="32" spans="1:12" x14ac:dyDescent="0.2">
      <c r="A32" s="468"/>
      <c r="B32" s="469"/>
      <c r="C32" s="469"/>
      <c r="D32" s="383"/>
      <c r="E32" s="383"/>
      <c r="F32" s="469"/>
      <c r="G32" s="413"/>
      <c r="H32" s="469"/>
    </row>
    <row r="33" spans="1:10" x14ac:dyDescent="0.2">
      <c r="A33" s="468"/>
      <c r="B33" s="469"/>
      <c r="C33" s="469"/>
      <c r="D33" s="469"/>
      <c r="E33" s="469"/>
      <c r="F33" s="469"/>
      <c r="G33" s="413"/>
      <c r="H33" s="469"/>
    </row>
    <row r="34" spans="1:10" x14ac:dyDescent="0.2">
      <c r="A34" s="468"/>
      <c r="B34" s="469"/>
      <c r="C34" s="469"/>
      <c r="D34" s="383"/>
      <c r="E34" s="383"/>
      <c r="F34" s="469"/>
      <c r="G34" s="413"/>
      <c r="H34" s="469"/>
    </row>
    <row r="35" spans="1:10" x14ac:dyDescent="0.2">
      <c r="A35" s="468"/>
      <c r="B35" s="469"/>
      <c r="C35" s="469"/>
      <c r="D35" s="469"/>
      <c r="E35" s="469"/>
      <c r="F35" s="469"/>
      <c r="G35" s="413"/>
      <c r="H35" s="469"/>
    </row>
    <row r="36" spans="1:10" x14ac:dyDescent="0.2">
      <c r="A36" s="468"/>
      <c r="B36" s="469"/>
      <c r="C36" s="469"/>
      <c r="D36" s="383"/>
      <c r="E36" s="383"/>
      <c r="F36" s="469"/>
      <c r="G36" s="413"/>
      <c r="H36" s="469"/>
    </row>
    <row r="37" spans="1:10" x14ac:dyDescent="0.2">
      <c r="A37" s="468"/>
      <c r="B37" s="469"/>
      <c r="C37" s="403"/>
      <c r="D37" s="470"/>
      <c r="E37" s="470"/>
      <c r="F37" s="403"/>
      <c r="G37" s="403"/>
      <c r="H37" s="403"/>
    </row>
    <row r="38" spans="1:10" x14ac:dyDescent="0.2">
      <c r="A38" s="468"/>
      <c r="B38" s="469"/>
      <c r="C38" s="469"/>
      <c r="D38" s="469"/>
      <c r="E38" s="469"/>
      <c r="F38" s="469"/>
      <c r="G38" s="413"/>
      <c r="H38" s="469"/>
    </row>
    <row r="39" spans="1:10" x14ac:dyDescent="0.2">
      <c r="A39" s="468"/>
      <c r="B39" s="469"/>
      <c r="C39" s="469"/>
      <c r="D39" s="469"/>
      <c r="E39" s="469"/>
      <c r="F39" s="469"/>
      <c r="G39" s="413"/>
      <c r="H39" s="469"/>
    </row>
    <row r="40" spans="1:10" x14ac:dyDescent="0.2">
      <c r="A40" s="468"/>
      <c r="B40" s="469"/>
      <c r="C40" s="469"/>
      <c r="D40" s="383"/>
      <c r="E40" s="383"/>
      <c r="F40" s="469"/>
      <c r="G40" s="413"/>
      <c r="H40" s="469"/>
    </row>
    <row r="41" spans="1:10" ht="15.75" x14ac:dyDescent="0.25">
      <c r="A41" s="383"/>
      <c r="B41" s="520"/>
      <c r="C41" s="520"/>
      <c r="D41" s="521"/>
      <c r="E41" s="492"/>
      <c r="F41" s="383"/>
      <c r="G41" s="383"/>
      <c r="H41" s="383"/>
      <c r="I41" s="383"/>
      <c r="J41" s="383"/>
    </row>
    <row r="42" spans="1:10" x14ac:dyDescent="0.2">
      <c r="A42" s="467"/>
      <c r="B42" s="467"/>
      <c r="C42" s="467"/>
      <c r="D42" s="467"/>
      <c r="E42" s="467"/>
      <c r="F42" s="467"/>
      <c r="G42" s="467"/>
      <c r="H42" s="467"/>
      <c r="I42" s="517"/>
      <c r="J42" s="518"/>
    </row>
    <row r="43" spans="1:10" x14ac:dyDescent="0.2">
      <c r="A43" s="468"/>
      <c r="B43" s="383"/>
      <c r="C43" s="383"/>
      <c r="D43" s="383"/>
      <c r="E43" s="383"/>
      <c r="F43" s="413"/>
      <c r="G43" s="413"/>
      <c r="H43" s="469"/>
      <c r="I43" s="519"/>
      <c r="J43" s="519"/>
    </row>
    <row r="44" spans="1:10" x14ac:dyDescent="0.2">
      <c r="A44" s="468"/>
      <c r="B44" s="383"/>
      <c r="C44" s="383"/>
      <c r="D44" s="403"/>
      <c r="E44" s="403"/>
      <c r="F44" s="403"/>
      <c r="G44" s="403"/>
      <c r="H44" s="403"/>
      <c r="I44" s="519"/>
      <c r="J44" s="519"/>
    </row>
    <row r="45" spans="1:10" x14ac:dyDescent="0.2">
      <c r="A45" s="383"/>
      <c r="B45" s="383"/>
      <c r="C45" s="383"/>
      <c r="D45" s="383"/>
      <c r="E45" s="383"/>
      <c r="F45" s="383"/>
      <c r="G45" s="383"/>
      <c r="H45" s="383"/>
    </row>
    <row r="50" spans="2:3" x14ac:dyDescent="0.2">
      <c r="B50" s="517"/>
      <c r="C50" s="518"/>
    </row>
    <row r="57" spans="2:3" x14ac:dyDescent="0.2">
      <c r="B57" s="517"/>
      <c r="C57" s="518"/>
    </row>
  </sheetData>
  <mergeCells count="11">
    <mergeCell ref="B41:D41"/>
    <mergeCell ref="A3:I3"/>
    <mergeCell ref="A25:D25"/>
    <mergeCell ref="A26:B26"/>
    <mergeCell ref="A27:B27"/>
    <mergeCell ref="I31:J31"/>
    <mergeCell ref="I42:J42"/>
    <mergeCell ref="I43:J43"/>
    <mergeCell ref="I44:J44"/>
    <mergeCell ref="B50:C50"/>
    <mergeCell ref="B57:C57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orientation="landscape" r:id="rId1"/>
  <rowBreaks count="1" manualBreakCount="1">
    <brk id="2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7"/>
  <sheetViews>
    <sheetView tabSelected="1" view="pageBreakPreview" zoomScale="110" zoomScaleNormal="100" zoomScaleSheetLayoutView="110" workbookViewId="0">
      <selection activeCell="H19" sqref="H19"/>
    </sheetView>
  </sheetViews>
  <sheetFormatPr defaultRowHeight="12.75" x14ac:dyDescent="0.2"/>
  <cols>
    <col min="1" max="1" width="12.140625" customWidth="1"/>
    <col min="2" max="2" width="22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80"/>
      <c r="B1" s="473" t="s">
        <v>109</v>
      </c>
      <c r="C1" s="380"/>
      <c r="D1" s="472" t="s">
        <v>148</v>
      </c>
      <c r="E1" s="380"/>
      <c r="F1" s="380"/>
      <c r="G1" s="380"/>
      <c r="H1" s="380"/>
      <c r="I1" s="380"/>
      <c r="J1" s="380"/>
      <c r="K1" s="380"/>
      <c r="L1" s="380"/>
    </row>
    <row r="2" spans="1:13" ht="15.75" x14ac:dyDescent="0.25">
      <c r="A2" s="380"/>
      <c r="B2" s="380"/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">
      <c r="A3" s="522" t="s">
        <v>143</v>
      </c>
      <c r="B3" s="522"/>
      <c r="C3" s="522"/>
      <c r="D3" s="522"/>
      <c r="E3" s="522"/>
      <c r="F3" s="522"/>
      <c r="G3" s="522"/>
      <c r="H3" s="522"/>
      <c r="I3" s="522"/>
      <c r="K3" s="382"/>
      <c r="L3" s="382"/>
      <c r="M3" s="383"/>
    </row>
    <row r="4" spans="1:13" ht="16.5" thickBot="1" x14ac:dyDescent="0.3">
      <c r="A4" s="383"/>
      <c r="B4" s="384"/>
      <c r="C4" s="384"/>
      <c r="F4" s="385"/>
      <c r="G4" s="386"/>
      <c r="H4" s="385"/>
      <c r="I4" s="385"/>
      <c r="J4" s="382"/>
      <c r="K4" s="382"/>
      <c r="M4" s="364"/>
    </row>
    <row r="5" spans="1:13" ht="64.5" thickBot="1" x14ac:dyDescent="0.25">
      <c r="A5" s="387" t="s">
        <v>110</v>
      </c>
      <c r="B5" s="388" t="s">
        <v>111</v>
      </c>
      <c r="C5" s="388" t="s">
        <v>67</v>
      </c>
      <c r="D5" s="389" t="s">
        <v>112</v>
      </c>
      <c r="E5" s="388" t="s">
        <v>113</v>
      </c>
      <c r="F5" s="388" t="s">
        <v>114</v>
      </c>
      <c r="G5" s="388" t="s">
        <v>115</v>
      </c>
      <c r="H5" s="390" t="s">
        <v>116</v>
      </c>
      <c r="I5" s="391"/>
      <c r="J5" s="391"/>
      <c r="K5" s="391"/>
      <c r="L5" s="391"/>
    </row>
    <row r="6" spans="1:13" x14ac:dyDescent="0.2">
      <c r="A6" s="398">
        <v>1</v>
      </c>
      <c r="B6" s="399" t="str">
        <f>Данные!A19</f>
        <v>Чистовой поддон</v>
      </c>
      <c r="C6" s="372">
        <f>Данные!C19</f>
        <v>0</v>
      </c>
      <c r="D6" s="394">
        <f>Данные!$B19</f>
        <v>19</v>
      </c>
      <c r="E6" s="400">
        <v>19</v>
      </c>
      <c r="F6" s="379"/>
      <c r="G6" s="400">
        <f t="shared" ref="G6:G16" si="0">E6-F6</f>
        <v>19</v>
      </c>
      <c r="H6" s="401"/>
      <c r="I6" s="397"/>
      <c r="J6" s="383"/>
      <c r="K6" s="383"/>
      <c r="L6" s="397"/>
    </row>
    <row r="7" spans="1:13" x14ac:dyDescent="0.2">
      <c r="A7" s="398">
        <f t="shared" ref="A7:A16" si="1">A6+1</f>
        <v>2</v>
      </c>
      <c r="B7" s="399" t="str">
        <f>Данные!A20</f>
        <v>Черновая форма</v>
      </c>
      <c r="C7" s="372">
        <f>Данные!C20</f>
        <v>0</v>
      </c>
      <c r="D7" s="400">
        <f>Данные!$B20</f>
        <v>60</v>
      </c>
      <c r="E7" s="400">
        <v>60</v>
      </c>
      <c r="F7" s="379"/>
      <c r="G7" s="400">
        <f t="shared" si="0"/>
        <v>60</v>
      </c>
      <c r="H7" s="402"/>
      <c r="I7" s="397"/>
      <c r="J7" s="383"/>
      <c r="K7" s="383"/>
      <c r="L7" s="397"/>
    </row>
    <row r="8" spans="1:13" x14ac:dyDescent="0.2">
      <c r="A8" s="398">
        <f t="shared" si="1"/>
        <v>3</v>
      </c>
      <c r="B8" s="399" t="str">
        <f>Данные!A21</f>
        <v>Черновой поддон</v>
      </c>
      <c r="C8" s="372">
        <f>Данные!C21</f>
        <v>0</v>
      </c>
      <c r="D8" s="400">
        <f>Данные!$B21</f>
        <v>20</v>
      </c>
      <c r="E8" s="400">
        <v>20</v>
      </c>
      <c r="F8" s="379"/>
      <c r="G8" s="400">
        <f t="shared" si="0"/>
        <v>20</v>
      </c>
      <c r="H8" s="402"/>
      <c r="I8" s="397"/>
      <c r="J8" s="403"/>
      <c r="K8" s="383"/>
      <c r="L8" s="397"/>
    </row>
    <row r="9" spans="1:13" x14ac:dyDescent="0.2">
      <c r="A9" s="398">
        <f t="shared" si="1"/>
        <v>4</v>
      </c>
      <c r="B9" s="399" t="str">
        <f>Данные!A22</f>
        <v>Горловое кольцо</v>
      </c>
      <c r="C9" s="372">
        <f>Данные!C22</f>
        <v>0</v>
      </c>
      <c r="D9" s="400">
        <f>Данные!$B22</f>
        <v>28</v>
      </c>
      <c r="E9" s="400">
        <v>28</v>
      </c>
      <c r="F9" s="379">
        <v>2</v>
      </c>
      <c r="G9" s="400">
        <f t="shared" si="0"/>
        <v>26</v>
      </c>
      <c r="H9" s="402"/>
      <c r="I9" s="403"/>
      <c r="J9" s="403"/>
      <c r="K9" s="403"/>
      <c r="L9" s="397"/>
    </row>
    <row r="10" spans="1:13" x14ac:dyDescent="0.2">
      <c r="A10" s="398">
        <f t="shared" si="1"/>
        <v>5</v>
      </c>
      <c r="B10" s="399" t="str">
        <f>Данные!A23</f>
        <v>Направляющее кольцо</v>
      </c>
      <c r="C10" s="372">
        <f>Данные!C23</f>
        <v>0</v>
      </c>
      <c r="D10" s="400">
        <f>Данные!$B23</f>
        <v>28</v>
      </c>
      <c r="E10" s="400">
        <v>28</v>
      </c>
      <c r="F10" s="379"/>
      <c r="G10" s="400">
        <f t="shared" si="0"/>
        <v>28</v>
      </c>
      <c r="H10" s="402"/>
      <c r="I10" s="397"/>
      <c r="J10" s="403"/>
      <c r="K10" s="383"/>
      <c r="L10" s="397"/>
    </row>
    <row r="11" spans="1:13" x14ac:dyDescent="0.2">
      <c r="A11" s="398">
        <f t="shared" si="1"/>
        <v>6</v>
      </c>
      <c r="B11" s="399" t="str">
        <f>Данные!A24</f>
        <v>Плунжер</v>
      </c>
      <c r="C11" s="372">
        <f>Данные!C24</f>
        <v>0</v>
      </c>
      <c r="D11" s="400">
        <f>Данные!$B24</f>
        <v>78</v>
      </c>
      <c r="E11" s="400">
        <v>78</v>
      </c>
      <c r="F11" s="404"/>
      <c r="G11" s="400">
        <f t="shared" si="0"/>
        <v>78</v>
      </c>
      <c r="H11" s="402"/>
      <c r="I11" s="403"/>
      <c r="J11" s="403"/>
      <c r="K11" s="403"/>
      <c r="L11" s="397"/>
      <c r="M11" s="405"/>
    </row>
    <row r="12" spans="1:13" ht="14.25" customHeight="1" x14ac:dyDescent="0.2">
      <c r="A12" s="398">
        <f t="shared" si="1"/>
        <v>7</v>
      </c>
      <c r="B12" s="399" t="str">
        <f>Данные!A25</f>
        <v>Втулка плунжера</v>
      </c>
      <c r="C12" s="372">
        <f>Данные!C25</f>
        <v>0</v>
      </c>
      <c r="D12" s="400">
        <f>Данные!$B25</f>
        <v>0</v>
      </c>
      <c r="E12" s="400">
        <v>0</v>
      </c>
      <c r="F12" s="406"/>
      <c r="G12" s="400">
        <f t="shared" si="0"/>
        <v>0</v>
      </c>
      <c r="H12" s="402"/>
      <c r="I12" s="403"/>
      <c r="J12" s="403"/>
      <c r="K12" s="403"/>
      <c r="L12" s="397"/>
      <c r="M12" s="405"/>
    </row>
    <row r="13" spans="1:13" ht="14.25" customHeight="1" x14ac:dyDescent="0.2">
      <c r="A13" s="398">
        <f t="shared" si="1"/>
        <v>8</v>
      </c>
      <c r="B13" s="399" t="str">
        <f>Данные!A26</f>
        <v>Хватки</v>
      </c>
      <c r="C13" s="372">
        <f>Данные!C26</f>
        <v>0</v>
      </c>
      <c r="D13" s="400">
        <f>Данные!$B26</f>
        <v>21</v>
      </c>
      <c r="E13" s="471">
        <v>21</v>
      </c>
      <c r="F13" s="379"/>
      <c r="G13" s="400">
        <f t="shared" si="0"/>
        <v>21</v>
      </c>
      <c r="H13" s="402" t="s">
        <v>42</v>
      </c>
      <c r="I13" s="403"/>
      <c r="J13" s="403"/>
      <c r="K13" s="403"/>
      <c r="L13" s="397"/>
    </row>
    <row r="14" spans="1:13" ht="14.25" customHeight="1" x14ac:dyDescent="0.2">
      <c r="A14" s="398">
        <f t="shared" si="1"/>
        <v>9</v>
      </c>
      <c r="B14" s="399" t="str">
        <f>Данные!A27</f>
        <v>Воронка</v>
      </c>
      <c r="C14" s="372">
        <f>Данные!C27</f>
        <v>0</v>
      </c>
      <c r="D14" s="400">
        <f>Данные!$B27</f>
        <v>0</v>
      </c>
      <c r="E14" s="400">
        <v>0</v>
      </c>
      <c r="F14" s="404"/>
      <c r="G14" s="400">
        <f t="shared" si="0"/>
        <v>0</v>
      </c>
      <c r="H14" s="402"/>
      <c r="I14" s="403"/>
      <c r="J14" s="403"/>
      <c r="K14" s="403"/>
      <c r="L14" s="397"/>
    </row>
    <row r="15" spans="1:13" ht="14.25" customHeight="1" x14ac:dyDescent="0.2">
      <c r="A15" s="398">
        <f t="shared" si="1"/>
        <v>10</v>
      </c>
      <c r="B15" s="399" t="str">
        <f>Данные!A28</f>
        <v>Плита охлаждения</v>
      </c>
      <c r="C15" s="372">
        <f>Данные!C28</f>
        <v>0</v>
      </c>
      <c r="D15" s="400">
        <f>Данные!$B28</f>
        <v>8</v>
      </c>
      <c r="E15" s="400">
        <v>8</v>
      </c>
      <c r="F15" s="379"/>
      <c r="G15" s="400">
        <f t="shared" si="0"/>
        <v>8</v>
      </c>
      <c r="H15" s="402"/>
      <c r="I15" s="403"/>
      <c r="J15" s="403"/>
      <c r="K15" s="403"/>
      <c r="L15" s="397"/>
    </row>
    <row r="16" spans="1:13" ht="14.25" customHeight="1" thickBot="1" x14ac:dyDescent="0.25">
      <c r="A16" s="407">
        <f t="shared" si="1"/>
        <v>11</v>
      </c>
      <c r="B16" s="408" t="str">
        <f>Данные!A29</f>
        <v>Охладитель плунжера</v>
      </c>
      <c r="C16" s="409">
        <f>Данные!C30</f>
        <v>0</v>
      </c>
      <c r="D16" s="410">
        <f>Данные!$B30</f>
        <v>18</v>
      </c>
      <c r="E16" s="410">
        <v>18</v>
      </c>
      <c r="F16" s="411"/>
      <c r="G16" s="410">
        <f t="shared" si="0"/>
        <v>18</v>
      </c>
      <c r="H16" s="412"/>
      <c r="I16" s="403"/>
      <c r="J16" s="413"/>
      <c r="K16" s="403"/>
      <c r="L16" s="397"/>
    </row>
    <row r="17" spans="1:12" x14ac:dyDescent="0.2">
      <c r="A17" s="414"/>
      <c r="B17" s="415"/>
      <c r="C17" s="383"/>
      <c r="D17" s="416"/>
      <c r="E17" s="383"/>
      <c r="F17" s="383"/>
      <c r="G17" s="383"/>
      <c r="H17" s="383"/>
      <c r="I17" s="383"/>
      <c r="J17" s="383"/>
    </row>
    <row r="18" spans="1:12" ht="16.5" thickBot="1" x14ac:dyDescent="0.3">
      <c r="A18" s="383"/>
      <c r="B18" s="417" t="s">
        <v>117</v>
      </c>
      <c r="C18" s="364"/>
      <c r="D18" s="364"/>
      <c r="E18" s="364"/>
      <c r="F18" s="364"/>
      <c r="G18" s="383"/>
      <c r="H18" s="383"/>
      <c r="I18" s="383"/>
      <c r="J18" s="418"/>
      <c r="K18" s="418"/>
      <c r="L18" s="418"/>
    </row>
    <row r="19" spans="1:12" ht="64.5" thickBot="1" x14ac:dyDescent="0.25">
      <c r="A19" s="387" t="s">
        <v>118</v>
      </c>
      <c r="B19" s="388" t="s">
        <v>119</v>
      </c>
      <c r="C19" s="388" t="s">
        <v>120</v>
      </c>
      <c r="D19" s="388" t="s">
        <v>121</v>
      </c>
      <c r="E19" s="388" t="s">
        <v>122</v>
      </c>
      <c r="F19" s="388" t="s">
        <v>123</v>
      </c>
      <c r="G19" s="419" t="s">
        <v>124</v>
      </c>
      <c r="H19" s="420" t="s">
        <v>125</v>
      </c>
      <c r="I19" s="421" t="s">
        <v>126</v>
      </c>
      <c r="J19" s="391"/>
      <c r="K19" s="391"/>
      <c r="L19" s="391"/>
    </row>
    <row r="20" spans="1:12" x14ac:dyDescent="0.2">
      <c r="A20" s="422">
        <v>36000000</v>
      </c>
      <c r="B20" s="423"/>
      <c r="C20" s="424"/>
      <c r="D20" s="423"/>
      <c r="E20" s="425">
        <v>1200000</v>
      </c>
      <c r="F20" s="425">
        <v>1330000</v>
      </c>
      <c r="G20" s="426">
        <f>F20/A$20</f>
        <v>3.6944444444444446E-2</v>
      </c>
      <c r="H20" s="427">
        <f>A20-F20</f>
        <v>34670000</v>
      </c>
      <c r="I20" s="428">
        <f>1-G20</f>
        <v>0.96305555555555555</v>
      </c>
      <c r="J20" s="429"/>
      <c r="K20" s="403"/>
      <c r="L20" s="403"/>
    </row>
    <row r="21" spans="1:12" ht="12.75" customHeight="1" x14ac:dyDescent="0.2">
      <c r="A21" s="430"/>
      <c r="B21" s="423">
        <v>43879</v>
      </c>
      <c r="C21" s="424">
        <v>43884</v>
      </c>
      <c r="D21" s="423">
        <v>43885</v>
      </c>
      <c r="E21" s="425">
        <v>1224080</v>
      </c>
      <c r="F21" s="425">
        <v>1306692</v>
      </c>
      <c r="G21" s="426">
        <f>F21/A$20</f>
        <v>3.6297000000000003E-2</v>
      </c>
      <c r="H21" s="433">
        <f>H20-F21</f>
        <v>33363308</v>
      </c>
      <c r="I21" s="434">
        <f>I20-G21</f>
        <v>0.92675855555555553</v>
      </c>
      <c r="J21" s="383"/>
      <c r="K21" s="383"/>
      <c r="L21" s="383"/>
    </row>
    <row r="22" spans="1:12" ht="12.75" customHeight="1" x14ac:dyDescent="0.2">
      <c r="A22" s="435"/>
      <c r="B22" s="431">
        <v>44078</v>
      </c>
      <c r="C22" s="431">
        <v>44083</v>
      </c>
      <c r="D22" s="431">
        <v>44091</v>
      </c>
      <c r="E22" s="432">
        <v>1271088</v>
      </c>
      <c r="F22" s="432">
        <v>1337394</v>
      </c>
      <c r="G22" s="426">
        <f>F22/A$20</f>
        <v>3.7149833333333333E-2</v>
      </c>
      <c r="H22" s="433">
        <f>H21-F22</f>
        <v>32025914</v>
      </c>
      <c r="I22" s="434">
        <f>I21-G22</f>
        <v>0.8896087222222222</v>
      </c>
      <c r="J22" s="429"/>
      <c r="K22" s="403"/>
      <c r="L22" s="403"/>
    </row>
    <row r="23" spans="1:12" x14ac:dyDescent="0.2">
      <c r="A23" s="435"/>
      <c r="B23" s="375"/>
      <c r="C23" s="375"/>
      <c r="D23" s="375"/>
      <c r="E23" s="375"/>
      <c r="F23" s="375"/>
      <c r="G23" s="375"/>
      <c r="H23" s="375"/>
      <c r="I23" s="441"/>
      <c r="J23" s="429"/>
      <c r="K23" s="429"/>
      <c r="L23" s="383"/>
    </row>
    <row r="24" spans="1:12" x14ac:dyDescent="0.2">
      <c r="A24" s="435"/>
      <c r="B24" s="436"/>
      <c r="C24" s="436"/>
      <c r="D24" s="436"/>
      <c r="E24" s="437"/>
      <c r="F24" s="437"/>
      <c r="G24" s="442"/>
      <c r="H24" s="439"/>
      <c r="I24" s="440"/>
      <c r="J24" s="429"/>
      <c r="K24" s="443"/>
      <c r="L24" s="383"/>
    </row>
    <row r="25" spans="1:12" x14ac:dyDescent="0.2">
      <c r="A25" s="435"/>
      <c r="B25" s="436"/>
      <c r="C25" s="436"/>
      <c r="D25" s="436"/>
      <c r="E25" s="437"/>
      <c r="F25" s="437"/>
      <c r="G25" s="442"/>
      <c r="H25" s="439"/>
      <c r="I25" s="440"/>
      <c r="J25" s="429"/>
      <c r="K25" s="429"/>
      <c r="L25" s="383"/>
    </row>
    <row r="26" spans="1:12" x14ac:dyDescent="0.2">
      <c r="A26" s="435"/>
      <c r="B26" s="436"/>
      <c r="C26" s="436"/>
      <c r="D26" s="436"/>
      <c r="E26" s="439"/>
      <c r="F26" s="437"/>
      <c r="G26" s="442"/>
      <c r="H26" s="439"/>
      <c r="I26" s="440"/>
      <c r="J26" s="429"/>
      <c r="K26" s="429"/>
      <c r="L26" s="383"/>
    </row>
    <row r="27" spans="1:12" x14ac:dyDescent="0.2">
      <c r="A27" s="435"/>
      <c r="B27" s="436"/>
      <c r="C27" s="436"/>
      <c r="D27" s="436"/>
      <c r="E27" s="439"/>
      <c r="F27" s="437"/>
      <c r="G27" s="442"/>
      <c r="H27" s="439"/>
      <c r="I27" s="440"/>
      <c r="J27" s="429"/>
      <c r="K27" s="429"/>
      <c r="L27" s="383"/>
    </row>
    <row r="28" spans="1:12" x14ac:dyDescent="0.2">
      <c r="A28" s="435"/>
      <c r="B28" s="436"/>
      <c r="C28" s="436"/>
      <c r="D28" s="375"/>
      <c r="E28" s="375"/>
      <c r="F28" s="437"/>
      <c r="G28" s="444"/>
      <c r="H28" s="439"/>
      <c r="I28" s="445"/>
      <c r="J28" s="429"/>
      <c r="K28" s="429"/>
      <c r="L28" s="383"/>
    </row>
    <row r="29" spans="1:12" x14ac:dyDescent="0.2">
      <c r="A29" s="435"/>
      <c r="B29" s="436"/>
      <c r="C29" s="436"/>
      <c r="D29" s="375"/>
      <c r="E29" s="375"/>
      <c r="F29" s="437"/>
      <c r="G29" s="442"/>
      <c r="H29" s="439"/>
      <c r="I29" s="445"/>
      <c r="J29" s="429"/>
      <c r="K29" s="429"/>
      <c r="L29" s="383"/>
    </row>
    <row r="30" spans="1:12" ht="13.5" thickBot="1" x14ac:dyDescent="0.25">
      <c r="A30" s="446"/>
      <c r="B30" s="447"/>
      <c r="C30" s="447"/>
      <c r="D30" s="448"/>
      <c r="E30" s="448"/>
      <c r="F30" s="449"/>
      <c r="G30" s="450"/>
      <c r="H30" s="451"/>
      <c r="I30" s="452"/>
      <c r="J30" s="383"/>
      <c r="K30" s="383"/>
      <c r="L30" s="383"/>
    </row>
    <row r="31" spans="1:12" ht="13.5" thickBot="1" x14ac:dyDescent="0.25">
      <c r="A31" s="453" t="s">
        <v>127</v>
      </c>
      <c r="B31" s="454"/>
      <c r="C31" s="454"/>
      <c r="D31" s="455"/>
      <c r="E31" s="456">
        <f>SUM(E20:E30)</f>
        <v>3695168</v>
      </c>
      <c r="F31" s="457">
        <f>SUM(F20:F30)</f>
        <v>3974086</v>
      </c>
      <c r="G31" s="458">
        <f>SUM(G20:G30)</f>
        <v>0.11039127777777777</v>
      </c>
      <c r="H31" s="459">
        <f>A20-F31</f>
        <v>32025914</v>
      </c>
      <c r="I31" s="460">
        <f>1-G31</f>
        <v>0.8896087222222222</v>
      </c>
      <c r="J31" s="461"/>
      <c r="K31" s="461"/>
      <c r="L31" s="461"/>
    </row>
    <row r="34" spans="1:11" x14ac:dyDescent="0.2">
      <c r="A34" s="383"/>
      <c r="B34" s="383"/>
      <c r="C34" s="383"/>
      <c r="D34" s="383"/>
      <c r="E34" s="383"/>
      <c r="F34" s="383"/>
      <c r="G34" s="383"/>
      <c r="H34" s="383"/>
      <c r="I34" s="383"/>
      <c r="J34" s="383"/>
    </row>
    <row r="35" spans="1:11" ht="12.75" customHeight="1" x14ac:dyDescent="0.25">
      <c r="A35" s="523" t="s">
        <v>128</v>
      </c>
      <c r="B35" s="523"/>
      <c r="C35" s="523"/>
      <c r="D35" s="523"/>
      <c r="E35" s="383"/>
      <c r="F35" s="383"/>
      <c r="G35" s="383"/>
      <c r="H35" s="383"/>
      <c r="I35" s="383"/>
      <c r="J35" s="383"/>
    </row>
    <row r="36" spans="1:11" x14ac:dyDescent="0.2">
      <c r="A36" s="524" t="s">
        <v>129</v>
      </c>
      <c r="B36" s="524"/>
      <c r="C36" s="462" t="s">
        <v>130</v>
      </c>
      <c r="D36" s="462" t="s">
        <v>131</v>
      </c>
      <c r="E36" s="383"/>
      <c r="F36" s="383"/>
      <c r="G36" s="383"/>
      <c r="H36" s="383"/>
      <c r="I36" s="383"/>
      <c r="J36" s="383"/>
    </row>
    <row r="37" spans="1:11" x14ac:dyDescent="0.2">
      <c r="A37" s="525">
        <f>A20-F31</f>
        <v>32025914</v>
      </c>
      <c r="B37" s="526"/>
      <c r="C37" s="463">
        <f>1-G31</f>
        <v>0.8896087222222222</v>
      </c>
      <c r="D37" s="464">
        <f>(C37/0.8)*100</f>
        <v>111.20109027777775</v>
      </c>
      <c r="E37" s="465" t="s">
        <v>132</v>
      </c>
      <c r="F37" s="465"/>
      <c r="G37" s="465"/>
      <c r="H37" s="465"/>
      <c r="I37" s="465"/>
      <c r="J37" s="465"/>
    </row>
    <row r="38" spans="1:11" x14ac:dyDescent="0.2">
      <c r="A38" s="383"/>
      <c r="B38" s="383"/>
      <c r="C38" s="383"/>
      <c r="D38" s="383"/>
      <c r="E38" s="383"/>
      <c r="F38" s="383"/>
    </row>
    <row r="39" spans="1:11" x14ac:dyDescent="0.2">
      <c r="A39" s="383"/>
      <c r="B39" s="383"/>
      <c r="C39" s="383"/>
      <c r="D39" s="383"/>
      <c r="E39" s="383"/>
      <c r="F39" s="383"/>
      <c r="G39" s="383"/>
      <c r="H39" s="383"/>
      <c r="I39" s="383"/>
      <c r="J39" s="383"/>
      <c r="K39" t="s">
        <v>42</v>
      </c>
    </row>
    <row r="40" spans="1:11" ht="15.75" x14ac:dyDescent="0.25">
      <c r="A40" s="383"/>
      <c r="B40" s="466"/>
      <c r="C40" s="466"/>
      <c r="D40" s="383"/>
      <c r="E40" s="383"/>
      <c r="F40" s="383"/>
      <c r="G40" s="383"/>
      <c r="H40" s="383"/>
      <c r="I40" s="383"/>
      <c r="J40" s="383"/>
    </row>
    <row r="41" spans="1:11" x14ac:dyDescent="0.2">
      <c r="A41" s="467"/>
      <c r="B41" s="467"/>
      <c r="C41" s="467"/>
      <c r="D41" s="467"/>
      <c r="E41" s="467"/>
      <c r="F41" s="467"/>
      <c r="G41" s="467"/>
      <c r="H41" s="467"/>
      <c r="I41" s="517"/>
      <c r="J41" s="518"/>
    </row>
    <row r="42" spans="1:11" x14ac:dyDescent="0.2">
      <c r="A42" s="468"/>
      <c r="B42" s="469"/>
      <c r="C42" s="469"/>
      <c r="D42" s="383"/>
      <c r="E42" s="383"/>
      <c r="F42" s="469"/>
      <c r="G42" s="413"/>
      <c r="H42" s="469"/>
    </row>
    <row r="43" spans="1:11" x14ac:dyDescent="0.2">
      <c r="A43" s="468"/>
      <c r="B43" s="469"/>
      <c r="C43" s="469"/>
      <c r="D43" s="469"/>
      <c r="E43" s="469"/>
      <c r="F43" s="469"/>
      <c r="G43" s="413"/>
      <c r="H43" s="469"/>
    </row>
    <row r="44" spans="1:11" x14ac:dyDescent="0.2">
      <c r="A44" s="468"/>
      <c r="B44" s="469"/>
      <c r="C44" s="469"/>
      <c r="D44" s="383"/>
      <c r="E44" s="383"/>
      <c r="F44" s="469"/>
      <c r="G44" s="413"/>
      <c r="H44" s="469"/>
    </row>
    <row r="45" spans="1:11" x14ac:dyDescent="0.2">
      <c r="A45" s="468"/>
      <c r="B45" s="469"/>
      <c r="C45" s="469"/>
      <c r="D45" s="469"/>
      <c r="E45" s="469"/>
      <c r="F45" s="469"/>
      <c r="G45" s="413"/>
      <c r="H45" s="469"/>
    </row>
    <row r="46" spans="1:11" x14ac:dyDescent="0.2">
      <c r="A46" s="468"/>
      <c r="B46" s="469"/>
      <c r="C46" s="469"/>
      <c r="D46" s="383"/>
      <c r="E46" s="383"/>
      <c r="F46" s="469"/>
      <c r="G46" s="413"/>
      <c r="H46" s="469"/>
    </row>
    <row r="47" spans="1:11" x14ac:dyDescent="0.2">
      <c r="A47" s="468"/>
      <c r="B47" s="469"/>
      <c r="C47" s="403"/>
      <c r="D47" s="470"/>
      <c r="E47" s="470"/>
      <c r="F47" s="403"/>
      <c r="G47" s="403"/>
      <c r="H47" s="403"/>
    </row>
    <row r="48" spans="1:11" x14ac:dyDescent="0.2">
      <c r="A48" s="468"/>
      <c r="B48" s="469"/>
      <c r="C48" s="469"/>
      <c r="D48" s="469"/>
      <c r="E48" s="469"/>
      <c r="F48" s="469"/>
      <c r="G48" s="413"/>
      <c r="H48" s="469"/>
    </row>
    <row r="49" spans="1:10" x14ac:dyDescent="0.2">
      <c r="A49" s="468"/>
      <c r="B49" s="469"/>
      <c r="C49" s="469"/>
      <c r="D49" s="469"/>
      <c r="E49" s="469"/>
      <c r="F49" s="469"/>
      <c r="G49" s="413"/>
      <c r="H49" s="469"/>
    </row>
    <row r="50" spans="1:10" x14ac:dyDescent="0.2">
      <c r="A50" s="468"/>
      <c r="B50" s="469"/>
      <c r="C50" s="469"/>
      <c r="D50" s="383"/>
      <c r="E50" s="383"/>
      <c r="F50" s="469"/>
      <c r="G50" s="413"/>
      <c r="H50" s="469"/>
    </row>
    <row r="51" spans="1:10" ht="15.75" x14ac:dyDescent="0.25">
      <c r="A51" s="383"/>
      <c r="B51" s="520"/>
      <c r="C51" s="520"/>
      <c r="D51" s="521"/>
      <c r="E51" s="465"/>
      <c r="F51" s="383"/>
      <c r="G51" s="383"/>
      <c r="H51" s="383"/>
      <c r="I51" s="383"/>
      <c r="J51" s="383"/>
    </row>
    <row r="52" spans="1:10" x14ac:dyDescent="0.2">
      <c r="A52" s="467"/>
      <c r="B52" s="467"/>
      <c r="C52" s="467"/>
      <c r="D52" s="467"/>
      <c r="E52" s="467"/>
      <c r="F52" s="467"/>
      <c r="G52" s="467"/>
      <c r="H52" s="467"/>
      <c r="I52" s="517"/>
      <c r="J52" s="518"/>
    </row>
    <row r="53" spans="1:10" x14ac:dyDescent="0.2">
      <c r="A53" s="468"/>
      <c r="B53" s="383"/>
      <c r="C53" s="383"/>
      <c r="D53" s="383"/>
      <c r="E53" s="383"/>
      <c r="F53" s="413"/>
      <c r="G53" s="413"/>
      <c r="H53" s="469"/>
      <c r="I53" s="519"/>
      <c r="J53" s="519"/>
    </row>
    <row r="54" spans="1:10" x14ac:dyDescent="0.2">
      <c r="A54" s="468"/>
      <c r="B54" s="383"/>
      <c r="C54" s="383"/>
      <c r="D54" s="403"/>
      <c r="E54" s="403"/>
      <c r="F54" s="403"/>
      <c r="G54" s="403"/>
      <c r="H54" s="403"/>
      <c r="I54" s="519"/>
      <c r="J54" s="519"/>
    </row>
    <row r="55" spans="1:10" x14ac:dyDescent="0.2">
      <c r="A55" s="383"/>
      <c r="B55" s="383"/>
      <c r="C55" s="383"/>
      <c r="D55" s="383"/>
      <c r="E55" s="383"/>
      <c r="F55" s="383"/>
      <c r="G55" s="383"/>
      <c r="H55" s="383"/>
    </row>
    <row r="60" spans="1:10" x14ac:dyDescent="0.2">
      <c r="B60" s="517"/>
      <c r="C60" s="518"/>
    </row>
    <row r="67" spans="2:3" x14ac:dyDescent="0.2">
      <c r="B67" s="517"/>
      <c r="C67" s="518"/>
    </row>
  </sheetData>
  <mergeCells count="11">
    <mergeCell ref="I52:J52"/>
    <mergeCell ref="I53:J53"/>
    <mergeCell ref="I54:J54"/>
    <mergeCell ref="B60:C60"/>
    <mergeCell ref="B67:C67"/>
    <mergeCell ref="B51:D51"/>
    <mergeCell ref="A3:I3"/>
    <mergeCell ref="A35:D35"/>
    <mergeCell ref="A36:B36"/>
    <mergeCell ref="A37:B37"/>
    <mergeCell ref="I41:J41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8" orientation="landscape" r:id="rId1"/>
  <rowBreaks count="1" manualBreakCount="1">
    <brk id="37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K57"/>
  <sheetViews>
    <sheetView showZeros="0" view="pageBreakPreview" topLeftCell="A17" zoomScaleSheetLayoutView="100" workbookViewId="0">
      <selection activeCell="G36" sqref="G36:G37"/>
    </sheetView>
  </sheetViews>
  <sheetFormatPr defaultColWidth="9.140625" defaultRowHeight="15" x14ac:dyDescent="0.25"/>
  <cols>
    <col min="1" max="3" width="9.140625" style="300"/>
    <col min="4" max="4" width="11.42578125" style="300" customWidth="1"/>
    <col min="5" max="5" width="9.140625" style="300"/>
    <col min="6" max="6" width="10.2851562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58</v>
      </c>
      <c r="H2" s="310"/>
      <c r="I2" s="310"/>
      <c r="J2" s="310"/>
      <c r="K2" s="310"/>
    </row>
    <row r="3" spans="1:11" s="359" customFormat="1" ht="17.25" x14ac:dyDescent="0.3">
      <c r="G3" s="309" t="s">
        <v>101</v>
      </c>
      <c r="H3" s="310"/>
      <c r="I3" s="310"/>
      <c r="J3" s="310"/>
      <c r="K3" s="310"/>
    </row>
    <row r="4" spans="1:11" s="359" customFormat="1" ht="17.25" x14ac:dyDescent="0.3">
      <c r="G4" s="309" t="s">
        <v>104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102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59</v>
      </c>
      <c r="H8" s="360"/>
      <c r="I8" s="309" t="s">
        <v>78</v>
      </c>
      <c r="J8" s="310"/>
    </row>
    <row r="11" spans="1:11" ht="15" customHeight="1" x14ac:dyDescent="0.25">
      <c r="A11" s="546" t="s">
        <v>64</v>
      </c>
      <c r="B11" s="546"/>
      <c r="C11" s="546"/>
      <c r="D11" s="546"/>
      <c r="E11" s="546"/>
      <c r="F11" s="546"/>
      <c r="G11" s="546"/>
      <c r="H11" s="546"/>
      <c r="I11" s="546"/>
      <c r="J11" s="546"/>
    </row>
    <row r="12" spans="1:11" ht="15" customHeight="1" x14ac:dyDescent="0.25">
      <c r="A12" s="527" t="s">
        <v>74</v>
      </c>
      <c r="B12" s="527"/>
      <c r="C12" s="527"/>
      <c r="D12" s="527"/>
      <c r="E12" s="527"/>
      <c r="F12" s="527"/>
      <c r="G12" s="527"/>
      <c r="H12" s="527"/>
      <c r="I12" s="527"/>
      <c r="J12" s="527"/>
    </row>
    <row r="13" spans="1:11" ht="18" customHeight="1" x14ac:dyDescent="0.25">
      <c r="A13" s="547" t="str">
        <f>Данные!A2</f>
        <v>БК-СХ-60-200-19067-Л1</v>
      </c>
      <c r="B13" s="546"/>
      <c r="C13" s="546"/>
      <c r="D13" s="546"/>
      <c r="E13" s="546"/>
      <c r="F13" s="546"/>
      <c r="G13" s="546"/>
      <c r="H13" s="546"/>
      <c r="I13" s="546"/>
      <c r="J13" s="546"/>
    </row>
    <row r="15" spans="1:11" ht="15.75" x14ac:dyDescent="0.25">
      <c r="A15" s="304" t="s">
        <v>60</v>
      </c>
      <c r="B15" s="304"/>
      <c r="C15" s="304"/>
      <c r="D15" s="304"/>
      <c r="E15" s="304"/>
      <c r="F15" s="304"/>
      <c r="G15" s="305"/>
      <c r="H15" s="306">
        <f>Данные!D13</f>
        <v>43853</v>
      </c>
      <c r="I15" s="304"/>
      <c r="J15" s="305"/>
    </row>
    <row r="16" spans="1:11" ht="15.75" x14ac:dyDescent="0.25">
      <c r="A16" s="304" t="s">
        <v>95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61</v>
      </c>
      <c r="B17" s="313" t="s">
        <v>62</v>
      </c>
      <c r="C17" s="313"/>
      <c r="D17" s="314" t="str">
        <f>Данные!F13</f>
        <v>начальник производства</v>
      </c>
      <c r="E17" s="313"/>
      <c r="F17" s="313"/>
      <c r="H17" s="313"/>
      <c r="I17" s="313" t="str">
        <f>Данные!J13</f>
        <v>Я.В. Карчмит</v>
      </c>
      <c r="J17" s="305"/>
    </row>
    <row r="18" spans="1:10" s="361" customFormat="1" ht="15.75" x14ac:dyDescent="0.25">
      <c r="A18" s="312" t="s">
        <v>61</v>
      </c>
      <c r="B18" s="313" t="s">
        <v>63</v>
      </c>
      <c r="C18" s="313"/>
      <c r="D18" s="314" t="str">
        <f>Данные!F14</f>
        <v>начальник производственного участка</v>
      </c>
      <c r="E18" s="313"/>
      <c r="F18" s="313"/>
      <c r="G18" s="313"/>
      <c r="I18" s="313" t="str">
        <f>Данные!J14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Данные!F15</f>
        <v>начальник участка ремонта форм</v>
      </c>
      <c r="E19" s="313"/>
      <c r="F19" s="313"/>
      <c r="G19" s="313"/>
      <c r="H19" s="313"/>
      <c r="I19" s="313" t="str">
        <f>Данные!J15</f>
        <v>А.Д. Гавриленко</v>
      </c>
      <c r="J19" s="305"/>
    </row>
    <row r="20" spans="1:10" ht="15.75" x14ac:dyDescent="0.25">
      <c r="A20" s="304" t="s">
        <v>75</v>
      </c>
      <c r="B20" s="304"/>
      <c r="C20" s="304"/>
      <c r="D20" s="304"/>
      <c r="E20" s="304"/>
      <c r="F20" s="304"/>
      <c r="G20" s="304"/>
      <c r="H20" s="304"/>
      <c r="I20" s="306">
        <f>H15</f>
        <v>43853</v>
      </c>
      <c r="J20" s="305"/>
    </row>
    <row r="21" spans="1:10" ht="15.75" x14ac:dyDescent="0.25">
      <c r="A21" s="304" t="s">
        <v>76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28" t="s">
        <v>65</v>
      </c>
      <c r="B22" s="528" t="s">
        <v>66</v>
      </c>
      <c r="C22" s="528"/>
      <c r="D22" s="528"/>
      <c r="E22" s="528" t="s">
        <v>67</v>
      </c>
      <c r="F22" s="528"/>
      <c r="G22" s="529" t="s">
        <v>68</v>
      </c>
      <c r="H22" s="528" t="s">
        <v>69</v>
      </c>
      <c r="I22" s="528"/>
      <c r="J22" s="528"/>
    </row>
    <row r="23" spans="1:10" x14ac:dyDescent="0.25">
      <c r="A23" s="528"/>
      <c r="B23" s="528"/>
      <c r="C23" s="528"/>
      <c r="D23" s="528"/>
      <c r="E23" s="528"/>
      <c r="F23" s="528"/>
      <c r="G23" s="529"/>
      <c r="H23" s="528"/>
      <c r="I23" s="528"/>
      <c r="J23" s="528"/>
    </row>
    <row r="24" spans="1:10" s="498" customFormat="1" x14ac:dyDescent="0.25">
      <c r="A24" s="541">
        <v>1</v>
      </c>
      <c r="B24" s="543" t="s">
        <v>43</v>
      </c>
      <c r="C24" s="544"/>
      <c r="D24" s="545"/>
      <c r="E24" s="530">
        <f>Данные!C16</f>
        <v>19067</v>
      </c>
      <c r="F24" s="532"/>
      <c r="G24" s="536">
        <f>Данные!B16</f>
        <v>19</v>
      </c>
      <c r="H24" s="530"/>
      <c r="I24" s="531"/>
      <c r="J24" s="532"/>
    </row>
    <row r="25" spans="1:10" s="498" customFormat="1" ht="28.15" customHeight="1" x14ac:dyDescent="0.25">
      <c r="A25" s="542"/>
      <c r="B25" s="538" t="str">
        <f>Данные!$A$34</f>
        <v>(к серийному формокомплекту Лампада 1)</v>
      </c>
      <c r="C25" s="539"/>
      <c r="D25" s="540"/>
      <c r="E25" s="534"/>
      <c r="F25" s="535"/>
      <c r="G25" s="537"/>
      <c r="H25" s="533"/>
      <c r="I25" s="534"/>
      <c r="J25" s="535"/>
    </row>
    <row r="26" spans="1:10" s="498" customFormat="1" x14ac:dyDescent="0.25">
      <c r="A26" s="541">
        <v>1</v>
      </c>
      <c r="B26" s="543" t="s">
        <v>43</v>
      </c>
      <c r="C26" s="544"/>
      <c r="D26" s="545"/>
      <c r="E26" s="530">
        <f>Данные!C17</f>
        <v>19068</v>
      </c>
      <c r="F26" s="532"/>
      <c r="G26" s="536">
        <f>Данные!B17</f>
        <v>18</v>
      </c>
      <c r="H26" s="530"/>
      <c r="I26" s="531"/>
      <c r="J26" s="532"/>
    </row>
    <row r="27" spans="1:10" s="498" customFormat="1" ht="28.15" customHeight="1" x14ac:dyDescent="0.25">
      <c r="A27" s="542"/>
      <c r="B27" s="538" t="str">
        <f>Данные!$C$34</f>
        <v>(к серийному формокомплекту Лампада 2)</v>
      </c>
      <c r="C27" s="539"/>
      <c r="D27" s="540"/>
      <c r="E27" s="534"/>
      <c r="F27" s="535"/>
      <c r="G27" s="537"/>
      <c r="H27" s="533"/>
      <c r="I27" s="534"/>
      <c r="J27" s="535"/>
    </row>
    <row r="28" spans="1:10" s="498" customFormat="1" x14ac:dyDescent="0.25">
      <c r="A28" s="541">
        <v>1</v>
      </c>
      <c r="B28" s="543" t="s">
        <v>43</v>
      </c>
      <c r="C28" s="544"/>
      <c r="D28" s="545"/>
      <c r="E28" s="530">
        <f>Данные!C18</f>
        <v>19069</v>
      </c>
      <c r="F28" s="532"/>
      <c r="G28" s="536">
        <f>Данные!B18</f>
        <v>18</v>
      </c>
      <c r="H28" s="530"/>
      <c r="I28" s="531"/>
      <c r="J28" s="532"/>
    </row>
    <row r="29" spans="1:10" s="498" customFormat="1" ht="27.6" customHeight="1" x14ac:dyDescent="0.25">
      <c r="A29" s="542"/>
      <c r="B29" s="538" t="str">
        <f>Данные!$F$34</f>
        <v>(к серийному формокомплекту Лампада 3)</v>
      </c>
      <c r="C29" s="539"/>
      <c r="D29" s="540"/>
      <c r="E29" s="534"/>
      <c r="F29" s="535"/>
      <c r="G29" s="537"/>
      <c r="H29" s="533"/>
      <c r="I29" s="534"/>
      <c r="J29" s="535"/>
    </row>
    <row r="30" spans="1:10" s="498" customFormat="1" x14ac:dyDescent="0.25">
      <c r="A30" s="541">
        <f>A24+1</f>
        <v>2</v>
      </c>
      <c r="B30" s="548" t="s">
        <v>107</v>
      </c>
      <c r="C30" s="549"/>
      <c r="D30" s="550"/>
      <c r="E30" s="530">
        <f>Данные!C19</f>
        <v>0</v>
      </c>
      <c r="F30" s="532"/>
      <c r="G30" s="536">
        <f>Данные!B19</f>
        <v>19</v>
      </c>
      <c r="H30" s="530"/>
      <c r="I30" s="531"/>
      <c r="J30" s="532"/>
    </row>
    <row r="31" spans="1:10" s="498" customFormat="1" ht="28.9" customHeight="1" x14ac:dyDescent="0.25">
      <c r="A31" s="542"/>
      <c r="B31" s="538" t="str">
        <f>Данные!$A$34</f>
        <v>(к серийному формокомплекту Лампада 1)</v>
      </c>
      <c r="C31" s="539"/>
      <c r="D31" s="540"/>
      <c r="E31" s="534"/>
      <c r="F31" s="535"/>
      <c r="G31" s="537"/>
      <c r="H31" s="533"/>
      <c r="I31" s="534"/>
      <c r="J31" s="535"/>
    </row>
    <row r="32" spans="1:10" s="498" customFormat="1" ht="14.45" customHeight="1" x14ac:dyDescent="0.25">
      <c r="A32" s="541">
        <f t="shared" ref="A32" si="0">A30+1</f>
        <v>3</v>
      </c>
      <c r="B32" s="548" t="s">
        <v>38</v>
      </c>
      <c r="C32" s="549"/>
      <c r="D32" s="550"/>
      <c r="E32" s="530">
        <f>Данные!C20</f>
        <v>0</v>
      </c>
      <c r="F32" s="532"/>
      <c r="G32" s="536">
        <f>Данные!B20</f>
        <v>60</v>
      </c>
      <c r="H32" s="530"/>
      <c r="I32" s="531"/>
      <c r="J32" s="532"/>
    </row>
    <row r="33" spans="1:10" s="498" customFormat="1" ht="31.15" customHeight="1" x14ac:dyDescent="0.25">
      <c r="A33" s="542"/>
      <c r="B33" s="538" t="str">
        <f>Данные!$A$34</f>
        <v>(к серийному формокомплекту Лампада 1)</v>
      </c>
      <c r="C33" s="539"/>
      <c r="D33" s="540"/>
      <c r="E33" s="534"/>
      <c r="F33" s="535"/>
      <c r="G33" s="537"/>
      <c r="H33" s="533"/>
      <c r="I33" s="534"/>
      <c r="J33" s="535"/>
    </row>
    <row r="34" spans="1:10" s="498" customFormat="1" ht="14.45" customHeight="1" x14ac:dyDescent="0.25">
      <c r="A34" s="541">
        <f t="shared" ref="A34" si="1">A32+1</f>
        <v>4</v>
      </c>
      <c r="B34" s="548" t="s">
        <v>108</v>
      </c>
      <c r="C34" s="549"/>
      <c r="D34" s="550"/>
      <c r="E34" s="530">
        <f>Данные!C21</f>
        <v>0</v>
      </c>
      <c r="F34" s="532"/>
      <c r="G34" s="536">
        <f>Данные!B21</f>
        <v>20</v>
      </c>
      <c r="H34" s="530"/>
      <c r="I34" s="531"/>
      <c r="J34" s="532"/>
    </row>
    <row r="35" spans="1:10" s="498" customFormat="1" ht="27.6" customHeight="1" x14ac:dyDescent="0.25">
      <c r="A35" s="542"/>
      <c r="B35" s="538" t="str">
        <f>Данные!$A$34</f>
        <v>(к серийному формокомплекту Лампада 1)</v>
      </c>
      <c r="C35" s="539"/>
      <c r="D35" s="540"/>
      <c r="E35" s="533"/>
      <c r="F35" s="535"/>
      <c r="G35" s="537"/>
      <c r="H35" s="533"/>
      <c r="I35" s="534"/>
      <c r="J35" s="535"/>
    </row>
    <row r="36" spans="1:10" s="498" customFormat="1" ht="14.45" customHeight="1" x14ac:dyDescent="0.25">
      <c r="A36" s="541">
        <f t="shared" ref="A36" si="2">A34+1</f>
        <v>5</v>
      </c>
      <c r="B36" s="548" t="s">
        <v>47</v>
      </c>
      <c r="C36" s="549"/>
      <c r="D36" s="550"/>
      <c r="E36" s="530">
        <f>Данные!C22</f>
        <v>0</v>
      </c>
      <c r="F36" s="532"/>
      <c r="G36" s="536">
        <f>Данные!B22</f>
        <v>28</v>
      </c>
      <c r="H36" s="530"/>
      <c r="I36" s="531"/>
      <c r="J36" s="532"/>
    </row>
    <row r="37" spans="1:10" s="498" customFormat="1" ht="29.45" customHeight="1" x14ac:dyDescent="0.25">
      <c r="A37" s="542"/>
      <c r="B37" s="538" t="str">
        <f>Данные!$A$34</f>
        <v>(к серийному формокомплекту Лампада 1)</v>
      </c>
      <c r="C37" s="539"/>
      <c r="D37" s="540"/>
      <c r="E37" s="533"/>
      <c r="F37" s="535"/>
      <c r="G37" s="537"/>
      <c r="H37" s="533"/>
      <c r="I37" s="534"/>
      <c r="J37" s="535"/>
    </row>
    <row r="38" spans="1:10" s="498" customFormat="1" ht="14.45" customHeight="1" x14ac:dyDescent="0.25">
      <c r="A38" s="541">
        <f t="shared" ref="A38" si="3">A36+1</f>
        <v>6</v>
      </c>
      <c r="B38" s="548" t="s">
        <v>90</v>
      </c>
      <c r="C38" s="549"/>
      <c r="D38" s="550"/>
      <c r="E38" s="530">
        <f>Данные!C23</f>
        <v>0</v>
      </c>
      <c r="F38" s="532"/>
      <c r="G38" s="536">
        <f>Данные!B23</f>
        <v>28</v>
      </c>
      <c r="H38" s="530"/>
      <c r="I38" s="531"/>
      <c r="J38" s="532"/>
    </row>
    <row r="39" spans="1:10" s="498" customFormat="1" ht="27" customHeight="1" x14ac:dyDescent="0.25">
      <c r="A39" s="542"/>
      <c r="B39" s="538" t="str">
        <f>Данные!$A$34</f>
        <v>(к серийному формокомплекту Лампада 1)</v>
      </c>
      <c r="C39" s="539"/>
      <c r="D39" s="540"/>
      <c r="E39" s="533"/>
      <c r="F39" s="535"/>
      <c r="G39" s="537"/>
      <c r="H39" s="533"/>
      <c r="I39" s="534"/>
      <c r="J39" s="535"/>
    </row>
    <row r="40" spans="1:10" s="498" customFormat="1" ht="14.45" customHeight="1" x14ac:dyDescent="0.25">
      <c r="A40" s="541">
        <f t="shared" ref="A40:A42" si="4">A38+1</f>
        <v>7</v>
      </c>
      <c r="B40" s="548" t="s">
        <v>51</v>
      </c>
      <c r="C40" s="549"/>
      <c r="D40" s="550"/>
      <c r="E40" s="530">
        <f>Данные!C24</f>
        <v>0</v>
      </c>
      <c r="F40" s="532"/>
      <c r="G40" s="536">
        <f>Данные!B24</f>
        <v>78</v>
      </c>
      <c r="H40" s="530"/>
      <c r="I40" s="531"/>
      <c r="J40" s="532"/>
    </row>
    <row r="41" spans="1:10" s="498" customFormat="1" ht="27.6" customHeight="1" x14ac:dyDescent="0.25">
      <c r="A41" s="542"/>
      <c r="B41" s="538" t="str">
        <f>Данные!$A$34</f>
        <v>(к серийному формокомплекту Лампада 1)</v>
      </c>
      <c r="C41" s="539"/>
      <c r="D41" s="540"/>
      <c r="E41" s="533"/>
      <c r="F41" s="535"/>
      <c r="G41" s="537"/>
      <c r="H41" s="533"/>
      <c r="I41" s="534"/>
      <c r="J41" s="535"/>
    </row>
    <row r="42" spans="1:10" s="498" customFormat="1" ht="14.45" customHeight="1" x14ac:dyDescent="0.25">
      <c r="A42" s="541">
        <f t="shared" si="4"/>
        <v>8</v>
      </c>
      <c r="B42" s="548" t="s">
        <v>55</v>
      </c>
      <c r="C42" s="549"/>
      <c r="D42" s="550"/>
      <c r="E42" s="530">
        <f>Данные!C30</f>
        <v>0</v>
      </c>
      <c r="F42" s="532"/>
      <c r="G42" s="536">
        <f>Данные!B30</f>
        <v>18</v>
      </c>
      <c r="H42" s="530"/>
      <c r="I42" s="531"/>
      <c r="J42" s="532"/>
    </row>
    <row r="43" spans="1:10" s="498" customFormat="1" ht="31.9" customHeight="1" x14ac:dyDescent="0.25">
      <c r="A43" s="542"/>
      <c r="B43" s="538" t="str">
        <f>Данные!$A$34</f>
        <v>(к серийному формокомплекту Лампада 1)</v>
      </c>
      <c r="C43" s="539"/>
      <c r="D43" s="540"/>
      <c r="E43" s="533"/>
      <c r="F43" s="535"/>
      <c r="G43" s="537"/>
      <c r="H43" s="533"/>
      <c r="I43" s="534"/>
      <c r="J43" s="535"/>
    </row>
    <row r="44" spans="1:10" s="498" customFormat="1" ht="14.45" customHeight="1" x14ac:dyDescent="0.25">
      <c r="A44" s="541">
        <f t="shared" ref="A44" si="5">A42+1</f>
        <v>9</v>
      </c>
      <c r="B44" s="548" t="s">
        <v>105</v>
      </c>
      <c r="C44" s="549"/>
      <c r="D44" s="550"/>
      <c r="E44" s="530">
        <f>Данные!C31</f>
        <v>0</v>
      </c>
      <c r="F44" s="532"/>
      <c r="G44" s="536">
        <f>Данные!B31</f>
        <v>18</v>
      </c>
      <c r="H44" s="530"/>
      <c r="I44" s="531"/>
      <c r="J44" s="532"/>
    </row>
    <row r="45" spans="1:10" s="498" customFormat="1" ht="28.9" customHeight="1" x14ac:dyDescent="0.25">
      <c r="A45" s="542"/>
      <c r="B45" s="538" t="str">
        <f>Данные!$A$34</f>
        <v>(к серийному формокомплекту Лампада 1)</v>
      </c>
      <c r="C45" s="539"/>
      <c r="D45" s="540"/>
      <c r="E45" s="533"/>
      <c r="F45" s="535"/>
      <c r="G45" s="537"/>
      <c r="H45" s="533"/>
      <c r="I45" s="534"/>
      <c r="J45" s="535"/>
    </row>
    <row r="46" spans="1:10" s="498" customFormat="1" ht="14.45" customHeight="1" x14ac:dyDescent="0.25">
      <c r="A46" s="541">
        <f t="shared" ref="A46" si="6">A44+1</f>
        <v>10</v>
      </c>
      <c r="B46" s="548" t="s">
        <v>70</v>
      </c>
      <c r="C46" s="549"/>
      <c r="D46" s="550"/>
      <c r="E46" s="530">
        <f>Данные!C28</f>
        <v>0</v>
      </c>
      <c r="F46" s="532"/>
      <c r="G46" s="536">
        <f>Данные!B28</f>
        <v>8</v>
      </c>
      <c r="H46" s="530"/>
      <c r="I46" s="531"/>
      <c r="J46" s="532"/>
    </row>
    <row r="47" spans="1:10" s="498" customFormat="1" ht="31.9" customHeight="1" x14ac:dyDescent="0.25">
      <c r="A47" s="542"/>
      <c r="B47" s="538" t="str">
        <f>Данные!$A$34</f>
        <v>(к серийному формокомплекту Лампада 1)</v>
      </c>
      <c r="C47" s="539"/>
      <c r="D47" s="540"/>
      <c r="E47" s="533"/>
      <c r="F47" s="535"/>
      <c r="G47" s="537"/>
      <c r="H47" s="533"/>
      <c r="I47" s="534"/>
      <c r="J47" s="535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72</v>
      </c>
      <c r="C51" s="304" t="s">
        <v>73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B37:D37"/>
    <mergeCell ref="A34:A35"/>
    <mergeCell ref="B34:D34"/>
    <mergeCell ref="E34:F35"/>
    <mergeCell ref="G34:G35"/>
    <mergeCell ref="H34:J35"/>
    <mergeCell ref="B35:D35"/>
    <mergeCell ref="H30:J31"/>
    <mergeCell ref="B30:D30"/>
    <mergeCell ref="B31:D31"/>
    <mergeCell ref="A32:A33"/>
    <mergeCell ref="E32:F33"/>
    <mergeCell ref="G32:G33"/>
    <mergeCell ref="H32:J33"/>
    <mergeCell ref="B32:D32"/>
    <mergeCell ref="B33:D33"/>
    <mergeCell ref="A30:A31"/>
    <mergeCell ref="E30:F31"/>
    <mergeCell ref="G30:G31"/>
    <mergeCell ref="A11:J11"/>
    <mergeCell ref="A13:J13"/>
    <mergeCell ref="B43:D43"/>
    <mergeCell ref="B39:D39"/>
    <mergeCell ref="B41:D41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A26:A27"/>
    <mergeCell ref="B26:D26"/>
    <mergeCell ref="A12:J12"/>
    <mergeCell ref="E22:F23"/>
    <mergeCell ref="G22:G23"/>
    <mergeCell ref="H26:J27"/>
    <mergeCell ref="E28:F29"/>
    <mergeCell ref="G28:G29"/>
    <mergeCell ref="H28:J29"/>
    <mergeCell ref="E26:F27"/>
    <mergeCell ref="G26:G27"/>
    <mergeCell ref="B27:D27"/>
    <mergeCell ref="A28:A29"/>
    <mergeCell ref="B28:D28"/>
    <mergeCell ref="B29:D29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8"/>
  <sheetViews>
    <sheetView showZeros="0" view="pageBreakPreview" zoomScale="90" zoomScaleSheetLayoutView="90" workbookViewId="0">
      <pane xSplit="7" ySplit="8" topLeftCell="H9" activePane="bottomRight" state="frozen"/>
      <selection activeCell="N27" sqref="N27:Q28"/>
      <selection pane="topRight" activeCell="N27" sqref="N27:Q28"/>
      <selection pane="bottomLeft" activeCell="N27" sqref="N27:Q28"/>
      <selection pane="bottomRight" activeCell="N27" sqref="N27:Q28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65"/>
      <c r="C2" s="566"/>
      <c r="D2" s="567"/>
      <c r="E2" s="574" t="s">
        <v>10</v>
      </c>
      <c r="F2" s="575"/>
      <c r="G2" s="575"/>
      <c r="H2" s="576"/>
      <c r="I2" s="581" t="s">
        <v>11</v>
      </c>
      <c r="J2" s="582"/>
      <c r="K2" s="585">
        <f>Данные!B16</f>
        <v>19</v>
      </c>
      <c r="L2" s="586"/>
      <c r="M2" s="66"/>
      <c r="N2" s="67"/>
      <c r="O2" s="68"/>
      <c r="P2" s="577"/>
      <c r="Q2" s="577"/>
      <c r="R2" s="69"/>
      <c r="S2" s="70"/>
    </row>
    <row r="3" spans="1:19" ht="24" thickBot="1" x14ac:dyDescent="0.25">
      <c r="A3" s="65"/>
      <c r="B3" s="568"/>
      <c r="C3" s="569"/>
      <c r="D3" s="570"/>
      <c r="E3" s="578" t="s">
        <v>43</v>
      </c>
      <c r="F3" s="579"/>
      <c r="G3" s="579"/>
      <c r="H3" s="580"/>
      <c r="I3" s="583"/>
      <c r="J3" s="584"/>
      <c r="K3" s="587"/>
      <c r="L3" s="588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71"/>
      <c r="C4" s="572"/>
      <c r="D4" s="57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92" t="s">
        <v>13</v>
      </c>
      <c r="C5" s="593"/>
      <c r="D5" s="509" t="str">
        <f>Данные!$A7</f>
        <v>PCI</v>
      </c>
      <c r="E5" s="510"/>
      <c r="F5" s="510"/>
      <c r="G5" s="510"/>
      <c r="H5" s="511"/>
      <c r="I5" s="554"/>
      <c r="J5" s="555"/>
      <c r="K5" s="510"/>
      <c r="L5" s="511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92" t="s">
        <v>12</v>
      </c>
      <c r="C6" s="594"/>
      <c r="D6" s="503" t="str">
        <f>Данные!$A2</f>
        <v>БК-СХ-60-200-19067-Л1</v>
      </c>
      <c r="E6" s="595"/>
      <c r="F6" s="595"/>
      <c r="G6" s="595"/>
      <c r="H6" s="596"/>
      <c r="I6" s="554"/>
      <c r="J6" s="555"/>
      <c r="K6" s="510"/>
      <c r="L6" s="511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56" t="s">
        <v>14</v>
      </c>
      <c r="C7" s="557"/>
      <c r="D7" s="512">
        <f>Данные!$A10</f>
        <v>0</v>
      </c>
      <c r="E7" s="558"/>
      <c r="F7" s="558"/>
      <c r="G7" s="558"/>
      <c r="H7" s="559"/>
      <c r="I7" s="556" t="s">
        <v>15</v>
      </c>
      <c r="J7" s="560"/>
      <c r="K7" s="500">
        <f>Данные!$A13</f>
        <v>0</v>
      </c>
      <c r="L7" s="501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/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6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51" t="s">
        <v>57</v>
      </c>
      <c r="C23" s="552"/>
      <c r="D23" s="552"/>
      <c r="E23" s="553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89" t="s">
        <v>45</v>
      </c>
      <c r="C24" s="590"/>
      <c r="D24" s="590"/>
      <c r="E24" s="591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64" t="s">
        <v>136</v>
      </c>
      <c r="L27" s="564"/>
      <c r="M27" s="564"/>
      <c r="N27" s="475"/>
      <c r="O27" s="475"/>
      <c r="P27" s="491"/>
      <c r="Q27" s="491"/>
    </row>
    <row r="28" spans="1:19" x14ac:dyDescent="0.2">
      <c r="N28" s="561" t="s">
        <v>140</v>
      </c>
      <c r="O28" s="561"/>
      <c r="P28" s="562" t="s">
        <v>141</v>
      </c>
      <c r="Q28" s="563"/>
    </row>
  </sheetData>
  <mergeCells count="23"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B23:E23"/>
    <mergeCell ref="I6:J6"/>
    <mergeCell ref="K6:L6"/>
    <mergeCell ref="B7:C7"/>
    <mergeCell ref="D7:H7"/>
    <mergeCell ref="I7:J7"/>
    <mergeCell ref="K7:L7"/>
  </mergeCells>
  <conditionalFormatting sqref="H10:R24">
    <cfRule type="cellIs" dxfId="27" priority="1" stopIfTrue="1" operator="equal">
      <formula>"ok"</formula>
    </cfRule>
    <cfRule type="cellIs" dxfId="2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activeCell="N27" sqref="N27:Q28"/>
      <selection pane="topRight" activeCell="N27" sqref="N27:Q28"/>
      <selection pane="bottomLeft" activeCell="N27" sqref="N27:Q28"/>
      <selection pane="bottomRight" activeCell="N27" sqref="N27:Q28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0">
        <f>'Чист. форма'!B2:D4</f>
        <v>0</v>
      </c>
      <c r="C2" s="601"/>
      <c r="D2" s="602"/>
      <c r="E2" s="609" t="s">
        <v>10</v>
      </c>
      <c r="F2" s="610"/>
      <c r="G2" s="610"/>
      <c r="H2" s="611"/>
      <c r="I2" s="615" t="s">
        <v>11</v>
      </c>
      <c r="J2" s="616"/>
      <c r="K2" s="619">
        <f>Данные!B19</f>
        <v>19</v>
      </c>
      <c r="L2" s="620"/>
      <c r="M2" s="66"/>
      <c r="N2" s="67"/>
      <c r="O2" s="68"/>
      <c r="P2" s="577"/>
      <c r="Q2" s="577"/>
      <c r="R2" s="69"/>
      <c r="S2" s="70"/>
    </row>
    <row r="3" spans="1:19" ht="17.25" customHeight="1" thickBot="1" x14ac:dyDescent="0.25">
      <c r="A3" s="65"/>
      <c r="B3" s="603"/>
      <c r="C3" s="604"/>
      <c r="D3" s="605"/>
      <c r="E3" s="612" t="s">
        <v>44</v>
      </c>
      <c r="F3" s="613"/>
      <c r="G3" s="613"/>
      <c r="H3" s="614"/>
      <c r="I3" s="617"/>
      <c r="J3" s="618"/>
      <c r="K3" s="621"/>
      <c r="L3" s="622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6"/>
      <c r="C4" s="607"/>
      <c r="D4" s="608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2" t="s">
        <v>13</v>
      </c>
      <c r="C5" s="623"/>
      <c r="D5" s="509" t="str">
        <f>Данные!$A7</f>
        <v>PCI</v>
      </c>
      <c r="E5" s="510"/>
      <c r="F5" s="510"/>
      <c r="G5" s="510"/>
      <c r="H5" s="511"/>
      <c r="I5" s="624"/>
      <c r="J5" s="625"/>
      <c r="K5" s="626"/>
      <c r="L5" s="511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2" t="s">
        <v>12</v>
      </c>
      <c r="C6" s="623"/>
      <c r="D6" s="503" t="str">
        <f>Данные!$A2</f>
        <v>БК-СХ-60-200-19067-Л1</v>
      </c>
      <c r="E6" s="595"/>
      <c r="F6" s="595"/>
      <c r="G6" s="595"/>
      <c r="H6" s="596"/>
      <c r="I6" s="624"/>
      <c r="J6" s="625"/>
      <c r="K6" s="626"/>
      <c r="L6" s="511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56" t="s">
        <v>14</v>
      </c>
      <c r="C7" s="627"/>
      <c r="D7" s="512">
        <f>Данные!$A10</f>
        <v>0</v>
      </c>
      <c r="E7" s="558"/>
      <c r="F7" s="558"/>
      <c r="G7" s="558"/>
      <c r="H7" s="559"/>
      <c r="I7" s="628" t="s">
        <v>15</v>
      </c>
      <c r="J7" s="627"/>
      <c r="K7" s="500">
        <f>Данные!$A13</f>
        <v>0</v>
      </c>
      <c r="L7" s="501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598" t="s">
        <v>135</v>
      </c>
      <c r="C14" s="599"/>
      <c r="D14" s="599"/>
      <c r="E14" s="599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51" t="s">
        <v>144</v>
      </c>
      <c r="C15" s="552"/>
      <c r="D15" s="552"/>
      <c r="E15" s="552"/>
      <c r="F15" s="597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89" t="s">
        <v>45</v>
      </c>
      <c r="C16" s="590"/>
      <c r="D16" s="590"/>
      <c r="E16" s="591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64" t="s">
        <v>136</v>
      </c>
      <c r="M19" s="564"/>
      <c r="N19" s="564"/>
      <c r="O19" s="475"/>
      <c r="P19" s="475"/>
      <c r="Q19" s="491"/>
      <c r="R19" s="491"/>
    </row>
    <row r="20" spans="1:19" x14ac:dyDescent="0.2">
      <c r="O20" s="561" t="s">
        <v>140</v>
      </c>
      <c r="P20" s="561"/>
      <c r="Q20" s="562" t="s">
        <v>141</v>
      </c>
      <c r="R20" s="563"/>
    </row>
  </sheetData>
  <mergeCells count="24"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  <mergeCell ref="B2:D4"/>
    <mergeCell ref="E2:H2"/>
    <mergeCell ref="P2:Q2"/>
    <mergeCell ref="E3:H3"/>
    <mergeCell ref="I2:J3"/>
    <mergeCell ref="K2:L3"/>
    <mergeCell ref="O20:P20"/>
    <mergeCell ref="Q20:R20"/>
    <mergeCell ref="L19:N19"/>
    <mergeCell ref="B15:F15"/>
    <mergeCell ref="B14:E14"/>
  </mergeCells>
  <conditionalFormatting sqref="H16:R16">
    <cfRule type="cellIs" dxfId="25" priority="3" stopIfTrue="1" operator="notBetween">
      <formula>$C16+$D16</formula>
      <formula>$C16+$E16</formula>
    </cfRule>
  </conditionalFormatting>
  <conditionalFormatting sqref="H10 J10:R10 H11:R15">
    <cfRule type="cellIs" dxfId="24" priority="1" stopIfTrue="1" operator="equal">
      <formula>"ok"</formula>
    </cfRule>
    <cfRule type="cellIs" dxfId="2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8"/>
  <sheetViews>
    <sheetView showZeros="0" view="pageBreakPreview" zoomScale="90" zoomScaleSheetLayoutView="90" workbookViewId="0">
      <pane xSplit="7" ySplit="8" topLeftCell="H9" activePane="bottomRight" state="frozen"/>
      <selection activeCell="N27" sqref="N27:Q28"/>
      <selection pane="topRight" activeCell="N27" sqref="N27:Q28"/>
      <selection pane="bottomLeft" activeCell="N27" sqref="N27:Q28"/>
      <selection pane="bottomRight" activeCell="N27" sqref="N27:Q28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65"/>
      <c r="C2" s="566"/>
      <c r="D2" s="567"/>
      <c r="E2" s="574" t="s">
        <v>10</v>
      </c>
      <c r="F2" s="575"/>
      <c r="G2" s="575"/>
      <c r="H2" s="576"/>
      <c r="I2" s="581" t="s">
        <v>11</v>
      </c>
      <c r="J2" s="582"/>
      <c r="K2" s="585">
        <f>Данные!B16</f>
        <v>19</v>
      </c>
      <c r="L2" s="586"/>
      <c r="M2" s="66"/>
      <c r="N2" s="67"/>
      <c r="O2" s="68"/>
      <c r="P2" s="577"/>
      <c r="Q2" s="577"/>
      <c r="R2" s="69"/>
      <c r="S2" s="70"/>
    </row>
    <row r="3" spans="1:19" ht="24" thickBot="1" x14ac:dyDescent="0.25">
      <c r="A3" s="65"/>
      <c r="B3" s="568"/>
      <c r="C3" s="569"/>
      <c r="D3" s="570"/>
      <c r="E3" s="578" t="s">
        <v>43</v>
      </c>
      <c r="F3" s="579"/>
      <c r="G3" s="579"/>
      <c r="H3" s="580"/>
      <c r="I3" s="583"/>
      <c r="J3" s="584"/>
      <c r="K3" s="587"/>
      <c r="L3" s="588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71"/>
      <c r="C4" s="572"/>
      <c r="D4" s="57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92" t="s">
        <v>13</v>
      </c>
      <c r="C5" s="593"/>
      <c r="D5" s="509" t="str">
        <f>Данные!$A7</f>
        <v>PCI</v>
      </c>
      <c r="E5" s="510"/>
      <c r="F5" s="510"/>
      <c r="G5" s="510"/>
      <c r="H5" s="511"/>
      <c r="I5" s="554"/>
      <c r="J5" s="555"/>
      <c r="K5" s="510"/>
      <c r="L5" s="511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92" t="s">
        <v>12</v>
      </c>
      <c r="C6" s="594"/>
      <c r="D6" s="503" t="str">
        <f>Данные!$A2</f>
        <v>БК-СХ-60-200-19067-Л1</v>
      </c>
      <c r="E6" s="595"/>
      <c r="F6" s="595"/>
      <c r="G6" s="595"/>
      <c r="H6" s="596"/>
      <c r="I6" s="554"/>
      <c r="J6" s="555"/>
      <c r="K6" s="510"/>
      <c r="L6" s="511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56" t="s">
        <v>14</v>
      </c>
      <c r="C7" s="557"/>
      <c r="D7" s="512">
        <f>Данные!$A10</f>
        <v>0</v>
      </c>
      <c r="E7" s="558"/>
      <c r="F7" s="558"/>
      <c r="G7" s="558"/>
      <c r="H7" s="559"/>
      <c r="I7" s="556" t="s">
        <v>15</v>
      </c>
      <c r="J7" s="560"/>
      <c r="K7" s="500">
        <f>Данные!$A13</f>
        <v>0</v>
      </c>
      <c r="L7" s="501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/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6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51" t="s">
        <v>57</v>
      </c>
      <c r="C23" s="552"/>
      <c r="D23" s="552"/>
      <c r="E23" s="553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89" t="s">
        <v>45</v>
      </c>
      <c r="C24" s="590"/>
      <c r="D24" s="590"/>
      <c r="E24" s="591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64" t="s">
        <v>136</v>
      </c>
      <c r="L27" s="564"/>
      <c r="M27" s="564"/>
      <c r="N27" s="475"/>
      <c r="O27" s="475"/>
      <c r="P27" s="491"/>
      <c r="Q27" s="491"/>
    </row>
    <row r="28" spans="1:19" x14ac:dyDescent="0.2">
      <c r="N28" s="561" t="s">
        <v>140</v>
      </c>
      <c r="O28" s="561"/>
      <c r="P28" s="562" t="s">
        <v>141</v>
      </c>
      <c r="Q28" s="563"/>
    </row>
  </sheetData>
  <mergeCells count="23">
    <mergeCell ref="K27:M27"/>
    <mergeCell ref="N28:O28"/>
    <mergeCell ref="P28:Q28"/>
    <mergeCell ref="B7:C7"/>
    <mergeCell ref="D7:H7"/>
    <mergeCell ref="I7:J7"/>
    <mergeCell ref="K7:L7"/>
    <mergeCell ref="B23:E23"/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2:D4"/>
    <mergeCell ref="E2:H2"/>
    <mergeCell ref="I2:J3"/>
    <mergeCell ref="K2:L3"/>
    <mergeCell ref="P2:Q2"/>
    <mergeCell ref="E3:H3"/>
  </mergeCells>
  <conditionalFormatting sqref="H10:R24">
    <cfRule type="cellIs" dxfId="22" priority="1" stopIfTrue="1" operator="equal">
      <formula>"ok"</formula>
    </cfRule>
    <cfRule type="cellIs" dxfId="21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20</vt:i4>
      </vt:variant>
      <vt:variant>
        <vt:lpstr>Именованные диапазоны</vt:lpstr>
      </vt:variant>
      <vt:variant>
        <vt:i4>19</vt:i4>
      </vt:variant>
    </vt:vector>
  </HeadingPairs>
  <TitlesOfParts>
    <vt:vector size="39" baseType="lpstr">
      <vt:lpstr>Данные</vt:lpstr>
      <vt:lpstr>Паспорт Л-1</vt:lpstr>
      <vt:lpstr>Паспорт Л-2</vt:lpstr>
      <vt:lpstr>Паспорт Л-3</vt:lpstr>
      <vt:lpstr>Паспорт дет.</vt:lpstr>
      <vt:lpstr>Акт приемки</vt:lpstr>
      <vt:lpstr>Чист. форма</vt:lpstr>
      <vt:lpstr>Чист.  поддон</vt:lpstr>
      <vt:lpstr>Чист. форма (2)</vt:lpstr>
      <vt:lpstr>Чист.  поддон (2)</vt:lpstr>
      <vt:lpstr>Чист. форма (3)</vt:lpstr>
      <vt:lpstr>Чист.  поддон (3)</vt:lpstr>
      <vt:lpstr>Черн. форма</vt:lpstr>
      <vt:lpstr>Черн. поддон</vt:lpstr>
      <vt:lpstr>Горл. кольцо</vt:lpstr>
      <vt:lpstr>Финиш. кольцо</vt:lpstr>
      <vt:lpstr>Плунжер</vt:lpstr>
      <vt:lpstr>Охладитель плунжера</vt:lpstr>
      <vt:lpstr>Дут. головка</vt:lpstr>
      <vt:lpstr>Плита охлаждения</vt:lpstr>
      <vt:lpstr>'Акт приемки'!Область_печати</vt:lpstr>
      <vt:lpstr>'Горл. кольцо'!Область_печати</vt:lpstr>
      <vt:lpstr>'Дут. головка'!Область_печати</vt:lpstr>
      <vt:lpstr>'Охладитель плунжера'!Область_печати</vt:lpstr>
      <vt:lpstr>'Паспорт дет.'!Область_печати</vt:lpstr>
      <vt:lpstr>'Паспорт Л-1'!Область_печати</vt:lpstr>
      <vt:lpstr>'Паспорт Л-2'!Область_печати</vt:lpstr>
      <vt:lpstr>'Паспорт Л-3'!Область_печати</vt:lpstr>
      <vt:lpstr>'Плита охлаждения'!Область_печати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 поддон (2)'!Область_печати</vt:lpstr>
      <vt:lpstr>'Чист.  поддон (3)'!Область_печати</vt:lpstr>
      <vt:lpstr>'Чист. форма'!Область_печати</vt:lpstr>
      <vt:lpstr>'Чист. форма (2)'!Область_печати</vt:lpstr>
      <vt:lpstr>'Чист. форма (3)'!Область_печати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2020-09-17T09:53:23Z</cp:lastPrinted>
  <dcterms:created xsi:type="dcterms:W3CDTF">2004-01-21T15:24:02Z</dcterms:created>
  <dcterms:modified xsi:type="dcterms:W3CDTF">2020-09-17T09:53:32Z</dcterms:modified>
</cp:coreProperties>
</file>