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анка\"/>
    </mc:Choice>
  </mc:AlternateContent>
  <xr:revisionPtr revIDLastSave="0" documentId="13_ncr:1_{C7D90F0F-608B-41F8-A79F-C48CD7C4DAB7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6" l="1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<sst xmlns="http://schemas.openxmlformats.org/spreadsheetml/2006/main" count="530" uniqueCount="151">
  <si>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</si>
  <si>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</si>
  <si>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</si>
  <si>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</si>
  <si>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</si>
  <si>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</si>
  <si>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</si>
  <si>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</si>
  <si>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</si>
  <si>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</si>
  <si>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</si>
  <si>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</si>
  <si>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</si>
  <si>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</si>
  <si>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</si>
  <si>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</si>
  <si>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</si>
  <si>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</si>
  <si>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</si>
  <si>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</si>
  <si>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</si>
  <si>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</si>
  <si>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</si>
  <si>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</si>
  <si>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</si>
  <si>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</si>
  <si>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</si>
  <si>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</si>
  <si>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</si>
  <si>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</si>
  <si>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</si>
  <si>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</si>
  <si>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</si>
  <si>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</si>
  <si>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</si>
  <si>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</si>
  <si>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</si>
  <si>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</si>
  <si>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</si>
  <si>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</si>
  <si>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</si>
  <si>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</si>
  <si>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</si>
  <si>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</si>
  <si>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</si>
  <si>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</si>
  <si>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</si>
  <si>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</si>
  <si>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</si>
  <si>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</si>
  <si>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</si>
  <si>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</si>
  <si>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</si>
  <si>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</si>
  <si>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</si>
  <si>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</si>
  <si>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</si>
  <si>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</si>
  <si>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</si>
  <si>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</si>
  <si>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</si>
  <si>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</si>
  <si>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</si>
  <si>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</si>
  <si>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</si>
  <si>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</si>
  <si>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</si>
  <si>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</si>
  <si>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</si>
  <si>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</si>
  <si>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</si>
  <si>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</si>
  <si>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</si>
  <si>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</si>
  <si>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</si>
  <si>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</si>
  <si>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</si>
  <si>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</si>
  <si>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</si>
  <si>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</si>
  <si>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</si>
  <si>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</si>
  <si>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</si>
  <si>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</si>
  <si>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</si>
  <si>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</si>
  <si>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</si>
  <si>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</si>
  <si>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</si>
  <si>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</si>
  <si>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</si>
  <si>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</si>
  <si>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</si>
  <si>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</si>
  <si>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</si>
  <si>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</si>
  <si>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</si>
  <si>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</si>
  <si>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</si>
  <si>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</si>
  <si>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</si>
  <si>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</si>
  <si>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</si>
  <si>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</si>
  <si>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</si>
  <si>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</si>
  <si>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</si>
  <si>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</si>
  <si>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</si>
  <si>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</si>
  <si>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</si>
  <si>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</si>
  <si>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</si>
  <si>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</si>
  <si>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</si>
  <si>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</si>
  <si>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</si>
  <si>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</si>
  <si>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</si>
  <si>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</si>
  <si>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</si>
  <si>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</si>
  <si>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</si>
  <si>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</si>
  <si>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</si>
  <si>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</si>
  <si>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</si>
  <si>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</si>
  <si>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</si>
  <si>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</si>
  <si>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</si>
  <si>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</si>
  <si>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</si>
  <si>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</si>
  <si>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</si>
  <si>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</si>
  <si>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</si>
  <si>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</si>
  <si>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</si>
  <si>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</si>
  <si>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</si>
  <si>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 xml:space="preserve">Полная высота </t>
  </si>
  <si>
    <r>
      <t xml:space="preserve">Вес, гр. (ном. </t>
    </r>
    <r>
      <rPr>
        <b/>
        <sz val="10"/>
        <color rgb="FFFF0000"/>
        <rFont val="Arial Cyr"/>
        <charset val="204"/>
      </rPr>
      <t>400</t>
    </r>
    <r>
      <rPr>
        <b/>
        <sz val="10"/>
        <rFont val="Arial Cyr"/>
        <charset val="204"/>
      </rPr>
      <t xml:space="preserve"> гр.)</t>
    </r>
  </si>
  <si>
    <t xml:space="preserve"> (владелец "Аквадив" Дог. безв. польз №36 от 27.05.2020 г.)</t>
  </si>
  <si>
    <t>Дата поставки:</t>
  </si>
  <si>
    <t xml:space="preserve"> (c остаточным ресурсом 100 %)</t>
  </si>
  <si>
    <t>Сопряжение с воронкой</t>
  </si>
  <si>
    <t>Сопряжение с поддоном</t>
  </si>
  <si>
    <t>Зам. директора</t>
  </si>
  <si>
    <t>(к  формокомплекту Лампада 4)</t>
  </si>
  <si>
    <t>Лампада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</si>
</sst>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7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2" fontId="0" fillId="0" borderId="61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Fill="1" applyBorder="1" applyAlignment="1">
      <alignment horizontal="center" vertical="center" wrapText="1"/>
    </xf>
    <xf numFmtId="2" fontId="0" fillId="0" borderId="65" xfId="4" applyNumberFormat="1" applyFont="1" applyBorder="1" applyAlignment="1">
      <alignment horizontal="center" vertical="center" wrapText="1"/>
    </xf>
    <xf numFmtId="2" fontId="0" fillId="0" borderId="32" xfId="0" applyNumberFormat="1" applyBorder="1"/>
    <xf numFmtId="2" fontId="0" fillId="0" borderId="65" xfId="0" applyNumberFormat="1" applyBorder="1"/>
    <xf numFmtId="2" fontId="0" fillId="0" borderId="97" xfId="0" applyNumberFormat="1" applyBorder="1"/>
    <xf numFmtId="2" fontId="0" fillId="0" borderId="98" xfId="4" applyNumberFormat="1" applyFont="1" applyBorder="1" applyAlignment="1">
      <alignment horizontal="center"/>
    </xf>
    <xf numFmtId="0" fontId="43" fillId="0" borderId="0" xfId="0" applyFont="1" applyBorder="1" applyAlignment="1"/>
    <xf numFmtId="0" fontId="43" fillId="0" borderId="0" xfId="0" applyFont="1" applyBorder="1" applyAlignment="1">
      <alignment horizontal="right"/>
    </xf>
    <xf numFmtId="14" fontId="43" fillId="0" borderId="0" xfId="0" applyNumberFormat="1" applyFont="1" applyBorder="1" applyAlignment="1">
      <alignment horizontal="center"/>
    </xf>
    <xf numFmtId="0" fontId="39" fillId="0" borderId="0" xfId="0" applyFont="1" applyAlignment="1">
      <alignment horizontal="left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2" fontId="12" fillId="0" borderId="50" xfId="0" applyNumberFormat="1" applyFont="1" applyBorder="1" applyAlignment="1">
      <alignment horizontal="center" vertical="center" wrapText="1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25400</xdr:colOff>
      <xdr:row>1</xdr:row>
      <xdr:rowOff>176741</xdr:rowOff>
    </xdr:from>
    <xdr:to>
      <xdr:col>17</xdr:col>
      <xdr:colOff>552451</xdr:colOff>
      <xdr:row>6</xdr:row>
      <xdr:rowOff>986366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130925" y="281516"/>
          <a:ext cx="3479801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508000</xdr:colOff>
      <xdr:row>1</xdr:row>
      <xdr:rowOff>173567</xdr:rowOff>
    </xdr:from>
    <xdr:to>
      <xdr:col>25</xdr:col>
      <xdr:colOff>312302</xdr:colOff>
      <xdr:row>6</xdr:row>
      <xdr:rowOff>1005259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52075" y="278342"/>
          <a:ext cx="3461902" cy="20889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C24" sqref="C24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8" t="s">
        <v>82</v>
      </c>
      <c r="B1" s="512"/>
      <c r="C1" s="512"/>
      <c r="D1" s="512"/>
      <c r="E1" s="512"/>
      <c r="G1" s="363" t="s">
        <v>81</v>
      </c>
    </row>
    <row r="2" spans="1:11" ht="17.25" thickTop="1" thickBot="1" x14ac:dyDescent="0.25">
      <c r="A2" s="509" t="s">
        <v>150</v>
      </c>
      <c r="B2" s="510"/>
      <c r="C2" s="510"/>
      <c r="D2" s="510"/>
      <c r="E2" s="511"/>
      <c r="G2" s="362" t="s">
        <v>79</v>
      </c>
    </row>
    <row r="3" spans="1:11" ht="15.75" thickTop="1" x14ac:dyDescent="0.2">
      <c r="G3" s="362" t="s">
        <v>80</v>
      </c>
    </row>
    <row r="4" spans="1:11" ht="13.5" thickBot="1" x14ac:dyDescent="0.25">
      <c r="A4" s="513" t="s">
        <v>83</v>
      </c>
      <c r="B4" s="514"/>
      <c r="C4" s="514"/>
      <c r="D4" s="514"/>
      <c r="E4" s="514"/>
    </row>
    <row r="5" spans="1:11" ht="17.25" thickTop="1" thickBot="1" x14ac:dyDescent="0.25">
      <c r="A5" s="515" t="s">
        <v>87</v>
      </c>
      <c r="B5" s="516"/>
      <c r="C5" s="516"/>
      <c r="D5" s="516"/>
      <c r="E5" s="517"/>
    </row>
    <row r="6" spans="1:11" ht="13.5" thickTop="1" x14ac:dyDescent="0.2"/>
    <row r="7" spans="1:11" ht="13.5" thickBot="1" x14ac:dyDescent="0.25">
      <c r="A7" s="508" t="s">
        <v>84</v>
      </c>
      <c r="B7" s="512"/>
      <c r="C7" s="512"/>
      <c r="D7" s="512"/>
      <c r="E7" s="512"/>
    </row>
    <row r="8" spans="1:11" ht="17.25" thickTop="1" thickBot="1" x14ac:dyDescent="0.25">
      <c r="A8" s="518"/>
      <c r="B8" s="519"/>
      <c r="C8" s="519"/>
      <c r="D8" s="519"/>
      <c r="E8" s="520"/>
    </row>
    <row r="10" spans="1:11" ht="13.5" thickBot="1" x14ac:dyDescent="0.25">
      <c r="A10" s="508" t="s">
        <v>85</v>
      </c>
      <c r="B10" s="508"/>
      <c r="C10" s="364"/>
      <c r="D10" s="370" t="s">
        <v>93</v>
      </c>
      <c r="E10" s="364"/>
      <c r="F10" t="s">
        <v>94</v>
      </c>
    </row>
    <row r="11" spans="1:11" ht="17.25" thickTop="1" thickBot="1" x14ac:dyDescent="0.25">
      <c r="A11" s="506"/>
      <c r="B11" s="507"/>
      <c r="D11" s="369">
        <v>44075</v>
      </c>
      <c r="F11" s="503" t="s">
        <v>96</v>
      </c>
      <c r="G11" s="503"/>
      <c r="H11" s="503"/>
      <c r="I11" s="503"/>
      <c r="J11" s="504" t="s">
        <v>98</v>
      </c>
      <c r="K11" s="504"/>
    </row>
    <row r="12" spans="1:11" x14ac:dyDescent="0.2">
      <c r="F12" s="503" t="s">
        <v>86</v>
      </c>
      <c r="G12" s="503"/>
      <c r="H12" s="503"/>
      <c r="I12" s="503"/>
      <c r="J12" s="504" t="s">
        <v>99</v>
      </c>
      <c r="K12" s="504"/>
    </row>
    <row r="13" spans="1:11" ht="38.25" x14ac:dyDescent="0.2">
      <c r="A13" s="374" t="s">
        <v>88</v>
      </c>
      <c r="B13" s="374" t="s">
        <v>89</v>
      </c>
      <c r="C13" s="374" t="s">
        <v>102</v>
      </c>
      <c r="D13" s="374" t="s">
        <v>132</v>
      </c>
      <c r="E13" s="471" t="s">
        <v>133</v>
      </c>
      <c r="F13" s="503" t="s">
        <v>97</v>
      </c>
      <c r="G13" s="503"/>
      <c r="H13" s="503"/>
      <c r="I13" s="503"/>
      <c r="J13" s="504" t="s">
        <v>100</v>
      </c>
      <c r="K13" s="504"/>
    </row>
    <row r="14" spans="1:11" x14ac:dyDescent="0.2">
      <c r="A14" s="365" t="s">
        <v>43</v>
      </c>
      <c r="B14" s="366">
        <v>21</v>
      </c>
      <c r="C14" s="372"/>
      <c r="D14" s="366">
        <v>32.5</v>
      </c>
      <c r="E14" s="366">
        <f>B14*D14</f>
        <v>682.5</v>
      </c>
    </row>
    <row r="15" spans="1:11" x14ac:dyDescent="0.2">
      <c r="A15" s="365" t="s">
        <v>44</v>
      </c>
      <c r="B15" s="366">
        <v>21</v>
      </c>
      <c r="C15" s="372"/>
      <c r="D15" s="366">
        <v>3</v>
      </c>
      <c r="E15" s="366">
        <f t="shared" ref="E15:E26" si="0">B15*D15</f>
        <v>63</v>
      </c>
    </row>
    <row r="16" spans="1:11" x14ac:dyDescent="0.2">
      <c r="A16" s="365" t="s">
        <v>38</v>
      </c>
      <c r="B16" s="366">
        <v>25</v>
      </c>
      <c r="C16" s="372">
        <v>19249</v>
      </c>
      <c r="D16" s="366">
        <v>34.200000000000003</v>
      </c>
      <c r="E16" s="366">
        <f t="shared" si="0"/>
        <v>855.00000000000011</v>
      </c>
    </row>
    <row r="17" spans="1:7" x14ac:dyDescent="0.2">
      <c r="A17" s="365" t="s">
        <v>23</v>
      </c>
      <c r="B17" s="366">
        <v>25</v>
      </c>
      <c r="C17" s="372">
        <v>19249</v>
      </c>
      <c r="D17" s="366">
        <v>1.3</v>
      </c>
      <c r="E17" s="366">
        <f t="shared" si="0"/>
        <v>32.5</v>
      </c>
    </row>
    <row r="18" spans="1:7" x14ac:dyDescent="0.2">
      <c r="A18" s="365" t="s">
        <v>47</v>
      </c>
      <c r="B18" s="366"/>
      <c r="C18" s="372"/>
      <c r="D18" s="366">
        <v>1.29</v>
      </c>
      <c r="E18" s="366">
        <f t="shared" si="0"/>
        <v>0</v>
      </c>
    </row>
    <row r="19" spans="1:7" x14ac:dyDescent="0.2">
      <c r="A19" s="365" t="s">
        <v>90</v>
      </c>
      <c r="B19" s="366"/>
      <c r="C19" s="372"/>
      <c r="D19" s="366">
        <v>0.3</v>
      </c>
      <c r="E19" s="366">
        <f t="shared" si="0"/>
        <v>0</v>
      </c>
    </row>
    <row r="20" spans="1:7" x14ac:dyDescent="0.2">
      <c r="A20" s="365" t="s">
        <v>51</v>
      </c>
      <c r="B20" s="366">
        <v>42</v>
      </c>
      <c r="C20" s="372"/>
      <c r="D20" s="366">
        <v>0.5</v>
      </c>
      <c r="E20" s="366">
        <f t="shared" si="0"/>
        <v>21</v>
      </c>
    </row>
    <row r="21" spans="1:7" x14ac:dyDescent="0.2">
      <c r="A21" s="365" t="s">
        <v>53</v>
      </c>
      <c r="B21" s="366"/>
      <c r="C21" s="372"/>
      <c r="D21" s="366">
        <v>0.4</v>
      </c>
      <c r="E21" s="366">
        <f t="shared" si="0"/>
        <v>0</v>
      </c>
    </row>
    <row r="22" spans="1:7" x14ac:dyDescent="0.2">
      <c r="A22" s="365" t="s">
        <v>91</v>
      </c>
      <c r="B22" s="372"/>
      <c r="C22" s="372"/>
      <c r="D22" s="366"/>
      <c r="E22" s="366">
        <f t="shared" si="0"/>
        <v>0</v>
      </c>
    </row>
    <row r="23" spans="1:7" x14ac:dyDescent="0.2">
      <c r="A23" s="365" t="s">
        <v>56</v>
      </c>
      <c r="B23" s="366"/>
      <c r="C23" s="372"/>
      <c r="D23" s="366">
        <v>1.7</v>
      </c>
      <c r="E23" s="366">
        <f t="shared" si="0"/>
        <v>0</v>
      </c>
    </row>
    <row r="24" spans="1:7" x14ac:dyDescent="0.2">
      <c r="A24" s="365" t="s">
        <v>70</v>
      </c>
      <c r="B24" s="366">
        <v>8</v>
      </c>
      <c r="C24" s="372"/>
      <c r="D24" s="366">
        <v>3</v>
      </c>
      <c r="E24" s="366">
        <f t="shared" si="0"/>
        <v>24</v>
      </c>
    </row>
    <row r="25" spans="1:7" x14ac:dyDescent="0.2">
      <c r="A25" s="365" t="s">
        <v>92</v>
      </c>
      <c r="B25" s="372">
        <v>21</v>
      </c>
      <c r="C25" s="372"/>
      <c r="D25" s="366"/>
      <c r="E25" s="366">
        <f t="shared" si="0"/>
        <v>0</v>
      </c>
    </row>
    <row r="26" spans="1:7" x14ac:dyDescent="0.2">
      <c r="A26" s="367" t="s">
        <v>55</v>
      </c>
      <c r="B26" s="368"/>
      <c r="C26" s="372"/>
      <c r="D26" s="366">
        <v>1.5</v>
      </c>
      <c r="E26" s="366">
        <f t="shared" si="0"/>
        <v>0</v>
      </c>
    </row>
    <row r="27" spans="1:7" x14ac:dyDescent="0.2">
      <c r="A27" s="367" t="s">
        <v>104</v>
      </c>
      <c r="B27" s="373"/>
      <c r="C27" s="372"/>
      <c r="D27" s="366"/>
      <c r="E27" s="366"/>
    </row>
    <row r="28" spans="1:7" x14ac:dyDescent="0.2">
      <c r="A28" s="371"/>
      <c r="D28" s="370"/>
      <c r="E28" s="370">
        <f>SUM(E14:E27)</f>
        <v>1678</v>
      </c>
      <c r="F28">
        <v>2400</v>
      </c>
      <c r="G28">
        <f>F28-E28</f>
        <v>722</v>
      </c>
    </row>
    <row r="29" spans="1:7" x14ac:dyDescent="0.2">
      <c r="A29" s="505" t="s">
        <v>105</v>
      </c>
      <c r="B29" s="505"/>
      <c r="C29" s="505"/>
    </row>
    <row r="30" spans="1:7" x14ac:dyDescent="0.2">
      <c r="A30" s="363" t="s">
        <v>149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sqref="C17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11"/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30">
        <f>Данные!B20</f>
        <v>42</v>
      </c>
      <c r="L2" s="631"/>
      <c r="M2" s="164"/>
      <c r="N2" s="165"/>
      <c r="O2" s="166"/>
      <c r="P2" s="646"/>
      <c r="Q2" s="646"/>
      <c r="R2" s="167"/>
      <c r="S2" s="168"/>
    </row>
    <row r="3" spans="1:19" ht="17.25" customHeight="1" thickBot="1" x14ac:dyDescent="0.25">
      <c r="A3" s="163"/>
      <c r="B3" s="614"/>
      <c r="C3" s="615"/>
      <c r="D3" s="616"/>
      <c r="E3" s="623" t="s">
        <v>51</v>
      </c>
      <c r="F3" s="624"/>
      <c r="G3" s="624"/>
      <c r="H3" s="625"/>
      <c r="I3" s="628"/>
      <c r="J3" s="629"/>
      <c r="K3" s="632"/>
      <c r="L3" s="633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17"/>
      <c r="C4" s="618"/>
      <c r="D4" s="619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90" t="s">
        <v>13</v>
      </c>
      <c r="C5" s="605"/>
      <c r="D5" s="515" t="str">
        <f>Данные!$A5</f>
        <v>PCI</v>
      </c>
      <c r="E5" s="516"/>
      <c r="F5" s="516"/>
      <c r="G5" s="516"/>
      <c r="H5" s="517"/>
      <c r="I5" s="606"/>
      <c r="J5" s="607"/>
      <c r="K5" s="608"/>
      <c r="L5" s="517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90" t="s">
        <v>12</v>
      </c>
      <c r="C6" s="605"/>
      <c r="D6" s="509" t="str">
        <f>Данные!$A2</f>
        <v>Лампада 4</v>
      </c>
      <c r="E6" s="595"/>
      <c r="F6" s="595"/>
      <c r="G6" s="595"/>
      <c r="H6" s="596"/>
      <c r="I6" s="606"/>
      <c r="J6" s="607"/>
      <c r="K6" s="608"/>
      <c r="L6" s="517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600" t="s">
        <v>14</v>
      </c>
      <c r="C7" s="609"/>
      <c r="D7" s="518">
        <f>Данные!$A8</f>
        <v>0</v>
      </c>
      <c r="E7" s="602"/>
      <c r="F7" s="602"/>
      <c r="G7" s="602"/>
      <c r="H7" s="603"/>
      <c r="I7" s="610" t="s">
        <v>15</v>
      </c>
      <c r="J7" s="609"/>
      <c r="K7" s="506">
        <f>Данные!$A11</f>
        <v>0</v>
      </c>
      <c r="L7" s="507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37" t="s">
        <v>135</v>
      </c>
      <c r="M21" s="637"/>
      <c r="N21" s="637"/>
      <c r="O21" s="472"/>
      <c r="P21" s="472"/>
      <c r="Q21" s="488"/>
      <c r="R21" s="488"/>
    </row>
    <row r="22" spans="1:19" x14ac:dyDescent="0.2">
      <c r="O22" s="559" t="s">
        <v>139</v>
      </c>
      <c r="P22" s="559"/>
      <c r="Q22" s="560" t="s">
        <v>140</v>
      </c>
      <c r="R22" s="561"/>
    </row>
  </sheetData>
  <mergeCells count="21">
    <mergeCell ref="K2:L3"/>
    <mergeCell ref="L21:N21"/>
    <mergeCell ref="K7:L7"/>
    <mergeCell ref="K6:L6"/>
    <mergeCell ref="K5:L5"/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11"/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30">
        <f>Данные!B21</f>
        <v>0</v>
      </c>
      <c r="L2" s="631"/>
      <c r="M2" s="203"/>
      <c r="N2" s="204"/>
      <c r="O2" s="205"/>
      <c r="P2" s="647"/>
      <c r="Q2" s="647"/>
      <c r="R2" s="206"/>
      <c r="S2" s="207"/>
    </row>
    <row r="3" spans="1:19" ht="17.25" customHeight="1" thickBot="1" x14ac:dyDescent="0.25">
      <c r="A3" s="202"/>
      <c r="B3" s="614"/>
      <c r="C3" s="615"/>
      <c r="D3" s="616"/>
      <c r="E3" s="623" t="s">
        <v>53</v>
      </c>
      <c r="F3" s="624"/>
      <c r="G3" s="624"/>
      <c r="H3" s="625"/>
      <c r="I3" s="628"/>
      <c r="J3" s="629"/>
      <c r="K3" s="632"/>
      <c r="L3" s="633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17"/>
      <c r="C4" s="618"/>
      <c r="D4" s="619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90" t="s">
        <v>13</v>
      </c>
      <c r="C5" s="605"/>
      <c r="D5" s="515" t="str">
        <f>Данные!$A5</f>
        <v>PCI</v>
      </c>
      <c r="E5" s="516"/>
      <c r="F5" s="516"/>
      <c r="G5" s="516"/>
      <c r="H5" s="517"/>
      <c r="I5" s="606"/>
      <c r="J5" s="607"/>
      <c r="K5" s="608"/>
      <c r="L5" s="517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90" t="s">
        <v>12</v>
      </c>
      <c r="C6" s="605"/>
      <c r="D6" s="509" t="str">
        <f>Данные!$A2</f>
        <v>Лампада 4</v>
      </c>
      <c r="E6" s="595"/>
      <c r="F6" s="595"/>
      <c r="G6" s="595"/>
      <c r="H6" s="596"/>
      <c r="I6" s="606"/>
      <c r="J6" s="607"/>
      <c r="K6" s="608"/>
      <c r="L6" s="517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600" t="s">
        <v>14</v>
      </c>
      <c r="C7" s="609"/>
      <c r="D7" s="518">
        <f>Данные!$A8</f>
        <v>0</v>
      </c>
      <c r="E7" s="602"/>
      <c r="F7" s="602"/>
      <c r="G7" s="602"/>
      <c r="H7" s="603"/>
      <c r="I7" s="610" t="s">
        <v>15</v>
      </c>
      <c r="J7" s="609"/>
      <c r="K7" s="506">
        <f>Данные!$A11</f>
        <v>0</v>
      </c>
      <c r="L7" s="507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48" t="s">
        <v>54</v>
      </c>
      <c r="C18" s="649"/>
      <c r="D18" s="649"/>
      <c r="E18" s="650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37" t="s">
        <v>135</v>
      </c>
      <c r="M21" s="637"/>
      <c r="N21" s="637"/>
      <c r="O21" s="472"/>
      <c r="P21" s="472"/>
      <c r="Q21" s="488"/>
      <c r="R21" s="488"/>
    </row>
    <row r="22" spans="1:19" x14ac:dyDescent="0.2">
      <c r="O22" s="559" t="s">
        <v>139</v>
      </c>
      <c r="P22" s="559"/>
      <c r="Q22" s="560" t="s">
        <v>140</v>
      </c>
      <c r="R22" s="561"/>
    </row>
  </sheetData>
  <mergeCells count="22"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11"/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30">
        <f>Данные!B26</f>
        <v>0</v>
      </c>
      <c r="L2" s="631"/>
      <c r="M2" s="131"/>
      <c r="N2" s="132"/>
      <c r="O2" s="133"/>
      <c r="P2" s="651"/>
      <c r="Q2" s="651"/>
      <c r="R2" s="134"/>
      <c r="S2" s="135"/>
    </row>
    <row r="3" spans="1:19" ht="17.25" customHeight="1" thickBot="1" x14ac:dyDescent="0.25">
      <c r="A3" s="130"/>
      <c r="B3" s="614"/>
      <c r="C3" s="615"/>
      <c r="D3" s="616"/>
      <c r="E3" s="623" t="s">
        <v>55</v>
      </c>
      <c r="F3" s="624"/>
      <c r="G3" s="624"/>
      <c r="H3" s="625"/>
      <c r="I3" s="628"/>
      <c r="J3" s="629"/>
      <c r="K3" s="632"/>
      <c r="L3" s="633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17"/>
      <c r="C4" s="618"/>
      <c r="D4" s="619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90" t="s">
        <v>13</v>
      </c>
      <c r="C5" s="605"/>
      <c r="D5" s="515" t="str">
        <f>Данные!$A5</f>
        <v>PCI</v>
      </c>
      <c r="E5" s="516"/>
      <c r="F5" s="516"/>
      <c r="G5" s="516"/>
      <c r="H5" s="517"/>
      <c r="I5" s="606"/>
      <c r="J5" s="607"/>
      <c r="K5" s="608"/>
      <c r="L5" s="517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90" t="s">
        <v>12</v>
      </c>
      <c r="C6" s="605"/>
      <c r="D6" s="509" t="str">
        <f>Данные!$A2</f>
        <v>Лампада 4</v>
      </c>
      <c r="E6" s="595"/>
      <c r="F6" s="595"/>
      <c r="G6" s="595"/>
      <c r="H6" s="596"/>
      <c r="I6" s="606"/>
      <c r="J6" s="607"/>
      <c r="K6" s="608"/>
      <c r="L6" s="517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600" t="s">
        <v>14</v>
      </c>
      <c r="C7" s="609"/>
      <c r="D7" s="518">
        <f>Данные!$A8</f>
        <v>0</v>
      </c>
      <c r="E7" s="602"/>
      <c r="F7" s="602"/>
      <c r="G7" s="602"/>
      <c r="H7" s="603"/>
      <c r="I7" s="610" t="s">
        <v>15</v>
      </c>
      <c r="J7" s="609"/>
      <c r="K7" s="506">
        <f>Данные!$A11</f>
        <v>0</v>
      </c>
      <c r="L7" s="507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7" t="s">
        <v>135</v>
      </c>
      <c r="M19" s="637"/>
      <c r="N19" s="637"/>
      <c r="O19" s="472"/>
      <c r="P19" s="472"/>
      <c r="Q19" s="488"/>
      <c r="R19" s="488"/>
    </row>
    <row r="20" spans="1:19" x14ac:dyDescent="0.2">
      <c r="O20" s="559" t="s">
        <v>139</v>
      </c>
      <c r="P20" s="559"/>
      <c r="Q20" s="560" t="s">
        <v>140</v>
      </c>
      <c r="R20" s="561"/>
    </row>
  </sheetData>
  <mergeCells count="21">
    <mergeCell ref="K2:L3"/>
    <mergeCell ref="L19:N19"/>
    <mergeCell ref="K7:L7"/>
    <mergeCell ref="K6:L6"/>
    <mergeCell ref="K5:L5"/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11"/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53">
        <f>Данные!B23</f>
        <v>0</v>
      </c>
      <c r="L2" s="654"/>
      <c r="M2" s="260"/>
      <c r="N2" s="261"/>
      <c r="O2" s="262"/>
      <c r="P2" s="652"/>
      <c r="Q2" s="652"/>
      <c r="R2" s="263"/>
      <c r="S2" s="264"/>
    </row>
    <row r="3" spans="1:19" ht="17.25" customHeight="1" thickBot="1" x14ac:dyDescent="0.25">
      <c r="A3" s="259"/>
      <c r="B3" s="614"/>
      <c r="C3" s="615"/>
      <c r="D3" s="616"/>
      <c r="E3" s="623" t="s">
        <v>56</v>
      </c>
      <c r="F3" s="624"/>
      <c r="G3" s="624"/>
      <c r="H3" s="625"/>
      <c r="I3" s="628"/>
      <c r="J3" s="629"/>
      <c r="K3" s="655"/>
      <c r="L3" s="656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17"/>
      <c r="C4" s="618"/>
      <c r="D4" s="619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90" t="s">
        <v>13</v>
      </c>
      <c r="C5" s="605"/>
      <c r="D5" s="515" t="str">
        <f>Данные!$A5</f>
        <v>PCI</v>
      </c>
      <c r="E5" s="516"/>
      <c r="F5" s="516"/>
      <c r="G5" s="516"/>
      <c r="H5" s="517"/>
      <c r="I5" s="606"/>
      <c r="J5" s="607"/>
      <c r="K5" s="608"/>
      <c r="L5" s="517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90" t="s">
        <v>12</v>
      </c>
      <c r="C6" s="605"/>
      <c r="D6" s="509" t="str">
        <f>Данные!$A2</f>
        <v>Лампада 4</v>
      </c>
      <c r="E6" s="595"/>
      <c r="F6" s="595"/>
      <c r="G6" s="595"/>
      <c r="H6" s="596"/>
      <c r="I6" s="606"/>
      <c r="J6" s="607"/>
      <c r="K6" s="608"/>
      <c r="L6" s="517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600" t="s">
        <v>14</v>
      </c>
      <c r="C7" s="609"/>
      <c r="D7" s="518">
        <f>Данные!$A8</f>
        <v>0</v>
      </c>
      <c r="E7" s="602"/>
      <c r="F7" s="602"/>
      <c r="G7" s="602"/>
      <c r="H7" s="603"/>
      <c r="I7" s="610" t="s">
        <v>15</v>
      </c>
      <c r="J7" s="609"/>
      <c r="K7" s="506">
        <f>Данные!$A11</f>
        <v>0</v>
      </c>
      <c r="L7" s="507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8"/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/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37" t="s">
        <v>135</v>
      </c>
      <c r="M18" s="637"/>
      <c r="N18" s="637"/>
      <c r="O18" s="472"/>
      <c r="P18" s="472"/>
      <c r="Q18" s="488"/>
      <c r="R18" s="488"/>
    </row>
    <row r="19" spans="12:18" x14ac:dyDescent="0.2">
      <c r="O19" s="559" t="s">
        <v>139</v>
      </c>
      <c r="P19" s="559"/>
      <c r="Q19" s="560" t="s">
        <v>140</v>
      </c>
      <c r="R19" s="561"/>
    </row>
  </sheetData>
  <mergeCells count="21">
    <mergeCell ref="K6:L6"/>
    <mergeCell ref="B5:C5"/>
    <mergeCell ref="I2:J3"/>
    <mergeCell ref="K2:L3"/>
    <mergeCell ref="D5:H5"/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tabSelected="1" view="pageBreakPreview" zoomScale="110" zoomScaleNormal="100" zoomScaleSheetLayoutView="110" workbookViewId="0">
      <selection activeCell="B2" sqref="B2"/>
    </sheetView>
  </sheetViews>
  <sheetFormatPr defaultRowHeight="12.75" x14ac:dyDescent="0.2"/>
  <cols>
    <col min="1" max="1" width="12.140625" customWidth="1"/>
    <col min="2" max="2" width="17.28515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80"/>
      <c r="B1" s="470" t="s">
        <v>108</v>
      </c>
      <c r="C1" s="380"/>
      <c r="D1" s="469" t="str">
        <f>Данные!A2</f>
        <v>Лампада 4</v>
      </c>
      <c r="E1" s="380"/>
      <c r="F1" s="380"/>
      <c r="G1" s="380"/>
      <c r="H1" s="380"/>
      <c r="I1" s="380"/>
      <c r="J1" s="380"/>
      <c r="K1" s="380"/>
      <c r="L1" s="380"/>
    </row>
    <row r="2" spans="1:13" ht="15.75" x14ac:dyDescent="0.25">
      <c r="A2" s="380"/>
      <c r="B2" s="380" t="s">
        <v>143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">
      <c r="A3" s="496"/>
      <c r="B3" s="497" t="s">
        <v>144</v>
      </c>
      <c r="C3" s="498">
        <f>Данные!D11</f>
        <v>44075</v>
      </c>
      <c r="D3" s="499" t="s">
        <v>145</v>
      </c>
      <c r="F3" s="496"/>
      <c r="G3" s="496"/>
      <c r="H3" s="496"/>
      <c r="I3" s="496"/>
      <c r="K3" s="382"/>
      <c r="L3" s="382"/>
      <c r="M3" s="383"/>
    </row>
    <row r="4" spans="1:13" ht="16.5" thickBot="1" x14ac:dyDescent="0.3">
      <c r="A4" s="383"/>
      <c r="F4" s="384"/>
      <c r="G4" s="385"/>
      <c r="H4" s="384"/>
      <c r="I4" s="384"/>
      <c r="J4" s="382"/>
      <c r="K4" s="382"/>
      <c r="M4" s="364"/>
    </row>
    <row r="5" spans="1:13" ht="64.5" thickBot="1" x14ac:dyDescent="0.25">
      <c r="A5" s="386" t="s">
        <v>109</v>
      </c>
      <c r="B5" s="387" t="s">
        <v>110</v>
      </c>
      <c r="C5" s="387" t="s">
        <v>67</v>
      </c>
      <c r="D5" s="388" t="s">
        <v>111</v>
      </c>
      <c r="E5" s="387" t="s">
        <v>112</v>
      </c>
      <c r="F5" s="387" t="s">
        <v>113</v>
      </c>
      <c r="G5" s="387" t="s">
        <v>114</v>
      </c>
      <c r="H5" s="389" t="s">
        <v>115</v>
      </c>
      <c r="I5" s="390"/>
      <c r="J5" s="390"/>
      <c r="K5" s="390"/>
      <c r="L5" s="390"/>
    </row>
    <row r="6" spans="1:13" x14ac:dyDescent="0.2">
      <c r="A6" s="391">
        <v>1</v>
      </c>
      <c r="B6" s="392" t="str">
        <f>Данные!A14</f>
        <v>Чистовая форма</v>
      </c>
      <c r="C6" s="372">
        <f>Данные!C14</f>
        <v>0</v>
      </c>
      <c r="D6" s="393">
        <f>Данные!$B14</f>
        <v>21</v>
      </c>
      <c r="E6" s="393">
        <v>21</v>
      </c>
      <c r="F6" s="394"/>
      <c r="G6" s="393">
        <f>E6-F6</f>
        <v>21</v>
      </c>
      <c r="H6" s="395"/>
      <c r="I6" s="396"/>
      <c r="J6" s="383"/>
      <c r="K6" s="383"/>
      <c r="L6" s="396"/>
    </row>
    <row r="7" spans="1:13" x14ac:dyDescent="0.2">
      <c r="A7" s="397">
        <f>A6+1</f>
        <v>2</v>
      </c>
      <c r="B7" s="398" t="str">
        <f>Данные!A15</f>
        <v>Чистовой поддон</v>
      </c>
      <c r="C7" s="372">
        <f>Данные!C15</f>
        <v>0</v>
      </c>
      <c r="D7" s="399">
        <f>Данные!$B15</f>
        <v>21</v>
      </c>
      <c r="E7" s="399">
        <v>21</v>
      </c>
      <c r="F7" s="379"/>
      <c r="G7" s="399">
        <f t="shared" ref="G7:G17" si="0">E7-F7</f>
        <v>21</v>
      </c>
      <c r="H7" s="400"/>
      <c r="I7" s="396"/>
      <c r="J7" s="383"/>
      <c r="K7" s="383"/>
      <c r="L7" s="396"/>
    </row>
    <row r="8" spans="1:13" x14ac:dyDescent="0.2">
      <c r="A8" s="397">
        <f t="shared" ref="A8:A17" si="1">A7+1</f>
        <v>3</v>
      </c>
      <c r="B8" s="398" t="str">
        <f>Данные!A16</f>
        <v>Черновая форма</v>
      </c>
      <c r="C8" s="372">
        <f>Данные!C16</f>
        <v>19249</v>
      </c>
      <c r="D8" s="399">
        <f>Данные!$B16</f>
        <v>25</v>
      </c>
      <c r="E8" s="399">
        <v>25</v>
      </c>
      <c r="F8" s="379"/>
      <c r="G8" s="399">
        <f t="shared" si="0"/>
        <v>25</v>
      </c>
      <c r="H8" s="401"/>
      <c r="I8" s="396"/>
      <c r="J8" s="383"/>
      <c r="K8" s="383"/>
      <c r="L8" s="396"/>
    </row>
    <row r="9" spans="1:13" x14ac:dyDescent="0.2">
      <c r="A9" s="397">
        <f t="shared" si="1"/>
        <v>4</v>
      </c>
      <c r="B9" s="398" t="str">
        <f>Данные!A17</f>
        <v>Черновой поддон</v>
      </c>
      <c r="C9" s="372">
        <f>Данные!C17</f>
        <v>19249</v>
      </c>
      <c r="D9" s="399">
        <f>Данные!$B17</f>
        <v>25</v>
      </c>
      <c r="E9" s="399">
        <v>25</v>
      </c>
      <c r="F9" s="379"/>
      <c r="G9" s="399">
        <f t="shared" si="0"/>
        <v>25</v>
      </c>
      <c r="H9" s="401"/>
      <c r="I9" s="396"/>
      <c r="J9" s="402"/>
      <c r="K9" s="383"/>
      <c r="L9" s="396"/>
    </row>
    <row r="10" spans="1:13" x14ac:dyDescent="0.2">
      <c r="A10" s="397">
        <f t="shared" si="1"/>
        <v>5</v>
      </c>
      <c r="B10" s="398" t="str">
        <f>Данные!A18</f>
        <v>Горловое кольцо</v>
      </c>
      <c r="C10" s="372">
        <f>Данные!C18</f>
        <v>0</v>
      </c>
      <c r="D10" s="399">
        <f>Данные!$B18</f>
        <v>0</v>
      </c>
      <c r="E10" s="399">
        <v>0</v>
      </c>
      <c r="F10" s="379"/>
      <c r="G10" s="399">
        <f t="shared" si="0"/>
        <v>0</v>
      </c>
      <c r="H10" s="401"/>
      <c r="I10" s="402"/>
      <c r="J10" s="402"/>
      <c r="K10" s="402"/>
      <c r="L10" s="396"/>
    </row>
    <row r="11" spans="1:13" x14ac:dyDescent="0.2">
      <c r="A11" s="397">
        <f t="shared" si="1"/>
        <v>6</v>
      </c>
      <c r="B11" s="398" t="str">
        <f>Данные!A19</f>
        <v>Направляющее кольцо</v>
      </c>
      <c r="C11" s="372">
        <f>Данные!C19</f>
        <v>0</v>
      </c>
      <c r="D11" s="399">
        <f>Данные!$B19</f>
        <v>0</v>
      </c>
      <c r="E11" s="399">
        <v>0</v>
      </c>
      <c r="F11" s="379"/>
      <c r="G11" s="399">
        <f t="shared" si="0"/>
        <v>0</v>
      </c>
      <c r="H11" s="401"/>
      <c r="I11" s="396"/>
      <c r="J11" s="402"/>
      <c r="K11" s="383"/>
      <c r="L11" s="396"/>
    </row>
    <row r="12" spans="1:13" x14ac:dyDescent="0.2">
      <c r="A12" s="397">
        <f t="shared" si="1"/>
        <v>7</v>
      </c>
      <c r="B12" s="398" t="str">
        <f>Данные!A20</f>
        <v>Плунжер</v>
      </c>
      <c r="C12" s="372">
        <f>Данные!C20</f>
        <v>0</v>
      </c>
      <c r="D12" s="399">
        <f>Данные!$B20</f>
        <v>42</v>
      </c>
      <c r="E12" s="399">
        <v>42</v>
      </c>
      <c r="F12" s="403"/>
      <c r="G12" s="399">
        <f t="shared" si="0"/>
        <v>42</v>
      </c>
      <c r="H12" s="401"/>
      <c r="I12" s="402"/>
      <c r="J12" s="402"/>
      <c r="K12" s="402"/>
      <c r="L12" s="396"/>
      <c r="M12" s="404"/>
    </row>
    <row r="13" spans="1:13" ht="14.25" customHeight="1" x14ac:dyDescent="0.2">
      <c r="A13" s="397">
        <f t="shared" si="1"/>
        <v>8</v>
      </c>
      <c r="B13" s="398" t="str">
        <f>Данные!A21</f>
        <v>Втулка плунжера</v>
      </c>
      <c r="C13" s="372">
        <f>Данные!C21</f>
        <v>0</v>
      </c>
      <c r="D13" s="399">
        <f>Данные!$B21</f>
        <v>0</v>
      </c>
      <c r="E13" s="399">
        <v>0</v>
      </c>
      <c r="F13" s="405"/>
      <c r="G13" s="399">
        <f t="shared" si="0"/>
        <v>0</v>
      </c>
      <c r="H13" s="401"/>
      <c r="I13" s="402"/>
      <c r="J13" s="402"/>
      <c r="K13" s="402"/>
      <c r="L13" s="396"/>
      <c r="M13" s="404"/>
    </row>
    <row r="14" spans="1:13" ht="14.25" customHeight="1" x14ac:dyDescent="0.2">
      <c r="A14" s="397">
        <f t="shared" si="1"/>
        <v>9</v>
      </c>
      <c r="B14" s="398" t="str">
        <f>Данные!A22</f>
        <v>Хватки</v>
      </c>
      <c r="C14" s="372">
        <f>Данные!C22</f>
        <v>0</v>
      </c>
      <c r="D14" s="399">
        <f>Данные!$B22</f>
        <v>0</v>
      </c>
      <c r="E14" s="468">
        <v>0</v>
      </c>
      <c r="F14" s="379"/>
      <c r="G14" s="399">
        <f t="shared" si="0"/>
        <v>0</v>
      </c>
      <c r="H14" s="401" t="s">
        <v>42</v>
      </c>
      <c r="I14" s="402"/>
      <c r="J14" s="402"/>
      <c r="K14" s="402"/>
      <c r="L14" s="396"/>
    </row>
    <row r="15" spans="1:13" ht="14.25" customHeight="1" x14ac:dyDescent="0.2">
      <c r="A15" s="397">
        <f t="shared" si="1"/>
        <v>10</v>
      </c>
      <c r="B15" s="398" t="str">
        <f>Данные!A23</f>
        <v>Воронка</v>
      </c>
      <c r="C15" s="372">
        <f>Данные!C23</f>
        <v>0</v>
      </c>
      <c r="D15" s="399">
        <f>Данные!$B23</f>
        <v>0</v>
      </c>
      <c r="E15" s="399">
        <v>0</v>
      </c>
      <c r="F15" s="403"/>
      <c r="G15" s="399">
        <f t="shared" si="0"/>
        <v>0</v>
      </c>
      <c r="H15" s="401"/>
      <c r="I15" s="402"/>
      <c r="J15" s="402"/>
      <c r="K15" s="402"/>
      <c r="L15" s="396"/>
    </row>
    <row r="16" spans="1:13" ht="14.25" customHeight="1" x14ac:dyDescent="0.2">
      <c r="A16" s="397">
        <f t="shared" si="1"/>
        <v>11</v>
      </c>
      <c r="B16" s="398" t="str">
        <f>Данные!A24</f>
        <v>Плита охлаждения</v>
      </c>
      <c r="C16" s="372">
        <f>Данные!C24</f>
        <v>0</v>
      </c>
      <c r="D16" s="399">
        <f>Данные!$B24</f>
        <v>8</v>
      </c>
      <c r="E16" s="399">
        <v>8</v>
      </c>
      <c r="F16" s="379"/>
      <c r="G16" s="399">
        <f t="shared" si="0"/>
        <v>8</v>
      </c>
      <c r="H16" s="401"/>
      <c r="I16" s="402"/>
      <c r="J16" s="402"/>
      <c r="K16" s="402"/>
      <c r="L16" s="396"/>
    </row>
    <row r="17" spans="1:12" ht="14.25" customHeight="1" thickBot="1" x14ac:dyDescent="0.25">
      <c r="A17" s="406">
        <f t="shared" si="1"/>
        <v>12</v>
      </c>
      <c r="B17" s="407" t="str">
        <f>Данные!A25</f>
        <v>Охладитель плунжера</v>
      </c>
      <c r="C17" s="408">
        <f>Данные!C26</f>
        <v>0</v>
      </c>
      <c r="D17" s="409">
        <f>Данные!$B26</f>
        <v>0</v>
      </c>
      <c r="E17" s="409">
        <v>0</v>
      </c>
      <c r="F17" s="410"/>
      <c r="G17" s="409">
        <f t="shared" si="0"/>
        <v>0</v>
      </c>
      <c r="H17" s="411"/>
      <c r="I17" s="402"/>
      <c r="J17" s="412"/>
      <c r="K17" s="402"/>
      <c r="L17" s="396"/>
    </row>
    <row r="18" spans="1:12" x14ac:dyDescent="0.2">
      <c r="A18" s="413"/>
      <c r="B18" s="414"/>
      <c r="C18" s="383"/>
      <c r="D18" s="415"/>
      <c r="E18" s="383"/>
      <c r="F18" s="383"/>
      <c r="G18" s="383"/>
      <c r="H18" s="383"/>
      <c r="I18" s="383"/>
      <c r="J18" s="383"/>
    </row>
    <row r="19" spans="1:12" ht="16.5" thickBot="1" x14ac:dyDescent="0.3">
      <c r="A19" s="383"/>
      <c r="B19" s="416" t="s">
        <v>116</v>
      </c>
      <c r="C19" s="364"/>
      <c r="D19" s="364"/>
      <c r="E19" s="364"/>
      <c r="F19" s="364"/>
      <c r="G19" s="383"/>
      <c r="H19" s="383"/>
      <c r="I19" s="383"/>
      <c r="J19" s="417"/>
      <c r="K19" s="417"/>
      <c r="L19" s="417"/>
    </row>
    <row r="20" spans="1:12" ht="64.5" thickBot="1" x14ac:dyDescent="0.25">
      <c r="A20" s="386" t="s">
        <v>117</v>
      </c>
      <c r="B20" s="387" t="s">
        <v>118</v>
      </c>
      <c r="C20" s="387" t="s">
        <v>119</v>
      </c>
      <c r="D20" s="387" t="s">
        <v>120</v>
      </c>
      <c r="E20" s="387" t="s">
        <v>121</v>
      </c>
      <c r="F20" s="387" t="s">
        <v>122</v>
      </c>
      <c r="G20" s="418" t="s">
        <v>123</v>
      </c>
      <c r="H20" s="419" t="s">
        <v>124</v>
      </c>
      <c r="I20" s="420" t="s">
        <v>125</v>
      </c>
      <c r="J20" s="420" t="s">
        <v>142</v>
      </c>
      <c r="K20" s="390"/>
      <c r="L20" s="390"/>
    </row>
    <row r="21" spans="1:12" x14ac:dyDescent="0.2">
      <c r="A21" s="421">
        <f>D6*700000</f>
        <v>14700000</v>
      </c>
      <c r="B21" s="422">
        <v>44084</v>
      </c>
      <c r="C21" s="423">
        <v>44085</v>
      </c>
      <c r="D21" s="422">
        <v>44091</v>
      </c>
      <c r="E21" s="424">
        <v>487305</v>
      </c>
      <c r="F21" s="424">
        <v>514369</v>
      </c>
      <c r="G21" s="425">
        <f>F21/A$21</f>
        <v>3.499108843537415E-2</v>
      </c>
      <c r="H21" s="426">
        <f>A21-F21</f>
        <v>14185631</v>
      </c>
      <c r="I21" s="427">
        <f>1-G21</f>
        <v>0.96500891156462587</v>
      </c>
      <c r="J21" s="489"/>
      <c r="K21" s="402"/>
      <c r="L21" s="402"/>
    </row>
    <row r="22" spans="1:12" ht="12.75" customHeight="1" x14ac:dyDescent="0.2">
      <c r="A22" s="429"/>
      <c r="B22" s="430"/>
      <c r="C22" s="430"/>
      <c r="D22" s="430"/>
      <c r="E22" s="431"/>
      <c r="F22" s="431"/>
      <c r="G22" s="425">
        <f>F22/A$21</f>
        <v>0</v>
      </c>
      <c r="H22" s="432">
        <f>H21-F22</f>
        <v>14185631</v>
      </c>
      <c r="I22" s="433">
        <f>I21-G22</f>
        <v>0.96500891156462587</v>
      </c>
      <c r="J22" s="490"/>
      <c r="K22" s="383"/>
      <c r="L22" s="383"/>
    </row>
    <row r="23" spans="1:12" ht="12.75" customHeight="1" x14ac:dyDescent="0.2">
      <c r="A23" s="434"/>
      <c r="B23" s="435"/>
      <c r="C23" s="435"/>
      <c r="D23" s="435"/>
      <c r="E23" s="436"/>
      <c r="F23" s="436"/>
      <c r="G23" s="437"/>
      <c r="H23" s="438"/>
      <c r="I23" s="439"/>
      <c r="J23" s="491"/>
      <c r="K23" s="402"/>
      <c r="L23" s="402"/>
    </row>
    <row r="24" spans="1:12" x14ac:dyDescent="0.2">
      <c r="A24" s="434"/>
      <c r="B24" s="375"/>
      <c r="C24" s="375"/>
      <c r="D24" s="375"/>
      <c r="E24" s="375"/>
      <c r="F24" s="375"/>
      <c r="G24" s="375"/>
      <c r="H24" s="375"/>
      <c r="I24" s="440"/>
      <c r="J24" s="492"/>
      <c r="K24" s="428"/>
      <c r="L24" s="383"/>
    </row>
    <row r="25" spans="1:12" x14ac:dyDescent="0.2">
      <c r="A25" s="434"/>
      <c r="B25" s="435"/>
      <c r="C25" s="435"/>
      <c r="D25" s="435"/>
      <c r="E25" s="436"/>
      <c r="F25" s="436"/>
      <c r="G25" s="441"/>
      <c r="H25" s="438"/>
      <c r="I25" s="439"/>
      <c r="J25" s="491"/>
      <c r="K25" s="442"/>
      <c r="L25" s="383"/>
    </row>
    <row r="26" spans="1:12" x14ac:dyDescent="0.2">
      <c r="A26" s="434"/>
      <c r="B26" s="435"/>
      <c r="C26" s="435"/>
      <c r="D26" s="435"/>
      <c r="E26" s="436"/>
      <c r="F26" s="436"/>
      <c r="G26" s="441"/>
      <c r="H26" s="438"/>
      <c r="I26" s="439"/>
      <c r="J26" s="491"/>
      <c r="K26" s="428"/>
      <c r="L26" s="383"/>
    </row>
    <row r="27" spans="1:12" x14ac:dyDescent="0.2">
      <c r="A27" s="434"/>
      <c r="B27" s="435"/>
      <c r="C27" s="435"/>
      <c r="D27" s="435"/>
      <c r="E27" s="438"/>
      <c r="F27" s="436"/>
      <c r="G27" s="441"/>
      <c r="H27" s="438"/>
      <c r="I27" s="439"/>
      <c r="J27" s="491"/>
      <c r="K27" s="428"/>
      <c r="L27" s="383"/>
    </row>
    <row r="28" spans="1:12" x14ac:dyDescent="0.2">
      <c r="A28" s="434"/>
      <c r="B28" s="435"/>
      <c r="C28" s="435"/>
      <c r="D28" s="435"/>
      <c r="E28" s="438"/>
      <c r="F28" s="436"/>
      <c r="G28" s="441"/>
      <c r="H28" s="438"/>
      <c r="I28" s="439"/>
      <c r="J28" s="491"/>
      <c r="K28" s="428"/>
      <c r="L28" s="383"/>
    </row>
    <row r="29" spans="1:12" x14ac:dyDescent="0.2">
      <c r="A29" s="434"/>
      <c r="B29" s="435"/>
      <c r="C29" s="435"/>
      <c r="D29" s="375"/>
      <c r="E29" s="375"/>
      <c r="F29" s="436"/>
      <c r="G29" s="443"/>
      <c r="H29" s="438"/>
      <c r="I29" s="444"/>
      <c r="J29" s="493"/>
      <c r="K29" s="428"/>
      <c r="L29" s="383"/>
    </row>
    <row r="30" spans="1:12" x14ac:dyDescent="0.2">
      <c r="A30" s="434"/>
      <c r="B30" s="435"/>
      <c r="C30" s="435"/>
      <c r="D30" s="375"/>
      <c r="E30" s="375"/>
      <c r="F30" s="436"/>
      <c r="G30" s="441"/>
      <c r="H30" s="438"/>
      <c r="I30" s="444"/>
      <c r="J30" s="493"/>
      <c r="K30" s="428"/>
      <c r="L30" s="383"/>
    </row>
    <row r="31" spans="1:12" ht="13.5" thickBot="1" x14ac:dyDescent="0.25">
      <c r="A31" s="445"/>
      <c r="B31" s="446"/>
      <c r="C31" s="446"/>
      <c r="D31" s="447"/>
      <c r="E31" s="447"/>
      <c r="F31" s="448"/>
      <c r="G31" s="449"/>
      <c r="H31" s="450"/>
      <c r="I31" s="451"/>
      <c r="J31" s="494"/>
      <c r="K31" s="383"/>
      <c r="L31" s="383"/>
    </row>
    <row r="32" spans="1:12" ht="13.5" thickBot="1" x14ac:dyDescent="0.25">
      <c r="A32" s="452" t="s">
        <v>126</v>
      </c>
      <c r="B32" s="453"/>
      <c r="C32" s="453"/>
      <c r="D32" s="454"/>
      <c r="E32" s="500">
        <f>SUM(E21:E31)</f>
        <v>487305</v>
      </c>
      <c r="F32" s="501">
        <f>SUM(F21:F31)</f>
        <v>514369</v>
      </c>
      <c r="G32" s="455">
        <f>SUM(G21:G31)</f>
        <v>3.499108843537415E-2</v>
      </c>
      <c r="H32" s="456">
        <f>A21-F32</f>
        <v>14185631</v>
      </c>
      <c r="I32" s="457">
        <f>1-G32</f>
        <v>0.96500891156462587</v>
      </c>
      <c r="J32" s="495"/>
      <c r="K32" s="458"/>
      <c r="L32" s="458"/>
    </row>
    <row r="35" spans="1:1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 x14ac:dyDescent="0.25">
      <c r="A36" s="526" t="s">
        <v>127</v>
      </c>
      <c r="B36" s="526"/>
      <c r="C36" s="526"/>
      <c r="D36" s="526"/>
      <c r="E36" s="383"/>
      <c r="F36" s="383"/>
      <c r="G36" s="383"/>
      <c r="H36" s="383"/>
      <c r="I36" s="383"/>
      <c r="J36" s="383"/>
    </row>
    <row r="37" spans="1:11" x14ac:dyDescent="0.2">
      <c r="A37" s="527" t="s">
        <v>128</v>
      </c>
      <c r="B37" s="527"/>
      <c r="C37" s="459" t="s">
        <v>129</v>
      </c>
      <c r="D37" s="459" t="s">
        <v>130</v>
      </c>
      <c r="E37" s="383"/>
      <c r="F37" s="383"/>
      <c r="G37" s="383"/>
      <c r="H37" s="383"/>
      <c r="I37" s="383"/>
      <c r="J37" s="383"/>
    </row>
    <row r="38" spans="1:11" x14ac:dyDescent="0.2">
      <c r="A38" s="528">
        <f>A21-F32</f>
        <v>14185631</v>
      </c>
      <c r="B38" s="529"/>
      <c r="C38" s="460">
        <f>1-G32</f>
        <v>0.96500891156462587</v>
      </c>
      <c r="D38" s="461">
        <f>(C38/0.8)*100</f>
        <v>120.62611394557823</v>
      </c>
      <c r="E38" s="462" t="s">
        <v>131</v>
      </c>
      <c r="F38" s="462"/>
      <c r="G38" s="462"/>
      <c r="H38" s="462"/>
      <c r="I38" s="462"/>
      <c r="J38" s="462"/>
    </row>
    <row r="39" spans="1:11" x14ac:dyDescent="0.2">
      <c r="A39" s="383"/>
      <c r="B39" s="383"/>
      <c r="C39" s="383"/>
      <c r="D39" s="383"/>
      <c r="E39" s="383"/>
      <c r="F39" s="383"/>
    </row>
    <row r="40" spans="1:11" x14ac:dyDescent="0.2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42</v>
      </c>
    </row>
    <row r="41" spans="1:11" ht="15.75" x14ac:dyDescent="0.25">
      <c r="A41" s="383"/>
      <c r="B41" s="463"/>
      <c r="C41" s="463"/>
      <c r="D41" s="383"/>
      <c r="E41" s="383"/>
      <c r="F41" s="383"/>
      <c r="G41" s="383"/>
      <c r="H41" s="383"/>
      <c r="I41" s="383"/>
      <c r="J41" s="383"/>
    </row>
    <row r="42" spans="1:11" x14ac:dyDescent="0.2">
      <c r="A42" s="464"/>
      <c r="B42" s="464"/>
      <c r="C42" s="464"/>
      <c r="D42" s="464"/>
      <c r="E42" s="464"/>
      <c r="F42" s="464"/>
      <c r="G42" s="464"/>
      <c r="H42" s="464"/>
      <c r="I42" s="521"/>
      <c r="J42" s="522"/>
    </row>
    <row r="43" spans="1:11" x14ac:dyDescent="0.2">
      <c r="A43" s="465"/>
      <c r="B43" s="466"/>
      <c r="C43" s="466"/>
      <c r="D43" s="383"/>
      <c r="E43" s="383"/>
      <c r="F43" s="466"/>
      <c r="G43" s="412"/>
      <c r="H43" s="466"/>
    </row>
    <row r="44" spans="1:11" x14ac:dyDescent="0.2">
      <c r="A44" s="465"/>
      <c r="B44" s="466"/>
      <c r="C44" s="466"/>
      <c r="D44" s="466"/>
      <c r="E44" s="466"/>
      <c r="F44" s="466"/>
      <c r="G44" s="412"/>
      <c r="H44" s="466"/>
    </row>
    <row r="45" spans="1:11" x14ac:dyDescent="0.2">
      <c r="A45" s="465"/>
      <c r="B45" s="466"/>
      <c r="C45" s="466"/>
      <c r="D45" s="383"/>
      <c r="E45" s="383"/>
      <c r="F45" s="466"/>
      <c r="G45" s="412"/>
      <c r="H45" s="466"/>
    </row>
    <row r="46" spans="1:11" x14ac:dyDescent="0.2">
      <c r="A46" s="465"/>
      <c r="B46" s="466"/>
      <c r="C46" s="466"/>
      <c r="D46" s="466"/>
      <c r="E46" s="466"/>
      <c r="F46" s="466"/>
      <c r="G46" s="412"/>
      <c r="H46" s="466"/>
    </row>
    <row r="47" spans="1:11" x14ac:dyDescent="0.2">
      <c r="A47" s="465"/>
      <c r="B47" s="466"/>
      <c r="C47" s="466"/>
      <c r="D47" s="383"/>
      <c r="E47" s="383"/>
      <c r="F47" s="466"/>
      <c r="G47" s="412"/>
      <c r="H47" s="466"/>
    </row>
    <row r="48" spans="1:11" x14ac:dyDescent="0.2">
      <c r="A48" s="465"/>
      <c r="B48" s="466"/>
      <c r="C48" s="402"/>
      <c r="D48" s="467"/>
      <c r="E48" s="467"/>
      <c r="F48" s="402"/>
      <c r="G48" s="402"/>
      <c r="H48" s="402"/>
    </row>
    <row r="49" spans="1:10" x14ac:dyDescent="0.2">
      <c r="A49" s="465"/>
      <c r="B49" s="466"/>
      <c r="C49" s="466"/>
      <c r="D49" s="466"/>
      <c r="E49" s="466"/>
      <c r="F49" s="466"/>
      <c r="G49" s="412"/>
      <c r="H49" s="466"/>
    </row>
    <row r="50" spans="1:10" x14ac:dyDescent="0.2">
      <c r="A50" s="465"/>
      <c r="B50" s="466"/>
      <c r="C50" s="466"/>
      <c r="D50" s="466"/>
      <c r="E50" s="466"/>
      <c r="F50" s="466"/>
      <c r="G50" s="412"/>
      <c r="H50" s="466"/>
    </row>
    <row r="51" spans="1:10" x14ac:dyDescent="0.2">
      <c r="A51" s="465"/>
      <c r="B51" s="466"/>
      <c r="C51" s="466"/>
      <c r="D51" s="383"/>
      <c r="E51" s="383"/>
      <c r="F51" s="466"/>
      <c r="G51" s="412"/>
      <c r="H51" s="466"/>
    </row>
    <row r="52" spans="1:10" ht="15.75" x14ac:dyDescent="0.25">
      <c r="A52" s="383"/>
      <c r="B52" s="524"/>
      <c r="C52" s="524"/>
      <c r="D52" s="525"/>
      <c r="E52" s="462"/>
      <c r="F52" s="383"/>
      <c r="G52" s="383"/>
      <c r="H52" s="383"/>
      <c r="I52" s="383"/>
      <c r="J52" s="383"/>
    </row>
    <row r="53" spans="1:10" x14ac:dyDescent="0.2">
      <c r="A53" s="464"/>
      <c r="B53" s="464"/>
      <c r="C53" s="464"/>
      <c r="D53" s="464"/>
      <c r="E53" s="464"/>
      <c r="F53" s="464"/>
      <c r="G53" s="464"/>
      <c r="H53" s="464"/>
      <c r="I53" s="521"/>
      <c r="J53" s="522"/>
    </row>
    <row r="54" spans="1:10" x14ac:dyDescent="0.2">
      <c r="A54" s="465"/>
      <c r="B54" s="383"/>
      <c r="C54" s="383"/>
      <c r="D54" s="383"/>
      <c r="E54" s="383"/>
      <c r="F54" s="412"/>
      <c r="G54" s="412"/>
      <c r="H54" s="466"/>
      <c r="I54" s="523"/>
      <c r="J54" s="523"/>
    </row>
    <row r="55" spans="1:10" x14ac:dyDescent="0.2">
      <c r="A55" s="465"/>
      <c r="B55" s="383"/>
      <c r="C55" s="383"/>
      <c r="D55" s="402"/>
      <c r="E55" s="402"/>
      <c r="F55" s="402"/>
      <c r="G55" s="402"/>
      <c r="H55" s="402"/>
      <c r="I55" s="523"/>
      <c r="J55" s="523"/>
    </row>
    <row r="56" spans="1:10" x14ac:dyDescent="0.2">
      <c r="A56" s="383"/>
      <c r="B56" s="383"/>
      <c r="C56" s="383"/>
      <c r="D56" s="383"/>
      <c r="E56" s="383"/>
      <c r="F56" s="383"/>
      <c r="G56" s="383"/>
      <c r="H56" s="383"/>
    </row>
    <row r="61" spans="1:10" x14ac:dyDescent="0.2">
      <c r="B61" s="521"/>
      <c r="C61" s="522"/>
    </row>
    <row r="68" spans="2:3" x14ac:dyDescent="0.2">
      <c r="B68" s="521"/>
      <c r="C68" s="522"/>
    </row>
  </sheetData>
  <mergeCells count="10">
    <mergeCell ref="B52:D52"/>
    <mergeCell ref="A36:D36"/>
    <mergeCell ref="A37:B37"/>
    <mergeCell ref="A38:B38"/>
    <mergeCell ref="I42:J42"/>
    <mergeCell ref="I53:J53"/>
    <mergeCell ref="I54:J54"/>
    <mergeCell ref="I55:J55"/>
    <mergeCell ref="B61:C61"/>
    <mergeCell ref="B68:C68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view="pageBreakPreview" zoomScaleSheetLayoutView="100" workbookViewId="0">
      <selection activeCell="G38" sqref="G38:G39"/>
    </sheetView>
  </sheetViews>
  <sheetFormatPr defaultColWidth="9.140625" defaultRowHeight="15" x14ac:dyDescent="0.25"/>
  <cols>
    <col min="1" max="3" width="9.140625" style="300"/>
    <col min="4" max="4" width="10.42578125" style="300" customWidth="1"/>
    <col min="5" max="5" width="9.140625" style="300"/>
    <col min="6" max="6" width="11.710937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58</v>
      </c>
      <c r="H2" s="310"/>
      <c r="I2" s="310"/>
      <c r="J2" s="310"/>
      <c r="K2" s="310"/>
    </row>
    <row r="3" spans="1:11" s="359" customFormat="1" ht="17.25" x14ac:dyDescent="0.3">
      <c r="G3" s="309" t="s">
        <v>148</v>
      </c>
      <c r="H3" s="310"/>
      <c r="I3" s="310"/>
      <c r="J3" s="310"/>
      <c r="K3" s="310"/>
    </row>
    <row r="4" spans="1:11" s="359" customFormat="1" ht="17.25" x14ac:dyDescent="0.3">
      <c r="G4" s="309" t="s">
        <v>103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101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59</v>
      </c>
      <c r="H8" s="360"/>
      <c r="I8" s="309" t="s">
        <v>78</v>
      </c>
      <c r="J8" s="310"/>
    </row>
    <row r="11" spans="1:11" ht="15" customHeight="1" x14ac:dyDescent="0.25">
      <c r="A11" s="554" t="s">
        <v>64</v>
      </c>
      <c r="B11" s="554"/>
      <c r="C11" s="554"/>
      <c r="D11" s="554"/>
      <c r="E11" s="554"/>
      <c r="F11" s="554"/>
      <c r="G11" s="554"/>
      <c r="H11" s="554"/>
      <c r="I11" s="554"/>
      <c r="J11" s="554"/>
    </row>
    <row r="12" spans="1:11" ht="15" customHeight="1" x14ac:dyDescent="0.25">
      <c r="A12" s="553" t="s">
        <v>74</v>
      </c>
      <c r="B12" s="553"/>
      <c r="C12" s="553"/>
      <c r="D12" s="553"/>
      <c r="E12" s="553"/>
      <c r="F12" s="553"/>
      <c r="G12" s="553"/>
      <c r="H12" s="553"/>
      <c r="I12" s="553"/>
      <c r="J12" s="553"/>
    </row>
    <row r="13" spans="1:11" ht="18" customHeight="1" x14ac:dyDescent="0.25">
      <c r="A13" s="555" t="str">
        <f>Данные!A2</f>
        <v>Лампада 4</v>
      </c>
      <c r="B13" s="554"/>
      <c r="C13" s="554"/>
      <c r="D13" s="554"/>
      <c r="E13" s="554"/>
      <c r="F13" s="554"/>
      <c r="G13" s="554"/>
      <c r="H13" s="554"/>
      <c r="I13" s="554"/>
      <c r="J13" s="554"/>
    </row>
    <row r="15" spans="1:11" ht="15.75" x14ac:dyDescent="0.25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44075</v>
      </c>
      <c r="I15" s="304"/>
      <c r="J15" s="305"/>
    </row>
    <row r="16" spans="1:11" ht="15.75" x14ac:dyDescent="0.25">
      <c r="A16" s="304" t="s">
        <v>95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75</v>
      </c>
      <c r="B20" s="304"/>
      <c r="C20" s="304"/>
      <c r="D20" s="304"/>
      <c r="E20" s="304"/>
      <c r="F20" s="304"/>
      <c r="G20" s="304"/>
      <c r="H20" s="304"/>
      <c r="I20" s="306">
        <f>H15</f>
        <v>44075</v>
      </c>
      <c r="J20" s="305"/>
    </row>
    <row r="21" spans="1:10" ht="15.75" x14ac:dyDescent="0.25">
      <c r="A21" s="304" t="s">
        <v>76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51" t="s">
        <v>65</v>
      </c>
      <c r="B22" s="551" t="s">
        <v>66</v>
      </c>
      <c r="C22" s="551"/>
      <c r="D22" s="551"/>
      <c r="E22" s="551" t="s">
        <v>67</v>
      </c>
      <c r="F22" s="551"/>
      <c r="G22" s="552" t="s">
        <v>68</v>
      </c>
      <c r="H22" s="551" t="s">
        <v>69</v>
      </c>
      <c r="I22" s="551"/>
      <c r="J22" s="551"/>
    </row>
    <row r="23" spans="1:10" x14ac:dyDescent="0.25">
      <c r="A23" s="551"/>
      <c r="B23" s="551"/>
      <c r="C23" s="551"/>
      <c r="D23" s="551"/>
      <c r="E23" s="551"/>
      <c r="F23" s="551"/>
      <c r="G23" s="552"/>
      <c r="H23" s="551"/>
      <c r="I23" s="551"/>
      <c r="J23" s="551"/>
    </row>
    <row r="24" spans="1:10" x14ac:dyDescent="0.25">
      <c r="A24" s="530">
        <v>1</v>
      </c>
      <c r="B24" s="556" t="s">
        <v>43</v>
      </c>
      <c r="C24" s="557"/>
      <c r="D24" s="558"/>
      <c r="E24" s="535">
        <f>Данные!C14</f>
        <v>0</v>
      </c>
      <c r="F24" s="536"/>
      <c r="G24" s="539">
        <f>Данные!B14</f>
        <v>21</v>
      </c>
      <c r="H24" s="541"/>
      <c r="I24" s="542"/>
      <c r="J24" s="543"/>
    </row>
    <row r="25" spans="1:10" ht="40.15" customHeight="1" x14ac:dyDescent="0.25">
      <c r="A25" s="531"/>
      <c r="B25" s="547" t="str">
        <f>Данные!$A$30</f>
        <v>(к  формокомплекту Лампада 4)</v>
      </c>
      <c r="C25" s="548"/>
      <c r="D25" s="549"/>
      <c r="E25" s="550"/>
      <c r="F25" s="538"/>
      <c r="G25" s="540"/>
      <c r="H25" s="544"/>
      <c r="I25" s="545"/>
      <c r="J25" s="546"/>
    </row>
    <row r="26" spans="1:10" x14ac:dyDescent="0.25">
      <c r="A26" s="530">
        <f>A24+1</f>
        <v>2</v>
      </c>
      <c r="B26" s="532" t="s">
        <v>106</v>
      </c>
      <c r="C26" s="533"/>
      <c r="D26" s="534"/>
      <c r="E26" s="535">
        <f>Данные!C15</f>
        <v>0</v>
      </c>
      <c r="F26" s="536"/>
      <c r="G26" s="539">
        <f>Данные!B15</f>
        <v>21</v>
      </c>
      <c r="H26" s="541"/>
      <c r="I26" s="542"/>
      <c r="J26" s="543"/>
    </row>
    <row r="27" spans="1:10" ht="40.15" customHeight="1" x14ac:dyDescent="0.25">
      <c r="A27" s="531"/>
      <c r="B27" s="547" t="str">
        <f>Данные!$A$30</f>
        <v>(к  формокомплекту Лампада 4)</v>
      </c>
      <c r="C27" s="548"/>
      <c r="D27" s="549"/>
      <c r="E27" s="550"/>
      <c r="F27" s="538"/>
      <c r="G27" s="540"/>
      <c r="H27" s="544"/>
      <c r="I27" s="545"/>
      <c r="J27" s="546"/>
    </row>
    <row r="28" spans="1:10" ht="14.45" customHeight="1" x14ac:dyDescent="0.25">
      <c r="A28" s="530">
        <f t="shared" ref="A28" si="0">A26+1</f>
        <v>3</v>
      </c>
      <c r="B28" s="532" t="s">
        <v>38</v>
      </c>
      <c r="C28" s="533"/>
      <c r="D28" s="534"/>
      <c r="E28" s="535">
        <f>Данные!C16</f>
        <v>19249</v>
      </c>
      <c r="F28" s="536"/>
      <c r="G28" s="539">
        <f>Данные!B16</f>
        <v>25</v>
      </c>
      <c r="H28" s="541"/>
      <c r="I28" s="542"/>
      <c r="J28" s="543"/>
    </row>
    <row r="29" spans="1:10" ht="40.15" customHeight="1" x14ac:dyDescent="0.25">
      <c r="A29" s="531"/>
      <c r="B29" s="547" t="str">
        <f>Данные!$A$30</f>
        <v>(к  формокомплекту Лампада 4)</v>
      </c>
      <c r="C29" s="548"/>
      <c r="D29" s="549"/>
      <c r="E29" s="550"/>
      <c r="F29" s="538"/>
      <c r="G29" s="540"/>
      <c r="H29" s="544"/>
      <c r="I29" s="545"/>
      <c r="J29" s="546"/>
    </row>
    <row r="30" spans="1:10" ht="14.45" customHeight="1" x14ac:dyDescent="0.25">
      <c r="A30" s="530">
        <f t="shared" ref="A30" si="1">A28+1</f>
        <v>4</v>
      </c>
      <c r="B30" s="532" t="s">
        <v>107</v>
      </c>
      <c r="C30" s="533"/>
      <c r="D30" s="534"/>
      <c r="E30" s="535">
        <f>Данные!C17</f>
        <v>19249</v>
      </c>
      <c r="F30" s="536"/>
      <c r="G30" s="539">
        <f>Данные!B17</f>
        <v>25</v>
      </c>
      <c r="H30" s="541"/>
      <c r="I30" s="542"/>
      <c r="J30" s="543"/>
    </row>
    <row r="31" spans="1:10" ht="40.15" customHeight="1" x14ac:dyDescent="0.25">
      <c r="A31" s="531"/>
      <c r="B31" s="547" t="str">
        <f>Данные!$A$30</f>
        <v>(к  формокомплекту Лампада 4)</v>
      </c>
      <c r="C31" s="548"/>
      <c r="D31" s="549"/>
      <c r="E31" s="537"/>
      <c r="F31" s="538"/>
      <c r="G31" s="540"/>
      <c r="H31" s="544"/>
      <c r="I31" s="545"/>
      <c r="J31" s="546"/>
    </row>
    <row r="32" spans="1:10" ht="14.45" customHeight="1" x14ac:dyDescent="0.25">
      <c r="A32" s="530">
        <f t="shared" ref="A32" si="2">A30+1</f>
        <v>5</v>
      </c>
      <c r="B32" s="532" t="s">
        <v>47</v>
      </c>
      <c r="C32" s="533"/>
      <c r="D32" s="534"/>
      <c r="E32" s="535">
        <f>Данные!C18</f>
        <v>0</v>
      </c>
      <c r="F32" s="536"/>
      <c r="G32" s="539">
        <f>Данные!B18</f>
        <v>0</v>
      </c>
      <c r="H32" s="541"/>
      <c r="I32" s="542"/>
      <c r="J32" s="543"/>
    </row>
    <row r="33" spans="1:10" ht="40.15" customHeight="1" x14ac:dyDescent="0.25">
      <c r="A33" s="531"/>
      <c r="B33" s="547" t="str">
        <f>Данные!$A$30</f>
        <v>(к  формокомплекту Лампада 4)</v>
      </c>
      <c r="C33" s="548"/>
      <c r="D33" s="549"/>
      <c r="E33" s="537"/>
      <c r="F33" s="538"/>
      <c r="G33" s="540"/>
      <c r="H33" s="544"/>
      <c r="I33" s="545"/>
      <c r="J33" s="546"/>
    </row>
    <row r="34" spans="1:10" ht="14.45" customHeight="1" x14ac:dyDescent="0.25">
      <c r="A34" s="530">
        <f t="shared" ref="A34" si="3">A32+1</f>
        <v>6</v>
      </c>
      <c r="B34" s="532" t="s">
        <v>90</v>
      </c>
      <c r="C34" s="533"/>
      <c r="D34" s="534"/>
      <c r="E34" s="535">
        <f>Данные!C19</f>
        <v>0</v>
      </c>
      <c r="F34" s="536"/>
      <c r="G34" s="539">
        <f>Данные!B19</f>
        <v>0</v>
      </c>
      <c r="H34" s="541"/>
      <c r="I34" s="542"/>
      <c r="J34" s="543"/>
    </row>
    <row r="35" spans="1:10" ht="40.15" customHeight="1" x14ac:dyDescent="0.25">
      <c r="A35" s="531"/>
      <c r="B35" s="547" t="str">
        <f>Данные!$A$30</f>
        <v>(к  формокомплекту Лампада 4)</v>
      </c>
      <c r="C35" s="548"/>
      <c r="D35" s="549"/>
      <c r="E35" s="537"/>
      <c r="F35" s="538"/>
      <c r="G35" s="540"/>
      <c r="H35" s="544"/>
      <c r="I35" s="545"/>
      <c r="J35" s="546"/>
    </row>
    <row r="36" spans="1:10" ht="14.45" customHeight="1" x14ac:dyDescent="0.25">
      <c r="A36" s="530">
        <f t="shared" ref="A36" si="4">A34+1</f>
        <v>7</v>
      </c>
      <c r="B36" s="532" t="s">
        <v>51</v>
      </c>
      <c r="C36" s="533"/>
      <c r="D36" s="534"/>
      <c r="E36" s="535">
        <f>Данные!C20</f>
        <v>0</v>
      </c>
      <c r="F36" s="536"/>
      <c r="G36" s="539">
        <f>Данные!B20</f>
        <v>42</v>
      </c>
      <c r="H36" s="541"/>
      <c r="I36" s="542"/>
      <c r="J36" s="543"/>
    </row>
    <row r="37" spans="1:10" ht="40.15" customHeight="1" x14ac:dyDescent="0.25">
      <c r="A37" s="531"/>
      <c r="B37" s="547" t="str">
        <f>Данные!$A$30</f>
        <v>(к  формокомплекту Лампада 4)</v>
      </c>
      <c r="C37" s="548"/>
      <c r="D37" s="549"/>
      <c r="E37" s="537"/>
      <c r="F37" s="538"/>
      <c r="G37" s="540"/>
      <c r="H37" s="544"/>
      <c r="I37" s="545"/>
      <c r="J37" s="546"/>
    </row>
    <row r="38" spans="1:10" ht="14.45" customHeight="1" x14ac:dyDescent="0.25">
      <c r="A38" s="530">
        <f t="shared" ref="A38" si="5">A36+1</f>
        <v>8</v>
      </c>
      <c r="B38" s="532" t="s">
        <v>53</v>
      </c>
      <c r="C38" s="533"/>
      <c r="D38" s="534"/>
      <c r="E38" s="535">
        <f>Данные!C21</f>
        <v>0</v>
      </c>
      <c r="F38" s="536"/>
      <c r="G38" s="539">
        <f>Данные!B21</f>
        <v>0</v>
      </c>
      <c r="H38" s="541"/>
      <c r="I38" s="542"/>
      <c r="J38" s="543"/>
    </row>
    <row r="39" spans="1:10" ht="40.15" customHeight="1" x14ac:dyDescent="0.25">
      <c r="A39" s="531"/>
      <c r="B39" s="547" t="str">
        <f>Данные!$A$30</f>
        <v>(к  формокомплекту Лампада 4)</v>
      </c>
      <c r="C39" s="548"/>
      <c r="D39" s="549"/>
      <c r="E39" s="537"/>
      <c r="F39" s="538"/>
      <c r="G39" s="540"/>
      <c r="H39" s="544"/>
      <c r="I39" s="545"/>
      <c r="J39" s="546"/>
    </row>
    <row r="40" spans="1:10" ht="14.45" customHeight="1" x14ac:dyDescent="0.25">
      <c r="A40" s="530">
        <f t="shared" ref="A40" si="6">A38+1</f>
        <v>9</v>
      </c>
      <c r="B40" s="532" t="s">
        <v>56</v>
      </c>
      <c r="C40" s="533"/>
      <c r="D40" s="534"/>
      <c r="E40" s="535">
        <f>Данные!C23</f>
        <v>0</v>
      </c>
      <c r="F40" s="536"/>
      <c r="G40" s="539">
        <f>Данные!B23</f>
        <v>0</v>
      </c>
      <c r="H40" s="541"/>
      <c r="I40" s="542"/>
      <c r="J40" s="543"/>
    </row>
    <row r="41" spans="1:10" ht="40.15" customHeight="1" x14ac:dyDescent="0.25">
      <c r="A41" s="531"/>
      <c r="B41" s="547" t="str">
        <f>Данные!$A$30</f>
        <v>(к  формокомплекту Лампада 4)</v>
      </c>
      <c r="C41" s="548"/>
      <c r="D41" s="549"/>
      <c r="E41" s="537"/>
      <c r="F41" s="538"/>
      <c r="G41" s="540"/>
      <c r="H41" s="544"/>
      <c r="I41" s="545"/>
      <c r="J41" s="546"/>
    </row>
    <row r="42" spans="1:10" ht="14.45" customHeight="1" x14ac:dyDescent="0.25">
      <c r="A42" s="530">
        <f t="shared" ref="A42" si="7">A40+1</f>
        <v>10</v>
      </c>
      <c r="B42" s="532" t="s">
        <v>55</v>
      </c>
      <c r="C42" s="533"/>
      <c r="D42" s="534"/>
      <c r="E42" s="535">
        <f>Данные!C26</f>
        <v>0</v>
      </c>
      <c r="F42" s="536"/>
      <c r="G42" s="539">
        <f>Данные!B26</f>
        <v>0</v>
      </c>
      <c r="H42" s="541"/>
      <c r="I42" s="542"/>
      <c r="J42" s="543"/>
    </row>
    <row r="43" spans="1:10" ht="40.15" customHeight="1" x14ac:dyDescent="0.25">
      <c r="A43" s="531"/>
      <c r="B43" s="547" t="str">
        <f>Данные!$A$30</f>
        <v>(к  формокомплекту Лампада 4)</v>
      </c>
      <c r="C43" s="548"/>
      <c r="D43" s="549"/>
      <c r="E43" s="537"/>
      <c r="F43" s="538"/>
      <c r="G43" s="540"/>
      <c r="H43" s="544"/>
      <c r="I43" s="545"/>
      <c r="J43" s="546"/>
    </row>
    <row r="44" spans="1:10" ht="14.45" customHeight="1" x14ac:dyDescent="0.25">
      <c r="A44" s="530">
        <f t="shared" ref="A44" si="8">A42+1</f>
        <v>11</v>
      </c>
      <c r="B44" s="532" t="s">
        <v>104</v>
      </c>
      <c r="C44" s="533"/>
      <c r="D44" s="534"/>
      <c r="E44" s="535">
        <f>Данные!C27</f>
        <v>0</v>
      </c>
      <c r="F44" s="536"/>
      <c r="G44" s="539">
        <f>Данные!B27</f>
        <v>0</v>
      </c>
      <c r="H44" s="541"/>
      <c r="I44" s="542"/>
      <c r="J44" s="543"/>
    </row>
    <row r="45" spans="1:10" ht="40.15" customHeight="1" x14ac:dyDescent="0.25">
      <c r="A45" s="531"/>
      <c r="B45" s="547" t="str">
        <f>Данные!$A$30</f>
        <v>(к  формокомплекту Лампада 4)</v>
      </c>
      <c r="C45" s="548"/>
      <c r="D45" s="549"/>
      <c r="E45" s="537"/>
      <c r="F45" s="538"/>
      <c r="G45" s="540"/>
      <c r="H45" s="544"/>
      <c r="I45" s="545"/>
      <c r="J45" s="546"/>
    </row>
    <row r="46" spans="1:10" ht="14.45" customHeight="1" x14ac:dyDescent="0.25">
      <c r="A46" s="530">
        <f t="shared" ref="A46" si="9">A44+1</f>
        <v>12</v>
      </c>
      <c r="B46" s="532" t="s">
        <v>70</v>
      </c>
      <c r="C46" s="533"/>
      <c r="D46" s="534"/>
      <c r="E46" s="535">
        <f>Данные!C24</f>
        <v>0</v>
      </c>
      <c r="F46" s="536"/>
      <c r="G46" s="539">
        <f>Данные!B24</f>
        <v>8</v>
      </c>
      <c r="H46" s="541"/>
      <c r="I46" s="542"/>
      <c r="J46" s="543"/>
    </row>
    <row r="47" spans="1:10" ht="40.15" customHeight="1" x14ac:dyDescent="0.25">
      <c r="A47" s="531"/>
      <c r="B47" s="547" t="str">
        <f>Данные!$A$30</f>
        <v>(к  формокомплекту Лампада 4)</v>
      </c>
      <c r="C47" s="548"/>
      <c r="D47" s="549"/>
      <c r="E47" s="537"/>
      <c r="F47" s="538"/>
      <c r="G47" s="540"/>
      <c r="H47" s="544"/>
      <c r="I47" s="545"/>
      <c r="J47" s="546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72</v>
      </c>
      <c r="C51" s="304" t="s">
        <v>73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63"/>
      <c r="C2" s="564"/>
      <c r="D2" s="565"/>
      <c r="E2" s="572" t="s">
        <v>10</v>
      </c>
      <c r="F2" s="573"/>
      <c r="G2" s="573"/>
      <c r="H2" s="574"/>
      <c r="I2" s="579" t="s">
        <v>11</v>
      </c>
      <c r="J2" s="580"/>
      <c r="K2" s="583">
        <f>Данные!B14</f>
        <v>21</v>
      </c>
      <c r="L2" s="584"/>
      <c r="M2" s="66"/>
      <c r="N2" s="67"/>
      <c r="O2" s="68"/>
      <c r="P2" s="575"/>
      <c r="Q2" s="575"/>
      <c r="R2" s="69"/>
      <c r="S2" s="70"/>
    </row>
    <row r="3" spans="1:19" ht="24" thickBot="1" x14ac:dyDescent="0.25">
      <c r="A3" s="65"/>
      <c r="B3" s="566"/>
      <c r="C3" s="567"/>
      <c r="D3" s="568"/>
      <c r="E3" s="576" t="s">
        <v>43</v>
      </c>
      <c r="F3" s="577"/>
      <c r="G3" s="577"/>
      <c r="H3" s="578"/>
      <c r="I3" s="581"/>
      <c r="J3" s="582"/>
      <c r="K3" s="585"/>
      <c r="L3" s="586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69"/>
      <c r="C4" s="570"/>
      <c r="D4" s="57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90" t="s">
        <v>13</v>
      </c>
      <c r="C5" s="591"/>
      <c r="D5" s="515" t="str">
        <f>Данные!$A5</f>
        <v>PCI</v>
      </c>
      <c r="E5" s="516"/>
      <c r="F5" s="516"/>
      <c r="G5" s="516"/>
      <c r="H5" s="517"/>
      <c r="I5" s="592"/>
      <c r="J5" s="593"/>
      <c r="K5" s="516"/>
      <c r="L5" s="517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90" t="s">
        <v>12</v>
      </c>
      <c r="C6" s="594"/>
      <c r="D6" s="509" t="str">
        <f>Данные!$A2</f>
        <v>Лампада 4</v>
      </c>
      <c r="E6" s="595"/>
      <c r="F6" s="595"/>
      <c r="G6" s="595"/>
      <c r="H6" s="596"/>
      <c r="I6" s="592"/>
      <c r="J6" s="593"/>
      <c r="K6" s="516"/>
      <c r="L6" s="517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600" t="s">
        <v>14</v>
      </c>
      <c r="C7" s="601"/>
      <c r="D7" s="518">
        <f>Данные!$A8</f>
        <v>0</v>
      </c>
      <c r="E7" s="602"/>
      <c r="F7" s="602"/>
      <c r="G7" s="602"/>
      <c r="H7" s="603"/>
      <c r="I7" s="600" t="s">
        <v>15</v>
      </c>
      <c r="J7" s="604"/>
      <c r="K7" s="506">
        <f>Данные!$A11</f>
        <v>0</v>
      </c>
      <c r="L7" s="507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>
        <v>152.1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6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/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/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97" t="s">
        <v>57</v>
      </c>
      <c r="C23" s="598"/>
      <c r="D23" s="598"/>
      <c r="E23" s="599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87" t="s">
        <v>45</v>
      </c>
      <c r="C24" s="588"/>
      <c r="D24" s="588"/>
      <c r="E24" s="589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62" t="s">
        <v>135</v>
      </c>
      <c r="L27" s="562"/>
      <c r="M27" s="562"/>
      <c r="N27" s="472"/>
      <c r="O27" s="472"/>
      <c r="P27" s="488"/>
      <c r="Q27" s="488"/>
    </row>
    <row r="28" spans="1:19" x14ac:dyDescent="0.2">
      <c r="N28" s="559" t="s">
        <v>139</v>
      </c>
      <c r="O28" s="559"/>
      <c r="P28" s="560" t="s">
        <v>140</v>
      </c>
      <c r="Q28" s="561"/>
    </row>
  </sheetData>
  <mergeCells count="23">
    <mergeCell ref="B23:E23"/>
    <mergeCell ref="I6:J6"/>
    <mergeCell ref="K6:L6"/>
    <mergeCell ref="B7:C7"/>
    <mergeCell ref="D7:H7"/>
    <mergeCell ref="I7:J7"/>
    <mergeCell ref="K7:L7"/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110" zoomScaleSheetLayoutView="11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F15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1">
        <f>'Чист. форма'!B2:D4</f>
        <v>0</v>
      </c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30">
        <f>Данные!B15</f>
        <v>21</v>
      </c>
      <c r="L2" s="631"/>
      <c r="M2" s="66"/>
      <c r="N2" s="67"/>
      <c r="O2" s="68"/>
      <c r="P2" s="575"/>
      <c r="Q2" s="575"/>
      <c r="R2" s="69"/>
      <c r="S2" s="70"/>
    </row>
    <row r="3" spans="1:19" ht="17.25" customHeight="1" thickBot="1" x14ac:dyDescent="0.25">
      <c r="A3" s="65"/>
      <c r="B3" s="614"/>
      <c r="C3" s="615"/>
      <c r="D3" s="616"/>
      <c r="E3" s="623" t="s">
        <v>44</v>
      </c>
      <c r="F3" s="624"/>
      <c r="G3" s="624"/>
      <c r="H3" s="625"/>
      <c r="I3" s="628"/>
      <c r="J3" s="629"/>
      <c r="K3" s="632"/>
      <c r="L3" s="633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7"/>
      <c r="C4" s="618"/>
      <c r="D4" s="619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0" t="s">
        <v>13</v>
      </c>
      <c r="C5" s="605"/>
      <c r="D5" s="515" t="str">
        <f>Данные!$A5</f>
        <v>PCI</v>
      </c>
      <c r="E5" s="516"/>
      <c r="F5" s="516"/>
      <c r="G5" s="516"/>
      <c r="H5" s="517"/>
      <c r="I5" s="606"/>
      <c r="J5" s="607"/>
      <c r="K5" s="608"/>
      <c r="L5" s="517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0" t="s">
        <v>12</v>
      </c>
      <c r="C6" s="605"/>
      <c r="D6" s="509" t="str">
        <f>Данные!$A2</f>
        <v>Лампада 4</v>
      </c>
      <c r="E6" s="595"/>
      <c r="F6" s="595"/>
      <c r="G6" s="595"/>
      <c r="H6" s="596"/>
      <c r="I6" s="606"/>
      <c r="J6" s="607"/>
      <c r="K6" s="608"/>
      <c r="L6" s="517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600" t="s">
        <v>14</v>
      </c>
      <c r="C7" s="609"/>
      <c r="D7" s="518">
        <f>Данные!$A8</f>
        <v>0</v>
      </c>
      <c r="E7" s="602"/>
      <c r="F7" s="602"/>
      <c r="G7" s="602"/>
      <c r="H7" s="603"/>
      <c r="I7" s="610" t="s">
        <v>15</v>
      </c>
      <c r="J7" s="609"/>
      <c r="K7" s="506">
        <f>Данные!$A11</f>
        <v>0</v>
      </c>
      <c r="L7" s="507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35" t="s">
        <v>134</v>
      </c>
      <c r="C14" s="636"/>
      <c r="D14" s="636"/>
      <c r="E14" s="636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97" t="s">
        <v>141</v>
      </c>
      <c r="C15" s="598"/>
      <c r="D15" s="598"/>
      <c r="E15" s="598"/>
      <c r="F15" s="634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87" t="s">
        <v>45</v>
      </c>
      <c r="C16" s="588"/>
      <c r="D16" s="588"/>
      <c r="E16" s="589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62" t="s">
        <v>135</v>
      </c>
      <c r="M19" s="562"/>
      <c r="N19" s="562"/>
      <c r="O19" s="472"/>
      <c r="P19" s="472"/>
      <c r="Q19" s="488"/>
      <c r="R19" s="488"/>
    </row>
    <row r="20" spans="1:19" x14ac:dyDescent="0.2">
      <c r="O20" s="559" t="s">
        <v>139</v>
      </c>
      <c r="P20" s="559"/>
      <c r="Q20" s="560" t="s">
        <v>140</v>
      </c>
      <c r="R20" s="561"/>
    </row>
  </sheetData>
  <mergeCells count="24">
    <mergeCell ref="O20:P20"/>
    <mergeCell ref="Q20:R20"/>
    <mergeCell ref="L19:N19"/>
    <mergeCell ref="B15:F15"/>
    <mergeCell ref="B14:E14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7" activeCellId="2" sqref="C10 C13:C14 C17:C20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63"/>
      <c r="C2" s="564"/>
      <c r="D2" s="565"/>
      <c r="E2" s="572" t="s">
        <v>10</v>
      </c>
      <c r="F2" s="573"/>
      <c r="G2" s="573"/>
      <c r="H2" s="574"/>
      <c r="I2" s="579" t="s">
        <v>11</v>
      </c>
      <c r="J2" s="580"/>
      <c r="K2" s="583">
        <f>Данные!B16</f>
        <v>25</v>
      </c>
      <c r="L2" s="584"/>
      <c r="M2" s="66"/>
      <c r="N2" s="67"/>
      <c r="O2" s="68"/>
      <c r="P2" s="575"/>
      <c r="Q2" s="575"/>
      <c r="R2" s="69"/>
      <c r="S2" s="70"/>
    </row>
    <row r="3" spans="1:24" ht="17.25" customHeight="1" thickBot="1" x14ac:dyDescent="0.25">
      <c r="A3" s="65"/>
      <c r="B3" s="566"/>
      <c r="C3" s="567"/>
      <c r="D3" s="568"/>
      <c r="E3" s="576" t="s">
        <v>38</v>
      </c>
      <c r="F3" s="577"/>
      <c r="G3" s="577"/>
      <c r="H3" s="578"/>
      <c r="I3" s="581"/>
      <c r="J3" s="582"/>
      <c r="K3" s="585"/>
      <c r="L3" s="586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69"/>
      <c r="C4" s="570"/>
      <c r="D4" s="57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90" t="s">
        <v>13</v>
      </c>
      <c r="C5" s="591"/>
      <c r="D5" s="515" t="str">
        <f>Данные!$A5</f>
        <v>PCI</v>
      </c>
      <c r="E5" s="516"/>
      <c r="F5" s="516"/>
      <c r="G5" s="516"/>
      <c r="H5" s="517"/>
      <c r="I5" s="592"/>
      <c r="J5" s="593"/>
      <c r="K5" s="516"/>
      <c r="L5" s="517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90" t="s">
        <v>12</v>
      </c>
      <c r="C6" s="594"/>
      <c r="D6" s="509" t="str">
        <f>Данные!$A2</f>
        <v>Лампада 4</v>
      </c>
      <c r="E6" s="595"/>
      <c r="F6" s="595"/>
      <c r="G6" s="595"/>
      <c r="H6" s="596"/>
      <c r="I6" s="592"/>
      <c r="J6" s="593"/>
      <c r="K6" s="516"/>
      <c r="L6" s="517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600" t="s">
        <v>14</v>
      </c>
      <c r="C7" s="601"/>
      <c r="D7" s="518">
        <f>Данные!$A8</f>
        <v>0</v>
      </c>
      <c r="E7" s="602"/>
      <c r="F7" s="602"/>
      <c r="G7" s="602"/>
      <c r="H7" s="603"/>
      <c r="I7" s="600" t="s">
        <v>15</v>
      </c>
      <c r="J7" s="604"/>
      <c r="K7" s="506">
        <f>Данные!$A11</f>
        <v>0</v>
      </c>
      <c r="L7" s="507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6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02" t="s">
        <v>147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22.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146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/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7" t="s">
        <v>135</v>
      </c>
      <c r="M23" s="637"/>
      <c r="N23" s="637"/>
      <c r="O23" s="472"/>
      <c r="P23" s="472"/>
      <c r="Q23" s="488"/>
      <c r="R23" s="488"/>
    </row>
    <row r="24" spans="1:24" x14ac:dyDescent="0.2">
      <c r="O24" s="559" t="s">
        <v>139</v>
      </c>
      <c r="P24" s="559"/>
      <c r="Q24" s="560" t="s">
        <v>140</v>
      </c>
      <c r="R24" s="561"/>
    </row>
  </sheetData>
  <mergeCells count="21"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O24:P24"/>
    <mergeCell ref="Q24:R24"/>
    <mergeCell ref="L23:N23"/>
    <mergeCell ref="B7:C7"/>
    <mergeCell ref="D7:H7"/>
    <mergeCell ref="I7:J7"/>
    <mergeCell ref="K7:L7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1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63"/>
      <c r="C2" s="564"/>
      <c r="D2" s="565"/>
      <c r="E2" s="572" t="s">
        <v>10</v>
      </c>
      <c r="F2" s="573"/>
      <c r="G2" s="573"/>
      <c r="H2" s="574"/>
      <c r="I2" s="579" t="s">
        <v>11</v>
      </c>
      <c r="J2" s="580"/>
      <c r="K2" s="583">
        <f>Данные!B17</f>
        <v>25</v>
      </c>
      <c r="L2" s="584"/>
      <c r="M2" s="7"/>
      <c r="N2" s="8"/>
      <c r="O2" s="9"/>
      <c r="P2" s="638"/>
      <c r="Q2" s="638"/>
      <c r="R2" s="10"/>
      <c r="S2" s="11"/>
    </row>
    <row r="3" spans="1:19" ht="17.25" customHeight="1" thickBot="1" x14ac:dyDescent="0.25">
      <c r="A3" s="6"/>
      <c r="B3" s="566"/>
      <c r="C3" s="567"/>
      <c r="D3" s="568"/>
      <c r="E3" s="576" t="s">
        <v>23</v>
      </c>
      <c r="F3" s="577"/>
      <c r="G3" s="577"/>
      <c r="H3" s="578"/>
      <c r="I3" s="581"/>
      <c r="J3" s="582"/>
      <c r="K3" s="585"/>
      <c r="L3" s="586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69"/>
      <c r="C4" s="570"/>
      <c r="D4" s="571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90" t="s">
        <v>13</v>
      </c>
      <c r="C5" s="591"/>
      <c r="D5" s="515" t="str">
        <f>Данные!$A5</f>
        <v>PCI</v>
      </c>
      <c r="E5" s="516"/>
      <c r="F5" s="516"/>
      <c r="G5" s="516"/>
      <c r="H5" s="517"/>
      <c r="I5" s="592"/>
      <c r="J5" s="593"/>
      <c r="K5" s="516"/>
      <c r="L5" s="517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90" t="s">
        <v>12</v>
      </c>
      <c r="C6" s="594"/>
      <c r="D6" s="509" t="str">
        <f>Данные!$A2</f>
        <v>Лампада 4</v>
      </c>
      <c r="E6" s="595"/>
      <c r="F6" s="595"/>
      <c r="G6" s="595"/>
      <c r="H6" s="596"/>
      <c r="I6" s="592"/>
      <c r="J6" s="593"/>
      <c r="K6" s="516"/>
      <c r="L6" s="517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600" t="s">
        <v>14</v>
      </c>
      <c r="C7" s="601"/>
      <c r="D7" s="518">
        <f>Данные!$A8</f>
        <v>0</v>
      </c>
      <c r="E7" s="602"/>
      <c r="F7" s="602"/>
      <c r="G7" s="602"/>
      <c r="H7" s="603"/>
      <c r="I7" s="600" t="s">
        <v>15</v>
      </c>
      <c r="J7" s="604"/>
      <c r="K7" s="506">
        <f>Данные!$A11</f>
        <v>0</v>
      </c>
      <c r="L7" s="507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7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7" t="s">
        <v>135</v>
      </c>
      <c r="M18" s="637"/>
      <c r="N18" s="637"/>
      <c r="O18" s="472"/>
      <c r="P18" s="472"/>
      <c r="Q18" s="488"/>
      <c r="R18" s="488"/>
    </row>
    <row r="19" spans="12:18" x14ac:dyDescent="0.2">
      <c r="O19" s="559" t="s">
        <v>139</v>
      </c>
      <c r="P19" s="559"/>
      <c r="Q19" s="560" t="s">
        <v>140</v>
      </c>
      <c r="R19" s="561"/>
    </row>
  </sheetData>
  <mergeCells count="21"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  <mergeCell ref="O19:P19"/>
    <mergeCell ref="Q19:R19"/>
    <mergeCell ref="P2:Q2"/>
    <mergeCell ref="K6:L6"/>
    <mergeCell ref="K5:L5"/>
    <mergeCell ref="L18:N18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5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J12" sqref="J12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1"/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30">
        <f>Данные!B18</f>
        <v>0</v>
      </c>
      <c r="L2" s="631"/>
      <c r="M2" s="639"/>
      <c r="N2" s="640"/>
      <c r="O2" s="640"/>
      <c r="P2" s="640"/>
      <c r="Q2" s="640"/>
      <c r="R2" s="641"/>
      <c r="S2" s="70"/>
    </row>
    <row r="3" spans="1:19" ht="17.25" customHeight="1" thickBot="1" x14ac:dyDescent="0.25">
      <c r="A3" s="65"/>
      <c r="B3" s="614"/>
      <c r="C3" s="615"/>
      <c r="D3" s="616"/>
      <c r="E3" s="623" t="s">
        <v>47</v>
      </c>
      <c r="F3" s="624"/>
      <c r="G3" s="624"/>
      <c r="H3" s="625"/>
      <c r="I3" s="628"/>
      <c r="J3" s="629"/>
      <c r="K3" s="632"/>
      <c r="L3" s="633"/>
      <c r="M3" s="642"/>
      <c r="N3" s="643"/>
      <c r="O3" s="643"/>
      <c r="P3" s="643"/>
      <c r="Q3" s="643"/>
      <c r="R3" s="644"/>
      <c r="S3" s="70"/>
    </row>
    <row r="4" spans="1:19" ht="17.100000000000001" customHeight="1" thickBot="1" x14ac:dyDescent="0.25">
      <c r="A4" s="65"/>
      <c r="B4" s="617"/>
      <c r="C4" s="618"/>
      <c r="D4" s="619"/>
      <c r="E4" s="243"/>
      <c r="F4" s="243"/>
      <c r="G4" s="243"/>
      <c r="H4" s="243"/>
      <c r="I4" s="244"/>
      <c r="J4" s="242"/>
      <c r="K4" s="245"/>
      <c r="L4" s="246"/>
      <c r="M4" s="642"/>
      <c r="N4" s="643"/>
      <c r="O4" s="643"/>
      <c r="P4" s="643"/>
      <c r="Q4" s="643"/>
      <c r="R4" s="644"/>
      <c r="S4" s="70"/>
    </row>
    <row r="5" spans="1:19" ht="24.75" customHeight="1" thickTop="1" thickBot="1" x14ac:dyDescent="0.25">
      <c r="A5" s="65"/>
      <c r="B5" s="590" t="s">
        <v>13</v>
      </c>
      <c r="C5" s="605"/>
      <c r="D5" s="515" t="str">
        <f>Данные!$A5</f>
        <v>PCI</v>
      </c>
      <c r="E5" s="516"/>
      <c r="F5" s="516"/>
      <c r="G5" s="516"/>
      <c r="H5" s="517"/>
      <c r="I5" s="606"/>
      <c r="J5" s="607"/>
      <c r="K5" s="608"/>
      <c r="L5" s="517"/>
      <c r="M5" s="642"/>
      <c r="N5" s="643"/>
      <c r="O5" s="643"/>
      <c r="P5" s="643"/>
      <c r="Q5" s="643"/>
      <c r="R5" s="644"/>
      <c r="S5" s="70"/>
    </row>
    <row r="6" spans="1:19" ht="17.100000000000001" customHeight="1" thickTop="1" thickBot="1" x14ac:dyDescent="0.25">
      <c r="A6" s="65"/>
      <c r="B6" s="590" t="s">
        <v>12</v>
      </c>
      <c r="C6" s="605"/>
      <c r="D6" s="509" t="str">
        <f>Данные!$A2</f>
        <v>Лампада 4</v>
      </c>
      <c r="E6" s="595"/>
      <c r="F6" s="595"/>
      <c r="G6" s="595"/>
      <c r="H6" s="596"/>
      <c r="I6" s="606"/>
      <c r="J6" s="607"/>
      <c r="K6" s="608"/>
      <c r="L6" s="517"/>
      <c r="M6" s="642"/>
      <c r="N6" s="643"/>
      <c r="O6" s="643"/>
      <c r="P6" s="643"/>
      <c r="Q6" s="643"/>
      <c r="R6" s="644"/>
      <c r="S6" s="70"/>
    </row>
    <row r="7" spans="1:19" ht="90.75" customHeight="1" thickTop="1" thickBot="1" x14ac:dyDescent="0.25">
      <c r="A7" s="65"/>
      <c r="B7" s="600" t="s">
        <v>14</v>
      </c>
      <c r="C7" s="609"/>
      <c r="D7" s="518">
        <f>Данные!$A8</f>
        <v>0</v>
      </c>
      <c r="E7" s="602"/>
      <c r="F7" s="602"/>
      <c r="G7" s="602"/>
      <c r="H7" s="603"/>
      <c r="I7" s="610" t="s">
        <v>15</v>
      </c>
      <c r="J7" s="609"/>
      <c r="K7" s="506">
        <f>Данные!$A11</f>
        <v>0</v>
      </c>
      <c r="L7" s="507"/>
      <c r="M7" s="642"/>
      <c r="N7" s="643"/>
      <c r="O7" s="643"/>
      <c r="P7" s="643"/>
      <c r="Q7" s="643"/>
      <c r="R7" s="644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/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/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3" customFormat="1" ht="33.75" x14ac:dyDescent="0.2">
      <c r="A13" s="473"/>
      <c r="B13" s="474" t="s">
        <v>3</v>
      </c>
      <c r="C13" s="475">
        <v>38.1</v>
      </c>
      <c r="D13" s="476">
        <v>0.03</v>
      </c>
      <c r="E13" s="476">
        <v>0</v>
      </c>
      <c r="F13" s="477" t="s">
        <v>16</v>
      </c>
      <c r="G13" s="296" t="s">
        <v>136</v>
      </c>
      <c r="H13" s="478"/>
      <c r="I13" s="479"/>
      <c r="J13" s="479"/>
      <c r="K13" s="479"/>
      <c r="L13" s="479"/>
      <c r="M13" s="480"/>
      <c r="N13" s="480"/>
      <c r="O13" s="480"/>
      <c r="P13" s="480"/>
      <c r="Q13" s="480"/>
      <c r="R13" s="481"/>
      <c r="S13" s="482"/>
    </row>
    <row r="14" spans="1:19" ht="33.75" x14ac:dyDescent="0.2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137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315">
        <v>3.1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136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30.6" customHeight="1" x14ac:dyDescent="0.2">
      <c r="A19" s="78"/>
      <c r="B19" s="96" t="s">
        <v>41</v>
      </c>
      <c r="C19" s="376"/>
      <c r="D19" s="97"/>
      <c r="E19" s="97"/>
      <c r="F19" s="114"/>
      <c r="G19" s="296"/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24.2" customHeight="1" x14ac:dyDescent="0.2">
      <c r="A20" s="78"/>
      <c r="B20" s="96" t="s">
        <v>35</v>
      </c>
      <c r="C20" s="97"/>
      <c r="D20" s="97">
        <v>0.05</v>
      </c>
      <c r="E20" s="102">
        <v>-0.05</v>
      </c>
      <c r="F20" s="51" t="s">
        <v>19</v>
      </c>
      <c r="G20" s="56" t="s">
        <v>22</v>
      </c>
      <c r="H20" s="98"/>
      <c r="I20" s="97"/>
      <c r="J20" s="97"/>
      <c r="K20" s="97"/>
      <c r="L20" s="97"/>
      <c r="M20" s="321"/>
      <c r="N20" s="321"/>
      <c r="O20" s="321"/>
      <c r="P20" s="321"/>
      <c r="Q20" s="321"/>
      <c r="R20" s="322"/>
      <c r="S20" s="86"/>
    </row>
    <row r="21" spans="1:19" ht="34.5" thickBot="1" x14ac:dyDescent="0.25">
      <c r="A21" s="78"/>
      <c r="B21" s="587" t="s">
        <v>48</v>
      </c>
      <c r="C21" s="588"/>
      <c r="D21" s="588"/>
      <c r="E21" s="589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5"/>
      <c r="N21" s="325"/>
      <c r="O21" s="325"/>
      <c r="P21" s="325"/>
      <c r="Q21" s="325"/>
      <c r="R21" s="326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21"/>
    </row>
    <row r="24" spans="1:19" x14ac:dyDescent="0.2">
      <c r="L24" s="637" t="s">
        <v>135</v>
      </c>
      <c r="M24" s="637"/>
      <c r="N24" s="637"/>
      <c r="O24" s="472"/>
      <c r="P24" s="472"/>
      <c r="Q24" s="488"/>
      <c r="R24" s="488"/>
    </row>
    <row r="25" spans="1:19" x14ac:dyDescent="0.2">
      <c r="O25" s="559" t="s">
        <v>139</v>
      </c>
      <c r="P25" s="559"/>
      <c r="Q25" s="560" t="s">
        <v>140</v>
      </c>
      <c r="R25" s="561"/>
    </row>
  </sheetData>
  <mergeCells count="22">
    <mergeCell ref="I6:J6"/>
    <mergeCell ref="B7:C7"/>
    <mergeCell ref="D7:H7"/>
    <mergeCell ref="I7:J7"/>
    <mergeCell ref="L24:N24"/>
    <mergeCell ref="B21:E21"/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7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120" zoomScaleSheetLayoutView="12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G13" sqref="G13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1"/>
      <c r="C2" s="612"/>
      <c r="D2" s="613"/>
      <c r="E2" s="620" t="s">
        <v>10</v>
      </c>
      <c r="F2" s="621"/>
      <c r="G2" s="621"/>
      <c r="H2" s="622"/>
      <c r="I2" s="626" t="s">
        <v>11</v>
      </c>
      <c r="J2" s="627"/>
      <c r="K2" s="630">
        <f>Данные!B19</f>
        <v>0</v>
      </c>
      <c r="L2" s="631"/>
      <c r="M2" s="66"/>
      <c r="N2" s="67"/>
      <c r="O2" s="68"/>
      <c r="P2" s="645"/>
      <c r="Q2" s="645"/>
      <c r="R2" s="69"/>
      <c r="S2" s="70"/>
    </row>
    <row r="3" spans="1:19" ht="17.25" customHeight="1" thickBot="1" x14ac:dyDescent="0.25">
      <c r="A3" s="65"/>
      <c r="B3" s="614"/>
      <c r="C3" s="615"/>
      <c r="D3" s="616"/>
      <c r="E3" s="623" t="s">
        <v>90</v>
      </c>
      <c r="F3" s="624"/>
      <c r="G3" s="624"/>
      <c r="H3" s="625"/>
      <c r="I3" s="628"/>
      <c r="J3" s="629"/>
      <c r="K3" s="632"/>
      <c r="L3" s="633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7"/>
      <c r="C4" s="618"/>
      <c r="D4" s="619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0" t="s">
        <v>13</v>
      </c>
      <c r="C5" s="605"/>
      <c r="D5" s="515" t="str">
        <f>Данные!$A5</f>
        <v>PCI</v>
      </c>
      <c r="E5" s="516"/>
      <c r="F5" s="516"/>
      <c r="G5" s="516"/>
      <c r="H5" s="517"/>
      <c r="I5" s="606"/>
      <c r="J5" s="607"/>
      <c r="K5" s="608"/>
      <c r="L5" s="517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0" t="s">
        <v>12</v>
      </c>
      <c r="C6" s="605"/>
      <c r="D6" s="509" t="str">
        <f>Данные!$A2</f>
        <v>Лампада 4</v>
      </c>
      <c r="E6" s="595"/>
      <c r="F6" s="595"/>
      <c r="G6" s="595"/>
      <c r="H6" s="596"/>
      <c r="I6" s="606"/>
      <c r="J6" s="607"/>
      <c r="K6" s="608"/>
      <c r="L6" s="517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600" t="s">
        <v>14</v>
      </c>
      <c r="C7" s="609"/>
      <c r="D7" s="518">
        <f>Данные!$A8</f>
        <v>0</v>
      </c>
      <c r="E7" s="602"/>
      <c r="F7" s="602"/>
      <c r="G7" s="602"/>
      <c r="H7" s="603"/>
      <c r="I7" s="610" t="s">
        <v>15</v>
      </c>
      <c r="J7" s="609"/>
      <c r="K7" s="506">
        <f>Данные!$A11</f>
        <v>0</v>
      </c>
      <c r="L7" s="507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3" customFormat="1" ht="25.15" customHeight="1" x14ac:dyDescent="0.2">
      <c r="A12" s="473"/>
      <c r="B12" s="484" t="s">
        <v>3</v>
      </c>
      <c r="C12" s="485">
        <v>28.6</v>
      </c>
      <c r="D12" s="479">
        <v>0</v>
      </c>
      <c r="E12" s="479">
        <v>-0.03</v>
      </c>
      <c r="F12" s="477" t="s">
        <v>16</v>
      </c>
      <c r="G12" s="296" t="s">
        <v>138</v>
      </c>
      <c r="H12" s="486"/>
      <c r="I12" s="479"/>
      <c r="J12" s="479"/>
      <c r="K12" s="479"/>
      <c r="L12" s="479"/>
      <c r="M12" s="479"/>
      <c r="N12" s="479"/>
      <c r="O12" s="479"/>
      <c r="P12" s="479"/>
      <c r="Q12" s="479"/>
      <c r="R12" s="487"/>
      <c r="S12" s="482"/>
    </row>
    <row r="13" spans="1:19" ht="23.1" customHeight="1" x14ac:dyDescent="0.2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87" t="s">
        <v>50</v>
      </c>
      <c r="C16" s="588"/>
      <c r="D16" s="588"/>
      <c r="E16" s="589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37" t="s">
        <v>135</v>
      </c>
      <c r="M19" s="637"/>
      <c r="N19" s="637"/>
      <c r="O19" s="472"/>
      <c r="P19" s="472"/>
      <c r="Q19" s="488"/>
      <c r="R19" s="488"/>
    </row>
    <row r="20" spans="1:19" x14ac:dyDescent="0.2">
      <c r="O20" s="559" t="s">
        <v>139</v>
      </c>
      <c r="P20" s="559"/>
      <c r="Q20" s="560" t="s">
        <v>140</v>
      </c>
      <c r="R20" s="561"/>
    </row>
  </sheetData>
  <mergeCells count="22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2020-09-17T09:57:57Z</cp:lastPrinted>
  <dcterms:created xsi:type="dcterms:W3CDTF">2004-01-21T15:24:02Z</dcterms:created>
  <dcterms:modified xsi:type="dcterms:W3CDTF">2020-09-17T09:58:10Z</dcterms:modified>
</cp:coreProperties>
</file>