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Белалко\"/>
    </mc:Choice>
  </mc:AlternateContent>
  <xr:revisionPtr revIDLastSave="0" documentId="13_ncr:1_{FE3EC631-07CF-4FF1-80AB-2B73762BFFC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6" l="1"/>
  <c r="A46" i="14" l="1"/>
  <c r="G46" i="14" l="1"/>
  <c r="E46" i="14"/>
  <c r="B47" i="14"/>
  <c r="I59" i="14" l="1"/>
  <c r="B45" i="14" l="1"/>
  <c r="B43" i="14"/>
  <c r="B41" i="14"/>
  <c r="B39" i="14"/>
  <c r="B37" i="14"/>
  <c r="B35" i="14"/>
  <c r="B33" i="14"/>
  <c r="B31" i="14"/>
  <c r="B29" i="14"/>
  <c r="B27" i="14"/>
  <c r="B25" i="14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<sst xmlns="http://schemas.openxmlformats.org/spreadsheetml/2006/main" count="548" uniqueCount="155">
  <si>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</si>
  <si>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</si>
  <si>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</si>
  <si>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</si>
  <si>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</si>
  <si>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</si>
  <si>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</si>
  <si>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</si>
  <si>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</si>
  <si>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</si>
  <si>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</si>
  <si>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</si>
  <si>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</si>
  <si>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</si>
  <si>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</si>
  <si>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</si>
  <si>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</si>
  <si>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</si>
  <si>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</si>
  <si>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</si>
  <si>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</si>
  <si>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</si>
  <si>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</si>
  <si>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</si>
  <si>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</si>
  <si>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</si>
  <si>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</si>
  <si>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</si>
  <si>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</si>
  <si>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</si>
  <si>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</si>
  <si>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</si>
  <si>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</si>
  <si>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</si>
  <si>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</si>
  <si>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</si>
  <si>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</si>
  <si>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</si>
  <si>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</si>
  <si>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</si>
  <si>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</si>
  <si>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</si>
  <si>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</si>
  <si>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</si>
  <si>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</si>
  <si>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</si>
  <si>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</si>
  <si>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</si>
  <si>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</si>
  <si>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</si>
  <si>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</si>
  <si>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</si>
  <si>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</si>
  <si>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</si>
  <si>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</si>
  <si>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</si>
  <si>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</si>
  <si>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</si>
  <si>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</si>
  <si>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</si>
  <si>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</si>
  <si>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</si>
  <si>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</si>
  <si>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</si>
  <si>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</si>
  <si>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</si>
  <si>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</si>
  <si>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</si>
  <si>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</si>
  <si>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</si>
  <si>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</si>
  <si>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</si>
  <si>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</si>
  <si>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</si>
  <si>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</si>
  <si>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</si>
  <si>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</si>
  <si>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</si>
  <si>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</si>
  <si>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</si>
  <si>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</si>
  <si>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</si>
  <si>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</si>
  <si>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</si>
  <si>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</si>
  <si>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</si>
  <si>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</si>
  <si>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</si>
  <si>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</si>
  <si>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</si>
  <si>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</si>
  <si>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</si>
  <si>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</si>
  <si>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</si>
  <si>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</si>
  <si>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</si>
  <si>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</si>
  <si>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</si>
  <si>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</si>
  <si>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</si>
  <si>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</si>
  <si>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</si>
  <si>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</si>
  <si>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</si>
  <si>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</si>
  <si>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</si>
  <si>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</si>
  <si>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</si>
  <si>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</si>
  <si>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</si>
  <si>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</si>
  <si>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</si>
  <si>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</si>
  <si>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</si>
  <si>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</si>
  <si>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</si>
  <si>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</si>
  <si>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</si>
  <si>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</si>
  <si>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</si>
  <si>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</si>
  <si>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</si>
  <si>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</si>
  <si>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</si>
  <si>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</si>
  <si>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</si>
  <si>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</si>
  <si>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</si>
  <si>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</si>
  <si>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</si>
  <si>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</si>
  <si>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</si>
  <si>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</si>
  <si>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</si>
  <si>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</si>
  <si>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</si>
  <si>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</si>
  <si>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</si>
  <si>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</si>
  <si>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</si>
  <si>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</si>
  <si>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</si>
  <si>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</si>
  <si>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</si>
  <si>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</si>
  <si>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Зам. дирекотора</t>
  </si>
  <si>
    <t>Корпус хватков</t>
  </si>
  <si>
    <t>Графитовые вставки для корпусов хватков</t>
  </si>
  <si>
    <t>Главный конструктор</t>
  </si>
  <si>
    <t>А.Н. Веко</t>
  </si>
  <si>
    <t>XXI-КПМ-27-500-22</t>
  </si>
  <si>
    <t>ХXI-КПМ-27-500-22 (Белалко)</t>
  </si>
  <si>
    <t>(к формокомплекту Бутылка ХXI-КПМ-27-500-22 (Белалко))</t>
  </si>
  <si>
    <t>Тепловой зазор выполнен не по чертежу: по чертежу 0,35 мм, по факту 0,25 мм</t>
  </si>
  <si>
    <t>Вес, гр. (ном. 385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</si>
</sst>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A26" sqref="A26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9" t="s">
        <v>82</v>
      </c>
      <c r="B1" s="513"/>
      <c r="C1" s="513"/>
      <c r="D1" s="513"/>
      <c r="E1" s="513"/>
      <c r="G1" s="363" t="s">
        <v>81</v>
      </c>
    </row>
    <row r="2" spans="1:11" ht="17.25" thickTop="1" thickBot="1" x14ac:dyDescent="0.25">
      <c r="A2" s="510" t="s">
        <v>151</v>
      </c>
      <c r="B2" s="511"/>
      <c r="C2" s="511"/>
      <c r="D2" s="511"/>
      <c r="E2" s="512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4" t="s">
        <v>83</v>
      </c>
      <c r="B4" s="515"/>
      <c r="C4" s="515"/>
      <c r="D4" s="515"/>
      <c r="E4" s="515"/>
    </row>
    <row r="5" spans="1:11" ht="17.25" thickTop="1" thickBot="1" x14ac:dyDescent="0.25">
      <c r="A5" s="516" t="s">
        <v>87</v>
      </c>
      <c r="B5" s="517"/>
      <c r="C5" s="517"/>
      <c r="D5" s="517"/>
      <c r="E5" s="518"/>
    </row>
    <row r="6" spans="1:11" ht="13.5" thickTop="1" x14ac:dyDescent="0.2"/>
    <row r="7" spans="1:11" ht="13.5" thickBot="1" x14ac:dyDescent="0.25">
      <c r="A7" s="509" t="s">
        <v>84</v>
      </c>
      <c r="B7" s="513"/>
      <c r="C7" s="513"/>
      <c r="D7" s="513"/>
      <c r="E7" s="513"/>
    </row>
    <row r="8" spans="1:11" ht="17.25" thickTop="1" thickBot="1" x14ac:dyDescent="0.25">
      <c r="A8" s="519"/>
      <c r="B8" s="520"/>
      <c r="C8" s="520"/>
      <c r="D8" s="520"/>
      <c r="E8" s="521"/>
    </row>
    <row r="10" spans="1:11" ht="13.5" thickBot="1" x14ac:dyDescent="0.25">
      <c r="A10" s="509" t="s">
        <v>85</v>
      </c>
      <c r="B10" s="509"/>
      <c r="C10" s="364"/>
      <c r="D10" s="369" t="s">
        <v>93</v>
      </c>
      <c r="E10" s="364"/>
      <c r="F10" t="s">
        <v>94</v>
      </c>
    </row>
    <row r="11" spans="1:11" ht="17.25" thickTop="1" thickBot="1" x14ac:dyDescent="0.25">
      <c r="A11" s="507"/>
      <c r="B11" s="508"/>
      <c r="D11" s="492">
        <v>44340</v>
      </c>
      <c r="F11" s="504" t="s">
        <v>96</v>
      </c>
      <c r="G11" s="504"/>
      <c r="H11" s="504"/>
      <c r="I11" s="504"/>
      <c r="J11" s="505" t="s">
        <v>98</v>
      </c>
      <c r="K11" s="505"/>
    </row>
    <row r="12" spans="1:11" x14ac:dyDescent="0.2">
      <c r="F12" s="504" t="s">
        <v>86</v>
      </c>
      <c r="G12" s="504"/>
      <c r="H12" s="504"/>
      <c r="I12" s="504"/>
      <c r="J12" s="505" t="s">
        <v>99</v>
      </c>
      <c r="K12" s="505"/>
    </row>
    <row r="13" spans="1:11" ht="38.25" x14ac:dyDescent="0.2">
      <c r="A13" s="373" t="s">
        <v>88</v>
      </c>
      <c r="B13" s="373" t="s">
        <v>89</v>
      </c>
      <c r="C13" s="373" t="s">
        <v>102</v>
      </c>
      <c r="D13" s="373" t="s">
        <v>134</v>
      </c>
      <c r="E13" s="473" t="s">
        <v>135</v>
      </c>
      <c r="F13" s="504" t="s">
        <v>97</v>
      </c>
      <c r="G13" s="504"/>
      <c r="H13" s="504"/>
      <c r="I13" s="504"/>
      <c r="J13" s="505" t="s">
        <v>100</v>
      </c>
      <c r="K13" s="505"/>
    </row>
    <row r="14" spans="1:11" x14ac:dyDescent="0.2">
      <c r="A14" s="365" t="s">
        <v>43</v>
      </c>
      <c r="B14" s="366">
        <v>24</v>
      </c>
      <c r="C14" s="371" t="s">
        <v>150</v>
      </c>
      <c r="D14" s="366">
        <v>32.5</v>
      </c>
      <c r="E14" s="366">
        <f>B14*D14</f>
        <v>780</v>
      </c>
      <c r="F14" s="504" t="s">
        <v>148</v>
      </c>
      <c r="G14" s="504"/>
      <c r="H14" s="504"/>
      <c r="I14" s="504"/>
      <c r="J14" s="505" t="s">
        <v>149</v>
      </c>
      <c r="K14" s="505"/>
    </row>
    <row r="15" spans="1:11" x14ac:dyDescent="0.2">
      <c r="A15" s="365" t="s">
        <v>44</v>
      </c>
      <c r="B15" s="366">
        <v>24</v>
      </c>
      <c r="C15" s="371" t="s">
        <v>150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1" t="s">
        <v>150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1" t="s">
        <v>150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1" t="s">
        <v>150</v>
      </c>
      <c r="D18" s="366">
        <v>1.29</v>
      </c>
      <c r="E18" s="366">
        <f t="shared" si="0"/>
        <v>103.2</v>
      </c>
    </row>
    <row r="19" spans="1:7" x14ac:dyDescent="0.2">
      <c r="A19" s="365" t="s">
        <v>90</v>
      </c>
      <c r="B19" s="366">
        <v>80</v>
      </c>
      <c r="C19" s="371" t="s">
        <v>150</v>
      </c>
      <c r="D19" s="366">
        <v>0.3</v>
      </c>
      <c r="E19" s="366">
        <f t="shared" si="0"/>
        <v>24</v>
      </c>
    </row>
    <row r="20" spans="1:7" x14ac:dyDescent="0.2">
      <c r="A20" s="365" t="s">
        <v>51</v>
      </c>
      <c r="B20" s="366">
        <v>40</v>
      </c>
      <c r="C20" s="371" t="s">
        <v>150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1" t="s">
        <v>150</v>
      </c>
      <c r="D21" s="366"/>
      <c r="E21" s="366"/>
    </row>
    <row r="22" spans="1:7" x14ac:dyDescent="0.2">
      <c r="A22" s="365" t="s">
        <v>91</v>
      </c>
      <c r="B22" s="371">
        <v>24</v>
      </c>
      <c r="C22" s="371" t="s">
        <v>150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1" t="s">
        <v>150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1" t="s">
        <v>150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1"/>
      <c r="C25" s="371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1" t="s">
        <v>150</v>
      </c>
      <c r="D26" s="366">
        <v>1.5</v>
      </c>
      <c r="E26" s="366">
        <f t="shared" si="0"/>
        <v>30</v>
      </c>
    </row>
    <row r="27" spans="1:7" x14ac:dyDescent="0.2">
      <c r="A27" s="367" t="s">
        <v>104</v>
      </c>
      <c r="B27" s="372">
        <v>20</v>
      </c>
      <c r="C27" s="371"/>
      <c r="D27" s="366"/>
      <c r="E27" s="366"/>
    </row>
    <row r="28" spans="1:7" x14ac:dyDescent="0.2">
      <c r="A28" s="367" t="s">
        <v>146</v>
      </c>
      <c r="B28" s="491"/>
      <c r="C28" s="371"/>
      <c r="D28" s="366"/>
      <c r="E28" s="366"/>
    </row>
    <row r="29" spans="1:7" x14ac:dyDescent="0.2">
      <c r="A29" s="367" t="s">
        <v>147</v>
      </c>
      <c r="B29" s="491"/>
      <c r="C29" s="371"/>
      <c r="D29" s="366"/>
      <c r="E29" s="366"/>
    </row>
    <row r="30" spans="1:7" x14ac:dyDescent="0.2">
      <c r="A30" s="370"/>
      <c r="D30" s="369"/>
      <c r="E30" s="369">
        <f>SUM(E14:E27)</f>
        <v>2223.1999999999998</v>
      </c>
      <c r="F30">
        <v>2400</v>
      </c>
      <c r="G30">
        <f>F30-E30</f>
        <v>176.80000000000018</v>
      </c>
    </row>
    <row r="31" spans="1:7" x14ac:dyDescent="0.2">
      <c r="A31" s="506" t="s">
        <v>105</v>
      </c>
      <c r="B31" s="506"/>
      <c r="C31" s="506"/>
    </row>
    <row r="32" spans="1:7" x14ac:dyDescent="0.2">
      <c r="A32" s="363" t="s">
        <v>152</v>
      </c>
    </row>
  </sheetData>
  <mergeCells count="17">
    <mergeCell ref="A31:C31"/>
    <mergeCell ref="A11:B11"/>
    <mergeCell ref="A10:B10"/>
    <mergeCell ref="A2:E2"/>
    <mergeCell ref="A1:E1"/>
    <mergeCell ref="A4:E4"/>
    <mergeCell ref="A5:E5"/>
    <mergeCell ref="A8:E8"/>
    <mergeCell ref="A7:E7"/>
    <mergeCell ref="F14:I14"/>
    <mergeCell ref="J14:K14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Данные!B20</f>
        <v>40</v>
      </c>
      <c r="L2" s="633"/>
      <c r="M2" s="164"/>
      <c r="N2" s="165"/>
      <c r="O2" s="166"/>
      <c r="P2" s="648"/>
      <c r="Q2" s="648"/>
      <c r="R2" s="167"/>
      <c r="S2" s="168"/>
    </row>
    <row r="3" spans="1:19" ht="17.25" customHeight="1" thickBot="1" x14ac:dyDescent="0.25">
      <c r="A3" s="163"/>
      <c r="B3" s="616"/>
      <c r="C3" s="617"/>
      <c r="D3" s="618"/>
      <c r="E3" s="625" t="s">
        <v>51</v>
      </c>
      <c r="F3" s="626"/>
      <c r="G3" s="626"/>
      <c r="H3" s="627"/>
      <c r="I3" s="630"/>
      <c r="J3" s="631"/>
      <c r="K3" s="634"/>
      <c r="L3" s="63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2" t="s">
        <v>12</v>
      </c>
      <c r="C6" s="607"/>
      <c r="D6" s="510" t="str">
        <f>Данные!$A2</f>
        <v>ХXI-КПМ-27-500-22 (Белалко)</v>
      </c>
      <c r="E6" s="597"/>
      <c r="F6" s="597"/>
      <c r="G6" s="597"/>
      <c r="H6" s="598"/>
      <c r="I6" s="608"/>
      <c r="J6" s="609"/>
      <c r="K6" s="610"/>
      <c r="L6" s="51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9" t="s">
        <v>137</v>
      </c>
      <c r="M21" s="639"/>
      <c r="N21" s="639"/>
      <c r="O21" s="474"/>
      <c r="P21" s="474"/>
      <c r="Q21" s="490"/>
      <c r="R21" s="490"/>
    </row>
    <row r="22" spans="1:19" x14ac:dyDescent="0.2">
      <c r="O22" s="561" t="s">
        <v>141</v>
      </c>
      <c r="P22" s="561"/>
      <c r="Q22" s="562" t="s">
        <v>142</v>
      </c>
      <c r="R22" s="563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Данные!B21</f>
        <v>20</v>
      </c>
      <c r="L2" s="633"/>
      <c r="M2" s="203"/>
      <c r="N2" s="204"/>
      <c r="O2" s="205"/>
      <c r="P2" s="649"/>
      <c r="Q2" s="649"/>
      <c r="R2" s="206"/>
      <c r="S2" s="207"/>
    </row>
    <row r="3" spans="1:19" ht="17.25" customHeight="1" thickBot="1" x14ac:dyDescent="0.25">
      <c r="A3" s="202"/>
      <c r="B3" s="616"/>
      <c r="C3" s="617"/>
      <c r="D3" s="618"/>
      <c r="E3" s="625" t="s">
        <v>53</v>
      </c>
      <c r="F3" s="626"/>
      <c r="G3" s="626"/>
      <c r="H3" s="627"/>
      <c r="I3" s="630"/>
      <c r="J3" s="631"/>
      <c r="K3" s="634"/>
      <c r="L3" s="63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2" t="s">
        <v>12</v>
      </c>
      <c r="C6" s="607"/>
      <c r="D6" s="510" t="str">
        <f>Данные!$A2</f>
        <v>ХXI-КПМ-27-500-22 (Белалко)</v>
      </c>
      <c r="E6" s="597"/>
      <c r="F6" s="597"/>
      <c r="G6" s="597"/>
      <c r="H6" s="598"/>
      <c r="I6" s="608"/>
      <c r="J6" s="609"/>
      <c r="K6" s="610"/>
      <c r="L6" s="51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50" t="s">
        <v>54</v>
      </c>
      <c r="C18" s="651"/>
      <c r="D18" s="651"/>
      <c r="E18" s="652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9" t="s">
        <v>137</v>
      </c>
      <c r="M21" s="639"/>
      <c r="N21" s="639"/>
      <c r="O21" s="474"/>
      <c r="P21" s="474"/>
      <c r="Q21" s="490"/>
      <c r="R21" s="490"/>
    </row>
    <row r="22" spans="1:19" x14ac:dyDescent="0.2">
      <c r="O22" s="561" t="s">
        <v>141</v>
      </c>
      <c r="P22" s="561"/>
      <c r="Q22" s="562" t="s">
        <v>142</v>
      </c>
      <c r="R22" s="563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Данные!B26</f>
        <v>20</v>
      </c>
      <c r="L2" s="633"/>
      <c r="M2" s="131"/>
      <c r="N2" s="132"/>
      <c r="O2" s="133"/>
      <c r="P2" s="653"/>
      <c r="Q2" s="653"/>
      <c r="R2" s="134"/>
      <c r="S2" s="135"/>
    </row>
    <row r="3" spans="1:19" ht="17.25" customHeight="1" thickBot="1" x14ac:dyDescent="0.25">
      <c r="A3" s="130"/>
      <c r="B3" s="616"/>
      <c r="C3" s="617"/>
      <c r="D3" s="618"/>
      <c r="E3" s="625" t="s">
        <v>55</v>
      </c>
      <c r="F3" s="626"/>
      <c r="G3" s="626"/>
      <c r="H3" s="627"/>
      <c r="I3" s="630"/>
      <c r="J3" s="631"/>
      <c r="K3" s="634"/>
      <c r="L3" s="63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2" t="s">
        <v>12</v>
      </c>
      <c r="C6" s="607"/>
      <c r="D6" s="510" t="str">
        <f>Данные!$A2</f>
        <v>ХXI-КПМ-27-500-22 (Белалко)</v>
      </c>
      <c r="E6" s="597"/>
      <c r="F6" s="597"/>
      <c r="G6" s="597"/>
      <c r="H6" s="598"/>
      <c r="I6" s="608"/>
      <c r="J6" s="609"/>
      <c r="K6" s="610"/>
      <c r="L6" s="51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9" t="s">
        <v>137</v>
      </c>
      <c r="M19" s="639"/>
      <c r="N19" s="639"/>
      <c r="O19" s="474"/>
      <c r="P19" s="474"/>
      <c r="Q19" s="490"/>
      <c r="R19" s="490"/>
    </row>
    <row r="20" spans="1:19" x14ac:dyDescent="0.2">
      <c r="O20" s="561" t="s">
        <v>141</v>
      </c>
      <c r="P20" s="561"/>
      <c r="Q20" s="562" t="s">
        <v>142</v>
      </c>
      <c r="R20" s="563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55">
        <f>Данные!B23</f>
        <v>20</v>
      </c>
      <c r="L2" s="656"/>
      <c r="M2" s="260"/>
      <c r="N2" s="261"/>
      <c r="O2" s="262"/>
      <c r="P2" s="654"/>
      <c r="Q2" s="654"/>
      <c r="R2" s="263"/>
      <c r="S2" s="264"/>
    </row>
    <row r="3" spans="1:19" ht="17.25" customHeight="1" thickBot="1" x14ac:dyDescent="0.25">
      <c r="A3" s="259"/>
      <c r="B3" s="616"/>
      <c r="C3" s="617"/>
      <c r="D3" s="618"/>
      <c r="E3" s="625" t="s">
        <v>56</v>
      </c>
      <c r="F3" s="626"/>
      <c r="G3" s="626"/>
      <c r="H3" s="627"/>
      <c r="I3" s="630"/>
      <c r="J3" s="631"/>
      <c r="K3" s="657"/>
      <c r="L3" s="658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2" t="s">
        <v>12</v>
      </c>
      <c r="C6" s="607"/>
      <c r="D6" s="510" t="str">
        <f>Данные!$A2</f>
        <v>ХXI-КПМ-27-500-22 (Белалко)</v>
      </c>
      <c r="E6" s="597"/>
      <c r="F6" s="597"/>
      <c r="G6" s="597"/>
      <c r="H6" s="598"/>
      <c r="I6" s="608"/>
      <c r="J6" s="609"/>
      <c r="K6" s="610"/>
      <c r="L6" s="51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 t="s">
        <v>42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9" t="s">
        <v>137</v>
      </c>
      <c r="M18" s="639"/>
      <c r="N18" s="639"/>
      <c r="O18" s="474"/>
      <c r="P18" s="474"/>
      <c r="Q18" s="490"/>
      <c r="R18" s="490"/>
    </row>
    <row r="19" spans="12:18" x14ac:dyDescent="0.2">
      <c r="O19" s="561" t="s">
        <v>141</v>
      </c>
      <c r="P19" s="561"/>
      <c r="Q19" s="562" t="s">
        <v>142</v>
      </c>
      <c r="R19" s="563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4" zoomScale="110" zoomScaleNormal="100" zoomScaleSheetLayoutView="110" workbookViewId="0">
      <selection activeCell="E21" sqref="E21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72" t="s">
        <v>108</v>
      </c>
      <c r="C1" s="379"/>
      <c r="D1" s="471" t="str">
        <f>Данные!A2</f>
        <v>ХXI-КПМ-27-500-22 (Белалко)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109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27" t="s">
        <v>110</v>
      </c>
      <c r="B3" s="527"/>
      <c r="C3" s="527"/>
      <c r="D3" s="527"/>
      <c r="E3" s="527"/>
      <c r="F3" s="527"/>
      <c r="G3" s="527"/>
      <c r="H3" s="527"/>
      <c r="I3" s="527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111</v>
      </c>
      <c r="B5" s="387" t="s">
        <v>112</v>
      </c>
      <c r="C5" s="387" t="s">
        <v>67</v>
      </c>
      <c r="D5" s="388" t="s">
        <v>113</v>
      </c>
      <c r="E5" s="387" t="s">
        <v>114</v>
      </c>
      <c r="F5" s="387" t="s">
        <v>115</v>
      </c>
      <c r="G5" s="387" t="s">
        <v>116</v>
      </c>
      <c r="H5" s="389" t="s">
        <v>117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1" t="str">
        <f>Данные!C14</f>
        <v>XXI-КПМ-27-500-22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1" t="str">
        <f>Данные!C15</f>
        <v>XXI-КПМ-27-500-22</v>
      </c>
      <c r="D7" s="399">
        <f>Данные!$B15</f>
        <v>24</v>
      </c>
      <c r="E7" s="399">
        <v>24</v>
      </c>
      <c r="F7" s="378"/>
      <c r="G7" s="399">
        <f t="shared" ref="G7:G17" si="0">E7-F7</f>
        <v>24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1" t="str">
        <f>Данные!C16</f>
        <v>XXI-КПМ-27-500-22</v>
      </c>
      <c r="D8" s="399">
        <f>Данные!$B16</f>
        <v>32</v>
      </c>
      <c r="E8" s="399">
        <v>32</v>
      </c>
      <c r="F8" s="378"/>
      <c r="G8" s="399">
        <f t="shared" si="0"/>
        <v>32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1" t="str">
        <f>Данные!C17</f>
        <v>XXI-КПМ-27-500-22</v>
      </c>
      <c r="D9" s="399">
        <f>Данные!$B17</f>
        <v>32</v>
      </c>
      <c r="E9" s="399">
        <v>32</v>
      </c>
      <c r="F9" s="378"/>
      <c r="G9" s="399">
        <f t="shared" si="0"/>
        <v>32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1" t="str">
        <f>Данные!C18</f>
        <v>XXI-КПМ-27-500-22</v>
      </c>
      <c r="D10" s="399">
        <f>Данные!$B18</f>
        <v>80</v>
      </c>
      <c r="E10" s="399">
        <v>80</v>
      </c>
      <c r="F10" s="378"/>
      <c r="G10" s="399">
        <f t="shared" si="0"/>
        <v>80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1" t="str">
        <f>Данные!C19</f>
        <v>XXI-КПМ-27-500-22</v>
      </c>
      <c r="D11" s="399">
        <f>Данные!$B19</f>
        <v>80</v>
      </c>
      <c r="E11" s="399">
        <v>80</v>
      </c>
      <c r="F11" s="378"/>
      <c r="G11" s="399">
        <f t="shared" si="0"/>
        <v>80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1" t="str">
        <f>Данные!C20</f>
        <v>XXI-КПМ-27-500-22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1" t="str">
        <f>Данные!C21</f>
        <v>XXI-КПМ-27-500-22</v>
      </c>
      <c r="D13" s="399">
        <f>Данные!$B21</f>
        <v>20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1" t="str">
        <f>Данные!C22</f>
        <v>XXI-КПМ-27-500-22</v>
      </c>
      <c r="D14" s="399">
        <f>Данные!$B22</f>
        <v>24</v>
      </c>
      <c r="E14" s="470">
        <v>24</v>
      </c>
      <c r="F14" s="378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1" t="str">
        <f>Данные!C23</f>
        <v>XXI-КПМ-27-500-22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1" t="str">
        <f>Данные!C24</f>
        <v>XXI-КПМ-27-500-22</v>
      </c>
      <c r="D16" s="399">
        <f>Данные!$B24</f>
        <v>8</v>
      </c>
      <c r="E16" s="399">
        <v>8</v>
      </c>
      <c r="F16" s="378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Данные!A26</f>
        <v>Дутьевая головка</v>
      </c>
      <c r="C17" s="408" t="str">
        <f>Данные!C26</f>
        <v>XXI-КПМ-27-500-22</v>
      </c>
      <c r="D17" s="409">
        <f>Данные!$B26</f>
        <v>20</v>
      </c>
      <c r="E17" s="409">
        <v>20</v>
      </c>
      <c r="F17" s="410"/>
      <c r="G17" s="409">
        <f t="shared" si="0"/>
        <v>20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118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119</v>
      </c>
      <c r="B20" s="387" t="s">
        <v>120</v>
      </c>
      <c r="C20" s="387" t="s">
        <v>121</v>
      </c>
      <c r="D20" s="387" t="s">
        <v>122</v>
      </c>
      <c r="E20" s="387" t="s">
        <v>123</v>
      </c>
      <c r="F20" s="387" t="s">
        <v>124</v>
      </c>
      <c r="G20" s="418" t="s">
        <v>125</v>
      </c>
      <c r="H20" s="419" t="s">
        <v>126</v>
      </c>
      <c r="I20" s="420" t="s">
        <v>127</v>
      </c>
      <c r="J20" s="420" t="s">
        <v>154</v>
      </c>
      <c r="K20" s="390"/>
      <c r="L20" s="390"/>
    </row>
    <row r="21" spans="1:12" x14ac:dyDescent="0.2">
      <c r="A21" s="421">
        <f>D6*700000</f>
        <v>16800000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6.1423511904761904E-2</v>
      </c>
      <c r="H21" s="426">
        <f>A21-F21</f>
        <v>15768085</v>
      </c>
      <c r="I21" s="427">
        <f>1-G21</f>
        <v>0.93857648809523808</v>
      </c>
      <c r="J21" s="497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15768085</v>
      </c>
      <c r="I22" s="433">
        <f>I21-G22</f>
        <v>0.93857648809523808</v>
      </c>
      <c r="J22" s="497"/>
      <c r="K22" s="382"/>
      <c r="L22" s="382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8"/>
      <c r="K23" s="402"/>
      <c r="L23" s="402"/>
    </row>
    <row r="24" spans="1:12" x14ac:dyDescent="0.2">
      <c r="A24" s="434"/>
      <c r="B24" s="374"/>
      <c r="C24" s="374"/>
      <c r="D24" s="374"/>
      <c r="E24" s="374"/>
      <c r="F24" s="374"/>
      <c r="G24" s="374"/>
      <c r="H24" s="374"/>
      <c r="I24" s="440"/>
      <c r="J24" s="499"/>
      <c r="K24" s="428"/>
      <c r="L24" s="382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8"/>
      <c r="K25" s="442"/>
      <c r="L25" s="382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8"/>
      <c r="K26" s="428"/>
      <c r="L26" s="382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8"/>
      <c r="K27" s="428"/>
      <c r="L27" s="382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8"/>
      <c r="K28" s="428"/>
      <c r="L28" s="382"/>
    </row>
    <row r="29" spans="1:12" x14ac:dyDescent="0.2">
      <c r="A29" s="434"/>
      <c r="B29" s="435"/>
      <c r="C29" s="435"/>
      <c r="D29" s="374"/>
      <c r="E29" s="374"/>
      <c r="F29" s="436"/>
      <c r="G29" s="443"/>
      <c r="H29" s="438"/>
      <c r="I29" s="444"/>
      <c r="J29" s="500"/>
      <c r="K29" s="428"/>
      <c r="L29" s="382"/>
    </row>
    <row r="30" spans="1:12" x14ac:dyDescent="0.2">
      <c r="A30" s="434"/>
      <c r="B30" s="435"/>
      <c r="C30" s="435"/>
      <c r="D30" s="374"/>
      <c r="E30" s="374"/>
      <c r="F30" s="436"/>
      <c r="G30" s="441"/>
      <c r="H30" s="438"/>
      <c r="I30" s="444"/>
      <c r="J30" s="501" t="s">
        <v>42</v>
      </c>
      <c r="K30" s="428"/>
      <c r="L30" s="382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502"/>
      <c r="K31" s="382"/>
      <c r="L31" s="382"/>
    </row>
    <row r="32" spans="1:12" ht="13.5" thickBot="1" x14ac:dyDescent="0.25">
      <c r="A32" s="452" t="s">
        <v>128</v>
      </c>
      <c r="B32" s="453"/>
      <c r="C32" s="453"/>
      <c r="D32" s="454"/>
      <c r="E32" s="455">
        <f>SUM(E21:E31)</f>
        <v>948096</v>
      </c>
      <c r="F32" s="456">
        <f>SUM(F21:F31)</f>
        <v>1031915</v>
      </c>
      <c r="G32" s="457">
        <f>SUM(G21:G31)</f>
        <v>6.1423511904761904E-2</v>
      </c>
      <c r="H32" s="458">
        <f>A21-F32</f>
        <v>15768085</v>
      </c>
      <c r="I32" s="459">
        <f>1-G32</f>
        <v>0.93857648809523808</v>
      </c>
      <c r="J32" s="503"/>
      <c r="K32" s="460"/>
      <c r="L32" s="460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28" t="s">
        <v>129</v>
      </c>
      <c r="B36" s="528"/>
      <c r="C36" s="528"/>
      <c r="D36" s="528"/>
      <c r="E36" s="382"/>
      <c r="F36" s="382"/>
      <c r="G36" s="382"/>
      <c r="H36" s="382"/>
      <c r="I36" s="382"/>
      <c r="J36" s="382"/>
    </row>
    <row r="37" spans="1:11" x14ac:dyDescent="0.2">
      <c r="A37" s="529" t="s">
        <v>130</v>
      </c>
      <c r="B37" s="529"/>
      <c r="C37" s="461" t="s">
        <v>131</v>
      </c>
      <c r="D37" s="461" t="s">
        <v>132</v>
      </c>
      <c r="E37" s="382"/>
      <c r="F37" s="382"/>
      <c r="G37" s="382"/>
      <c r="H37" s="382"/>
      <c r="I37" s="382"/>
      <c r="J37" s="382"/>
    </row>
    <row r="38" spans="1:11" x14ac:dyDescent="0.2">
      <c r="A38" s="530">
        <f>A21-F32</f>
        <v>15768085</v>
      </c>
      <c r="B38" s="531"/>
      <c r="C38" s="462">
        <f>1-G32</f>
        <v>0.93857648809523808</v>
      </c>
      <c r="D38" s="463">
        <f>(C38/0.8)*100</f>
        <v>117.32206101190474</v>
      </c>
      <c r="E38" s="464" t="s">
        <v>133</v>
      </c>
      <c r="F38" s="464"/>
      <c r="G38" s="464"/>
      <c r="H38" s="464"/>
      <c r="I38" s="464"/>
      <c r="J38" s="464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42</v>
      </c>
    </row>
    <row r="41" spans="1:11" ht="15.75" x14ac:dyDescent="0.25">
      <c r="A41" s="382"/>
      <c r="B41" s="465"/>
      <c r="C41" s="465"/>
      <c r="D41" s="382"/>
      <c r="E41" s="382"/>
      <c r="F41" s="382"/>
      <c r="G41" s="382"/>
      <c r="H41" s="382"/>
      <c r="I41" s="382"/>
      <c r="J41" s="382"/>
    </row>
    <row r="42" spans="1:11" x14ac:dyDescent="0.2">
      <c r="A42" s="466"/>
      <c r="B42" s="466"/>
      <c r="C42" s="466"/>
      <c r="D42" s="466"/>
      <c r="E42" s="466"/>
      <c r="F42" s="466"/>
      <c r="G42" s="466"/>
      <c r="H42" s="466"/>
      <c r="I42" s="522"/>
      <c r="J42" s="523"/>
    </row>
    <row r="43" spans="1:11" x14ac:dyDescent="0.2">
      <c r="A43" s="467"/>
      <c r="B43" s="468"/>
      <c r="C43" s="468"/>
      <c r="D43" s="382"/>
      <c r="E43" s="382"/>
      <c r="F43" s="468"/>
      <c r="G43" s="412"/>
      <c r="H43" s="468"/>
    </row>
    <row r="44" spans="1:11" x14ac:dyDescent="0.2">
      <c r="A44" s="467"/>
      <c r="B44" s="468"/>
      <c r="C44" s="468"/>
      <c r="D44" s="468"/>
      <c r="E44" s="468"/>
      <c r="F44" s="468"/>
      <c r="G44" s="412"/>
      <c r="H44" s="468"/>
    </row>
    <row r="45" spans="1:11" x14ac:dyDescent="0.2">
      <c r="A45" s="467"/>
      <c r="B45" s="468"/>
      <c r="C45" s="468"/>
      <c r="D45" s="382"/>
      <c r="E45" s="382"/>
      <c r="F45" s="468"/>
      <c r="G45" s="412"/>
      <c r="H45" s="468"/>
    </row>
    <row r="46" spans="1:11" x14ac:dyDescent="0.2">
      <c r="A46" s="467"/>
      <c r="B46" s="468"/>
      <c r="C46" s="468"/>
      <c r="D46" s="468"/>
      <c r="E46" s="468"/>
      <c r="F46" s="468"/>
      <c r="G46" s="412"/>
      <c r="H46" s="468"/>
    </row>
    <row r="47" spans="1:11" x14ac:dyDescent="0.2">
      <c r="A47" s="467"/>
      <c r="B47" s="468"/>
      <c r="C47" s="468"/>
      <c r="D47" s="382"/>
      <c r="E47" s="382"/>
      <c r="F47" s="468"/>
      <c r="G47" s="412"/>
      <c r="H47" s="468"/>
    </row>
    <row r="48" spans="1:11" x14ac:dyDescent="0.2">
      <c r="A48" s="467"/>
      <c r="B48" s="468"/>
      <c r="C48" s="402"/>
      <c r="D48" s="469"/>
      <c r="E48" s="469"/>
      <c r="F48" s="402"/>
      <c r="G48" s="402"/>
      <c r="H48" s="402"/>
    </row>
    <row r="49" spans="1:10" x14ac:dyDescent="0.2">
      <c r="A49" s="467"/>
      <c r="B49" s="468"/>
      <c r="C49" s="468"/>
      <c r="D49" s="468"/>
      <c r="E49" s="468"/>
      <c r="F49" s="468"/>
      <c r="G49" s="412"/>
      <c r="H49" s="468"/>
    </row>
    <row r="50" spans="1:10" x14ac:dyDescent="0.2">
      <c r="A50" s="467"/>
      <c r="B50" s="468"/>
      <c r="C50" s="468"/>
      <c r="D50" s="468"/>
      <c r="E50" s="468"/>
      <c r="F50" s="468"/>
      <c r="G50" s="412"/>
      <c r="H50" s="468"/>
    </row>
    <row r="51" spans="1:10" x14ac:dyDescent="0.2">
      <c r="A51" s="467"/>
      <c r="B51" s="468"/>
      <c r="C51" s="468"/>
      <c r="D51" s="382"/>
      <c r="E51" s="382"/>
      <c r="F51" s="468"/>
      <c r="G51" s="412"/>
      <c r="H51" s="468"/>
    </row>
    <row r="52" spans="1:10" ht="15.75" x14ac:dyDescent="0.25">
      <c r="A52" s="382"/>
      <c r="B52" s="525"/>
      <c r="C52" s="525"/>
      <c r="D52" s="526"/>
      <c r="E52" s="464"/>
      <c r="F52" s="382"/>
      <c r="G52" s="382"/>
      <c r="H52" s="382"/>
      <c r="I52" s="382"/>
      <c r="J52" s="382"/>
    </row>
    <row r="53" spans="1:10" x14ac:dyDescent="0.2">
      <c r="A53" s="466"/>
      <c r="B53" s="466"/>
      <c r="C53" s="466"/>
      <c r="D53" s="466"/>
      <c r="E53" s="466"/>
      <c r="F53" s="466"/>
      <c r="G53" s="466"/>
      <c r="H53" s="466"/>
      <c r="I53" s="522"/>
      <c r="J53" s="523"/>
    </row>
    <row r="54" spans="1:10" x14ac:dyDescent="0.2">
      <c r="A54" s="467"/>
      <c r="B54" s="382"/>
      <c r="C54" s="382"/>
      <c r="D54" s="382"/>
      <c r="E54" s="382"/>
      <c r="F54" s="412"/>
      <c r="G54" s="412"/>
      <c r="H54" s="468"/>
      <c r="I54" s="524"/>
      <c r="J54" s="524"/>
    </row>
    <row r="55" spans="1:10" x14ac:dyDescent="0.2">
      <c r="A55" s="467"/>
      <c r="B55" s="382"/>
      <c r="C55" s="382"/>
      <c r="D55" s="402"/>
      <c r="E55" s="402"/>
      <c r="F55" s="402"/>
      <c r="G55" s="402"/>
      <c r="H55" s="402"/>
      <c r="I55" s="524"/>
      <c r="J55" s="524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22"/>
      <c r="C61" s="523"/>
    </row>
    <row r="68" spans="2:3" x14ac:dyDescent="0.2">
      <c r="B68" s="522"/>
      <c r="C68" s="52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view="pageBreakPreview" zoomScaleSheetLayoutView="100" workbookViewId="0">
      <selection activeCell="C51" sqref="C51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7" t="s">
        <v>64</v>
      </c>
      <c r="B11" s="557"/>
      <c r="C11" s="557"/>
      <c r="D11" s="557"/>
      <c r="E11" s="557"/>
      <c r="F11" s="557"/>
      <c r="G11" s="557"/>
      <c r="H11" s="557"/>
      <c r="I11" s="557"/>
      <c r="J11" s="557"/>
    </row>
    <row r="12" spans="1:11" ht="15" customHeight="1" x14ac:dyDescent="0.25">
      <c r="A12" s="556" t="s">
        <v>74</v>
      </c>
      <c r="B12" s="556"/>
      <c r="C12" s="556"/>
      <c r="D12" s="556"/>
      <c r="E12" s="556"/>
      <c r="F12" s="556"/>
      <c r="G12" s="556"/>
      <c r="H12" s="556"/>
      <c r="I12" s="556"/>
      <c r="J12" s="556"/>
    </row>
    <row r="13" spans="1:11" ht="18" customHeight="1" x14ac:dyDescent="0.25">
      <c r="A13" s="558" t="str">
        <f>Данные!A2</f>
        <v>ХXI-КПМ-27-500-22 (Белалко)</v>
      </c>
      <c r="B13" s="557"/>
      <c r="C13" s="557"/>
      <c r="D13" s="557"/>
      <c r="E13" s="557"/>
      <c r="F13" s="557"/>
      <c r="G13" s="557"/>
      <c r="H13" s="557"/>
      <c r="I13" s="557"/>
      <c r="J13" s="557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44340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44340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9" t="s">
        <v>65</v>
      </c>
      <c r="B22" s="559" t="s">
        <v>66</v>
      </c>
      <c r="C22" s="559"/>
      <c r="D22" s="559"/>
      <c r="E22" s="559" t="s">
        <v>67</v>
      </c>
      <c r="F22" s="559"/>
      <c r="G22" s="560" t="s">
        <v>68</v>
      </c>
      <c r="H22" s="559" t="s">
        <v>69</v>
      </c>
      <c r="I22" s="559"/>
      <c r="J22" s="559"/>
    </row>
    <row r="23" spans="1:10" x14ac:dyDescent="0.25">
      <c r="A23" s="559"/>
      <c r="B23" s="559"/>
      <c r="C23" s="559"/>
      <c r="D23" s="559"/>
      <c r="E23" s="559"/>
      <c r="F23" s="559"/>
      <c r="G23" s="560"/>
      <c r="H23" s="559"/>
      <c r="I23" s="559"/>
      <c r="J23" s="559"/>
    </row>
    <row r="24" spans="1:10" ht="15" customHeight="1" x14ac:dyDescent="0.25">
      <c r="A24" s="532">
        <v>1</v>
      </c>
      <c r="B24" s="553" t="s">
        <v>43</v>
      </c>
      <c r="C24" s="554"/>
      <c r="D24" s="555"/>
      <c r="E24" s="534" t="str">
        <f>Данные!C14</f>
        <v>XXI-КПМ-27-500-22</v>
      </c>
      <c r="F24" s="535"/>
      <c r="G24" s="538">
        <f>Данные!B14</f>
        <v>24</v>
      </c>
      <c r="H24" s="540" t="s">
        <v>153</v>
      </c>
      <c r="I24" s="541"/>
      <c r="J24" s="542"/>
    </row>
    <row r="25" spans="1:10" ht="40.15" customHeight="1" x14ac:dyDescent="0.25">
      <c r="A25" s="533"/>
      <c r="B25" s="549" t="str">
        <f>Данные!$A$32</f>
        <v>(к формокомплекту Бутылка ХXI-КПМ-27-500-22 (Белалко))</v>
      </c>
      <c r="C25" s="550"/>
      <c r="D25" s="551"/>
      <c r="E25" s="552"/>
      <c r="F25" s="537"/>
      <c r="G25" s="539"/>
      <c r="H25" s="543"/>
      <c r="I25" s="544"/>
      <c r="J25" s="545"/>
    </row>
    <row r="26" spans="1:10" x14ac:dyDescent="0.25">
      <c r="A26" s="532">
        <f>A24+1</f>
        <v>2</v>
      </c>
      <c r="B26" s="546" t="s">
        <v>106</v>
      </c>
      <c r="C26" s="547"/>
      <c r="D26" s="548"/>
      <c r="E26" s="534" t="str">
        <f>Данные!C15</f>
        <v>XXI-КПМ-27-500-22</v>
      </c>
      <c r="F26" s="535"/>
      <c r="G26" s="538">
        <f>Данные!B15</f>
        <v>24</v>
      </c>
      <c r="H26" s="540"/>
      <c r="I26" s="541"/>
      <c r="J26" s="542"/>
    </row>
    <row r="27" spans="1:10" ht="40.15" customHeight="1" x14ac:dyDescent="0.25">
      <c r="A27" s="533"/>
      <c r="B27" s="549" t="str">
        <f>Данные!$A$32</f>
        <v>(к формокомплекту Бутылка ХXI-КПМ-27-500-22 (Белалко))</v>
      </c>
      <c r="C27" s="550"/>
      <c r="D27" s="551"/>
      <c r="E27" s="552"/>
      <c r="F27" s="537"/>
      <c r="G27" s="539"/>
      <c r="H27" s="543"/>
      <c r="I27" s="544"/>
      <c r="J27" s="545"/>
    </row>
    <row r="28" spans="1:10" ht="14.45" customHeight="1" x14ac:dyDescent="0.25">
      <c r="A28" s="532">
        <f t="shared" ref="A28" si="0">A26+1</f>
        <v>3</v>
      </c>
      <c r="B28" s="546" t="s">
        <v>38</v>
      </c>
      <c r="C28" s="547"/>
      <c r="D28" s="548"/>
      <c r="E28" s="534" t="str">
        <f>Данные!C16</f>
        <v>XXI-КПМ-27-500-22</v>
      </c>
      <c r="F28" s="535"/>
      <c r="G28" s="538">
        <f>Данные!B16</f>
        <v>32</v>
      </c>
      <c r="H28" s="540"/>
      <c r="I28" s="541"/>
      <c r="J28" s="542"/>
    </row>
    <row r="29" spans="1:10" ht="40.15" customHeight="1" x14ac:dyDescent="0.25">
      <c r="A29" s="533"/>
      <c r="B29" s="549" t="str">
        <f>Данные!$A$32</f>
        <v>(к формокомплекту Бутылка ХXI-КПМ-27-500-22 (Белалко))</v>
      </c>
      <c r="C29" s="550"/>
      <c r="D29" s="551"/>
      <c r="E29" s="552"/>
      <c r="F29" s="537"/>
      <c r="G29" s="539"/>
      <c r="H29" s="543"/>
      <c r="I29" s="544"/>
      <c r="J29" s="545"/>
    </row>
    <row r="30" spans="1:10" ht="14.45" customHeight="1" x14ac:dyDescent="0.25">
      <c r="A30" s="532">
        <f t="shared" ref="A30" si="1">A28+1</f>
        <v>4</v>
      </c>
      <c r="B30" s="546" t="s">
        <v>107</v>
      </c>
      <c r="C30" s="547"/>
      <c r="D30" s="548"/>
      <c r="E30" s="534" t="str">
        <f>Данные!C17</f>
        <v>XXI-КПМ-27-500-22</v>
      </c>
      <c r="F30" s="535"/>
      <c r="G30" s="538">
        <f>Данные!B17</f>
        <v>32</v>
      </c>
      <c r="H30" s="540"/>
      <c r="I30" s="541"/>
      <c r="J30" s="542"/>
    </row>
    <row r="31" spans="1:10" ht="40.15" customHeight="1" x14ac:dyDescent="0.25">
      <c r="A31" s="533"/>
      <c r="B31" s="549" t="str">
        <f>Данные!$A$32</f>
        <v>(к формокомплекту Бутылка ХXI-КПМ-27-500-22 (Белалко))</v>
      </c>
      <c r="C31" s="550"/>
      <c r="D31" s="551"/>
      <c r="E31" s="536"/>
      <c r="F31" s="537"/>
      <c r="G31" s="539"/>
      <c r="H31" s="543"/>
      <c r="I31" s="544"/>
      <c r="J31" s="545"/>
    </row>
    <row r="32" spans="1:10" ht="14.45" customHeight="1" x14ac:dyDescent="0.25">
      <c r="A32" s="532">
        <f t="shared" ref="A32" si="2">A30+1</f>
        <v>5</v>
      </c>
      <c r="B32" s="546" t="s">
        <v>47</v>
      </c>
      <c r="C32" s="547"/>
      <c r="D32" s="548"/>
      <c r="E32" s="534" t="str">
        <f>Данные!C18</f>
        <v>XXI-КПМ-27-500-22</v>
      </c>
      <c r="F32" s="535"/>
      <c r="G32" s="538">
        <f>Данные!B18</f>
        <v>80</v>
      </c>
      <c r="H32" s="540"/>
      <c r="I32" s="541"/>
      <c r="J32" s="542"/>
    </row>
    <row r="33" spans="1:10" ht="40.15" customHeight="1" x14ac:dyDescent="0.25">
      <c r="A33" s="533"/>
      <c r="B33" s="549" t="str">
        <f>Данные!$A$32</f>
        <v>(к формокомплекту Бутылка ХXI-КПМ-27-500-22 (Белалко))</v>
      </c>
      <c r="C33" s="550"/>
      <c r="D33" s="551"/>
      <c r="E33" s="536"/>
      <c r="F33" s="537"/>
      <c r="G33" s="539"/>
      <c r="H33" s="543"/>
      <c r="I33" s="544"/>
      <c r="J33" s="545"/>
    </row>
    <row r="34" spans="1:10" ht="14.45" customHeight="1" x14ac:dyDescent="0.25">
      <c r="A34" s="532">
        <f t="shared" ref="A34" si="3">A32+1</f>
        <v>6</v>
      </c>
      <c r="B34" s="546" t="s">
        <v>90</v>
      </c>
      <c r="C34" s="547"/>
      <c r="D34" s="548"/>
      <c r="E34" s="534" t="str">
        <f>Данные!C19</f>
        <v>XXI-КПМ-27-500-22</v>
      </c>
      <c r="F34" s="535"/>
      <c r="G34" s="538">
        <f>Данные!B19</f>
        <v>80</v>
      </c>
      <c r="H34" s="540"/>
      <c r="I34" s="541"/>
      <c r="J34" s="542"/>
    </row>
    <row r="35" spans="1:10" ht="40.15" customHeight="1" x14ac:dyDescent="0.25">
      <c r="A35" s="533"/>
      <c r="B35" s="549" t="str">
        <f>Данные!$A$32</f>
        <v>(к формокомплекту Бутылка ХXI-КПМ-27-500-22 (Белалко))</v>
      </c>
      <c r="C35" s="550"/>
      <c r="D35" s="551"/>
      <c r="E35" s="536"/>
      <c r="F35" s="537"/>
      <c r="G35" s="539"/>
      <c r="H35" s="543"/>
      <c r="I35" s="544"/>
      <c r="J35" s="545"/>
    </row>
    <row r="36" spans="1:10" ht="14.45" customHeight="1" x14ac:dyDescent="0.25">
      <c r="A36" s="532">
        <f t="shared" ref="A36:A46" si="4">A34+1</f>
        <v>7</v>
      </c>
      <c r="B36" s="546" t="s">
        <v>51</v>
      </c>
      <c r="C36" s="547"/>
      <c r="D36" s="548"/>
      <c r="E36" s="534" t="str">
        <f>Данные!C20</f>
        <v>XXI-КПМ-27-500-22</v>
      </c>
      <c r="F36" s="535"/>
      <c r="G36" s="538">
        <f>Данные!B20</f>
        <v>40</v>
      </c>
      <c r="H36" s="540"/>
      <c r="I36" s="541"/>
      <c r="J36" s="542"/>
    </row>
    <row r="37" spans="1:10" ht="40.15" customHeight="1" x14ac:dyDescent="0.25">
      <c r="A37" s="533"/>
      <c r="B37" s="549" t="str">
        <f>Данные!$A$32</f>
        <v>(к формокомплекту Бутылка ХXI-КПМ-27-500-22 (Белалко))</v>
      </c>
      <c r="C37" s="550"/>
      <c r="D37" s="551"/>
      <c r="E37" s="536"/>
      <c r="F37" s="537"/>
      <c r="G37" s="539"/>
      <c r="H37" s="543"/>
      <c r="I37" s="544"/>
      <c r="J37" s="545"/>
    </row>
    <row r="38" spans="1:10" ht="14.45" customHeight="1" x14ac:dyDescent="0.25">
      <c r="A38" s="532">
        <f t="shared" si="4"/>
        <v>8</v>
      </c>
      <c r="B38" s="546" t="s">
        <v>56</v>
      </c>
      <c r="C38" s="547"/>
      <c r="D38" s="548"/>
      <c r="E38" s="534" t="str">
        <f>Данные!C23</f>
        <v>XXI-КПМ-27-500-22</v>
      </c>
      <c r="F38" s="535"/>
      <c r="G38" s="538">
        <f>Данные!B23</f>
        <v>20</v>
      </c>
      <c r="H38" s="540"/>
      <c r="I38" s="541"/>
      <c r="J38" s="542"/>
    </row>
    <row r="39" spans="1:10" ht="40.15" customHeight="1" x14ac:dyDescent="0.25">
      <c r="A39" s="533"/>
      <c r="B39" s="549" t="str">
        <f>Данные!$A$32</f>
        <v>(к формокомплекту Бутылка ХXI-КПМ-27-500-22 (Белалко))</v>
      </c>
      <c r="C39" s="550"/>
      <c r="D39" s="551"/>
      <c r="E39" s="536"/>
      <c r="F39" s="537"/>
      <c r="G39" s="539"/>
      <c r="H39" s="543"/>
      <c r="I39" s="544"/>
      <c r="J39" s="545"/>
    </row>
    <row r="40" spans="1:10" ht="14.45" customHeight="1" x14ac:dyDescent="0.25">
      <c r="A40" s="532">
        <f t="shared" si="4"/>
        <v>9</v>
      </c>
      <c r="B40" s="546" t="s">
        <v>55</v>
      </c>
      <c r="C40" s="547"/>
      <c r="D40" s="548"/>
      <c r="E40" s="534" t="str">
        <f>Данные!C26</f>
        <v>XXI-КПМ-27-500-22</v>
      </c>
      <c r="F40" s="535"/>
      <c r="G40" s="538">
        <f>Данные!B26</f>
        <v>20</v>
      </c>
      <c r="H40" s="540"/>
      <c r="I40" s="541"/>
      <c r="J40" s="542"/>
    </row>
    <row r="41" spans="1:10" ht="40.15" customHeight="1" x14ac:dyDescent="0.25">
      <c r="A41" s="533"/>
      <c r="B41" s="549" t="str">
        <f>Данные!$A$32</f>
        <v>(к формокомплекту Бутылка ХXI-КПМ-27-500-22 (Белалко))</v>
      </c>
      <c r="C41" s="550"/>
      <c r="D41" s="551"/>
      <c r="E41" s="536"/>
      <c r="F41" s="537"/>
      <c r="G41" s="539"/>
      <c r="H41" s="543"/>
      <c r="I41" s="544"/>
      <c r="J41" s="545"/>
    </row>
    <row r="42" spans="1:10" ht="14.45" customHeight="1" x14ac:dyDescent="0.25">
      <c r="A42" s="532">
        <f t="shared" si="4"/>
        <v>10</v>
      </c>
      <c r="B42" s="546" t="s">
        <v>104</v>
      </c>
      <c r="C42" s="547"/>
      <c r="D42" s="548"/>
      <c r="E42" s="534">
        <f>Данные!C27</f>
        <v>0</v>
      </c>
      <c r="F42" s="535"/>
      <c r="G42" s="538">
        <f>Данные!B27</f>
        <v>20</v>
      </c>
      <c r="H42" s="540"/>
      <c r="I42" s="541"/>
      <c r="J42" s="542"/>
    </row>
    <row r="43" spans="1:10" ht="40.15" customHeight="1" x14ac:dyDescent="0.25">
      <c r="A43" s="533"/>
      <c r="B43" s="549" t="str">
        <f>Данные!$A$32</f>
        <v>(к формокомплекту Бутылка ХXI-КПМ-27-500-22 (Белалко))</v>
      </c>
      <c r="C43" s="550"/>
      <c r="D43" s="551"/>
      <c r="E43" s="536"/>
      <c r="F43" s="537"/>
      <c r="G43" s="539"/>
      <c r="H43" s="543"/>
      <c r="I43" s="544"/>
      <c r="J43" s="545"/>
    </row>
    <row r="44" spans="1:10" ht="14.45" customHeight="1" x14ac:dyDescent="0.25">
      <c r="A44" s="532">
        <f t="shared" si="4"/>
        <v>11</v>
      </c>
      <c r="B44" s="546" t="s">
        <v>70</v>
      </c>
      <c r="C44" s="547"/>
      <c r="D44" s="548"/>
      <c r="E44" s="534" t="str">
        <f>Данные!C24</f>
        <v>XXI-КПМ-27-500-22</v>
      </c>
      <c r="F44" s="535"/>
      <c r="G44" s="538">
        <f>Данные!B24</f>
        <v>8</v>
      </c>
      <c r="H44" s="540"/>
      <c r="I44" s="541"/>
      <c r="J44" s="542"/>
    </row>
    <row r="45" spans="1:10" ht="40.15" customHeight="1" x14ac:dyDescent="0.25">
      <c r="A45" s="533"/>
      <c r="B45" s="549" t="str">
        <f>Данные!$A$32</f>
        <v>(к формокомплекту Бутылка ХXI-КПМ-27-500-22 (Белалко))</v>
      </c>
      <c r="C45" s="550"/>
      <c r="D45" s="551"/>
      <c r="E45" s="536"/>
      <c r="F45" s="537"/>
      <c r="G45" s="539"/>
      <c r="H45" s="543"/>
      <c r="I45" s="544"/>
      <c r="J45" s="545"/>
    </row>
    <row r="46" spans="1:10" x14ac:dyDescent="0.25">
      <c r="A46" s="532">
        <f t="shared" si="4"/>
        <v>12</v>
      </c>
      <c r="B46" s="546" t="s">
        <v>53</v>
      </c>
      <c r="C46" s="547"/>
      <c r="D46" s="548"/>
      <c r="E46" s="534" t="str">
        <f>Данные!C21</f>
        <v>XXI-КПМ-27-500-22</v>
      </c>
      <c r="F46" s="535"/>
      <c r="G46" s="538">
        <f>Данные!B21</f>
        <v>20</v>
      </c>
      <c r="H46" s="540"/>
      <c r="I46" s="541"/>
      <c r="J46" s="542"/>
    </row>
    <row r="47" spans="1:10" ht="32.25" customHeight="1" x14ac:dyDescent="0.25">
      <c r="A47" s="533"/>
      <c r="B47" s="549" t="str">
        <f>Данные!$A$32</f>
        <v>(к формокомплекту Бутылка ХXI-КПМ-27-500-22 (Белалко))</v>
      </c>
      <c r="C47" s="550"/>
      <c r="D47" s="551"/>
      <c r="E47" s="536"/>
      <c r="F47" s="537"/>
      <c r="G47" s="539"/>
      <c r="H47" s="543"/>
      <c r="I47" s="544"/>
      <c r="J47" s="545"/>
    </row>
    <row r="48" spans="1:10" ht="15" customHeight="1" x14ac:dyDescent="0.25">
      <c r="A48" s="493"/>
      <c r="B48" s="494"/>
      <c r="C48" s="494"/>
      <c r="D48" s="494"/>
      <c r="E48" s="495"/>
      <c r="F48" s="495"/>
      <c r="G48" s="495"/>
      <c r="H48" s="496"/>
      <c r="I48" s="496"/>
      <c r="J48" s="496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9" spans="1:10" ht="15.75" x14ac:dyDescent="0.25">
      <c r="G59" s="308"/>
      <c r="H59" s="308"/>
      <c r="I59" s="304" t="str">
        <f>Данные!J14</f>
        <v>А.Н. Веко</v>
      </c>
    </row>
  </sheetData>
  <mergeCells count="80">
    <mergeCell ref="A46:A47"/>
    <mergeCell ref="B46:D46"/>
    <mergeCell ref="E46:F47"/>
    <mergeCell ref="G46:G47"/>
    <mergeCell ref="H46:J47"/>
    <mergeCell ref="B47:D47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A30:A31"/>
    <mergeCell ref="E30:F31"/>
    <mergeCell ref="G30:G31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4:A35"/>
    <mergeCell ref="E34:F35"/>
    <mergeCell ref="G34:G35"/>
    <mergeCell ref="H34:J35"/>
    <mergeCell ref="B34:D34"/>
    <mergeCell ref="B35:D35"/>
    <mergeCell ref="A36:A37"/>
    <mergeCell ref="E36:F37"/>
    <mergeCell ref="G36:G37"/>
    <mergeCell ref="H36:J37"/>
    <mergeCell ref="B36:D36"/>
    <mergeCell ref="B37:D37"/>
    <mergeCell ref="A38:A39"/>
    <mergeCell ref="E38:F39"/>
    <mergeCell ref="G38:G39"/>
    <mergeCell ref="H38:J39"/>
    <mergeCell ref="B38:D38"/>
    <mergeCell ref="B39:D39"/>
    <mergeCell ref="A40:A41"/>
    <mergeCell ref="E40:F41"/>
    <mergeCell ref="G40:G41"/>
    <mergeCell ref="H40:J41"/>
    <mergeCell ref="B40:D40"/>
    <mergeCell ref="B41:D41"/>
    <mergeCell ref="A42:A43"/>
    <mergeCell ref="E42:F43"/>
    <mergeCell ref="G42:G43"/>
    <mergeCell ref="H42:J43"/>
    <mergeCell ref="B42:D42"/>
    <mergeCell ref="B43:D43"/>
    <mergeCell ref="A44:A45"/>
    <mergeCell ref="E44:F45"/>
    <mergeCell ref="G44:G45"/>
    <mergeCell ref="H44:J45"/>
    <mergeCell ref="B44:D44"/>
    <mergeCell ref="B45:D4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Данные!B14</f>
        <v>24</v>
      </c>
      <c r="L2" s="586"/>
      <c r="M2" s="66"/>
      <c r="N2" s="67"/>
      <c r="O2" s="68"/>
      <c r="P2" s="577"/>
      <c r="Q2" s="577"/>
      <c r="R2" s="69"/>
      <c r="S2" s="70"/>
    </row>
    <row r="3" spans="1:19" ht="24" thickBot="1" x14ac:dyDescent="0.25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2" t="s">
        <v>12</v>
      </c>
      <c r="C6" s="596"/>
      <c r="D6" s="510" t="str">
        <f>Данные!$A2</f>
        <v>ХXI-КПМ-27-500-22 (Белалко)</v>
      </c>
      <c r="E6" s="597"/>
      <c r="F6" s="597"/>
      <c r="G6" s="597"/>
      <c r="H6" s="598"/>
      <c r="I6" s="594"/>
      <c r="J6" s="595"/>
      <c r="K6" s="517"/>
      <c r="L6" s="51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9" t="s">
        <v>57</v>
      </c>
      <c r="C23" s="600"/>
      <c r="D23" s="600"/>
      <c r="E23" s="60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4" t="s">
        <v>137</v>
      </c>
      <c r="L27" s="564"/>
      <c r="M27" s="564"/>
      <c r="N27" s="474"/>
      <c r="O27" s="474"/>
      <c r="P27" s="490"/>
      <c r="Q27" s="490"/>
    </row>
    <row r="28" spans="1:19" x14ac:dyDescent="0.2">
      <c r="N28" s="561" t="s">
        <v>141</v>
      </c>
      <c r="O28" s="561"/>
      <c r="P28" s="562" t="s">
        <v>142</v>
      </c>
      <c r="Q28" s="563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>
        <f>'Чист. форма'!B2:D4</f>
        <v>0</v>
      </c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Данные!B15</f>
        <v>24</v>
      </c>
      <c r="L2" s="633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25">
      <c r="A3" s="65"/>
      <c r="B3" s="616"/>
      <c r="C3" s="617"/>
      <c r="D3" s="618"/>
      <c r="E3" s="625" t="s">
        <v>44</v>
      </c>
      <c r="F3" s="626"/>
      <c r="G3" s="626"/>
      <c r="H3" s="627"/>
      <c r="I3" s="630"/>
      <c r="J3" s="631"/>
      <c r="K3" s="634"/>
      <c r="L3" s="63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">
        <v>144</v>
      </c>
      <c r="E6" s="597"/>
      <c r="F6" s="597"/>
      <c r="G6" s="597"/>
      <c r="H6" s="598"/>
      <c r="I6" s="608"/>
      <c r="J6" s="609"/>
      <c r="K6" s="610"/>
      <c r="L6" s="51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7" t="s">
        <v>136</v>
      </c>
      <c r="C14" s="638"/>
      <c r="D14" s="638"/>
      <c r="E14" s="63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9" t="s">
        <v>143</v>
      </c>
      <c r="C15" s="600"/>
      <c r="D15" s="600"/>
      <c r="E15" s="600"/>
      <c r="F15" s="636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4" t="s">
        <v>137</v>
      </c>
      <c r="M19" s="564"/>
      <c r="N19" s="564"/>
      <c r="O19" s="474"/>
      <c r="P19" s="474"/>
      <c r="Q19" s="490"/>
      <c r="R19" s="490"/>
    </row>
    <row r="20" spans="1:19" x14ac:dyDescent="0.2">
      <c r="O20" s="561" t="s">
        <v>141</v>
      </c>
      <c r="P20" s="561"/>
      <c r="Q20" s="562" t="s">
        <v>142</v>
      </c>
      <c r="R20" s="563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32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 x14ac:dyDescent="0.25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2" t="s">
        <v>12</v>
      </c>
      <c r="C6" s="596"/>
      <c r="D6" s="510" t="str">
        <f>Данные!$A2</f>
        <v>ХXI-КПМ-27-500-22 (Белалко)</v>
      </c>
      <c r="E6" s="597"/>
      <c r="F6" s="597"/>
      <c r="G6" s="597"/>
      <c r="H6" s="598"/>
      <c r="I6" s="594"/>
      <c r="J6" s="595"/>
      <c r="K6" s="517"/>
      <c r="L6" s="51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9" t="s">
        <v>137</v>
      </c>
      <c r="M23" s="639"/>
      <c r="N23" s="639"/>
      <c r="O23" s="474"/>
      <c r="P23" s="474"/>
      <c r="Q23" s="490"/>
      <c r="R23" s="490"/>
    </row>
    <row r="24" spans="1:24" x14ac:dyDescent="0.2">
      <c r="O24" s="561" t="s">
        <v>141</v>
      </c>
      <c r="P24" s="561"/>
      <c r="Q24" s="562" t="s">
        <v>142</v>
      </c>
      <c r="R24" s="563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Данные!B17</f>
        <v>32</v>
      </c>
      <c r="L2" s="586"/>
      <c r="M2" s="7"/>
      <c r="N2" s="8"/>
      <c r="O2" s="9"/>
      <c r="P2" s="640"/>
      <c r="Q2" s="640"/>
      <c r="R2" s="10"/>
      <c r="S2" s="11"/>
    </row>
    <row r="3" spans="1:19" ht="17.25" customHeight="1" thickBot="1" x14ac:dyDescent="0.25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2" t="s">
        <v>12</v>
      </c>
      <c r="C6" s="596"/>
      <c r="D6" s="510" t="str">
        <f>Данные!$A2</f>
        <v>ХXI-КПМ-27-500-22 (Белалко)</v>
      </c>
      <c r="E6" s="597"/>
      <c r="F6" s="597"/>
      <c r="G6" s="597"/>
      <c r="H6" s="598"/>
      <c r="I6" s="594"/>
      <c r="J6" s="595"/>
      <c r="K6" s="517"/>
      <c r="L6" s="51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9" t="s">
        <v>137</v>
      </c>
      <c r="M18" s="639"/>
      <c r="N18" s="639"/>
      <c r="O18" s="474"/>
      <c r="P18" s="474"/>
      <c r="Q18" s="490"/>
      <c r="R18" s="490"/>
    </row>
    <row r="19" spans="12:18" x14ac:dyDescent="0.2">
      <c r="O19" s="561" t="s">
        <v>141</v>
      </c>
      <c r="P19" s="561"/>
      <c r="Q19" s="562" t="s">
        <v>142</v>
      </c>
      <c r="R19" s="563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Данные!B18</f>
        <v>80</v>
      </c>
      <c r="L2" s="633"/>
      <c r="M2" s="641"/>
      <c r="N2" s="642"/>
      <c r="O2" s="642"/>
      <c r="P2" s="642"/>
      <c r="Q2" s="642"/>
      <c r="R2" s="643"/>
      <c r="S2" s="70"/>
    </row>
    <row r="3" spans="1:19" ht="17.25" customHeight="1" thickBot="1" x14ac:dyDescent="0.25">
      <c r="A3" s="65"/>
      <c r="B3" s="616"/>
      <c r="C3" s="617"/>
      <c r="D3" s="618"/>
      <c r="E3" s="625" t="s">
        <v>47</v>
      </c>
      <c r="F3" s="626"/>
      <c r="G3" s="626"/>
      <c r="H3" s="627"/>
      <c r="I3" s="630"/>
      <c r="J3" s="631"/>
      <c r="K3" s="634"/>
      <c r="L3" s="635"/>
      <c r="M3" s="644"/>
      <c r="N3" s="645"/>
      <c r="O3" s="645"/>
      <c r="P3" s="645"/>
      <c r="Q3" s="645"/>
      <c r="R3" s="646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644"/>
      <c r="N4" s="645"/>
      <c r="O4" s="645"/>
      <c r="P4" s="645"/>
      <c r="Q4" s="645"/>
      <c r="R4" s="646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644"/>
      <c r="N5" s="645"/>
      <c r="O5" s="645"/>
      <c r="P5" s="645"/>
      <c r="Q5" s="645"/>
      <c r="R5" s="646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tr">
        <f>Данные!$A2</f>
        <v>ХXI-КПМ-27-500-22 (Белалко)</v>
      </c>
      <c r="E6" s="597"/>
      <c r="F6" s="597"/>
      <c r="G6" s="597"/>
      <c r="H6" s="598"/>
      <c r="I6" s="608"/>
      <c r="J6" s="609"/>
      <c r="K6" s="610"/>
      <c r="L6" s="518"/>
      <c r="M6" s="644"/>
      <c r="N6" s="645"/>
      <c r="O6" s="645"/>
      <c r="P6" s="645"/>
      <c r="Q6" s="645"/>
      <c r="R6" s="646"/>
      <c r="S6" s="70"/>
    </row>
    <row r="7" spans="1:19" ht="90.75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644"/>
      <c r="N7" s="645"/>
      <c r="O7" s="645"/>
      <c r="P7" s="645"/>
      <c r="Q7" s="645"/>
      <c r="R7" s="64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5" customFormat="1" ht="31.9" customHeight="1" x14ac:dyDescent="0.2">
      <c r="A13" s="475"/>
      <c r="B13" s="476" t="s">
        <v>3</v>
      </c>
      <c r="C13" s="477"/>
      <c r="D13" s="478">
        <v>0.03</v>
      </c>
      <c r="E13" s="478">
        <v>0</v>
      </c>
      <c r="F13" s="479" t="s">
        <v>16</v>
      </c>
      <c r="G13" s="296" t="s">
        <v>138</v>
      </c>
      <c r="H13" s="480"/>
      <c r="I13" s="481"/>
      <c r="J13" s="481"/>
      <c r="K13" s="481"/>
      <c r="L13" s="481"/>
      <c r="M13" s="482"/>
      <c r="N13" s="482"/>
      <c r="O13" s="482"/>
      <c r="P13" s="482"/>
      <c r="Q13" s="482"/>
      <c r="R13" s="483"/>
      <c r="S13" s="484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139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138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9" t="s">
        <v>48</v>
      </c>
      <c r="C20" s="590"/>
      <c r="D20" s="590"/>
      <c r="E20" s="59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39" t="s">
        <v>137</v>
      </c>
      <c r="M23" s="639"/>
      <c r="N23" s="639"/>
      <c r="O23" s="474"/>
      <c r="P23" s="474"/>
      <c r="Q23" s="490"/>
      <c r="R23" s="490"/>
    </row>
    <row r="24" spans="1:19" x14ac:dyDescent="0.2">
      <c r="O24" s="561" t="s">
        <v>141</v>
      </c>
      <c r="P24" s="561"/>
      <c r="Q24" s="562" t="s">
        <v>142</v>
      </c>
      <c r="R24" s="563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Данные!B19</f>
        <v>80</v>
      </c>
      <c r="L2" s="633"/>
      <c r="M2" s="66"/>
      <c r="N2" s="67"/>
      <c r="O2" s="68"/>
      <c r="P2" s="647"/>
      <c r="Q2" s="647"/>
      <c r="R2" s="69"/>
      <c r="S2" s="70"/>
    </row>
    <row r="3" spans="1:19" ht="17.25" customHeight="1" thickBot="1" x14ac:dyDescent="0.25">
      <c r="A3" s="65"/>
      <c r="B3" s="616"/>
      <c r="C3" s="617"/>
      <c r="D3" s="618"/>
      <c r="E3" s="625" t="s">
        <v>90</v>
      </c>
      <c r="F3" s="626"/>
      <c r="G3" s="626"/>
      <c r="H3" s="627"/>
      <c r="I3" s="630"/>
      <c r="J3" s="631"/>
      <c r="K3" s="634"/>
      <c r="L3" s="63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tr">
        <f>Данные!$A2</f>
        <v>ХXI-КПМ-27-500-22 (Белалко)</v>
      </c>
      <c r="E6" s="597"/>
      <c r="F6" s="597"/>
      <c r="G6" s="597"/>
      <c r="H6" s="598"/>
      <c r="I6" s="608"/>
      <c r="J6" s="609"/>
      <c r="K6" s="610"/>
      <c r="L6" s="51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5" customFormat="1" ht="25.15" customHeight="1" x14ac:dyDescent="0.2">
      <c r="A12" s="475"/>
      <c r="B12" s="486" t="s">
        <v>3</v>
      </c>
      <c r="C12" s="487"/>
      <c r="D12" s="481">
        <v>0</v>
      </c>
      <c r="E12" s="481">
        <v>-0.03</v>
      </c>
      <c r="F12" s="479" t="s">
        <v>16</v>
      </c>
      <c r="G12" s="296" t="s">
        <v>140</v>
      </c>
      <c r="H12" s="488"/>
      <c r="I12" s="481"/>
      <c r="J12" s="481"/>
      <c r="K12" s="481"/>
      <c r="L12" s="481"/>
      <c r="M12" s="481"/>
      <c r="N12" s="481"/>
      <c r="O12" s="481"/>
      <c r="P12" s="481"/>
      <c r="Q12" s="481"/>
      <c r="R12" s="489"/>
      <c r="S12" s="484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9" t="s">
        <v>50</v>
      </c>
      <c r="C16" s="590"/>
      <c r="D16" s="590"/>
      <c r="E16" s="59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9" t="s">
        <v>137</v>
      </c>
      <c r="M19" s="639"/>
      <c r="N19" s="639"/>
      <c r="O19" s="474"/>
      <c r="P19" s="474"/>
      <c r="Q19" s="490"/>
      <c r="R19" s="490"/>
    </row>
    <row r="20" spans="1:19" x14ac:dyDescent="0.2">
      <c r="O20" s="561" t="s">
        <v>141</v>
      </c>
      <c r="P20" s="561"/>
      <c r="Q20" s="562" t="s">
        <v>142</v>
      </c>
      <c r="R20" s="563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2021-05-24T07:36:14Z</cp:lastPrinted>
  <dcterms:created xsi:type="dcterms:W3CDTF">2004-01-21T15:24:02Z</dcterms:created>
  <dcterms:modified xsi:type="dcterms:W3CDTF">2021-06-29T05:37:18Z</dcterms:modified>
</cp:coreProperties>
</file>