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Калина 0,5 л\"/>
    </mc:Choice>
  </mc:AlternateContent>
  <xr:revisionPtr revIDLastSave="0" documentId="13_ncr:1_{FA3019A9-21CB-44C4-BB1B-36E1F6925378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приемки'!$A$1:$J$62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8" i="14" l="1"/>
  <c r="B48" i="14"/>
  <c r="A48" i="14"/>
  <c r="E48" i="14"/>
  <c r="B49" i="14"/>
  <c r="I61" i="14" l="1"/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9" i="14" l="1"/>
  <c r="I57" i="14"/>
  <c r="I55" i="14"/>
  <c r="I20" i="14"/>
</calcChain>
</file>

<file path=xl/sharedStrings.xml><?xml version="1.0" encoding="utf-8"?>
<sst xmlns="http://schemas.openxmlformats.org/spreadsheetml/2006/main" count="546" uniqueCount="154">
  <si>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</si>
  <si>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</si>
  <si>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</si>
  <si>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</si>
  <si>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</si>
  <si>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</si>
  <si>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</si>
  <si>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</si>
  <si>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</si>
  <si>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</si>
  <si>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</si>
  <si>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</si>
  <si>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</si>
  <si>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</si>
  <si>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</si>
  <si>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</si>
  <si>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</si>
  <si>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</si>
  <si>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</si>
  <si>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</si>
  <si>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</si>
  <si>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</si>
  <si>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</si>
  <si>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</si>
  <si>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</si>
  <si>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</si>
  <si>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</si>
  <si>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</si>
  <si>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</si>
  <si>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</si>
  <si>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</si>
  <si>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</si>
  <si>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</si>
  <si>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</si>
  <si>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</si>
  <si>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</si>
  <si>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</si>
  <si>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</si>
  <si>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</si>
  <si>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</si>
  <si>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</si>
  <si>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</si>
  <si>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</si>
  <si>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</si>
  <si>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</si>
  <si>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</si>
  <si>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</si>
  <si>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</si>
  <si>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</si>
  <si>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</si>
  <si>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</si>
  <si>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</si>
  <si>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</si>
  <si>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</si>
  <si>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</si>
  <si>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</si>
  <si>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</si>
  <si>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</si>
  <si>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</si>
  <si>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</si>
  <si>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</si>
  <si>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</si>
  <si>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</si>
  <si>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</si>
  <si>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</si>
  <si>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</si>
  <si>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</si>
  <si>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</si>
  <si>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</si>
  <si>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</si>
  <si>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</si>
  <si>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</si>
  <si>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</si>
  <si>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</si>
  <si>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</si>
  <si>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</si>
  <si>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</si>
  <si>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</si>
  <si>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</si>
  <si>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</si>
  <si>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</si>
  <si>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</si>
  <si>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</si>
  <si>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</si>
  <si>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</si>
  <si>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</si>
  <si>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</si>
  <si>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</si>
  <si>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</si>
  <si>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</si>
  <si>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</si>
  <si>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</si>
  <si>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</si>
  <si>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</si>
  <si>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</si>
  <si>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</si>
  <si>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</si>
  <si>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</si>
  <si>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</si>
  <si>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</si>
  <si>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</si>
  <si>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</si>
  <si>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</si>
  <si>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</si>
  <si>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</si>
  <si>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</si>
  <si>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</si>
  <si>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</si>
  <si>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</si>
  <si>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</si>
  <si>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</si>
  <si>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</si>
  <si>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</si>
  <si>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</si>
  <si>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</si>
  <si>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</si>
  <si>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</si>
  <si>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</si>
  <si>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</si>
  <si>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</si>
  <si>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</si>
  <si>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</si>
  <si>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</si>
  <si>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</si>
  <si>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</si>
  <si>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</si>
  <si>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</si>
  <si>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</si>
  <si>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</si>
  <si>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</si>
  <si>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</si>
  <si>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</si>
  <si>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</si>
  <si>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</si>
  <si>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</si>
  <si>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</si>
  <si>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</si>
  <si>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</si>
  <si>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</si>
  <si>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</si>
  <si>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</si>
  <si>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</si>
  <si>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</si>
  <si>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</si>
  <si>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</si>
  <si>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Зам. директора</t>
  </si>
  <si>
    <t>Вес, гр. (ном. 435 гр.)</t>
  </si>
  <si>
    <t>Сопряжение с поддоном, штангенциркуль</t>
  </si>
  <si>
    <t>Главный конструктор</t>
  </si>
  <si>
    <t>А.Н. Веко</t>
  </si>
  <si>
    <t>XXI-В-28-2-500-28 Калина</t>
  </si>
  <si>
    <t>(к формокомплекту Бутылка XXI-В-28-2-500-28 Калина)</t>
  </si>
  <si>
    <t>Kalina 0,5 L</t>
  </si>
  <si>
    <t xml:space="preserve"> (владелец Торговый дом "Ведатранзит")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</si>
</sst>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62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0" fontId="30" fillId="0" borderId="0" xfId="2" applyFont="1" applyBorder="1"/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17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30" fillId="0" borderId="0" xfId="2" applyFont="1" applyBorder="1" applyAlignment="1">
      <alignment horizontal="center" vertical="center"/>
    </xf>
    <xf numFmtId="0" fontId="34" fillId="0" borderId="0" xfId="2" applyNumberFormat="1" applyFont="1" applyBorder="1" applyAlignment="1">
      <alignment horizontal="left" vertical="center" wrapText="1" shrinkToFit="1"/>
    </xf>
    <xf numFmtId="0" fontId="34" fillId="0" borderId="0" xfId="2" applyFont="1" applyBorder="1" applyAlignment="1">
      <alignment horizontal="center" vertical="center"/>
    </xf>
    <xf numFmtId="0" fontId="34" fillId="0" borderId="0" xfId="2" applyFont="1" applyBorder="1" applyAlignment="1">
      <alignment horizontal="center" vertical="center" wrapTex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41275</xdr:colOff>
      <xdr:row>1</xdr:row>
      <xdr:rowOff>78317</xdr:rowOff>
    </xdr:from>
    <xdr:to>
      <xdr:col>17</xdr:col>
      <xdr:colOff>550427</xdr:colOff>
      <xdr:row>6</xdr:row>
      <xdr:rowOff>910009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6800" y="183092"/>
          <a:ext cx="3461902" cy="2088992"/>
        </a:xfrm>
        <a:prstGeom prst="rect">
          <a:avLst/>
        </a:prstGeom>
      </xdr:spPr>
    </xdr:pic>
    <xdr:clientData/>
  </xdr:twoCellAnchor>
  <xdr:twoCellAnchor editAs="oneCell">
    <xdr:from>
      <xdr:col>21</xdr:col>
      <xdr:colOff>314325</xdr:colOff>
      <xdr:row>12</xdr:row>
      <xdr:rowOff>323850</xdr:rowOff>
    </xdr:from>
    <xdr:to>
      <xdr:col>27</xdr:col>
      <xdr:colOff>162229</xdr:colOff>
      <xdr:row>18</xdr:row>
      <xdr:rowOff>208588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73B1B76-2E49-47D8-86B9-6A5A08097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7600" y="4238625"/>
          <a:ext cx="3505504" cy="20850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C22" sqref="C22:C24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7" t="s">
        <v>81</v>
      </c>
      <c r="B1" s="508"/>
      <c r="C1" s="508"/>
      <c r="D1" s="508"/>
      <c r="E1" s="508"/>
      <c r="G1" s="363" t="s">
        <v>80</v>
      </c>
    </row>
    <row r="2" spans="1:11" ht="17.25" thickTop="1" thickBot="1" x14ac:dyDescent="0.25">
      <c r="A2" s="504" t="s">
        <v>150</v>
      </c>
      <c r="B2" s="505"/>
      <c r="C2" s="505"/>
      <c r="D2" s="505"/>
      <c r="E2" s="506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09" t="s">
        <v>82</v>
      </c>
      <c r="B4" s="510"/>
      <c r="C4" s="510"/>
      <c r="D4" s="510"/>
      <c r="E4" s="510"/>
    </row>
    <row r="5" spans="1:11" ht="17.25" thickTop="1" thickBot="1" x14ac:dyDescent="0.25">
      <c r="A5" s="511" t="s">
        <v>86</v>
      </c>
      <c r="B5" s="512"/>
      <c r="C5" s="512"/>
      <c r="D5" s="512"/>
      <c r="E5" s="513"/>
    </row>
    <row r="6" spans="1:11" ht="13.5" thickTop="1" x14ac:dyDescent="0.2"/>
    <row r="7" spans="1:11" ht="13.5" thickBot="1" x14ac:dyDescent="0.25">
      <c r="A7" s="507" t="s">
        <v>83</v>
      </c>
      <c r="B7" s="508"/>
      <c r="C7" s="508"/>
      <c r="D7" s="508"/>
      <c r="E7" s="508"/>
    </row>
    <row r="8" spans="1:11" ht="17.25" thickTop="1" thickBot="1" x14ac:dyDescent="0.25">
      <c r="A8" s="514"/>
      <c r="B8" s="515"/>
      <c r="C8" s="515"/>
      <c r="D8" s="515"/>
      <c r="E8" s="516"/>
    </row>
    <row r="10" spans="1:11" ht="13.5" thickBot="1" x14ac:dyDescent="0.25">
      <c r="A10" s="507" t="s">
        <v>84</v>
      </c>
      <c r="B10" s="507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520"/>
      <c r="B11" s="521"/>
      <c r="D11" s="369">
        <v>44281</v>
      </c>
      <c r="F11" s="517" t="s">
        <v>95</v>
      </c>
      <c r="G11" s="517"/>
      <c r="H11" s="517"/>
      <c r="I11" s="517"/>
      <c r="J11" s="518" t="s">
        <v>97</v>
      </c>
      <c r="K11" s="518"/>
    </row>
    <row r="12" spans="1:11" x14ac:dyDescent="0.2">
      <c r="F12" s="517" t="s">
        <v>85</v>
      </c>
      <c r="G12" s="517"/>
      <c r="H12" s="517"/>
      <c r="I12" s="517"/>
      <c r="J12" s="518" t="s">
        <v>98</v>
      </c>
      <c r="K12" s="518"/>
    </row>
    <row r="13" spans="1:11" ht="38.25" x14ac:dyDescent="0.2">
      <c r="A13" s="374" t="s">
        <v>87</v>
      </c>
      <c r="B13" s="374" t="s">
        <v>88</v>
      </c>
      <c r="C13" s="374" t="s">
        <v>101</v>
      </c>
      <c r="D13" s="374" t="s">
        <v>131</v>
      </c>
      <c r="E13" s="471" t="s">
        <v>132</v>
      </c>
      <c r="F13" s="517" t="s">
        <v>96</v>
      </c>
      <c r="G13" s="517"/>
      <c r="H13" s="517"/>
      <c r="I13" s="517"/>
      <c r="J13" s="518" t="s">
        <v>99</v>
      </c>
      <c r="K13" s="518"/>
    </row>
    <row r="14" spans="1:11" x14ac:dyDescent="0.2">
      <c r="A14" s="365" t="s">
        <v>42</v>
      </c>
      <c r="B14" s="366">
        <v>24</v>
      </c>
      <c r="C14" s="372" t="s">
        <v>152</v>
      </c>
      <c r="D14" s="366">
        <v>32.5</v>
      </c>
      <c r="E14" s="366">
        <f>B14*D14</f>
        <v>780</v>
      </c>
      <c r="F14" s="517" t="s">
        <v>148</v>
      </c>
      <c r="G14" s="517"/>
      <c r="H14" s="517"/>
      <c r="I14" s="517"/>
      <c r="J14" s="518" t="s">
        <v>149</v>
      </c>
      <c r="K14" s="518"/>
    </row>
    <row r="15" spans="1:11" x14ac:dyDescent="0.2">
      <c r="A15" s="365" t="s">
        <v>43</v>
      </c>
      <c r="B15" s="366">
        <v>24</v>
      </c>
      <c r="C15" s="372" t="s">
        <v>152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37</v>
      </c>
      <c r="B16" s="366">
        <v>32</v>
      </c>
      <c r="C16" s="372" t="s">
        <v>152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152</v>
      </c>
      <c r="D17" s="366">
        <v>1.3</v>
      </c>
      <c r="E17" s="366">
        <f t="shared" si="0"/>
        <v>41.6</v>
      </c>
    </row>
    <row r="18" spans="1:7" x14ac:dyDescent="0.2">
      <c r="A18" s="365" t="s">
        <v>46</v>
      </c>
      <c r="B18" s="366">
        <v>60</v>
      </c>
      <c r="C18" s="372" t="s">
        <v>152</v>
      </c>
      <c r="D18" s="366">
        <v>1.29</v>
      </c>
      <c r="E18" s="366">
        <f t="shared" si="0"/>
        <v>77.400000000000006</v>
      </c>
    </row>
    <row r="19" spans="1:7" x14ac:dyDescent="0.2">
      <c r="A19" s="365" t="s">
        <v>89</v>
      </c>
      <c r="B19" s="366">
        <v>80</v>
      </c>
      <c r="C19" s="372" t="s">
        <v>152</v>
      </c>
      <c r="D19" s="366">
        <v>0.3</v>
      </c>
      <c r="E19" s="366">
        <f t="shared" si="0"/>
        <v>24</v>
      </c>
    </row>
    <row r="20" spans="1:7" x14ac:dyDescent="0.2">
      <c r="A20" s="365" t="s">
        <v>50</v>
      </c>
      <c r="B20" s="366">
        <v>40</v>
      </c>
      <c r="C20" s="372" t="s">
        <v>152</v>
      </c>
      <c r="D20" s="366">
        <v>0.5</v>
      </c>
      <c r="E20" s="366">
        <f t="shared" si="0"/>
        <v>20</v>
      </c>
    </row>
    <row r="21" spans="1:7" x14ac:dyDescent="0.2">
      <c r="A21" s="365" t="s">
        <v>52</v>
      </c>
      <c r="B21" s="366"/>
      <c r="C21" s="372" t="s">
        <v>152</v>
      </c>
      <c r="D21" s="366">
        <v>0.4</v>
      </c>
      <c r="E21" s="366">
        <f t="shared" si="0"/>
        <v>0</v>
      </c>
    </row>
    <row r="22" spans="1:7" x14ac:dyDescent="0.2">
      <c r="A22" s="365" t="s">
        <v>90</v>
      </c>
      <c r="B22" s="372">
        <v>24</v>
      </c>
      <c r="C22" s="372" t="s">
        <v>152</v>
      </c>
      <c r="D22" s="366"/>
      <c r="E22" s="366">
        <f t="shared" si="0"/>
        <v>0</v>
      </c>
    </row>
    <row r="23" spans="1:7" x14ac:dyDescent="0.2">
      <c r="A23" s="365" t="s">
        <v>55</v>
      </c>
      <c r="B23" s="366"/>
      <c r="C23" s="372" t="s">
        <v>152</v>
      </c>
      <c r="D23" s="366">
        <v>1.7</v>
      </c>
      <c r="E23" s="366">
        <f t="shared" si="0"/>
        <v>0</v>
      </c>
    </row>
    <row r="24" spans="1:7" x14ac:dyDescent="0.2">
      <c r="A24" s="365" t="s">
        <v>69</v>
      </c>
      <c r="B24" s="366"/>
      <c r="C24" s="372" t="s">
        <v>152</v>
      </c>
      <c r="D24" s="366">
        <v>3</v>
      </c>
      <c r="E24" s="366">
        <f t="shared" si="0"/>
        <v>0</v>
      </c>
    </row>
    <row r="25" spans="1:7" x14ac:dyDescent="0.2">
      <c r="A25" s="365" t="s">
        <v>91</v>
      </c>
      <c r="B25" s="372"/>
      <c r="C25" s="372"/>
      <c r="D25" s="366"/>
      <c r="E25" s="366">
        <f t="shared" si="0"/>
        <v>0</v>
      </c>
      <c r="F25" s="363"/>
    </row>
    <row r="26" spans="1:7" x14ac:dyDescent="0.2">
      <c r="A26" s="367" t="s">
        <v>54</v>
      </c>
      <c r="B26" s="368"/>
      <c r="C26" s="372" t="s">
        <v>152</v>
      </c>
      <c r="D26" s="366">
        <v>1.5</v>
      </c>
      <c r="E26" s="366">
        <f t="shared" si="0"/>
        <v>0</v>
      </c>
    </row>
    <row r="27" spans="1:7" x14ac:dyDescent="0.2">
      <c r="A27" s="367" t="s">
        <v>103</v>
      </c>
      <c r="B27" s="373"/>
      <c r="C27" s="372" t="s">
        <v>152</v>
      </c>
      <c r="D27" s="366"/>
      <c r="E27" s="366"/>
    </row>
    <row r="28" spans="1:7" x14ac:dyDescent="0.2">
      <c r="A28" s="371"/>
      <c r="D28" s="370"/>
      <c r="E28" s="370">
        <f>SUM(E14:E27)</f>
        <v>2109.4</v>
      </c>
      <c r="F28">
        <v>2400</v>
      </c>
      <c r="G28">
        <f>F28-E28</f>
        <v>290.59999999999991</v>
      </c>
    </row>
    <row r="29" spans="1:7" x14ac:dyDescent="0.2">
      <c r="A29" s="519" t="s">
        <v>104</v>
      </c>
      <c r="B29" s="519"/>
      <c r="C29" s="519"/>
    </row>
    <row r="30" spans="1:7" x14ac:dyDescent="0.2">
      <c r="A30" s="363" t="s">
        <v>151</v>
      </c>
    </row>
  </sheetData>
  <mergeCells count="17">
    <mergeCell ref="F14:I14"/>
    <mergeCell ref="J14:K14"/>
    <mergeCell ref="A29:C29"/>
    <mergeCell ref="A11:B11"/>
    <mergeCell ref="A10:B10"/>
    <mergeCell ref="F11:I11"/>
    <mergeCell ref="F12:I12"/>
    <mergeCell ref="F13:I13"/>
    <mergeCell ref="J11:K11"/>
    <mergeCell ref="J12:K12"/>
    <mergeCell ref="J13:K13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Данные!B20</f>
        <v>40</v>
      </c>
      <c r="L2" s="632"/>
      <c r="M2" s="164"/>
      <c r="N2" s="165"/>
      <c r="O2" s="166"/>
      <c r="P2" s="647"/>
      <c r="Q2" s="647"/>
      <c r="R2" s="167"/>
      <c r="S2" s="168"/>
    </row>
    <row r="3" spans="1:19" ht="17.25" customHeight="1" thickBot="1" x14ac:dyDescent="0.25">
      <c r="A3" s="163"/>
      <c r="B3" s="615"/>
      <c r="C3" s="616"/>
      <c r="D3" s="617"/>
      <c r="E3" s="624" t="s">
        <v>50</v>
      </c>
      <c r="F3" s="625"/>
      <c r="G3" s="625"/>
      <c r="H3" s="626"/>
      <c r="I3" s="629"/>
      <c r="J3" s="630"/>
      <c r="K3" s="633"/>
      <c r="L3" s="634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1" t="s">
        <v>13</v>
      </c>
      <c r="C5" s="606"/>
      <c r="D5" s="511" t="str">
        <f>Данные!$A5</f>
        <v>PCI</v>
      </c>
      <c r="E5" s="512"/>
      <c r="F5" s="512"/>
      <c r="G5" s="512"/>
      <c r="H5" s="513"/>
      <c r="I5" s="607"/>
      <c r="J5" s="608"/>
      <c r="K5" s="609"/>
      <c r="L5" s="513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1" t="s">
        <v>12</v>
      </c>
      <c r="C6" s="606"/>
      <c r="D6" s="504" t="str">
        <f>Данные!$A2</f>
        <v>XXI-В-28-2-500-28 Калина</v>
      </c>
      <c r="E6" s="596"/>
      <c r="F6" s="596"/>
      <c r="G6" s="596"/>
      <c r="H6" s="597"/>
      <c r="I6" s="607"/>
      <c r="J6" s="608"/>
      <c r="K6" s="609"/>
      <c r="L6" s="513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601" t="s">
        <v>14</v>
      </c>
      <c r="C7" s="610"/>
      <c r="D7" s="514">
        <f>Данные!$A8</f>
        <v>0</v>
      </c>
      <c r="E7" s="603"/>
      <c r="F7" s="603"/>
      <c r="G7" s="603"/>
      <c r="H7" s="604"/>
      <c r="I7" s="611" t="s">
        <v>15</v>
      </c>
      <c r="J7" s="610"/>
      <c r="K7" s="520">
        <f>Данные!$A11</f>
        <v>0</v>
      </c>
      <c r="L7" s="521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41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51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8" t="s">
        <v>134</v>
      </c>
      <c r="M21" s="638"/>
      <c r="N21" s="638"/>
      <c r="O21" s="472"/>
      <c r="P21" s="472"/>
      <c r="Q21" s="488"/>
      <c r="R21" s="488"/>
    </row>
    <row r="22" spans="1:19" x14ac:dyDescent="0.2">
      <c r="O22" s="560" t="s">
        <v>138</v>
      </c>
      <c r="P22" s="560"/>
      <c r="Q22" s="561" t="s">
        <v>139</v>
      </c>
      <c r="R22" s="562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Данные!B21</f>
        <v>0</v>
      </c>
      <c r="L2" s="632"/>
      <c r="M2" s="203"/>
      <c r="N2" s="204"/>
      <c r="O2" s="205"/>
      <c r="P2" s="648"/>
      <c r="Q2" s="648"/>
      <c r="R2" s="206"/>
      <c r="S2" s="207"/>
    </row>
    <row r="3" spans="1:19" ht="17.25" customHeight="1" thickBot="1" x14ac:dyDescent="0.25">
      <c r="A3" s="202"/>
      <c r="B3" s="615"/>
      <c r="C3" s="616"/>
      <c r="D3" s="617"/>
      <c r="E3" s="624" t="s">
        <v>52</v>
      </c>
      <c r="F3" s="625"/>
      <c r="G3" s="625"/>
      <c r="H3" s="626"/>
      <c r="I3" s="629"/>
      <c r="J3" s="630"/>
      <c r="K3" s="633"/>
      <c r="L3" s="634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1" t="s">
        <v>13</v>
      </c>
      <c r="C5" s="606"/>
      <c r="D5" s="511" t="str">
        <f>Данные!$A5</f>
        <v>PCI</v>
      </c>
      <c r="E5" s="512"/>
      <c r="F5" s="512"/>
      <c r="G5" s="512"/>
      <c r="H5" s="513"/>
      <c r="I5" s="607"/>
      <c r="J5" s="608"/>
      <c r="K5" s="609"/>
      <c r="L5" s="513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1" t="s">
        <v>12</v>
      </c>
      <c r="C6" s="606"/>
      <c r="D6" s="504" t="str">
        <f>Данные!$A2</f>
        <v>XXI-В-28-2-500-28 Калина</v>
      </c>
      <c r="E6" s="596"/>
      <c r="F6" s="596"/>
      <c r="G6" s="596"/>
      <c r="H6" s="597"/>
      <c r="I6" s="607"/>
      <c r="J6" s="608"/>
      <c r="K6" s="609"/>
      <c r="L6" s="513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601" t="s">
        <v>14</v>
      </c>
      <c r="C7" s="610"/>
      <c r="D7" s="514">
        <f>Данные!$A8</f>
        <v>0</v>
      </c>
      <c r="E7" s="603"/>
      <c r="F7" s="603"/>
      <c r="G7" s="603"/>
      <c r="H7" s="604"/>
      <c r="I7" s="611" t="s">
        <v>15</v>
      </c>
      <c r="J7" s="610"/>
      <c r="K7" s="520">
        <f>Данные!$A11</f>
        <v>0</v>
      </c>
      <c r="L7" s="521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9" t="s">
        <v>53</v>
      </c>
      <c r="C18" s="650"/>
      <c r="D18" s="650"/>
      <c r="E18" s="651"/>
      <c r="F18" s="114" t="s">
        <v>16</v>
      </c>
      <c r="G18" s="253" t="s">
        <v>45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8" t="s">
        <v>134</v>
      </c>
      <c r="M21" s="638"/>
      <c r="N21" s="638"/>
      <c r="O21" s="472"/>
      <c r="P21" s="472"/>
      <c r="Q21" s="488"/>
      <c r="R21" s="488"/>
    </row>
    <row r="22" spans="1:19" x14ac:dyDescent="0.2">
      <c r="O22" s="560" t="s">
        <v>138</v>
      </c>
      <c r="P22" s="560"/>
      <c r="Q22" s="561" t="s">
        <v>139</v>
      </c>
      <c r="R22" s="562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Данные!B26</f>
        <v>0</v>
      </c>
      <c r="L2" s="632"/>
      <c r="M2" s="131"/>
      <c r="N2" s="132"/>
      <c r="O2" s="133"/>
      <c r="P2" s="652"/>
      <c r="Q2" s="652"/>
      <c r="R2" s="134"/>
      <c r="S2" s="135"/>
    </row>
    <row r="3" spans="1:19" ht="17.25" customHeight="1" thickBot="1" x14ac:dyDescent="0.25">
      <c r="A3" s="130"/>
      <c r="B3" s="615"/>
      <c r="C3" s="616"/>
      <c r="D3" s="617"/>
      <c r="E3" s="624" t="s">
        <v>54</v>
      </c>
      <c r="F3" s="625"/>
      <c r="G3" s="625"/>
      <c r="H3" s="626"/>
      <c r="I3" s="629"/>
      <c r="J3" s="630"/>
      <c r="K3" s="633"/>
      <c r="L3" s="634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1" t="s">
        <v>13</v>
      </c>
      <c r="C5" s="606"/>
      <c r="D5" s="511" t="str">
        <f>Данные!$A5</f>
        <v>PCI</v>
      </c>
      <c r="E5" s="512"/>
      <c r="F5" s="512"/>
      <c r="G5" s="512"/>
      <c r="H5" s="513"/>
      <c r="I5" s="607"/>
      <c r="J5" s="608"/>
      <c r="K5" s="609"/>
      <c r="L5" s="513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1" t="s">
        <v>12</v>
      </c>
      <c r="C6" s="606"/>
      <c r="D6" s="504" t="str">
        <f>Данные!$A2</f>
        <v>XXI-В-28-2-500-28 Калина</v>
      </c>
      <c r="E6" s="596"/>
      <c r="F6" s="596"/>
      <c r="G6" s="596"/>
      <c r="H6" s="597"/>
      <c r="I6" s="607"/>
      <c r="J6" s="608"/>
      <c r="K6" s="609"/>
      <c r="L6" s="513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601" t="s">
        <v>14</v>
      </c>
      <c r="C7" s="610"/>
      <c r="D7" s="514">
        <f>Данные!$A8</f>
        <v>0</v>
      </c>
      <c r="E7" s="603"/>
      <c r="F7" s="603"/>
      <c r="G7" s="603"/>
      <c r="H7" s="604"/>
      <c r="I7" s="611" t="s">
        <v>15</v>
      </c>
      <c r="J7" s="610"/>
      <c r="K7" s="520">
        <f>Данные!$A11</f>
        <v>0</v>
      </c>
      <c r="L7" s="521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38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38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38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8" t="s">
        <v>134</v>
      </c>
      <c r="M19" s="638"/>
      <c r="N19" s="638"/>
      <c r="O19" s="472"/>
      <c r="P19" s="472"/>
      <c r="Q19" s="488"/>
      <c r="R19" s="488"/>
    </row>
    <row r="20" spans="1:19" x14ac:dyDescent="0.2">
      <c r="O20" s="560" t="s">
        <v>138</v>
      </c>
      <c r="P20" s="560"/>
      <c r="Q20" s="561" t="s">
        <v>139</v>
      </c>
      <c r="R20" s="562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54">
        <f>Данные!B23</f>
        <v>0</v>
      </c>
      <c r="L2" s="655"/>
      <c r="M2" s="260"/>
      <c r="N2" s="261"/>
      <c r="O2" s="262"/>
      <c r="P2" s="653"/>
      <c r="Q2" s="653"/>
      <c r="R2" s="263"/>
      <c r="S2" s="264"/>
    </row>
    <row r="3" spans="1:19" ht="17.25" customHeight="1" thickBot="1" x14ac:dyDescent="0.25">
      <c r="A3" s="259"/>
      <c r="B3" s="615"/>
      <c r="C3" s="616"/>
      <c r="D3" s="617"/>
      <c r="E3" s="624" t="s">
        <v>55</v>
      </c>
      <c r="F3" s="625"/>
      <c r="G3" s="625"/>
      <c r="H3" s="626"/>
      <c r="I3" s="629"/>
      <c r="J3" s="630"/>
      <c r="K3" s="656"/>
      <c r="L3" s="657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1" t="s">
        <v>13</v>
      </c>
      <c r="C5" s="606"/>
      <c r="D5" s="511" t="str">
        <f>Данные!$A5</f>
        <v>PCI</v>
      </c>
      <c r="E5" s="512"/>
      <c r="F5" s="512"/>
      <c r="G5" s="512"/>
      <c r="H5" s="513"/>
      <c r="I5" s="607"/>
      <c r="J5" s="608"/>
      <c r="K5" s="609"/>
      <c r="L5" s="513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1" t="s">
        <v>12</v>
      </c>
      <c r="C6" s="606"/>
      <c r="D6" s="504" t="str">
        <f>Данные!$A2</f>
        <v>XXI-В-28-2-500-28 Калина</v>
      </c>
      <c r="E6" s="596"/>
      <c r="F6" s="596"/>
      <c r="G6" s="596"/>
      <c r="H6" s="597"/>
      <c r="I6" s="607"/>
      <c r="J6" s="608"/>
      <c r="K6" s="609"/>
      <c r="L6" s="513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601" t="s">
        <v>14</v>
      </c>
      <c r="C7" s="610"/>
      <c r="D7" s="514">
        <f>Данные!$A8</f>
        <v>0</v>
      </c>
      <c r="E7" s="603"/>
      <c r="F7" s="603"/>
      <c r="G7" s="603"/>
      <c r="H7" s="604"/>
      <c r="I7" s="611" t="s">
        <v>15</v>
      </c>
      <c r="J7" s="610"/>
      <c r="K7" s="520">
        <f>Данные!$A11</f>
        <v>0</v>
      </c>
      <c r="L7" s="521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47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8" t="s">
        <v>134</v>
      </c>
      <c r="M18" s="638"/>
      <c r="N18" s="638"/>
      <c r="O18" s="472"/>
      <c r="P18" s="472"/>
      <c r="Q18" s="488"/>
      <c r="R18" s="488"/>
    </row>
    <row r="19" spans="12:18" x14ac:dyDescent="0.2">
      <c r="O19" s="560" t="s">
        <v>138</v>
      </c>
      <c r="P19" s="560"/>
      <c r="Q19" s="561" t="s">
        <v>139</v>
      </c>
      <c r="R19" s="562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zoomScale="110" zoomScaleNormal="100" zoomScaleSheetLayoutView="110" workbookViewId="0">
      <selection activeCell="F5" sqref="F5"/>
    </sheetView>
  </sheetViews>
  <sheetFormatPr defaultRowHeight="12.75" x14ac:dyDescent="0.2"/>
  <cols>
    <col min="1" max="1" width="12.140625" customWidth="1"/>
    <col min="2" max="2" width="24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21" bestFit="1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107</v>
      </c>
      <c r="C1" s="380"/>
      <c r="D1" s="469" t="str">
        <f>Данные!A2</f>
        <v>XXI-В-28-2-500-28 Калина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153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6"/>
      <c r="B3" s="497" t="s">
        <v>141</v>
      </c>
      <c r="C3" s="498">
        <f>Данные!D11</f>
        <v>44281</v>
      </c>
      <c r="D3" s="499" t="s">
        <v>142</v>
      </c>
      <c r="F3" s="496"/>
      <c r="G3" s="496"/>
      <c r="H3" s="496"/>
      <c r="I3" s="496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108</v>
      </c>
      <c r="B5" s="387" t="s">
        <v>109</v>
      </c>
      <c r="C5" s="387" t="s">
        <v>66</v>
      </c>
      <c r="D5" s="388" t="s">
        <v>110</v>
      </c>
      <c r="E5" s="387" t="s">
        <v>111</v>
      </c>
      <c r="F5" s="387" t="s">
        <v>112</v>
      </c>
      <c r="G5" s="387" t="s">
        <v>113</v>
      </c>
      <c r="H5" s="389" t="s">
        <v>114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Kalina 0,5 L</v>
      </c>
      <c r="D6" s="393">
        <f>Данные!$B14</f>
        <v>24</v>
      </c>
      <c r="E6" s="393">
        <v>24</v>
      </c>
      <c r="F6" s="394"/>
      <c r="G6" s="393">
        <f>E6-F6</f>
        <v>24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Kalina 0,5 L</v>
      </c>
      <c r="D7" s="399">
        <f>Данные!$B15</f>
        <v>24</v>
      </c>
      <c r="E7" s="399">
        <v>24</v>
      </c>
      <c r="F7" s="379"/>
      <c r="G7" s="399">
        <f t="shared" ref="G7:G17" si="0">E7-F7</f>
        <v>24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Kalina 0,5 L</v>
      </c>
      <c r="D8" s="399">
        <f>Данные!$B16</f>
        <v>32</v>
      </c>
      <c r="E8" s="399">
        <v>32</v>
      </c>
      <c r="F8" s="379"/>
      <c r="G8" s="399">
        <f t="shared" si="0"/>
        <v>32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Kalina 0,5 L</v>
      </c>
      <c r="D9" s="399">
        <f>Данные!$B17</f>
        <v>32</v>
      </c>
      <c r="E9" s="399">
        <v>32</v>
      </c>
      <c r="F9" s="379"/>
      <c r="G9" s="399">
        <f t="shared" si="0"/>
        <v>32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Kalina 0,5 L</v>
      </c>
      <c r="D10" s="399">
        <f>Данные!$B18</f>
        <v>60</v>
      </c>
      <c r="E10" s="399">
        <v>58</v>
      </c>
      <c r="F10" s="379"/>
      <c r="G10" s="399">
        <f t="shared" si="0"/>
        <v>58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Kalina 0,5 L</v>
      </c>
      <c r="D11" s="399">
        <f>Данные!$B19</f>
        <v>80</v>
      </c>
      <c r="E11" s="399">
        <v>58</v>
      </c>
      <c r="F11" s="379"/>
      <c r="G11" s="399">
        <f t="shared" si="0"/>
        <v>58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Kalina 0,5 L</v>
      </c>
      <c r="D12" s="399">
        <f>Данные!$B20</f>
        <v>40</v>
      </c>
      <c r="E12" s="399">
        <v>40</v>
      </c>
      <c r="F12" s="403"/>
      <c r="G12" s="399">
        <f t="shared" si="0"/>
        <v>40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 t="str">
        <f>Данные!C21</f>
        <v>Kalina 0,5 L</v>
      </c>
      <c r="D13" s="399">
        <f>Данные!$B21</f>
        <v>0</v>
      </c>
      <c r="E13" s="399">
        <v>20</v>
      </c>
      <c r="F13" s="405"/>
      <c r="G13" s="399">
        <f t="shared" si="0"/>
        <v>20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 t="str">
        <f>Данные!C22</f>
        <v>Kalina 0,5 L</v>
      </c>
      <c r="D14" s="399">
        <f>Данные!$B22</f>
        <v>24</v>
      </c>
      <c r="E14" s="468">
        <v>0</v>
      </c>
      <c r="F14" s="379"/>
      <c r="G14" s="399">
        <f t="shared" si="0"/>
        <v>0</v>
      </c>
      <c r="H14" s="401" t="s">
        <v>41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 t="str">
        <f>Данные!C23</f>
        <v>Kalina 0,5 L</v>
      </c>
      <c r="D15" s="399">
        <f>Данные!$B23</f>
        <v>0</v>
      </c>
      <c r="E15" s="399"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Kalina 0,5 L</v>
      </c>
      <c r="D16" s="399">
        <f>Данные!$B24</f>
        <v>0</v>
      </c>
      <c r="E16" s="399"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Kalina 0,5 L</v>
      </c>
      <c r="D17" s="409">
        <f>Данные!$B26</f>
        <v>0</v>
      </c>
      <c r="E17" s="409">
        <v>20</v>
      </c>
      <c r="F17" s="410"/>
      <c r="G17" s="409">
        <f t="shared" si="0"/>
        <v>20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115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116</v>
      </c>
      <c r="B20" s="387" t="s">
        <v>117</v>
      </c>
      <c r="C20" s="387" t="s">
        <v>118</v>
      </c>
      <c r="D20" s="387" t="s">
        <v>119</v>
      </c>
      <c r="E20" s="387" t="s">
        <v>120</v>
      </c>
      <c r="F20" s="387" t="s">
        <v>121</v>
      </c>
      <c r="G20" s="418" t="s">
        <v>122</v>
      </c>
      <c r="H20" s="419" t="s">
        <v>123</v>
      </c>
      <c r="I20" s="420" t="s">
        <v>124</v>
      </c>
      <c r="J20" s="420" t="s">
        <v>146</v>
      </c>
      <c r="K20" s="390"/>
      <c r="L20" s="390"/>
    </row>
    <row r="21" spans="1:12" x14ac:dyDescent="0.2">
      <c r="A21" s="421">
        <f>D6*700000</f>
        <v>16800000</v>
      </c>
      <c r="B21" s="422">
        <v>43759</v>
      </c>
      <c r="C21" s="423">
        <v>43765</v>
      </c>
      <c r="D21" s="422">
        <v>43769</v>
      </c>
      <c r="E21" s="424">
        <v>948096</v>
      </c>
      <c r="F21" s="424">
        <v>1031915</v>
      </c>
      <c r="G21" s="425">
        <f>F21/A$21</f>
        <v>6.1423511904761904E-2</v>
      </c>
      <c r="H21" s="426">
        <f>A21-F21</f>
        <v>15768085</v>
      </c>
      <c r="I21" s="427">
        <f>1-G21</f>
        <v>0.93857648809523808</v>
      </c>
      <c r="J21" s="489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15768085</v>
      </c>
      <c r="I22" s="433">
        <f>I21-G22</f>
        <v>0.93857648809523808</v>
      </c>
      <c r="J22" s="490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4"/>
      <c r="K31" s="383"/>
      <c r="L31" s="383"/>
    </row>
    <row r="32" spans="1:12" ht="13.5" thickBot="1" x14ac:dyDescent="0.25">
      <c r="A32" s="452" t="s">
        <v>125</v>
      </c>
      <c r="B32" s="453"/>
      <c r="C32" s="453"/>
      <c r="D32" s="454"/>
      <c r="E32" s="500">
        <f>SUM(E21:E31)</f>
        <v>948096</v>
      </c>
      <c r="F32" s="501">
        <f>SUM(F21:F31)</f>
        <v>1031915</v>
      </c>
      <c r="G32" s="455">
        <f>SUM(G21:G31)</f>
        <v>6.1423511904761904E-2</v>
      </c>
      <c r="H32" s="456">
        <f>A21-F32</f>
        <v>15768085</v>
      </c>
      <c r="I32" s="457">
        <f>1-G32</f>
        <v>0.93857648809523808</v>
      </c>
      <c r="J32" s="49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7" t="s">
        <v>126</v>
      </c>
      <c r="B36" s="527"/>
      <c r="C36" s="527"/>
      <c r="D36" s="527"/>
      <c r="E36" s="383"/>
      <c r="F36" s="383"/>
      <c r="G36" s="383"/>
      <c r="H36" s="383"/>
      <c r="I36" s="383"/>
      <c r="J36" s="383"/>
    </row>
    <row r="37" spans="1:11" x14ac:dyDescent="0.2">
      <c r="A37" s="528" t="s">
        <v>127</v>
      </c>
      <c r="B37" s="528"/>
      <c r="C37" s="459" t="s">
        <v>128</v>
      </c>
      <c r="D37" s="459" t="s">
        <v>129</v>
      </c>
      <c r="E37" s="383"/>
      <c r="F37" s="383"/>
      <c r="G37" s="383"/>
      <c r="H37" s="383"/>
      <c r="I37" s="383"/>
      <c r="J37" s="383"/>
    </row>
    <row r="38" spans="1:11" x14ac:dyDescent="0.2">
      <c r="A38" s="529">
        <f>A21-F32</f>
        <v>15768085</v>
      </c>
      <c r="B38" s="530"/>
      <c r="C38" s="460">
        <f>1-G32</f>
        <v>0.93857648809523808</v>
      </c>
      <c r="D38" s="461">
        <f>(C38/0.8)*100</f>
        <v>117.32206101190474</v>
      </c>
      <c r="E38" s="462" t="s">
        <v>130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41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2"/>
      <c r="J42" s="523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25"/>
      <c r="C52" s="525"/>
      <c r="D52" s="526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2"/>
      <c r="J53" s="523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24"/>
      <c r="J54" s="524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24"/>
      <c r="J55" s="524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2"/>
      <c r="C61" s="523"/>
    </row>
    <row r="68" spans="2:3" x14ac:dyDescent="0.2">
      <c r="B68" s="522"/>
      <c r="C68" s="523"/>
    </row>
  </sheetData>
  <mergeCells count="10">
    <mergeCell ref="B52:D52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61"/>
  <sheetViews>
    <sheetView showZeros="0" tabSelected="1" view="pageBreakPreview" topLeftCell="A20" zoomScaleSheetLayoutView="100" workbookViewId="0">
      <selection activeCell="G50" sqref="G50"/>
    </sheetView>
  </sheetViews>
  <sheetFormatPr defaultColWidth="9.140625" defaultRowHeight="15" x14ac:dyDescent="0.25"/>
  <cols>
    <col min="1" max="3" width="9.140625" style="300"/>
    <col min="4" max="4" width="10.42578125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57</v>
      </c>
      <c r="H2" s="310"/>
      <c r="I2" s="310"/>
      <c r="J2" s="310"/>
      <c r="K2" s="310"/>
    </row>
    <row r="3" spans="1:11" s="359" customFormat="1" ht="17.25" x14ac:dyDescent="0.3">
      <c r="G3" s="309" t="s">
        <v>145</v>
      </c>
      <c r="H3" s="310"/>
      <c r="I3" s="310"/>
      <c r="J3" s="310"/>
      <c r="K3" s="310"/>
    </row>
    <row r="4" spans="1:11" s="359" customFormat="1" ht="17.25" x14ac:dyDescent="0.3">
      <c r="G4" s="309" t="s">
        <v>102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100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58</v>
      </c>
      <c r="H8" s="360"/>
      <c r="I8" s="309" t="s">
        <v>77</v>
      </c>
      <c r="J8" s="310"/>
    </row>
    <row r="11" spans="1:11" ht="15" customHeight="1" x14ac:dyDescent="0.25">
      <c r="A11" s="555" t="s">
        <v>63</v>
      </c>
      <c r="B11" s="555"/>
      <c r="C11" s="555"/>
      <c r="D11" s="555"/>
      <c r="E11" s="555"/>
      <c r="F11" s="555"/>
      <c r="G11" s="555"/>
      <c r="H11" s="555"/>
      <c r="I11" s="555"/>
      <c r="J11" s="555"/>
    </row>
    <row r="12" spans="1:11" ht="15" customHeight="1" x14ac:dyDescent="0.25">
      <c r="A12" s="554" t="s">
        <v>73</v>
      </c>
      <c r="B12" s="554"/>
      <c r="C12" s="554"/>
      <c r="D12" s="554"/>
      <c r="E12" s="554"/>
      <c r="F12" s="554"/>
      <c r="G12" s="554"/>
      <c r="H12" s="554"/>
      <c r="I12" s="554"/>
      <c r="J12" s="554"/>
    </row>
    <row r="13" spans="1:11" ht="18" customHeight="1" x14ac:dyDescent="0.25">
      <c r="A13" s="556" t="str">
        <f>Данные!A2</f>
        <v>XXI-В-28-2-500-28 Калина</v>
      </c>
      <c r="B13" s="555"/>
      <c r="C13" s="555"/>
      <c r="D13" s="555"/>
      <c r="E13" s="555"/>
      <c r="F13" s="555"/>
      <c r="G13" s="555"/>
      <c r="H13" s="555"/>
      <c r="I13" s="555"/>
      <c r="J13" s="555"/>
    </row>
    <row r="15" spans="1:11" ht="15.75" x14ac:dyDescent="0.25">
      <c r="A15" s="304" t="s">
        <v>59</v>
      </c>
      <c r="B15" s="304"/>
      <c r="C15" s="304"/>
      <c r="D15" s="304"/>
      <c r="E15" s="304"/>
      <c r="F15" s="304"/>
      <c r="G15" s="305"/>
      <c r="H15" s="306">
        <f>Данные!D11</f>
        <v>44281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60</v>
      </c>
      <c r="B17" s="313" t="s">
        <v>61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60</v>
      </c>
      <c r="B18" s="313" t="s">
        <v>62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44281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52" t="s">
        <v>64</v>
      </c>
      <c r="B22" s="552" t="s">
        <v>65</v>
      </c>
      <c r="C22" s="552"/>
      <c r="D22" s="552"/>
      <c r="E22" s="552" t="s">
        <v>66</v>
      </c>
      <c r="F22" s="552"/>
      <c r="G22" s="553" t="s">
        <v>67</v>
      </c>
      <c r="H22" s="552" t="s">
        <v>68</v>
      </c>
      <c r="I22" s="552"/>
      <c r="J22" s="552"/>
    </row>
    <row r="23" spans="1:10" x14ac:dyDescent="0.25">
      <c r="A23" s="552"/>
      <c r="B23" s="552"/>
      <c r="C23" s="552"/>
      <c r="D23" s="552"/>
      <c r="E23" s="552"/>
      <c r="F23" s="552"/>
      <c r="G23" s="553"/>
      <c r="H23" s="552"/>
      <c r="I23" s="552"/>
      <c r="J23" s="552"/>
    </row>
    <row r="24" spans="1:10" x14ac:dyDescent="0.25">
      <c r="A24" s="531">
        <v>1</v>
      </c>
      <c r="B24" s="557" t="s">
        <v>42</v>
      </c>
      <c r="C24" s="558"/>
      <c r="D24" s="559"/>
      <c r="E24" s="536" t="str">
        <f>Данные!C14</f>
        <v>Kalina 0,5 L</v>
      </c>
      <c r="F24" s="537"/>
      <c r="G24" s="540">
        <f>Данные!B14</f>
        <v>24</v>
      </c>
      <c r="H24" s="542"/>
      <c r="I24" s="543"/>
      <c r="J24" s="544"/>
    </row>
    <row r="25" spans="1:10" ht="40.15" customHeight="1" x14ac:dyDescent="0.25">
      <c r="A25" s="532"/>
      <c r="B25" s="548" t="str">
        <f>Данные!$A$30</f>
        <v>(к формокомплекту Бутылка XXI-В-28-2-500-28 Калина)</v>
      </c>
      <c r="C25" s="549"/>
      <c r="D25" s="550"/>
      <c r="E25" s="551"/>
      <c r="F25" s="539"/>
      <c r="G25" s="541"/>
      <c r="H25" s="545"/>
      <c r="I25" s="546"/>
      <c r="J25" s="547"/>
    </row>
    <row r="26" spans="1:10" x14ac:dyDescent="0.25">
      <c r="A26" s="531">
        <f>A24+1</f>
        <v>2</v>
      </c>
      <c r="B26" s="533" t="s">
        <v>105</v>
      </c>
      <c r="C26" s="534"/>
      <c r="D26" s="535"/>
      <c r="E26" s="536" t="str">
        <f>Данные!C15</f>
        <v>Kalina 0,5 L</v>
      </c>
      <c r="F26" s="537"/>
      <c r="G26" s="540">
        <f>Данные!B15</f>
        <v>24</v>
      </c>
      <c r="H26" s="542"/>
      <c r="I26" s="543"/>
      <c r="J26" s="544"/>
    </row>
    <row r="27" spans="1:10" ht="40.15" customHeight="1" x14ac:dyDescent="0.25">
      <c r="A27" s="532"/>
      <c r="B27" s="548" t="str">
        <f>Данные!$A$30</f>
        <v>(к формокомплекту Бутылка XXI-В-28-2-500-28 Калина)</v>
      </c>
      <c r="C27" s="549"/>
      <c r="D27" s="550"/>
      <c r="E27" s="551"/>
      <c r="F27" s="539"/>
      <c r="G27" s="541"/>
      <c r="H27" s="545"/>
      <c r="I27" s="546"/>
      <c r="J27" s="547"/>
    </row>
    <row r="28" spans="1:10" ht="14.45" customHeight="1" x14ac:dyDescent="0.25">
      <c r="A28" s="531">
        <f t="shared" ref="A28" si="0">A26+1</f>
        <v>3</v>
      </c>
      <c r="B28" s="533" t="s">
        <v>37</v>
      </c>
      <c r="C28" s="534"/>
      <c r="D28" s="535"/>
      <c r="E28" s="536" t="str">
        <f>Данные!C16</f>
        <v>Kalina 0,5 L</v>
      </c>
      <c r="F28" s="537"/>
      <c r="G28" s="540">
        <f>Данные!B16</f>
        <v>32</v>
      </c>
      <c r="H28" s="542" t="s">
        <v>41</v>
      </c>
      <c r="I28" s="543"/>
      <c r="J28" s="544"/>
    </row>
    <row r="29" spans="1:10" ht="40.15" customHeight="1" x14ac:dyDescent="0.25">
      <c r="A29" s="532"/>
      <c r="B29" s="548" t="str">
        <f>Данные!$A$30</f>
        <v>(к формокомплекту Бутылка XXI-В-28-2-500-28 Калина)</v>
      </c>
      <c r="C29" s="549"/>
      <c r="D29" s="550"/>
      <c r="E29" s="551"/>
      <c r="F29" s="539"/>
      <c r="G29" s="541"/>
      <c r="H29" s="545"/>
      <c r="I29" s="546"/>
      <c r="J29" s="547"/>
    </row>
    <row r="30" spans="1:10" ht="14.45" customHeight="1" x14ac:dyDescent="0.25">
      <c r="A30" s="531">
        <f t="shared" ref="A30" si="1">A28+1</f>
        <v>4</v>
      </c>
      <c r="B30" s="533" t="s">
        <v>106</v>
      </c>
      <c r="C30" s="534"/>
      <c r="D30" s="535"/>
      <c r="E30" s="536" t="str">
        <f>Данные!C17</f>
        <v>Kalina 0,5 L</v>
      </c>
      <c r="F30" s="537"/>
      <c r="G30" s="540">
        <f>Данные!B17</f>
        <v>32</v>
      </c>
      <c r="H30" s="542"/>
      <c r="I30" s="543"/>
      <c r="J30" s="544"/>
    </row>
    <row r="31" spans="1:10" ht="40.15" customHeight="1" x14ac:dyDescent="0.25">
      <c r="A31" s="532"/>
      <c r="B31" s="548" t="str">
        <f>Данные!$A$30</f>
        <v>(к формокомплекту Бутылка XXI-В-28-2-500-28 Калина)</v>
      </c>
      <c r="C31" s="549"/>
      <c r="D31" s="550"/>
      <c r="E31" s="538"/>
      <c r="F31" s="539"/>
      <c r="G31" s="541"/>
      <c r="H31" s="545"/>
      <c r="I31" s="546"/>
      <c r="J31" s="547"/>
    </row>
    <row r="32" spans="1:10" ht="14.45" customHeight="1" x14ac:dyDescent="0.25">
      <c r="A32" s="531">
        <f t="shared" ref="A32" si="2">A30+1</f>
        <v>5</v>
      </c>
      <c r="B32" s="533" t="s">
        <v>46</v>
      </c>
      <c r="C32" s="534"/>
      <c r="D32" s="535"/>
      <c r="E32" s="536" t="str">
        <f>Данные!C18</f>
        <v>Kalina 0,5 L</v>
      </c>
      <c r="F32" s="537"/>
      <c r="G32" s="540">
        <f>Данные!B18</f>
        <v>60</v>
      </c>
      <c r="H32" s="542"/>
      <c r="I32" s="543"/>
      <c r="J32" s="544"/>
    </row>
    <row r="33" spans="1:10" ht="40.15" customHeight="1" x14ac:dyDescent="0.25">
      <c r="A33" s="532"/>
      <c r="B33" s="548" t="str">
        <f>Данные!$A$30</f>
        <v>(к формокомплекту Бутылка XXI-В-28-2-500-28 Калина)</v>
      </c>
      <c r="C33" s="549"/>
      <c r="D33" s="550"/>
      <c r="E33" s="538"/>
      <c r="F33" s="539"/>
      <c r="G33" s="541"/>
      <c r="H33" s="545"/>
      <c r="I33" s="546"/>
      <c r="J33" s="547"/>
    </row>
    <row r="34" spans="1:10" ht="14.45" customHeight="1" x14ac:dyDescent="0.25">
      <c r="A34" s="531">
        <f t="shared" ref="A34" si="3">A32+1</f>
        <v>6</v>
      </c>
      <c r="B34" s="533" t="s">
        <v>89</v>
      </c>
      <c r="C34" s="534"/>
      <c r="D34" s="535"/>
      <c r="E34" s="536" t="str">
        <f>Данные!C19</f>
        <v>Kalina 0,5 L</v>
      </c>
      <c r="F34" s="537"/>
      <c r="G34" s="540">
        <f>Данные!B19</f>
        <v>80</v>
      </c>
      <c r="H34" s="542"/>
      <c r="I34" s="543"/>
      <c r="J34" s="544"/>
    </row>
    <row r="35" spans="1:10" ht="40.15" customHeight="1" x14ac:dyDescent="0.25">
      <c r="A35" s="532"/>
      <c r="B35" s="548" t="str">
        <f>Данные!$A$30</f>
        <v>(к формокомплекту Бутылка XXI-В-28-2-500-28 Калина)</v>
      </c>
      <c r="C35" s="549"/>
      <c r="D35" s="550"/>
      <c r="E35" s="538"/>
      <c r="F35" s="539"/>
      <c r="G35" s="541"/>
      <c r="H35" s="545"/>
      <c r="I35" s="546"/>
      <c r="J35" s="547"/>
    </row>
    <row r="36" spans="1:10" ht="14.45" customHeight="1" x14ac:dyDescent="0.25">
      <c r="A36" s="531">
        <f t="shared" ref="A36" si="4">A34+1</f>
        <v>7</v>
      </c>
      <c r="B36" s="533" t="s">
        <v>50</v>
      </c>
      <c r="C36" s="534"/>
      <c r="D36" s="535"/>
      <c r="E36" s="536" t="str">
        <f>Данные!C20</f>
        <v>Kalina 0,5 L</v>
      </c>
      <c r="F36" s="537"/>
      <c r="G36" s="540">
        <f>Данные!B20</f>
        <v>40</v>
      </c>
      <c r="H36" s="542"/>
      <c r="I36" s="543"/>
      <c r="J36" s="544"/>
    </row>
    <row r="37" spans="1:10" ht="40.15" customHeight="1" x14ac:dyDescent="0.25">
      <c r="A37" s="532"/>
      <c r="B37" s="548" t="str">
        <f>Данные!$A$30</f>
        <v>(к формокомплекту Бутылка XXI-В-28-2-500-28 Калина)</v>
      </c>
      <c r="C37" s="549"/>
      <c r="D37" s="550"/>
      <c r="E37" s="538"/>
      <c r="F37" s="539"/>
      <c r="G37" s="541"/>
      <c r="H37" s="545"/>
      <c r="I37" s="546"/>
      <c r="J37" s="547"/>
    </row>
    <row r="38" spans="1:10" ht="14.45" customHeight="1" x14ac:dyDescent="0.25">
      <c r="A38" s="531">
        <f t="shared" ref="A38" si="5">A36+1</f>
        <v>8</v>
      </c>
      <c r="B38" s="533" t="s">
        <v>52</v>
      </c>
      <c r="C38" s="534"/>
      <c r="D38" s="535"/>
      <c r="E38" s="536" t="str">
        <f>Данные!C21</f>
        <v>Kalina 0,5 L</v>
      </c>
      <c r="F38" s="537"/>
      <c r="G38" s="540">
        <f>Данные!B21</f>
        <v>0</v>
      </c>
      <c r="H38" s="542"/>
      <c r="I38" s="543"/>
      <c r="J38" s="544"/>
    </row>
    <row r="39" spans="1:10" ht="40.15" customHeight="1" x14ac:dyDescent="0.25">
      <c r="A39" s="532"/>
      <c r="B39" s="548" t="str">
        <f>Данные!$A$30</f>
        <v>(к формокомплекту Бутылка XXI-В-28-2-500-28 Калина)</v>
      </c>
      <c r="C39" s="549"/>
      <c r="D39" s="550"/>
      <c r="E39" s="538"/>
      <c r="F39" s="539"/>
      <c r="G39" s="541"/>
      <c r="H39" s="545"/>
      <c r="I39" s="546"/>
      <c r="J39" s="547"/>
    </row>
    <row r="40" spans="1:10" ht="14.45" customHeight="1" x14ac:dyDescent="0.25">
      <c r="A40" s="531">
        <f t="shared" ref="A40" si="6">A38+1</f>
        <v>9</v>
      </c>
      <c r="B40" s="533" t="s">
        <v>55</v>
      </c>
      <c r="C40" s="534"/>
      <c r="D40" s="535"/>
      <c r="E40" s="536" t="str">
        <f>Данные!C23</f>
        <v>Kalina 0,5 L</v>
      </c>
      <c r="F40" s="537"/>
      <c r="G40" s="540">
        <f>Данные!B23</f>
        <v>0</v>
      </c>
      <c r="H40" s="542"/>
      <c r="I40" s="543"/>
      <c r="J40" s="544"/>
    </row>
    <row r="41" spans="1:10" ht="40.15" customHeight="1" x14ac:dyDescent="0.25">
      <c r="A41" s="532"/>
      <c r="B41" s="548" t="str">
        <f>Данные!$A$30</f>
        <v>(к формокомплекту Бутылка XXI-В-28-2-500-28 Калина)</v>
      </c>
      <c r="C41" s="549"/>
      <c r="D41" s="550"/>
      <c r="E41" s="538"/>
      <c r="F41" s="539"/>
      <c r="G41" s="541"/>
      <c r="H41" s="545"/>
      <c r="I41" s="546"/>
      <c r="J41" s="547"/>
    </row>
    <row r="42" spans="1:10" ht="14.45" customHeight="1" x14ac:dyDescent="0.25">
      <c r="A42" s="531">
        <f t="shared" ref="A42" si="7">A40+1</f>
        <v>10</v>
      </c>
      <c r="B42" s="533" t="s">
        <v>54</v>
      </c>
      <c r="C42" s="534"/>
      <c r="D42" s="535"/>
      <c r="E42" s="536" t="str">
        <f>Данные!C26</f>
        <v>Kalina 0,5 L</v>
      </c>
      <c r="F42" s="537"/>
      <c r="G42" s="540">
        <f>Данные!B26</f>
        <v>0</v>
      </c>
      <c r="H42" s="542"/>
      <c r="I42" s="543"/>
      <c r="J42" s="544"/>
    </row>
    <row r="43" spans="1:10" ht="40.15" customHeight="1" x14ac:dyDescent="0.25">
      <c r="A43" s="532"/>
      <c r="B43" s="548" t="str">
        <f>Данные!$A$30</f>
        <v>(к формокомплекту Бутылка XXI-В-28-2-500-28 Калина)</v>
      </c>
      <c r="C43" s="549"/>
      <c r="D43" s="550"/>
      <c r="E43" s="538"/>
      <c r="F43" s="539"/>
      <c r="G43" s="541"/>
      <c r="H43" s="545"/>
      <c r="I43" s="546"/>
      <c r="J43" s="547"/>
    </row>
    <row r="44" spans="1:10" ht="14.45" customHeight="1" x14ac:dyDescent="0.25">
      <c r="A44" s="531">
        <f t="shared" ref="A44" si="8">A42+1</f>
        <v>11</v>
      </c>
      <c r="B44" s="533" t="s">
        <v>103</v>
      </c>
      <c r="C44" s="534"/>
      <c r="D44" s="535"/>
      <c r="E44" s="536" t="str">
        <f>Данные!C27</f>
        <v>Kalina 0,5 L</v>
      </c>
      <c r="F44" s="537"/>
      <c r="G44" s="540">
        <f>Данные!B27</f>
        <v>0</v>
      </c>
      <c r="H44" s="542"/>
      <c r="I44" s="543"/>
      <c r="J44" s="544"/>
    </row>
    <row r="45" spans="1:10" ht="40.15" customHeight="1" x14ac:dyDescent="0.25">
      <c r="A45" s="532"/>
      <c r="B45" s="548" t="str">
        <f>Данные!$A$30</f>
        <v>(к формокомплекту Бутылка XXI-В-28-2-500-28 Калина)</v>
      </c>
      <c r="C45" s="549"/>
      <c r="D45" s="550"/>
      <c r="E45" s="538"/>
      <c r="F45" s="539"/>
      <c r="G45" s="541"/>
      <c r="H45" s="545"/>
      <c r="I45" s="546"/>
      <c r="J45" s="547"/>
    </row>
    <row r="46" spans="1:10" ht="14.45" customHeight="1" x14ac:dyDescent="0.25">
      <c r="A46" s="531">
        <f t="shared" ref="A46:A48" si="9">A44+1</f>
        <v>12</v>
      </c>
      <c r="B46" s="533" t="s">
        <v>69</v>
      </c>
      <c r="C46" s="534"/>
      <c r="D46" s="535"/>
      <c r="E46" s="536" t="str">
        <f>Данные!C24</f>
        <v>Kalina 0,5 L</v>
      </c>
      <c r="F46" s="537"/>
      <c r="G46" s="540">
        <f>Данные!B24</f>
        <v>0</v>
      </c>
      <c r="H46" s="542"/>
      <c r="I46" s="543"/>
      <c r="J46" s="544"/>
    </row>
    <row r="47" spans="1:10" ht="40.15" customHeight="1" x14ac:dyDescent="0.25">
      <c r="A47" s="532"/>
      <c r="B47" s="548" t="str">
        <f>Данные!$A$30</f>
        <v>(к формокомплекту Бутылка XXI-В-28-2-500-28 Калина)</v>
      </c>
      <c r="C47" s="549"/>
      <c r="D47" s="550"/>
      <c r="E47" s="538"/>
      <c r="F47" s="539"/>
      <c r="G47" s="541"/>
      <c r="H47" s="545"/>
      <c r="I47" s="546"/>
      <c r="J47" s="547"/>
    </row>
    <row r="48" spans="1:10" ht="17.25" customHeight="1" x14ac:dyDescent="0.25">
      <c r="A48" s="531">
        <f t="shared" si="9"/>
        <v>13</v>
      </c>
      <c r="B48" s="557" t="str">
        <f>Данные!A22</f>
        <v>Хватки</v>
      </c>
      <c r="C48" s="558"/>
      <c r="D48" s="559"/>
      <c r="E48" s="536" t="str">
        <f>Данные!C26</f>
        <v>Kalina 0,5 L</v>
      </c>
      <c r="F48" s="537"/>
      <c r="G48" s="540">
        <f>Данные!B22</f>
        <v>24</v>
      </c>
      <c r="H48" s="542"/>
      <c r="I48" s="543"/>
      <c r="J48" s="544"/>
    </row>
    <row r="49" spans="1:10" ht="30" customHeight="1" x14ac:dyDescent="0.25">
      <c r="A49" s="532"/>
      <c r="B49" s="548" t="str">
        <f>Данные!$A$30</f>
        <v>(к формокомплекту Бутылка XXI-В-28-2-500-28 Калина)</v>
      </c>
      <c r="C49" s="549"/>
      <c r="D49" s="550"/>
      <c r="E49" s="538"/>
      <c r="F49" s="539"/>
      <c r="G49" s="541"/>
      <c r="H49" s="545"/>
      <c r="I49" s="546"/>
      <c r="J49" s="547"/>
    </row>
    <row r="50" spans="1:10" x14ac:dyDescent="0.25">
      <c r="A50" s="658"/>
      <c r="B50" s="659"/>
      <c r="C50" s="659"/>
      <c r="D50" s="659"/>
      <c r="E50" s="660"/>
      <c r="F50" s="660"/>
      <c r="G50" s="660"/>
      <c r="H50" s="661"/>
      <c r="I50" s="661"/>
      <c r="J50" s="661"/>
    </row>
    <row r="51" spans="1:10" ht="15.75" x14ac:dyDescent="0.25">
      <c r="A51" s="304" t="s">
        <v>70</v>
      </c>
      <c r="B51" s="304"/>
      <c r="C51" s="304"/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11"/>
      <c r="E52" s="311"/>
      <c r="F52" s="311"/>
      <c r="G52" s="311"/>
      <c r="H52" s="311"/>
      <c r="I52" s="304"/>
      <c r="J52" s="305"/>
    </row>
    <row r="53" spans="1:10" ht="15.75" x14ac:dyDescent="0.25">
      <c r="A53" s="304"/>
      <c r="B53" s="307" t="s">
        <v>71</v>
      </c>
      <c r="C53" s="304" t="s">
        <v>72</v>
      </c>
      <c r="D53" s="304"/>
      <c r="E53" s="304"/>
      <c r="F53" s="304"/>
      <c r="G53" s="304"/>
      <c r="H53" s="304"/>
      <c r="I53" s="304"/>
      <c r="J53" s="305"/>
    </row>
    <row r="54" spans="1:10" ht="15.75" x14ac:dyDescent="0.25">
      <c r="A54" s="304"/>
      <c r="B54" s="304"/>
      <c r="C54" s="304"/>
      <c r="D54" s="304"/>
      <c r="E54" s="304"/>
      <c r="F54" s="304"/>
      <c r="G54" s="304"/>
      <c r="H54" s="304"/>
      <c r="I54" s="304"/>
      <c r="J54" s="305"/>
    </row>
    <row r="55" spans="1:10" ht="15.75" x14ac:dyDescent="0.25">
      <c r="A55" s="304"/>
      <c r="B55" s="304"/>
      <c r="C55" s="304"/>
      <c r="D55" s="304"/>
      <c r="E55" s="304"/>
      <c r="G55" s="308"/>
      <c r="H55" s="308"/>
      <c r="I55" s="304" t="str">
        <f>I17</f>
        <v>Я.В. Карчмит</v>
      </c>
      <c r="J55" s="304"/>
    </row>
    <row r="56" spans="1:10" ht="15.75" x14ac:dyDescent="0.25">
      <c r="A56" s="304"/>
      <c r="B56" s="304"/>
      <c r="C56" s="304"/>
      <c r="D56" s="304"/>
      <c r="E56" s="304"/>
      <c r="G56" s="304"/>
      <c r="H56" s="304"/>
      <c r="I56" s="304"/>
      <c r="J56" s="304"/>
    </row>
    <row r="57" spans="1:10" ht="15.75" x14ac:dyDescent="0.25">
      <c r="A57" s="304"/>
      <c r="B57" s="304"/>
      <c r="C57" s="304"/>
      <c r="D57" s="304"/>
      <c r="E57" s="304"/>
      <c r="G57" s="302"/>
      <c r="H57" s="302"/>
      <c r="I57" s="304" t="str">
        <f>I18</f>
        <v>Д.Е. Серков</v>
      </c>
    </row>
    <row r="58" spans="1:10" ht="18" x14ac:dyDescent="0.25">
      <c r="A58" s="301"/>
      <c r="B58" s="301"/>
      <c r="C58" s="301"/>
      <c r="D58" s="301"/>
      <c r="E58" s="301"/>
    </row>
    <row r="59" spans="1:10" ht="18" x14ac:dyDescent="0.25">
      <c r="A59" s="301"/>
      <c r="B59" s="301"/>
      <c r="C59" s="301"/>
      <c r="D59" s="301"/>
      <c r="E59" s="301"/>
      <c r="G59" s="308"/>
      <c r="H59" s="308"/>
      <c r="I59" s="304" t="str">
        <f>I19</f>
        <v>А.Д. Гавриленко</v>
      </c>
      <c r="J59" s="304"/>
    </row>
    <row r="60" spans="1:10" ht="15.75" x14ac:dyDescent="0.25">
      <c r="G60" s="503"/>
      <c r="H60" s="503"/>
      <c r="I60" s="304"/>
      <c r="J60" s="304"/>
    </row>
    <row r="61" spans="1:10" ht="15.75" x14ac:dyDescent="0.25">
      <c r="G61" s="308"/>
      <c r="H61" s="308"/>
      <c r="I61" s="304" t="str">
        <f>Данные!J14</f>
        <v>А.Н. Веко</v>
      </c>
      <c r="J61" s="304"/>
    </row>
  </sheetData>
  <mergeCells count="86">
    <mergeCell ref="A48:A49"/>
    <mergeCell ref="B48:D48"/>
    <mergeCell ref="E48:F49"/>
    <mergeCell ref="G48:G49"/>
    <mergeCell ref="H48:J49"/>
    <mergeCell ref="B49:D49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9" sqref="G19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0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Данные!B14</f>
        <v>24</v>
      </c>
      <c r="L2" s="585"/>
      <c r="M2" s="66"/>
      <c r="N2" s="67"/>
      <c r="O2" s="68"/>
      <c r="P2" s="576"/>
      <c r="Q2" s="576"/>
      <c r="R2" s="69"/>
      <c r="S2" s="70"/>
    </row>
    <row r="3" spans="1:19" ht="24" thickBot="1" x14ac:dyDescent="0.25">
      <c r="A3" s="65"/>
      <c r="B3" s="567"/>
      <c r="C3" s="568"/>
      <c r="D3" s="569"/>
      <c r="E3" s="577" t="s">
        <v>42</v>
      </c>
      <c r="F3" s="578"/>
      <c r="G3" s="578"/>
      <c r="H3" s="579"/>
      <c r="I3" s="582"/>
      <c r="J3" s="583"/>
      <c r="K3" s="586"/>
      <c r="L3" s="587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1" t="s">
        <v>13</v>
      </c>
      <c r="C5" s="592"/>
      <c r="D5" s="511" t="str">
        <f>Данные!$A5</f>
        <v>PCI</v>
      </c>
      <c r="E5" s="512"/>
      <c r="F5" s="512"/>
      <c r="G5" s="512"/>
      <c r="H5" s="513"/>
      <c r="I5" s="593"/>
      <c r="J5" s="594"/>
      <c r="K5" s="512"/>
      <c r="L5" s="513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1" t="s">
        <v>12</v>
      </c>
      <c r="C6" s="595"/>
      <c r="D6" s="504" t="str">
        <f>Данные!$A2</f>
        <v>XXI-В-28-2-500-28 Калина</v>
      </c>
      <c r="E6" s="596"/>
      <c r="F6" s="596"/>
      <c r="G6" s="596"/>
      <c r="H6" s="597"/>
      <c r="I6" s="593"/>
      <c r="J6" s="594"/>
      <c r="K6" s="512"/>
      <c r="L6" s="51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601" t="s">
        <v>14</v>
      </c>
      <c r="C7" s="602"/>
      <c r="D7" s="514">
        <f>Данные!$A8</f>
        <v>0</v>
      </c>
      <c r="E7" s="603"/>
      <c r="F7" s="603"/>
      <c r="G7" s="603"/>
      <c r="H7" s="604"/>
      <c r="I7" s="601" t="s">
        <v>15</v>
      </c>
      <c r="J7" s="605"/>
      <c r="K7" s="520">
        <f>Данные!$A11</f>
        <v>0</v>
      </c>
      <c r="L7" s="521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4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147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39</v>
      </c>
      <c r="C21" s="353"/>
      <c r="D21" s="104">
        <v>0.02</v>
      </c>
      <c r="E21" s="97">
        <v>-0.02</v>
      </c>
      <c r="F21" s="51" t="s">
        <v>19</v>
      </c>
      <c r="G21" s="241" t="s">
        <v>36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40</v>
      </c>
      <c r="C22" s="353"/>
      <c r="D22" s="104">
        <v>0.02</v>
      </c>
      <c r="E22" s="97">
        <v>-0.02</v>
      </c>
      <c r="F22" s="51" t="s">
        <v>19</v>
      </c>
      <c r="G22" s="241" t="s">
        <v>36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8" t="s">
        <v>56</v>
      </c>
      <c r="C23" s="599"/>
      <c r="D23" s="599"/>
      <c r="E23" s="600"/>
      <c r="F23" s="114" t="s">
        <v>16</v>
      </c>
      <c r="G23" s="299" t="s">
        <v>45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8" t="s">
        <v>44</v>
      </c>
      <c r="C24" s="589"/>
      <c r="D24" s="589"/>
      <c r="E24" s="590"/>
      <c r="F24" s="114" t="s">
        <v>16</v>
      </c>
      <c r="G24" s="51" t="s">
        <v>45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3" t="s">
        <v>134</v>
      </c>
      <c r="L27" s="563"/>
      <c r="M27" s="563"/>
      <c r="N27" s="472"/>
      <c r="O27" s="472"/>
      <c r="P27" s="488"/>
      <c r="Q27" s="488"/>
    </row>
    <row r="28" spans="1:19" x14ac:dyDescent="0.2">
      <c r="N28" s="560" t="s">
        <v>138</v>
      </c>
      <c r="O28" s="560"/>
      <c r="P28" s="561" t="s">
        <v>139</v>
      </c>
      <c r="Q28" s="562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89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2">
        <f>'Чист. форма'!B2:D4</f>
        <v>0</v>
      </c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Данные!B15</f>
        <v>24</v>
      </c>
      <c r="L2" s="632"/>
      <c r="M2" s="66"/>
      <c r="N2" s="67"/>
      <c r="O2" s="68"/>
      <c r="P2" s="576"/>
      <c r="Q2" s="576"/>
      <c r="R2" s="69"/>
      <c r="S2" s="70"/>
    </row>
    <row r="3" spans="1:19" ht="17.25" customHeight="1" thickBot="1" x14ac:dyDescent="0.25">
      <c r="A3" s="65"/>
      <c r="B3" s="615"/>
      <c r="C3" s="616"/>
      <c r="D3" s="617"/>
      <c r="E3" s="624" t="s">
        <v>43</v>
      </c>
      <c r="F3" s="625"/>
      <c r="G3" s="625"/>
      <c r="H3" s="626"/>
      <c r="I3" s="629"/>
      <c r="J3" s="630"/>
      <c r="K3" s="633"/>
      <c r="L3" s="63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1" t="s">
        <v>13</v>
      </c>
      <c r="C5" s="606"/>
      <c r="D5" s="511" t="str">
        <f>Данные!$A5</f>
        <v>PCI</v>
      </c>
      <c r="E5" s="512"/>
      <c r="F5" s="512"/>
      <c r="G5" s="512"/>
      <c r="H5" s="513"/>
      <c r="I5" s="607"/>
      <c r="J5" s="608"/>
      <c r="K5" s="609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1" t="s">
        <v>12</v>
      </c>
      <c r="C6" s="606"/>
      <c r="D6" s="504" t="str">
        <f>Данные!$A2</f>
        <v>XXI-В-28-2-500-28 Калина</v>
      </c>
      <c r="E6" s="596"/>
      <c r="F6" s="596"/>
      <c r="G6" s="596"/>
      <c r="H6" s="597"/>
      <c r="I6" s="607"/>
      <c r="J6" s="608"/>
      <c r="K6" s="609"/>
      <c r="L6" s="51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601" t="s">
        <v>14</v>
      </c>
      <c r="C7" s="610"/>
      <c r="D7" s="514">
        <f>Данные!$A8</f>
        <v>0</v>
      </c>
      <c r="E7" s="603"/>
      <c r="F7" s="603"/>
      <c r="G7" s="603"/>
      <c r="H7" s="604"/>
      <c r="I7" s="611" t="s">
        <v>15</v>
      </c>
      <c r="J7" s="610"/>
      <c r="K7" s="520">
        <f>Данные!$A11</f>
        <v>0</v>
      </c>
      <c r="L7" s="521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6" t="s">
        <v>133</v>
      </c>
      <c r="C14" s="637"/>
      <c r="D14" s="637"/>
      <c r="E14" s="637"/>
      <c r="F14" s="114" t="s">
        <v>16</v>
      </c>
      <c r="G14" s="56" t="s">
        <v>45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8" t="s">
        <v>140</v>
      </c>
      <c r="C15" s="599"/>
      <c r="D15" s="599"/>
      <c r="E15" s="599"/>
      <c r="F15" s="635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8" t="s">
        <v>44</v>
      </c>
      <c r="C16" s="589"/>
      <c r="D16" s="589"/>
      <c r="E16" s="590"/>
      <c r="F16" s="114" t="s">
        <v>16</v>
      </c>
      <c r="G16" s="113" t="s">
        <v>45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3" t="s">
        <v>134</v>
      </c>
      <c r="M19" s="563"/>
      <c r="N19" s="563"/>
      <c r="O19" s="472"/>
      <c r="P19" s="472"/>
      <c r="Q19" s="488"/>
      <c r="R19" s="488"/>
    </row>
    <row r="20" spans="1:19" x14ac:dyDescent="0.2">
      <c r="O20" s="560" t="s">
        <v>138</v>
      </c>
      <c r="P20" s="560"/>
      <c r="Q20" s="561" t="s">
        <v>139</v>
      </c>
      <c r="R20" s="562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activeCellId="2" sqref="C10 C13:C14 C17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Данные!B16</f>
        <v>32</v>
      </c>
      <c r="L2" s="585"/>
      <c r="M2" s="66"/>
      <c r="N2" s="67"/>
      <c r="O2" s="68"/>
      <c r="P2" s="576"/>
      <c r="Q2" s="576"/>
      <c r="R2" s="69"/>
      <c r="S2" s="70"/>
    </row>
    <row r="3" spans="1:24" ht="17.25" customHeight="1" thickBot="1" x14ac:dyDescent="0.25">
      <c r="A3" s="65"/>
      <c r="B3" s="567"/>
      <c r="C3" s="568"/>
      <c r="D3" s="569"/>
      <c r="E3" s="577" t="s">
        <v>37</v>
      </c>
      <c r="F3" s="578"/>
      <c r="G3" s="578"/>
      <c r="H3" s="579"/>
      <c r="I3" s="582"/>
      <c r="J3" s="583"/>
      <c r="K3" s="586"/>
      <c r="L3" s="587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1" t="s">
        <v>13</v>
      </c>
      <c r="C5" s="592"/>
      <c r="D5" s="511" t="str">
        <f>Данные!$A5</f>
        <v>PCI</v>
      </c>
      <c r="E5" s="512"/>
      <c r="F5" s="512"/>
      <c r="G5" s="512"/>
      <c r="H5" s="513"/>
      <c r="I5" s="593"/>
      <c r="J5" s="594"/>
      <c r="K5" s="512"/>
      <c r="L5" s="513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1" t="s">
        <v>12</v>
      </c>
      <c r="C6" s="595"/>
      <c r="D6" s="504" t="str">
        <f>Данные!$A2</f>
        <v>XXI-В-28-2-500-28 Калина</v>
      </c>
      <c r="E6" s="596"/>
      <c r="F6" s="596"/>
      <c r="G6" s="596"/>
      <c r="H6" s="597"/>
      <c r="I6" s="593"/>
      <c r="J6" s="594"/>
      <c r="K6" s="512"/>
      <c r="L6" s="513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601" t="s">
        <v>14</v>
      </c>
      <c r="C7" s="602"/>
      <c r="D7" s="514">
        <f>Данные!$A8</f>
        <v>0</v>
      </c>
      <c r="E7" s="603"/>
      <c r="F7" s="603"/>
      <c r="G7" s="603"/>
      <c r="H7" s="604"/>
      <c r="I7" s="601" t="s">
        <v>15</v>
      </c>
      <c r="J7" s="605"/>
      <c r="K7" s="520">
        <f>Данные!$A11</f>
        <v>0</v>
      </c>
      <c r="L7" s="521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02" t="s">
        <v>144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143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36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8" t="s">
        <v>134</v>
      </c>
      <c r="M23" s="638"/>
      <c r="N23" s="638"/>
      <c r="O23" s="472"/>
      <c r="P23" s="472"/>
      <c r="Q23" s="488"/>
      <c r="R23" s="488"/>
    </row>
    <row r="24" spans="1:24" x14ac:dyDescent="0.2">
      <c r="O24" s="560" t="s">
        <v>138</v>
      </c>
      <c r="P24" s="560"/>
      <c r="Q24" s="561" t="s">
        <v>139</v>
      </c>
      <c r="R24" s="562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Данные!B17</f>
        <v>32</v>
      </c>
      <c r="L2" s="585"/>
      <c r="M2" s="7"/>
      <c r="N2" s="8"/>
      <c r="O2" s="9"/>
      <c r="P2" s="639"/>
      <c r="Q2" s="639"/>
      <c r="R2" s="10"/>
      <c r="S2" s="11"/>
    </row>
    <row r="3" spans="1:19" ht="17.25" customHeight="1" thickBot="1" x14ac:dyDescent="0.25">
      <c r="A3" s="6"/>
      <c r="B3" s="567"/>
      <c r="C3" s="568"/>
      <c r="D3" s="569"/>
      <c r="E3" s="577" t="s">
        <v>23</v>
      </c>
      <c r="F3" s="578"/>
      <c r="G3" s="578"/>
      <c r="H3" s="579"/>
      <c r="I3" s="582"/>
      <c r="J3" s="583"/>
      <c r="K3" s="586"/>
      <c r="L3" s="587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1" t="s">
        <v>13</v>
      </c>
      <c r="C5" s="592"/>
      <c r="D5" s="511" t="str">
        <f>Данные!$A5</f>
        <v>PCI</v>
      </c>
      <c r="E5" s="512"/>
      <c r="F5" s="512"/>
      <c r="G5" s="512"/>
      <c r="H5" s="513"/>
      <c r="I5" s="593"/>
      <c r="J5" s="594"/>
      <c r="K5" s="512"/>
      <c r="L5" s="513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1" t="s">
        <v>12</v>
      </c>
      <c r="C6" s="595"/>
      <c r="D6" s="504" t="str">
        <f>Данные!$A2</f>
        <v>XXI-В-28-2-500-28 Калина</v>
      </c>
      <c r="E6" s="596"/>
      <c r="F6" s="596"/>
      <c r="G6" s="596"/>
      <c r="H6" s="597"/>
      <c r="I6" s="593"/>
      <c r="J6" s="594"/>
      <c r="K6" s="512"/>
      <c r="L6" s="513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601" t="s">
        <v>14</v>
      </c>
      <c r="C7" s="602"/>
      <c r="D7" s="514">
        <f>Данные!$A8</f>
        <v>0</v>
      </c>
      <c r="E7" s="603"/>
      <c r="F7" s="603"/>
      <c r="G7" s="603"/>
      <c r="H7" s="604"/>
      <c r="I7" s="601" t="s">
        <v>15</v>
      </c>
      <c r="J7" s="605"/>
      <c r="K7" s="520">
        <f>Данные!$A11</f>
        <v>0</v>
      </c>
      <c r="L7" s="521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8" t="s">
        <v>134</v>
      </c>
      <c r="M18" s="638"/>
      <c r="N18" s="638"/>
      <c r="O18" s="472"/>
      <c r="P18" s="472"/>
      <c r="Q18" s="488"/>
      <c r="R18" s="488"/>
    </row>
    <row r="19" spans="12:18" x14ac:dyDescent="0.2">
      <c r="O19" s="560" t="s">
        <v>138</v>
      </c>
      <c r="P19" s="560"/>
      <c r="Q19" s="561" t="s">
        <v>139</v>
      </c>
      <c r="R19" s="562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V6" sqref="V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24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4" customHeight="1" x14ac:dyDescent="0.2">
      <c r="A2" s="65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Данные!B18</f>
        <v>60</v>
      </c>
      <c r="L2" s="632"/>
      <c r="M2" s="640"/>
      <c r="N2" s="641"/>
      <c r="O2" s="641"/>
      <c r="P2" s="641"/>
      <c r="Q2" s="641"/>
      <c r="R2" s="642"/>
      <c r="S2" s="70"/>
    </row>
    <row r="3" spans="1:24" ht="17.25" customHeight="1" thickBot="1" x14ac:dyDescent="0.25">
      <c r="A3" s="65"/>
      <c r="B3" s="615"/>
      <c r="C3" s="616"/>
      <c r="D3" s="617"/>
      <c r="E3" s="624" t="s">
        <v>46</v>
      </c>
      <c r="F3" s="625"/>
      <c r="G3" s="625"/>
      <c r="H3" s="626"/>
      <c r="I3" s="629"/>
      <c r="J3" s="630"/>
      <c r="K3" s="633"/>
      <c r="L3" s="634"/>
      <c r="M3" s="643"/>
      <c r="N3" s="644"/>
      <c r="O3" s="644"/>
      <c r="P3" s="644"/>
      <c r="Q3" s="644"/>
      <c r="R3" s="645"/>
      <c r="S3" s="70"/>
    </row>
    <row r="4" spans="1:24" ht="17.100000000000001" customHeight="1" thickBot="1" x14ac:dyDescent="0.25">
      <c r="A4" s="65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643"/>
      <c r="N4" s="644"/>
      <c r="O4" s="644"/>
      <c r="P4" s="644"/>
      <c r="Q4" s="644"/>
      <c r="R4" s="645"/>
      <c r="S4" s="70"/>
    </row>
    <row r="5" spans="1:24" ht="24.75" customHeight="1" thickTop="1" thickBot="1" x14ac:dyDescent="0.25">
      <c r="A5" s="65"/>
      <c r="B5" s="591" t="s">
        <v>13</v>
      </c>
      <c r="C5" s="606"/>
      <c r="D5" s="511" t="str">
        <f>Данные!$A5</f>
        <v>PCI</v>
      </c>
      <c r="E5" s="512"/>
      <c r="F5" s="512"/>
      <c r="G5" s="512"/>
      <c r="H5" s="513"/>
      <c r="I5" s="607"/>
      <c r="J5" s="608"/>
      <c r="K5" s="609"/>
      <c r="L5" s="513"/>
      <c r="M5" s="643"/>
      <c r="N5" s="644"/>
      <c r="O5" s="644"/>
      <c r="P5" s="644"/>
      <c r="Q5" s="644"/>
      <c r="R5" s="645"/>
      <c r="S5" s="70"/>
    </row>
    <row r="6" spans="1:24" ht="17.100000000000001" customHeight="1" thickTop="1" thickBot="1" x14ac:dyDescent="0.25">
      <c r="A6" s="65"/>
      <c r="B6" s="591" t="s">
        <v>12</v>
      </c>
      <c r="C6" s="606"/>
      <c r="D6" s="504" t="str">
        <f>Данные!$A2</f>
        <v>XXI-В-28-2-500-28 Калина</v>
      </c>
      <c r="E6" s="596"/>
      <c r="F6" s="596"/>
      <c r="G6" s="596"/>
      <c r="H6" s="597"/>
      <c r="I6" s="607"/>
      <c r="J6" s="608"/>
      <c r="K6" s="609"/>
      <c r="L6" s="513"/>
      <c r="M6" s="643"/>
      <c r="N6" s="644"/>
      <c r="O6" s="644"/>
      <c r="P6" s="644"/>
      <c r="Q6" s="644"/>
      <c r="R6" s="645"/>
      <c r="S6" s="70"/>
    </row>
    <row r="7" spans="1:24" ht="90.75" customHeight="1" thickTop="1" thickBot="1" x14ac:dyDescent="0.25">
      <c r="A7" s="65"/>
      <c r="B7" s="601" t="s">
        <v>14</v>
      </c>
      <c r="C7" s="610"/>
      <c r="D7" s="514">
        <f>Данные!$A8</f>
        <v>0</v>
      </c>
      <c r="E7" s="603"/>
      <c r="F7" s="603"/>
      <c r="G7" s="603"/>
      <c r="H7" s="604"/>
      <c r="I7" s="611" t="s">
        <v>15</v>
      </c>
      <c r="J7" s="610"/>
      <c r="K7" s="520">
        <f>Данные!$A11</f>
        <v>0</v>
      </c>
      <c r="L7" s="521"/>
      <c r="M7" s="643"/>
      <c r="N7" s="644"/>
      <c r="O7" s="644"/>
      <c r="P7" s="644"/>
      <c r="Q7" s="644"/>
      <c r="R7" s="645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24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24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24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24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135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  <c r="X13" s="64"/>
    </row>
    <row r="14" spans="1:24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136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  <c r="X14" s="483"/>
    </row>
    <row r="15" spans="1:24" ht="24.2" customHeight="1" x14ac:dyDescent="0.2">
      <c r="A15" s="78"/>
      <c r="B15" s="96" t="s">
        <v>28</v>
      </c>
      <c r="C15" s="315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24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135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40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8" t="s">
        <v>47</v>
      </c>
      <c r="C21" s="589"/>
      <c r="D21" s="589"/>
      <c r="E21" s="590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8" t="s">
        <v>134</v>
      </c>
      <c r="M24" s="638"/>
      <c r="N24" s="638"/>
      <c r="O24" s="472"/>
      <c r="P24" s="472"/>
      <c r="Q24" s="488"/>
      <c r="R24" s="488"/>
    </row>
    <row r="25" spans="1:19" x14ac:dyDescent="0.2">
      <c r="O25" s="560" t="s">
        <v>138</v>
      </c>
      <c r="P25" s="560"/>
      <c r="Q25" s="561" t="s">
        <v>139</v>
      </c>
      <c r="R25" s="562"/>
    </row>
  </sheetData>
  <mergeCells count="22">
    <mergeCell ref="B21:E21"/>
    <mergeCell ref="D6:H6"/>
    <mergeCell ref="I6:J6"/>
    <mergeCell ref="B7:C7"/>
    <mergeCell ref="D7:H7"/>
    <mergeCell ref="I7:J7"/>
    <mergeCell ref="L24:N24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Данные!B19</f>
        <v>80</v>
      </c>
      <c r="L2" s="632"/>
      <c r="M2" s="66"/>
      <c r="N2" s="67"/>
      <c r="O2" s="68"/>
      <c r="P2" s="646"/>
      <c r="Q2" s="646"/>
      <c r="R2" s="69"/>
      <c r="S2" s="70"/>
    </row>
    <row r="3" spans="1:19" ht="17.25" customHeight="1" thickBot="1" x14ac:dyDescent="0.25">
      <c r="A3" s="65"/>
      <c r="B3" s="615"/>
      <c r="C3" s="616"/>
      <c r="D3" s="617"/>
      <c r="E3" s="624" t="s">
        <v>89</v>
      </c>
      <c r="F3" s="625"/>
      <c r="G3" s="625"/>
      <c r="H3" s="626"/>
      <c r="I3" s="629"/>
      <c r="J3" s="630"/>
      <c r="K3" s="633"/>
      <c r="L3" s="63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1" t="s">
        <v>13</v>
      </c>
      <c r="C5" s="606"/>
      <c r="D5" s="511" t="str">
        <f>Данные!$A5</f>
        <v>PCI</v>
      </c>
      <c r="E5" s="512"/>
      <c r="F5" s="512"/>
      <c r="G5" s="512"/>
      <c r="H5" s="513"/>
      <c r="I5" s="607"/>
      <c r="J5" s="608"/>
      <c r="K5" s="609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1" t="s">
        <v>12</v>
      </c>
      <c r="C6" s="606"/>
      <c r="D6" s="504" t="str">
        <f>Данные!$A2</f>
        <v>XXI-В-28-2-500-28 Калина</v>
      </c>
      <c r="E6" s="596"/>
      <c r="F6" s="596"/>
      <c r="G6" s="596"/>
      <c r="H6" s="597"/>
      <c r="I6" s="607"/>
      <c r="J6" s="608"/>
      <c r="K6" s="609"/>
      <c r="L6" s="513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601" t="s">
        <v>14</v>
      </c>
      <c r="C7" s="610"/>
      <c r="D7" s="514">
        <f>Данные!$A8</f>
        <v>0</v>
      </c>
      <c r="E7" s="603"/>
      <c r="F7" s="603"/>
      <c r="G7" s="603"/>
      <c r="H7" s="604"/>
      <c r="I7" s="611" t="s">
        <v>15</v>
      </c>
      <c r="J7" s="610"/>
      <c r="K7" s="520">
        <f>Данные!$A11</f>
        <v>0</v>
      </c>
      <c r="L7" s="521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48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>
        <v>28.6</v>
      </c>
      <c r="D12" s="479">
        <v>0</v>
      </c>
      <c r="E12" s="479">
        <v>-0.03</v>
      </c>
      <c r="F12" s="477" t="s">
        <v>16</v>
      </c>
      <c r="G12" s="296" t="s">
        <v>137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8" t="s">
        <v>49</v>
      </c>
      <c r="C16" s="589"/>
      <c r="D16" s="589"/>
      <c r="E16" s="590"/>
      <c r="F16" s="252" t="s">
        <v>16</v>
      </c>
      <c r="G16" s="191" t="s">
        <v>45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8" t="s">
        <v>134</v>
      </c>
      <c r="M19" s="638"/>
      <c r="N19" s="638"/>
      <c r="O19" s="472"/>
      <c r="P19" s="472"/>
      <c r="Q19" s="488"/>
      <c r="R19" s="488"/>
    </row>
    <row r="20" spans="1:19" x14ac:dyDescent="0.2">
      <c r="O20" s="560" t="s">
        <v>138</v>
      </c>
      <c r="P20" s="560"/>
      <c r="Q20" s="561" t="s">
        <v>139</v>
      </c>
      <c r="R20" s="562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2020-10-28T05:53:47Z</cp:lastPrinted>
  <dcterms:created xsi:type="dcterms:W3CDTF">2004-01-21T15:24:02Z</dcterms:created>
  <dcterms:modified xsi:type="dcterms:W3CDTF">2021-03-31T12:56:48Z</dcterms:modified>
</cp:coreProperties>
</file>