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0FCBB205-5182-4CA8-959C-CD9ADD75901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6" l="1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<sst xmlns="http://schemas.openxmlformats.org/spreadsheetml/2006/main" count="552" uniqueCount="157">
  <si>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</si>
  <si>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</si>
  <si>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</si>
  <si>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</si>
  <si>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</si>
  <si>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</si>
  <si>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</si>
  <si>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</si>
  <si>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</si>
  <si>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</si>
  <si>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</si>
  <si>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</si>
  <si>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</si>
  <si>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</si>
  <si>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</si>
  <si>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</si>
  <si>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</si>
  <si>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</si>
  <si>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</si>
  <si>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</si>
  <si>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</si>
  <si>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</si>
  <si>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</si>
  <si>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</si>
  <si>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</si>
  <si>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</si>
  <si>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</si>
  <si>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</si>
  <si>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</si>
  <si>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</si>
  <si>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</si>
  <si>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</si>
  <si>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</si>
  <si>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</si>
  <si>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</si>
  <si>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</si>
  <si>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</si>
  <si>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</si>
  <si>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</si>
  <si>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</si>
  <si>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</si>
  <si>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</si>
  <si>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</si>
  <si>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</si>
  <si>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</si>
  <si>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</si>
  <si>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</si>
  <si>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</si>
  <si>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</si>
  <si>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</si>
  <si>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</si>
  <si>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</si>
  <si>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</si>
  <si>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</si>
  <si>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</si>
  <si>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</si>
  <si>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</si>
  <si>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</si>
  <si>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</si>
  <si>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</si>
  <si>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</si>
  <si>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</si>
  <si>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</si>
  <si>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</si>
  <si>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</si>
  <si>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</si>
  <si>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</si>
  <si>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</si>
  <si>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</si>
  <si>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</si>
  <si>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</si>
  <si>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</si>
  <si>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</si>
  <si>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</si>
  <si>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</si>
  <si>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</si>
  <si>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</si>
  <si>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</si>
  <si>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</si>
  <si>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</si>
  <si>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</si>
  <si>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</si>
  <si>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</si>
  <si>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</si>
  <si>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</si>
  <si>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</si>
  <si>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</si>
  <si>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</si>
  <si>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</si>
  <si>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</si>
  <si>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</si>
  <si>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</si>
  <si>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</si>
  <si>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</si>
  <si>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</si>
  <si>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</si>
  <si>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</si>
  <si>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</si>
  <si>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</si>
  <si>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</si>
  <si>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</si>
  <si>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</si>
  <si>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</si>
  <si>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</si>
  <si>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</si>
  <si>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</si>
  <si>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</si>
  <si>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</si>
  <si>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</si>
  <si>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</si>
  <si>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</si>
  <si>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</si>
  <si>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</si>
  <si>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</si>
  <si>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</si>
  <si>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</si>
  <si>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</si>
  <si>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</si>
  <si>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</si>
  <si>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</si>
  <si>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</si>
  <si>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</si>
  <si>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</si>
  <si>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</si>
  <si>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</si>
  <si>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</si>
  <si>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</si>
  <si>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</si>
  <si>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</si>
  <si>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</si>
  <si>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</si>
  <si>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</si>
  <si>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</si>
  <si>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</si>
  <si>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</si>
  <si>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</si>
  <si>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</si>
  <si>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</si>
  <si>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</si>
  <si>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</si>
  <si>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</si>
  <si>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</si>
  <si>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</si>
  <si>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</si>
  <si>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</si>
  <si>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</si>
  <si>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 xml:space="preserve"> Oval 0,5L PSI/5151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</si>
  <si>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</si>
  <si>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</si>
  <si>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</si>
  <si>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PSI/5151</t>
  </si>
  <si>
    <t>Главный конструктор</t>
  </si>
  <si>
    <t>А.Н. Веко</t>
  </si>
  <si>
    <t>ХXI-КПМ-25-700-12 (Овал)</t>
  </si>
  <si>
    <t>(к формокомплекту Бутылка ХXI-КПМ-25-700-12 (Овал))</t>
  </si>
  <si>
    <t>XXI-КПМ-25-700-12</t>
  </si>
  <si>
    <t>Вес, гр. (ном. 520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</si>
</sst>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C26" sqref="C26:C28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3" t="s">
        <v>81</v>
      </c>
    </row>
    <row r="2" spans="1:11" ht="17.25" thickTop="1" thickBot="1" x14ac:dyDescent="0.25">
      <c r="A2" s="508" t="s">
        <v>153</v>
      </c>
      <c r="B2" s="509"/>
      <c r="C2" s="509"/>
      <c r="D2" s="509"/>
      <c r="E2" s="510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4"/>
      <c r="D10" s="369" t="s">
        <v>93</v>
      </c>
      <c r="E10" s="364"/>
      <c r="F10" t="s">
        <v>94</v>
      </c>
    </row>
    <row r="11" spans="1:11" ht="17.25" thickTop="1" thickBot="1" x14ac:dyDescent="0.25">
      <c r="A11" s="505"/>
      <c r="B11" s="506"/>
      <c r="D11" s="490">
        <v>44330</v>
      </c>
      <c r="F11" s="502" t="s">
        <v>96</v>
      </c>
      <c r="G11" s="502"/>
      <c r="H11" s="502"/>
      <c r="I11" s="502"/>
      <c r="J11" s="503" t="s">
        <v>98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99</v>
      </c>
      <c r="K12" s="503"/>
    </row>
    <row r="13" spans="1:11" ht="38.25" x14ac:dyDescent="0.2">
      <c r="A13" s="373" t="s">
        <v>88</v>
      </c>
      <c r="B13" s="373" t="s">
        <v>89</v>
      </c>
      <c r="C13" s="373" t="s">
        <v>102</v>
      </c>
      <c r="D13" s="373" t="s">
        <v>134</v>
      </c>
      <c r="E13" s="471" t="s">
        <v>135</v>
      </c>
      <c r="F13" s="502" t="s">
        <v>97</v>
      </c>
      <c r="G13" s="502"/>
      <c r="H13" s="502"/>
      <c r="I13" s="502"/>
      <c r="J13" s="503" t="s">
        <v>100</v>
      </c>
      <c r="K13" s="503"/>
    </row>
    <row r="14" spans="1:11" x14ac:dyDescent="0.2">
      <c r="A14" s="365" t="s">
        <v>43</v>
      </c>
      <c r="B14" s="366">
        <v>24</v>
      </c>
      <c r="C14" s="371" t="s">
        <v>155</v>
      </c>
      <c r="D14" s="366">
        <v>32.5</v>
      </c>
      <c r="E14" s="366">
        <f>B14*D14</f>
        <v>780</v>
      </c>
      <c r="F14" s="502" t="s">
        <v>151</v>
      </c>
      <c r="G14" s="502"/>
      <c r="H14" s="502"/>
      <c r="I14" s="502"/>
      <c r="J14" s="503" t="s">
        <v>152</v>
      </c>
      <c r="K14" s="503"/>
    </row>
    <row r="15" spans="1:11" x14ac:dyDescent="0.2">
      <c r="A15" s="365" t="s">
        <v>44</v>
      </c>
      <c r="B15" s="366">
        <v>24</v>
      </c>
      <c r="C15" s="371" t="s">
        <v>155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1" t="s">
        <v>155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30</v>
      </c>
      <c r="C17" s="371" t="s">
        <v>155</v>
      </c>
      <c r="D17" s="366">
        <v>1.3</v>
      </c>
      <c r="E17" s="366">
        <f t="shared" si="0"/>
        <v>39</v>
      </c>
    </row>
    <row r="18" spans="1:7" x14ac:dyDescent="0.2">
      <c r="A18" s="365" t="s">
        <v>47</v>
      </c>
      <c r="B18" s="366">
        <v>60</v>
      </c>
      <c r="C18" s="371" t="s">
        <v>155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80</v>
      </c>
      <c r="C19" s="371" t="s">
        <v>155</v>
      </c>
      <c r="D19" s="366">
        <v>0.3</v>
      </c>
      <c r="E19" s="366">
        <f t="shared" si="0"/>
        <v>24</v>
      </c>
    </row>
    <row r="20" spans="1:7" x14ac:dyDescent="0.2">
      <c r="A20" s="365" t="s">
        <v>51</v>
      </c>
      <c r="B20" s="366">
        <v>40</v>
      </c>
      <c r="C20" s="371" t="s">
        <v>155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1" t="s">
        <v>155</v>
      </c>
      <c r="D21" s="366"/>
      <c r="E21" s="366"/>
    </row>
    <row r="22" spans="1:7" x14ac:dyDescent="0.2">
      <c r="A22" s="365" t="s">
        <v>91</v>
      </c>
      <c r="B22" s="371"/>
      <c r="C22" s="371" t="s">
        <v>146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1" t="s">
        <v>155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1" t="s">
        <v>155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1" t="s">
        <v>155</v>
      </c>
      <c r="D26" s="366">
        <v>1.5</v>
      </c>
      <c r="E26" s="366">
        <f t="shared" si="0"/>
        <v>30</v>
      </c>
    </row>
    <row r="27" spans="1:7" x14ac:dyDescent="0.2">
      <c r="A27" s="367" t="s">
        <v>104</v>
      </c>
      <c r="B27" s="372">
        <v>30</v>
      </c>
      <c r="C27" s="371" t="s">
        <v>155</v>
      </c>
      <c r="D27" s="366"/>
      <c r="E27" s="366"/>
    </row>
    <row r="28" spans="1:7" x14ac:dyDescent="0.2">
      <c r="A28" s="367" t="s">
        <v>147</v>
      </c>
      <c r="B28" s="489">
        <v>24</v>
      </c>
      <c r="C28" s="371" t="s">
        <v>155</v>
      </c>
      <c r="D28" s="366"/>
      <c r="E28" s="366"/>
    </row>
    <row r="29" spans="1:7" x14ac:dyDescent="0.2">
      <c r="A29" s="367" t="s">
        <v>148</v>
      </c>
      <c r="B29" s="489">
        <v>120</v>
      </c>
      <c r="C29" s="371" t="s">
        <v>150</v>
      </c>
      <c r="D29" s="366"/>
      <c r="E29" s="366"/>
    </row>
    <row r="30" spans="1:7" x14ac:dyDescent="0.2">
      <c r="A30" s="370"/>
      <c r="D30" s="369"/>
      <c r="E30" s="369">
        <f>SUM(E14:E27)</f>
        <v>2126.4</v>
      </c>
      <c r="F30">
        <v>2400</v>
      </c>
      <c r="G30">
        <f>F30-E30</f>
        <v>273.59999999999991</v>
      </c>
    </row>
    <row r="31" spans="1:7" x14ac:dyDescent="0.2">
      <c r="A31" s="504" t="s">
        <v>105</v>
      </c>
      <c r="B31" s="504"/>
      <c r="C31" s="504"/>
    </row>
    <row r="32" spans="1:7" x14ac:dyDescent="0.2">
      <c r="A32" s="363" t="s">
        <v>154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40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137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141</v>
      </c>
      <c r="P22" s="559"/>
      <c r="Q22" s="560" t="s">
        <v>142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20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54</v>
      </c>
      <c r="C18" s="649"/>
      <c r="D18" s="649"/>
      <c r="E18" s="65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137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141</v>
      </c>
      <c r="P22" s="559"/>
      <c r="Q22" s="560" t="s">
        <v>142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20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141</v>
      </c>
      <c r="P20" s="559"/>
      <c r="Q20" s="560" t="s">
        <v>142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20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141</v>
      </c>
      <c r="P19" s="559"/>
      <c r="Q19" s="560" t="s">
        <v>142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21.855468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0" t="s">
        <v>108</v>
      </c>
      <c r="C1" s="379"/>
      <c r="D1" s="469" t="str">
        <f>Данные!A2</f>
        <v>ХXI-КПМ-25-700-12 (Овал)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109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5" t="s">
        <v>110</v>
      </c>
      <c r="B3" s="525"/>
      <c r="C3" s="525"/>
      <c r="D3" s="525"/>
      <c r="E3" s="525"/>
      <c r="F3" s="525"/>
      <c r="G3" s="525"/>
      <c r="H3" s="525"/>
      <c r="I3" s="525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111</v>
      </c>
      <c r="B5" s="387" t="s">
        <v>112</v>
      </c>
      <c r="C5" s="387" t="s">
        <v>67</v>
      </c>
      <c r="D5" s="388" t="s">
        <v>113</v>
      </c>
      <c r="E5" s="387" t="s">
        <v>114</v>
      </c>
      <c r="F5" s="387" t="s">
        <v>115</v>
      </c>
      <c r="G5" s="387" t="s">
        <v>116</v>
      </c>
      <c r="H5" s="389" t="s">
        <v>117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>XXI-КПМ-25-700-12</v>
      </c>
      <c r="D6" s="393">
        <f>Данные!$B14</f>
        <v>24</v>
      </c>
      <c r="E6" s="393">
        <v>26</v>
      </c>
      <c r="F6" s="394"/>
      <c r="G6" s="393">
        <f>E6-F6</f>
        <v>26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>XXI-КПМ-25-700-12</v>
      </c>
      <c r="D7" s="399">
        <f>Данные!$B15</f>
        <v>24</v>
      </c>
      <c r="E7" s="399">
        <v>26</v>
      </c>
      <c r="F7" s="378"/>
      <c r="G7" s="399">
        <f t="shared" ref="G7:G17" si="0">E7-F7</f>
        <v>26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>XXI-КПМ-25-700-12</v>
      </c>
      <c r="D8" s="399">
        <f>Данные!$B16</f>
        <v>30</v>
      </c>
      <c r="E8" s="399">
        <v>30</v>
      </c>
      <c r="F8" s="378"/>
      <c r="G8" s="399">
        <f t="shared" si="0"/>
        <v>30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>XXI-КПМ-25-700-12</v>
      </c>
      <c r="D9" s="399">
        <f>Данные!$B17</f>
        <v>30</v>
      </c>
      <c r="E9" s="399">
        <v>30</v>
      </c>
      <c r="F9" s="378"/>
      <c r="G9" s="399">
        <f t="shared" si="0"/>
        <v>30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>XXI-КПМ-25-700-12</v>
      </c>
      <c r="D10" s="399">
        <f>Данные!$B18</f>
        <v>60</v>
      </c>
      <c r="E10" s="399">
        <v>70</v>
      </c>
      <c r="F10" s="378"/>
      <c r="G10" s="399">
        <f t="shared" si="0"/>
        <v>70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>XXI-КПМ-25-700-12</v>
      </c>
      <c r="D11" s="399">
        <f>Данные!$B19</f>
        <v>80</v>
      </c>
      <c r="E11" s="399">
        <v>70</v>
      </c>
      <c r="F11" s="378"/>
      <c r="G11" s="399">
        <f t="shared" si="0"/>
        <v>70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>XXI-КПМ-25-700-12</v>
      </c>
      <c r="D12" s="399">
        <f>Данные!$B20</f>
        <v>40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>XXI-КПМ-25-700-12</v>
      </c>
      <c r="D13" s="399">
        <f>Данные!$B21</f>
        <v>20</v>
      </c>
      <c r="E13" s="399">
        <v>24</v>
      </c>
      <c r="F13" s="405"/>
      <c r="G13" s="399">
        <f t="shared" si="0"/>
        <v>24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/>
      <c r="D14" s="399">
        <f>Данные!B28</f>
        <v>24</v>
      </c>
      <c r="E14" s="468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>XXI-КПМ-25-700-12</v>
      </c>
      <c r="D15" s="399">
        <f>Данные!$B23</f>
        <v>20</v>
      </c>
      <c r="E15" s="399">
        <v>24</v>
      </c>
      <c r="F15" s="403"/>
      <c r="G15" s="399">
        <f t="shared" si="0"/>
        <v>24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>XXI-КПМ-25-700-12</v>
      </c>
      <c r="D16" s="399">
        <f>Данные!$B24</f>
        <v>8</v>
      </c>
      <c r="E16" s="399">
        <v>9</v>
      </c>
      <c r="F16" s="378"/>
      <c r="G16" s="399">
        <f t="shared" si="0"/>
        <v>9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XXI-КПМ-25-700-12</v>
      </c>
      <c r="D17" s="409">
        <f>Данные!$B26</f>
        <v>20</v>
      </c>
      <c r="E17" s="409">
        <v>24</v>
      </c>
      <c r="F17" s="410"/>
      <c r="G17" s="409">
        <f t="shared" si="0"/>
        <v>24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118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119</v>
      </c>
      <c r="B20" s="387" t="s">
        <v>120</v>
      </c>
      <c r="C20" s="387" t="s">
        <v>121</v>
      </c>
      <c r="D20" s="387" t="s">
        <v>122</v>
      </c>
      <c r="E20" s="387" t="s">
        <v>123</v>
      </c>
      <c r="F20" s="387" t="s">
        <v>124</v>
      </c>
      <c r="G20" s="418" t="s">
        <v>125</v>
      </c>
      <c r="H20" s="419" t="s">
        <v>126</v>
      </c>
      <c r="I20" s="420" t="s">
        <v>127</v>
      </c>
      <c r="J20" s="420" t="s">
        <v>156</v>
      </c>
      <c r="K20" s="390"/>
      <c r="L20" s="390"/>
    </row>
    <row r="21" spans="1:12" x14ac:dyDescent="0.2">
      <c r="A21" s="421">
        <f>D6*700000</f>
        <v>16800000</v>
      </c>
      <c r="B21" s="422">
        <v>44349</v>
      </c>
      <c r="C21" s="423">
        <v>44336</v>
      </c>
      <c r="D21" s="422">
        <v>44349</v>
      </c>
      <c r="E21" s="424">
        <v>173712</v>
      </c>
      <c r="F21" s="424">
        <v>204423</v>
      </c>
      <c r="G21" s="425">
        <f>F21/A$21</f>
        <v>1.2168035714285715E-2</v>
      </c>
      <c r="H21" s="426">
        <f>A21-F21</f>
        <v>16595577</v>
      </c>
      <c r="I21" s="427">
        <f>1-G21</f>
        <v>0.98783196428571429</v>
      </c>
      <c r="J21" s="495">
        <v>503</v>
      </c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16595577</v>
      </c>
      <c r="I22" s="433">
        <f>I21-G22</f>
        <v>0.98783196428571429</v>
      </c>
      <c r="J22" s="495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6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7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6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6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6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6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498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499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0"/>
      <c r="K31" s="382"/>
      <c r="L31" s="382"/>
    </row>
    <row r="32" spans="1:12" ht="13.5" thickBot="1" x14ac:dyDescent="0.25">
      <c r="A32" s="452" t="s">
        <v>128</v>
      </c>
      <c r="B32" s="453"/>
      <c r="C32" s="453"/>
      <c r="D32" s="454"/>
      <c r="E32" s="657">
        <f>SUM(E21:E31)</f>
        <v>173712</v>
      </c>
      <c r="F32" s="658">
        <f>SUM(F21:F31)</f>
        <v>204423</v>
      </c>
      <c r="G32" s="455">
        <f>SUM(G21:G31)</f>
        <v>1.2168035714285715E-2</v>
      </c>
      <c r="H32" s="456">
        <f>A21-F32</f>
        <v>16595577</v>
      </c>
      <c r="I32" s="457">
        <f>1-G32</f>
        <v>0.98783196428571429</v>
      </c>
      <c r="J32" s="501"/>
      <c r="K32" s="458"/>
      <c r="L32" s="458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6" t="s">
        <v>129</v>
      </c>
      <c r="B36" s="526"/>
      <c r="C36" s="526"/>
      <c r="D36" s="526"/>
      <c r="E36" s="382"/>
      <c r="F36" s="382"/>
      <c r="G36" s="382"/>
      <c r="H36" s="382"/>
      <c r="I36" s="382"/>
      <c r="J36" s="382"/>
    </row>
    <row r="37" spans="1:11" x14ac:dyDescent="0.2">
      <c r="A37" s="527" t="s">
        <v>130</v>
      </c>
      <c r="B37" s="527"/>
      <c r="C37" s="459" t="s">
        <v>131</v>
      </c>
      <c r="D37" s="459" t="s">
        <v>132</v>
      </c>
      <c r="E37" s="382"/>
      <c r="F37" s="382"/>
      <c r="G37" s="382"/>
      <c r="H37" s="382"/>
      <c r="I37" s="382"/>
      <c r="J37" s="382"/>
    </row>
    <row r="38" spans="1:11" x14ac:dyDescent="0.2">
      <c r="A38" s="528">
        <f>A21-F32</f>
        <v>16595577</v>
      </c>
      <c r="B38" s="529"/>
      <c r="C38" s="460">
        <f>1-G32</f>
        <v>0.98783196428571429</v>
      </c>
      <c r="D38" s="461">
        <f>(C38/0.8)*100</f>
        <v>123.47899553571429</v>
      </c>
      <c r="E38" s="462" t="s">
        <v>133</v>
      </c>
      <c r="F38" s="462"/>
      <c r="G38" s="462"/>
      <c r="H38" s="462"/>
      <c r="I38" s="462"/>
      <c r="J38" s="462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3"/>
      <c r="C41" s="463"/>
      <c r="D41" s="382"/>
      <c r="E41" s="382"/>
      <c r="F41" s="382"/>
      <c r="G41" s="382"/>
      <c r="H41" s="382"/>
      <c r="I41" s="382"/>
      <c r="J41" s="382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2"/>
      <c r="E43" s="382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2"/>
      <c r="E45" s="382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2"/>
      <c r="E47" s="382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2"/>
      <c r="E51" s="382"/>
      <c r="F51" s="466"/>
      <c r="G51" s="412"/>
      <c r="H51" s="466"/>
    </row>
    <row r="52" spans="1:10" ht="15.75" x14ac:dyDescent="0.25">
      <c r="A52" s="382"/>
      <c r="B52" s="523"/>
      <c r="C52" s="523"/>
      <c r="D52" s="524"/>
      <c r="E52" s="462"/>
      <c r="F52" s="382"/>
      <c r="G52" s="382"/>
      <c r="H52" s="382"/>
      <c r="I52" s="382"/>
      <c r="J52" s="382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2"/>
      <c r="C54" s="382"/>
      <c r="D54" s="382"/>
      <c r="E54" s="382"/>
      <c r="F54" s="412"/>
      <c r="G54" s="412"/>
      <c r="H54" s="466"/>
      <c r="I54" s="522"/>
      <c r="J54" s="522"/>
    </row>
    <row r="55" spans="1:10" x14ac:dyDescent="0.2">
      <c r="A55" s="465"/>
      <c r="B55" s="382"/>
      <c r="C55" s="382"/>
      <c r="D55" s="402"/>
      <c r="E55" s="402"/>
      <c r="F55" s="402"/>
      <c r="G55" s="402"/>
      <c r="H55" s="402"/>
      <c r="I55" s="522"/>
      <c r="J55" s="522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view="pageBreakPreview" topLeftCell="A37" zoomScaleSheetLayoutView="100" workbookViewId="0">
      <selection activeCell="C56" sqref="C56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5" t="s">
        <v>64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74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ХXI-КПМ-25-700-12 (Овал)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44330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44330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7" t="s">
        <v>65</v>
      </c>
      <c r="B22" s="557" t="s">
        <v>66</v>
      </c>
      <c r="C22" s="557"/>
      <c r="D22" s="557"/>
      <c r="E22" s="557" t="s">
        <v>67</v>
      </c>
      <c r="F22" s="557"/>
      <c r="G22" s="558" t="s">
        <v>68</v>
      </c>
      <c r="H22" s="557" t="s">
        <v>69</v>
      </c>
      <c r="I22" s="557"/>
      <c r="J22" s="557"/>
    </row>
    <row r="23" spans="1:10" x14ac:dyDescent="0.25">
      <c r="A23" s="557"/>
      <c r="B23" s="557"/>
      <c r="C23" s="557"/>
      <c r="D23" s="557"/>
      <c r="E23" s="557"/>
      <c r="F23" s="557"/>
      <c r="G23" s="558"/>
      <c r="H23" s="557"/>
      <c r="I23" s="557"/>
      <c r="J23" s="557"/>
    </row>
    <row r="24" spans="1:10" ht="15" customHeight="1" x14ac:dyDescent="0.25">
      <c r="A24" s="530">
        <v>1</v>
      </c>
      <c r="B24" s="551" t="s">
        <v>43</v>
      </c>
      <c r="C24" s="552"/>
      <c r="D24" s="553"/>
      <c r="E24" s="532" t="str">
        <f>Данные!C14</f>
        <v>XXI-КПМ-25-700-12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31"/>
      <c r="B25" s="547" t="str">
        <f>Данные!$A$32</f>
        <v>(к формокомплекту Бутылка ХXI-КПМ-25-700-12 (Овал))</v>
      </c>
      <c r="C25" s="548"/>
      <c r="D25" s="549"/>
      <c r="E25" s="550"/>
      <c r="F25" s="535"/>
      <c r="G25" s="537"/>
      <c r="H25" s="541"/>
      <c r="I25" s="542"/>
      <c r="J25" s="543"/>
    </row>
    <row r="26" spans="1:10" x14ac:dyDescent="0.25">
      <c r="A26" s="530">
        <f>A24+1</f>
        <v>2</v>
      </c>
      <c r="B26" s="544" t="s">
        <v>106</v>
      </c>
      <c r="C26" s="545"/>
      <c r="D26" s="546"/>
      <c r="E26" s="532" t="str">
        <f>Данные!C15</f>
        <v>XXI-КПМ-25-700-12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31"/>
      <c r="B27" s="547" t="str">
        <f>Данные!$A$32</f>
        <v>(к формокомплекту Бутылка ХXI-КПМ-25-700-12 (Овал))</v>
      </c>
      <c r="C27" s="548"/>
      <c r="D27" s="549"/>
      <c r="E27" s="550"/>
      <c r="F27" s="535"/>
      <c r="G27" s="537"/>
      <c r="H27" s="541"/>
      <c r="I27" s="542"/>
      <c r="J27" s="543"/>
    </row>
    <row r="28" spans="1:10" ht="14.45" customHeight="1" x14ac:dyDescent="0.25">
      <c r="A28" s="530">
        <f t="shared" ref="A28" si="0">A26+1</f>
        <v>3</v>
      </c>
      <c r="B28" s="544" t="s">
        <v>38</v>
      </c>
      <c r="C28" s="545"/>
      <c r="D28" s="546"/>
      <c r="E28" s="532" t="str">
        <f>Данные!C16</f>
        <v>XXI-КПМ-25-700-12</v>
      </c>
      <c r="F28" s="533"/>
      <c r="G28" s="536">
        <f>Данные!B16</f>
        <v>30</v>
      </c>
      <c r="H28" s="538"/>
      <c r="I28" s="539"/>
      <c r="J28" s="540"/>
    </row>
    <row r="29" spans="1:10" ht="40.15" customHeight="1" x14ac:dyDescent="0.25">
      <c r="A29" s="531"/>
      <c r="B29" s="547" t="str">
        <f>Данные!$A$32</f>
        <v>(к формокомплекту Бутылка ХXI-КПМ-25-700-12 (Овал))</v>
      </c>
      <c r="C29" s="548"/>
      <c r="D29" s="549"/>
      <c r="E29" s="550"/>
      <c r="F29" s="535"/>
      <c r="G29" s="537"/>
      <c r="H29" s="541"/>
      <c r="I29" s="542"/>
      <c r="J29" s="543"/>
    </row>
    <row r="30" spans="1:10" ht="14.45" customHeight="1" x14ac:dyDescent="0.25">
      <c r="A30" s="530">
        <f t="shared" ref="A30" si="1">A28+1</f>
        <v>4</v>
      </c>
      <c r="B30" s="544" t="s">
        <v>107</v>
      </c>
      <c r="C30" s="545"/>
      <c r="D30" s="546"/>
      <c r="E30" s="532" t="str">
        <f>Данные!C17</f>
        <v>XXI-КПМ-25-700-12</v>
      </c>
      <c r="F30" s="533"/>
      <c r="G30" s="536">
        <f>Данные!B17</f>
        <v>30</v>
      </c>
      <c r="H30" s="538"/>
      <c r="I30" s="539"/>
      <c r="J30" s="540"/>
    </row>
    <row r="31" spans="1:10" ht="40.15" customHeight="1" x14ac:dyDescent="0.25">
      <c r="A31" s="531"/>
      <c r="B31" s="547" t="str">
        <f>Данные!$A$32</f>
        <v>(к формокомплекту Бутылка ХXI-КПМ-25-700-12 (Овал))</v>
      </c>
      <c r="C31" s="548"/>
      <c r="D31" s="549"/>
      <c r="E31" s="534"/>
      <c r="F31" s="535"/>
      <c r="G31" s="537"/>
      <c r="H31" s="541"/>
      <c r="I31" s="542"/>
      <c r="J31" s="543"/>
    </row>
    <row r="32" spans="1:10" ht="14.45" customHeight="1" x14ac:dyDescent="0.25">
      <c r="A32" s="530">
        <f t="shared" ref="A32" si="2">A30+1</f>
        <v>5</v>
      </c>
      <c r="B32" s="544" t="s">
        <v>47</v>
      </c>
      <c r="C32" s="545"/>
      <c r="D32" s="546"/>
      <c r="E32" s="532" t="str">
        <f>Данные!C18</f>
        <v>XXI-КПМ-25-700-12</v>
      </c>
      <c r="F32" s="533"/>
      <c r="G32" s="536">
        <f>Данные!B18</f>
        <v>60</v>
      </c>
      <c r="H32" s="538"/>
      <c r="I32" s="539"/>
      <c r="J32" s="540"/>
    </row>
    <row r="33" spans="1:10" ht="40.15" customHeight="1" x14ac:dyDescent="0.25">
      <c r="A33" s="531"/>
      <c r="B33" s="547" t="str">
        <f>Данные!$A$32</f>
        <v>(к формокомплекту Бутылка ХXI-КПМ-25-700-12 (Овал))</v>
      </c>
      <c r="C33" s="548"/>
      <c r="D33" s="549"/>
      <c r="E33" s="534"/>
      <c r="F33" s="535"/>
      <c r="G33" s="537"/>
      <c r="H33" s="541"/>
      <c r="I33" s="542"/>
      <c r="J33" s="543"/>
    </row>
    <row r="34" spans="1:10" ht="14.45" customHeight="1" x14ac:dyDescent="0.25">
      <c r="A34" s="530">
        <f t="shared" ref="A34" si="3">A32+1</f>
        <v>6</v>
      </c>
      <c r="B34" s="544" t="s">
        <v>90</v>
      </c>
      <c r="C34" s="545"/>
      <c r="D34" s="546"/>
      <c r="E34" s="532" t="str">
        <f>Данные!C19</f>
        <v>XXI-КПМ-25-700-12</v>
      </c>
      <c r="F34" s="533"/>
      <c r="G34" s="536">
        <f>Данные!B19</f>
        <v>80</v>
      </c>
      <c r="H34" s="538"/>
      <c r="I34" s="539"/>
      <c r="J34" s="540"/>
    </row>
    <row r="35" spans="1:10" ht="40.15" customHeight="1" x14ac:dyDescent="0.25">
      <c r="A35" s="531"/>
      <c r="B35" s="547" t="str">
        <f>Данные!$A$32</f>
        <v>(к формокомплекту Бутылка ХXI-КПМ-25-700-12 (Овал))</v>
      </c>
      <c r="C35" s="548"/>
      <c r="D35" s="549"/>
      <c r="E35" s="534"/>
      <c r="F35" s="535"/>
      <c r="G35" s="537"/>
      <c r="H35" s="541"/>
      <c r="I35" s="542"/>
      <c r="J35" s="543"/>
    </row>
    <row r="36" spans="1:10" ht="14.45" customHeight="1" x14ac:dyDescent="0.25">
      <c r="A36" s="530">
        <f t="shared" ref="A36:A50" si="4">A34+1</f>
        <v>7</v>
      </c>
      <c r="B36" s="544" t="s">
        <v>51</v>
      </c>
      <c r="C36" s="545"/>
      <c r="D36" s="546"/>
      <c r="E36" s="532" t="str">
        <f>Данные!C20</f>
        <v>XXI-КПМ-25-700-12</v>
      </c>
      <c r="F36" s="533"/>
      <c r="G36" s="536">
        <f>Данные!B20</f>
        <v>40</v>
      </c>
      <c r="H36" s="538"/>
      <c r="I36" s="539"/>
      <c r="J36" s="540"/>
    </row>
    <row r="37" spans="1:10" ht="40.15" customHeight="1" x14ac:dyDescent="0.25">
      <c r="A37" s="531"/>
      <c r="B37" s="547" t="str">
        <f>Данные!$A$32</f>
        <v>(к формокомплекту Бутылка ХXI-КПМ-25-700-12 (Овал))</v>
      </c>
      <c r="C37" s="548"/>
      <c r="D37" s="549"/>
      <c r="E37" s="534"/>
      <c r="F37" s="535"/>
      <c r="G37" s="537"/>
      <c r="H37" s="541"/>
      <c r="I37" s="542"/>
      <c r="J37" s="543"/>
    </row>
    <row r="38" spans="1:10" ht="14.45" customHeight="1" x14ac:dyDescent="0.25">
      <c r="A38" s="530">
        <f t="shared" si="4"/>
        <v>8</v>
      </c>
      <c r="B38" s="544" t="s">
        <v>56</v>
      </c>
      <c r="C38" s="545"/>
      <c r="D38" s="546"/>
      <c r="E38" s="532" t="str">
        <f>Данные!C23</f>
        <v>XXI-КПМ-25-700-12</v>
      </c>
      <c r="F38" s="533"/>
      <c r="G38" s="536">
        <f>Данные!B23</f>
        <v>20</v>
      </c>
      <c r="H38" s="538"/>
      <c r="I38" s="539"/>
      <c r="J38" s="540"/>
    </row>
    <row r="39" spans="1:10" ht="40.15" customHeight="1" x14ac:dyDescent="0.25">
      <c r="A39" s="531"/>
      <c r="B39" s="547" t="str">
        <f>Данные!$A$32</f>
        <v>(к формокомплекту Бутылка ХXI-КПМ-25-700-12 (Овал))</v>
      </c>
      <c r="C39" s="548"/>
      <c r="D39" s="549"/>
      <c r="E39" s="534"/>
      <c r="F39" s="535"/>
      <c r="G39" s="537"/>
      <c r="H39" s="541"/>
      <c r="I39" s="542"/>
      <c r="J39" s="543"/>
    </row>
    <row r="40" spans="1:10" ht="14.45" customHeight="1" x14ac:dyDescent="0.25">
      <c r="A40" s="530">
        <f t="shared" si="4"/>
        <v>9</v>
      </c>
      <c r="B40" s="544" t="s">
        <v>55</v>
      </c>
      <c r="C40" s="545"/>
      <c r="D40" s="546"/>
      <c r="E40" s="532" t="str">
        <f>Данные!C26</f>
        <v>XXI-КПМ-25-700-12</v>
      </c>
      <c r="F40" s="533"/>
      <c r="G40" s="536">
        <f>Данные!B26</f>
        <v>20</v>
      </c>
      <c r="H40" s="538"/>
      <c r="I40" s="539"/>
      <c r="J40" s="540"/>
    </row>
    <row r="41" spans="1:10" ht="40.15" customHeight="1" x14ac:dyDescent="0.25">
      <c r="A41" s="531"/>
      <c r="B41" s="547" t="str">
        <f>Данные!$A$32</f>
        <v>(к формокомплекту Бутылка ХXI-КПМ-25-700-12 (Овал))</v>
      </c>
      <c r="C41" s="548"/>
      <c r="D41" s="549"/>
      <c r="E41" s="534"/>
      <c r="F41" s="535"/>
      <c r="G41" s="537"/>
      <c r="H41" s="541"/>
      <c r="I41" s="542"/>
      <c r="J41" s="543"/>
    </row>
    <row r="42" spans="1:10" ht="14.45" customHeight="1" x14ac:dyDescent="0.25">
      <c r="A42" s="530">
        <f t="shared" si="4"/>
        <v>10</v>
      </c>
      <c r="B42" s="544" t="s">
        <v>104</v>
      </c>
      <c r="C42" s="545"/>
      <c r="D42" s="546"/>
      <c r="E42" s="532" t="str">
        <f>Данные!C27</f>
        <v>XXI-КПМ-25-700-12</v>
      </c>
      <c r="F42" s="533"/>
      <c r="G42" s="536">
        <f>Данные!B27</f>
        <v>30</v>
      </c>
      <c r="H42" s="538"/>
      <c r="I42" s="539"/>
      <c r="J42" s="540"/>
    </row>
    <row r="43" spans="1:10" ht="40.15" customHeight="1" x14ac:dyDescent="0.25">
      <c r="A43" s="531"/>
      <c r="B43" s="547" t="str">
        <f>Данные!$A$32</f>
        <v>(к формокомплекту Бутылка ХXI-КПМ-25-700-12 (Овал))</v>
      </c>
      <c r="C43" s="548"/>
      <c r="D43" s="549"/>
      <c r="E43" s="534"/>
      <c r="F43" s="535"/>
      <c r="G43" s="537"/>
      <c r="H43" s="541"/>
      <c r="I43" s="542"/>
      <c r="J43" s="543"/>
    </row>
    <row r="44" spans="1:10" ht="14.45" customHeight="1" x14ac:dyDescent="0.25">
      <c r="A44" s="530">
        <f t="shared" si="4"/>
        <v>11</v>
      </c>
      <c r="B44" s="544" t="s">
        <v>70</v>
      </c>
      <c r="C44" s="545"/>
      <c r="D44" s="546"/>
      <c r="E44" s="532" t="str">
        <f>Данные!C24</f>
        <v>XXI-КПМ-25-700-12</v>
      </c>
      <c r="F44" s="533"/>
      <c r="G44" s="536">
        <f>Данные!B24</f>
        <v>8</v>
      </c>
      <c r="H44" s="538"/>
      <c r="I44" s="539"/>
      <c r="J44" s="540"/>
    </row>
    <row r="45" spans="1:10" ht="40.15" customHeight="1" x14ac:dyDescent="0.25">
      <c r="A45" s="531"/>
      <c r="B45" s="547" t="str">
        <f>Данные!$A$32</f>
        <v>(к формокомплекту Бутылка ХXI-КПМ-25-700-12 (Овал))</v>
      </c>
      <c r="C45" s="548"/>
      <c r="D45" s="549"/>
      <c r="E45" s="534"/>
      <c r="F45" s="535"/>
      <c r="G45" s="537"/>
      <c r="H45" s="541"/>
      <c r="I45" s="542"/>
      <c r="J45" s="543"/>
    </row>
    <row r="46" spans="1:10" x14ac:dyDescent="0.25">
      <c r="A46" s="530">
        <f t="shared" si="4"/>
        <v>12</v>
      </c>
      <c r="B46" s="544" t="s">
        <v>147</v>
      </c>
      <c r="C46" s="545"/>
      <c r="D46" s="546"/>
      <c r="E46" s="532" t="str">
        <f>Данные!C26</f>
        <v>XXI-КПМ-25-700-12</v>
      </c>
      <c r="F46" s="533"/>
      <c r="G46" s="536">
        <f>Данные!B28</f>
        <v>24</v>
      </c>
      <c r="H46" s="538"/>
      <c r="I46" s="539"/>
      <c r="J46" s="540"/>
    </row>
    <row r="47" spans="1:10" ht="40.15" customHeight="1" x14ac:dyDescent="0.25">
      <c r="A47" s="531"/>
      <c r="B47" s="547" t="str">
        <f>Данные!$A$32</f>
        <v>(к формокомплекту Бутылка ХXI-КПМ-25-700-12 (Овал))</v>
      </c>
      <c r="C47" s="548"/>
      <c r="D47" s="549"/>
      <c r="E47" s="534"/>
      <c r="F47" s="535"/>
      <c r="G47" s="537"/>
      <c r="H47" s="541"/>
      <c r="I47" s="542"/>
      <c r="J47" s="543"/>
    </row>
    <row r="48" spans="1:10" ht="27.75" customHeight="1" x14ac:dyDescent="0.25">
      <c r="A48" s="530">
        <f t="shared" si="4"/>
        <v>13</v>
      </c>
      <c r="B48" s="544" t="s">
        <v>149</v>
      </c>
      <c r="C48" s="545"/>
      <c r="D48" s="546"/>
      <c r="E48" s="532" t="str">
        <f>Данные!C29</f>
        <v>PSI/5151</v>
      </c>
      <c r="F48" s="533"/>
      <c r="G48" s="536">
        <f>Данные!B29</f>
        <v>120</v>
      </c>
      <c r="H48" s="538"/>
      <c r="I48" s="539"/>
      <c r="J48" s="540"/>
    </row>
    <row r="49" spans="1:10" ht="32.25" customHeight="1" x14ac:dyDescent="0.25">
      <c r="A49" s="531"/>
      <c r="B49" s="547" t="str">
        <f>Данные!$A$32</f>
        <v>(к формокомплекту Бутылка ХXI-КПМ-25-700-12 (Овал))</v>
      </c>
      <c r="C49" s="548"/>
      <c r="D49" s="549"/>
      <c r="E49" s="534"/>
      <c r="F49" s="535"/>
      <c r="G49" s="537"/>
      <c r="H49" s="541"/>
      <c r="I49" s="542"/>
      <c r="J49" s="543"/>
    </row>
    <row r="50" spans="1:10" x14ac:dyDescent="0.25">
      <c r="A50" s="530">
        <f t="shared" si="4"/>
        <v>14</v>
      </c>
      <c r="B50" s="544" t="s">
        <v>53</v>
      </c>
      <c r="C50" s="545"/>
      <c r="D50" s="546"/>
      <c r="E50" s="532" t="str">
        <f>Данные!C21</f>
        <v>XXI-КПМ-25-700-12</v>
      </c>
      <c r="F50" s="533"/>
      <c r="G50" s="536">
        <f>Данные!B21</f>
        <v>20</v>
      </c>
      <c r="H50" s="538"/>
      <c r="I50" s="539"/>
      <c r="J50" s="540"/>
    </row>
    <row r="51" spans="1:10" ht="32.25" customHeight="1" x14ac:dyDescent="0.25">
      <c r="A51" s="531"/>
      <c r="B51" s="547" t="str">
        <f>Данные!$A$32</f>
        <v>(к формокомплекту Бутылка ХXI-КПМ-25-700-12 (Овал))</v>
      </c>
      <c r="C51" s="548"/>
      <c r="D51" s="549"/>
      <c r="E51" s="534"/>
      <c r="F51" s="535"/>
      <c r="G51" s="537"/>
      <c r="H51" s="541"/>
      <c r="I51" s="542"/>
      <c r="J51" s="543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4" t="s">
        <v>71</v>
      </c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11"/>
      <c r="E54" s="311"/>
      <c r="F54" s="311"/>
      <c r="G54" s="311"/>
      <c r="H54" s="311"/>
      <c r="I54" s="304"/>
      <c r="J54" s="305"/>
    </row>
    <row r="55" spans="1:10" ht="15.75" x14ac:dyDescent="0.25">
      <c r="A55" s="304"/>
      <c r="B55" s="307" t="s">
        <v>72</v>
      </c>
      <c r="C55" s="304" t="s">
        <v>73</v>
      </c>
      <c r="D55" s="304"/>
      <c r="E55" s="304"/>
      <c r="F55" s="304"/>
      <c r="G55" s="304"/>
      <c r="H55" s="304"/>
      <c r="I55" s="304"/>
      <c r="J55" s="305"/>
    </row>
    <row r="56" spans="1:10" ht="15.75" x14ac:dyDescent="0.25">
      <c r="A56" s="304"/>
      <c r="B56" s="304"/>
      <c r="C56" s="304"/>
      <c r="D56" s="304"/>
      <c r="E56" s="304"/>
      <c r="F56" s="304"/>
      <c r="G56" s="304"/>
      <c r="H56" s="304"/>
      <c r="I56" s="304"/>
      <c r="J56" s="305"/>
    </row>
    <row r="57" spans="1:10" ht="15.75" x14ac:dyDescent="0.25">
      <c r="A57" s="304"/>
      <c r="B57" s="304"/>
      <c r="C57" s="304"/>
      <c r="D57" s="304"/>
      <c r="E57" s="304"/>
      <c r="G57" s="308"/>
      <c r="H57" s="308"/>
      <c r="I57" s="304" t="str">
        <f>I17</f>
        <v>Я.В. Карчмит</v>
      </c>
      <c r="J57" s="304"/>
    </row>
    <row r="58" spans="1:10" ht="15.75" x14ac:dyDescent="0.25">
      <c r="A58" s="304"/>
      <c r="B58" s="304"/>
      <c r="C58" s="304"/>
      <c r="D58" s="304"/>
      <c r="E58" s="304"/>
      <c r="G58" s="304"/>
      <c r="H58" s="304"/>
      <c r="I58" s="304"/>
      <c r="J58" s="304"/>
    </row>
    <row r="59" spans="1:10" ht="15.75" x14ac:dyDescent="0.25">
      <c r="A59" s="304"/>
      <c r="B59" s="304"/>
      <c r="C59" s="304"/>
      <c r="D59" s="304"/>
      <c r="E59" s="304"/>
      <c r="G59" s="302"/>
      <c r="H59" s="302"/>
      <c r="I59" s="304" t="str">
        <f>I18</f>
        <v>Д.Е. Серков</v>
      </c>
    </row>
    <row r="60" spans="1:10" ht="18" x14ac:dyDescent="0.25">
      <c r="A60" s="301"/>
      <c r="B60" s="301"/>
      <c r="C60" s="301"/>
      <c r="D60" s="301"/>
      <c r="E60" s="301"/>
    </row>
    <row r="61" spans="1:10" ht="18" x14ac:dyDescent="0.25">
      <c r="A61" s="301"/>
      <c r="B61" s="301"/>
      <c r="C61" s="301"/>
      <c r="D61" s="301"/>
      <c r="E61" s="301"/>
      <c r="G61" s="308"/>
      <c r="H61" s="308"/>
      <c r="I61" s="304" t="str">
        <f>I19</f>
        <v>А.Д. Гавриленко</v>
      </c>
      <c r="J61" s="304"/>
    </row>
    <row r="63" spans="1:10" ht="15.75" x14ac:dyDescent="0.25">
      <c r="G63" s="308"/>
      <c r="H63" s="308"/>
      <c r="I63" s="304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8" t="str">
        <f>Данные!$A2</f>
        <v>ХXI-КПМ-25-700-12 (Овал)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137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141</v>
      </c>
      <c r="O28" s="559"/>
      <c r="P28" s="560" t="s">
        <v>142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24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">
        <v>144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136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143</v>
      </c>
      <c r="C15" s="598"/>
      <c r="D15" s="598"/>
      <c r="E15" s="598"/>
      <c r="F15" s="63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137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141</v>
      </c>
      <c r="P20" s="559"/>
      <c r="Q20" s="560" t="s">
        <v>142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30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8" t="str">
        <f>Данные!$A2</f>
        <v>ХXI-КПМ-25-700-12 (Овал)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141</v>
      </c>
      <c r="P24" s="559"/>
      <c r="Q24" s="560" t="s">
        <v>142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30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8" t="str">
        <f>Данные!$A2</f>
        <v>ХXI-КПМ-25-700-12 (Овал)</v>
      </c>
      <c r="E6" s="595"/>
      <c r="F6" s="595"/>
      <c r="G6" s="595"/>
      <c r="H6" s="596"/>
      <c r="I6" s="592"/>
      <c r="J6" s="593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141</v>
      </c>
      <c r="P19" s="559"/>
      <c r="Q19" s="560" t="s">
        <v>142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60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1.9" customHeight="1" x14ac:dyDescent="0.2">
      <c r="A13" s="473"/>
      <c r="B13" s="474" t="s">
        <v>3</v>
      </c>
      <c r="C13" s="475"/>
      <c r="D13" s="476">
        <v>0.03</v>
      </c>
      <c r="E13" s="476">
        <v>0</v>
      </c>
      <c r="F13" s="477" t="s">
        <v>16</v>
      </c>
      <c r="G13" s="296" t="s">
        <v>138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139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138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19" x14ac:dyDescent="0.2">
      <c r="O24" s="559" t="s">
        <v>141</v>
      </c>
      <c r="P24" s="559"/>
      <c r="Q24" s="560" t="s">
        <v>142</v>
      </c>
      <c r="R24" s="56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80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90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ХXI-КПМ-25-700-12 (Овал)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140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141</v>
      </c>
      <c r="P20" s="559"/>
      <c r="Q20" s="560" t="s">
        <v>142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2021-05-18T08:38:46Z</cp:lastPrinted>
  <dcterms:created xsi:type="dcterms:W3CDTF">2004-01-21T15:24:02Z</dcterms:created>
  <dcterms:modified xsi:type="dcterms:W3CDTF">2021-06-02T07:36:50Z</dcterms:modified>
</cp:coreProperties>
</file>