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9. XXI-КПМ-30-1-500-9 (Штоф)\"/>
    </mc:Choice>
  </mc:AlternateContent>
  <xr:revisionPtr revIDLastSave="0" documentId="13_ncr:1_{52E39F77-D752-4550-B924-DD55AF7CF253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7">'Горл. кольцо'!$A$1:$S$21</definedName>
    <definedName name="_xlnm.Print_Area" localSheetId="1">Паспорт!$A$1:$J$38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6" i="16" l="1"/>
  <c r="I26" i="16"/>
  <c r="G26" i="16"/>
  <c r="H25" i="16" l="1"/>
  <c r="I25" i="16"/>
  <c r="G25" i="16"/>
  <c r="G24" i="16" l="1"/>
  <c r="I24" i="16" s="1"/>
  <c r="H24" i="16"/>
  <c r="D17" i="16" l="1"/>
  <c r="D16" i="16"/>
  <c r="D15" i="16"/>
  <c r="D14" i="16"/>
  <c r="D13" i="16"/>
  <c r="D12" i="16"/>
  <c r="D11" i="16"/>
  <c r="D10" i="16"/>
  <c r="D9" i="16"/>
  <c r="D8" i="16"/>
  <c r="D7" i="16"/>
  <c r="D6" i="16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A21" i="16"/>
  <c r="G23" i="16" s="1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H23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I23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<sst xmlns="http://schemas.openxmlformats.org/spreadsheetml/2006/main" count="510" uniqueCount="145">
  <si>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</si>
  <si>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</si>
  <si>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</si>
  <si>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</si>
  <si>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</si>
  <si>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</si>
  <si>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</si>
  <si>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</si>
  <si>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</si>
  <si>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</si>
  <si>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</si>
  <si>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</si>
  <si>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</si>
  <si>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</si>
  <si>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</si>
  <si>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</si>
  <si>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</si>
  <si>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</si>
  <si>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</si>
  <si>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</si>
  <si>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</si>
  <si>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</si>
  <si>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</si>
  <si>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</si>
  <si>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</si>
  <si>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</si>
  <si>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</si>
  <si>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</si>
  <si>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</si>
  <si>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</si>
  <si>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</si>
  <si>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</si>
  <si>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</si>
  <si>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</si>
  <si>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</si>
  <si>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</si>
  <si>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</si>
  <si>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</si>
  <si>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</si>
  <si>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</si>
  <si>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</si>
  <si>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</si>
  <si>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</si>
  <si>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</si>
  <si>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</si>
  <si>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</si>
  <si>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</si>
  <si>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</si>
  <si>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</si>
  <si>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</si>
  <si>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</si>
  <si>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</si>
  <si>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</si>
  <si>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</si>
  <si>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</si>
  <si>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</si>
  <si>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</si>
  <si>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</si>
  <si>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</si>
  <si>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</si>
  <si>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</si>
  <si>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</si>
  <si>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</si>
  <si>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</si>
  <si>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</si>
  <si>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</si>
  <si>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</si>
  <si>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</si>
  <si>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</si>
  <si>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</si>
  <si>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</si>
  <si>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</si>
  <si>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</si>
  <si>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</si>
  <si>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</si>
  <si>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</si>
  <si>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</si>
  <si>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</si>
  <si>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</si>
  <si>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</si>
  <si>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</si>
  <si>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</si>
  <si>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</si>
  <si>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</si>
  <si>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</si>
  <si>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</si>
  <si>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</si>
  <si>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</si>
  <si>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</si>
  <si>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</si>
  <si>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</si>
  <si>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</si>
  <si>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</si>
  <si>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</si>
  <si>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</si>
  <si>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</si>
  <si>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</si>
  <si>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</si>
  <si>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</si>
  <si>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</si>
  <si>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</si>
  <si>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</si>
  <si>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</si>
  <si>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</si>
  <si>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</si>
  <si>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</si>
  <si>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</si>
  <si>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</si>
  <si>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</si>
  <si>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</si>
  <si>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</si>
  <si>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</si>
  <si>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</si>
  <si>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</si>
  <si>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</si>
  <si>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</si>
  <si>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</si>
  <si>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</si>
  <si>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</si>
  <si>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</si>
  <si>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</si>
  <si>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</si>
  <si>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</si>
  <si>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</si>
  <si>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</si>
  <si>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</si>
  <si>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</si>
  <si>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</si>
  <si>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</si>
  <si>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</si>
  <si>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</si>
  <si>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</si>
  <si>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</si>
  <si>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</si>
  <si>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ХXI-КПМ-30-1-500-9</t>
  </si>
  <si>
    <t xml:space="preserve"> (владелец ОАО "Гомельский ликеро-водочный задод "Радамир" дог. №38 от 14.06.2019)</t>
  </si>
  <si>
    <t>(к серийному формокомплекту ХXI-КПМ-30-1-500-9 Штофф)</t>
  </si>
  <si>
    <t>69,5 / 47 / 78,5</t>
  </si>
  <si>
    <t>69,4 / 46,93</t>
  </si>
  <si>
    <t>53,93 / 32,93</t>
  </si>
  <si>
    <t>269.1</t>
  </si>
  <si>
    <t>Полная высота 61,2 мм</t>
  </si>
  <si>
    <t>54 / 33</t>
  </si>
  <si>
    <t>Вес, гр. (ном. 465 гр.)</t>
  </si>
  <si>
    <t>XXI-КПМ-30-1-500-9 (Штофф Земляк)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</si>
</sst>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65" fontId="0" fillId="0" borderId="0" xfId="3" applyNumberFormat="1" applyFont="1" applyBorder="1" applyAlignment="1">
      <alignment horizontal="center" vertical="center"/>
    </xf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97" xfId="0" applyBorder="1" applyAlignment="1">
      <alignment horizontal="center"/>
    </xf>
    <xf numFmtId="3" fontId="0" fillId="0" borderId="59" xfId="3" applyNumberFormat="1" applyFont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wrapText="1"/>
    </xf>
    <xf numFmtId="10" fontId="0" fillId="0" borderId="65" xfId="4" applyNumberFormat="1" applyFont="1" applyFill="1" applyBorder="1" applyAlignment="1">
      <alignment horizontal="center" wrapText="1"/>
    </xf>
    <xf numFmtId="1" fontId="0" fillId="0" borderId="21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wrapText="1"/>
    </xf>
    <xf numFmtId="1" fontId="0" fillId="0" borderId="55" xfId="3" applyNumberFormat="1" applyFont="1" applyBorder="1" applyAlignment="1">
      <alignment horizontal="center"/>
    </xf>
    <xf numFmtId="3" fontId="0" fillId="0" borderId="35" xfId="3" applyNumberFormat="1" applyFont="1" applyFill="1" applyBorder="1" applyAlignment="1">
      <alignment horizontal="center"/>
    </xf>
    <xf numFmtId="3" fontId="0" fillId="0" borderId="26" xfId="3" applyNumberFormat="1" applyFont="1" applyFill="1" applyBorder="1" applyAlignment="1">
      <alignment horizontal="center"/>
    </xf>
    <xf numFmtId="3" fontId="0" fillId="0" borderId="26" xfId="3" applyNumberFormat="1" applyFon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36" xfId="3" applyNumberFormat="1" applyFont="1" applyBorder="1" applyAlignment="1">
      <alignment horizontal="center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14" fontId="58" fillId="0" borderId="26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A3" sqref="A3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5.28515625" bestFit="1" customWidth="1"/>
  </cols>
  <sheetData>
    <row r="1" spans="1:11" ht="13.5" thickBot="1" x14ac:dyDescent="0.25">
      <c r="A1" s="493" t="s">
        <v>82</v>
      </c>
      <c r="B1" s="497"/>
      <c r="C1" s="497"/>
      <c r="D1" s="497"/>
      <c r="E1" s="497"/>
      <c r="G1" s="371" t="s">
        <v>81</v>
      </c>
    </row>
    <row r="2" spans="1:11" ht="17.25" thickTop="1" thickBot="1" x14ac:dyDescent="0.25">
      <c r="A2" s="494" t="s">
        <v>144</v>
      </c>
      <c r="B2" s="495"/>
      <c r="C2" s="495"/>
      <c r="D2" s="495"/>
      <c r="E2" s="496"/>
      <c r="G2" s="370" t="s">
        <v>79</v>
      </c>
    </row>
    <row r="3" spans="1:11" ht="15.75" thickTop="1" x14ac:dyDescent="0.2">
      <c r="G3" s="370" t="s">
        <v>80</v>
      </c>
    </row>
    <row r="4" spans="1:11" ht="13.5" thickBot="1" x14ac:dyDescent="0.25">
      <c r="A4" s="498" t="s">
        <v>83</v>
      </c>
      <c r="B4" s="499"/>
      <c r="C4" s="499"/>
      <c r="D4" s="499"/>
      <c r="E4" s="499"/>
    </row>
    <row r="5" spans="1:11" ht="17.25" thickTop="1" thickBot="1" x14ac:dyDescent="0.25">
      <c r="A5" s="500" t="s">
        <v>87</v>
      </c>
      <c r="B5" s="501"/>
      <c r="C5" s="501"/>
      <c r="D5" s="501"/>
      <c r="E5" s="502"/>
    </row>
    <row r="6" spans="1:11" ht="13.5" thickTop="1" x14ac:dyDescent="0.2"/>
    <row r="7" spans="1:11" ht="13.5" thickBot="1" x14ac:dyDescent="0.25">
      <c r="A7" s="493" t="s">
        <v>84</v>
      </c>
      <c r="B7" s="497"/>
      <c r="C7" s="497"/>
      <c r="D7" s="497"/>
      <c r="E7" s="497"/>
    </row>
    <row r="8" spans="1:11" ht="17.25" thickTop="1" thickBot="1" x14ac:dyDescent="0.25">
      <c r="A8" s="503"/>
      <c r="B8" s="504"/>
      <c r="C8" s="504"/>
      <c r="D8" s="504"/>
      <c r="E8" s="505"/>
    </row>
    <row r="10" spans="1:11" ht="13.5" thickBot="1" x14ac:dyDescent="0.25">
      <c r="A10" s="493" t="s">
        <v>85</v>
      </c>
      <c r="B10" s="493"/>
      <c r="C10" s="372"/>
      <c r="D10" s="380" t="s">
        <v>93</v>
      </c>
      <c r="E10" s="372"/>
      <c r="F10" t="s">
        <v>94</v>
      </c>
    </row>
    <row r="11" spans="1:11" ht="17.25" thickTop="1" thickBot="1" x14ac:dyDescent="0.25">
      <c r="A11" s="491"/>
      <c r="B11" s="492"/>
      <c r="D11" s="379">
        <v>43787</v>
      </c>
      <c r="F11" s="488" t="s">
        <v>96</v>
      </c>
      <c r="G11" s="488"/>
      <c r="H11" s="488"/>
      <c r="I11" s="488"/>
      <c r="J11" s="489" t="s">
        <v>98</v>
      </c>
      <c r="K11" s="489"/>
    </row>
    <row r="12" spans="1:11" x14ac:dyDescent="0.2">
      <c r="F12" s="488" t="s">
        <v>86</v>
      </c>
      <c r="G12" s="488"/>
      <c r="H12" s="488"/>
      <c r="I12" s="488"/>
      <c r="J12" s="489" t="s">
        <v>99</v>
      </c>
      <c r="K12" s="489"/>
    </row>
    <row r="13" spans="1:11" x14ac:dyDescent="0.2">
      <c r="A13" s="373" t="s">
        <v>88</v>
      </c>
      <c r="B13" s="374" t="s">
        <v>89</v>
      </c>
      <c r="C13" s="384" t="s">
        <v>103</v>
      </c>
      <c r="F13" s="488" t="s">
        <v>97</v>
      </c>
      <c r="G13" s="488"/>
      <c r="H13" s="488"/>
      <c r="I13" s="488"/>
      <c r="J13" s="489" t="s">
        <v>100</v>
      </c>
      <c r="K13" s="489"/>
    </row>
    <row r="14" spans="1:11" x14ac:dyDescent="0.2">
      <c r="A14" s="375" t="s">
        <v>43</v>
      </c>
      <c r="B14" s="376">
        <v>22</v>
      </c>
      <c r="C14" s="382" t="s">
        <v>134</v>
      </c>
    </row>
    <row r="15" spans="1:11" x14ac:dyDescent="0.2">
      <c r="A15" s="375" t="s">
        <v>44</v>
      </c>
      <c r="B15" s="376">
        <v>22</v>
      </c>
      <c r="C15" s="382" t="s">
        <v>134</v>
      </c>
    </row>
    <row r="16" spans="1:11" x14ac:dyDescent="0.2">
      <c r="A16" s="375" t="s">
        <v>38</v>
      </c>
      <c r="B16" s="376">
        <v>24</v>
      </c>
      <c r="C16" s="382" t="s">
        <v>134</v>
      </c>
    </row>
    <row r="17" spans="1:3" x14ac:dyDescent="0.2">
      <c r="A17" s="375" t="s">
        <v>23</v>
      </c>
      <c r="B17" s="376">
        <v>24</v>
      </c>
      <c r="C17" s="382" t="s">
        <v>134</v>
      </c>
    </row>
    <row r="18" spans="1:3" x14ac:dyDescent="0.2">
      <c r="A18" s="375" t="s">
        <v>47</v>
      </c>
      <c r="B18" s="376">
        <v>50</v>
      </c>
      <c r="C18" s="382" t="s">
        <v>134</v>
      </c>
    </row>
    <row r="19" spans="1:3" x14ac:dyDescent="0.2">
      <c r="A19" s="375" t="s">
        <v>90</v>
      </c>
      <c r="B19" s="376">
        <v>50</v>
      </c>
      <c r="C19" s="382" t="s">
        <v>134</v>
      </c>
    </row>
    <row r="20" spans="1:3" x14ac:dyDescent="0.2">
      <c r="A20" s="375" t="s">
        <v>51</v>
      </c>
      <c r="B20" s="376">
        <v>40</v>
      </c>
      <c r="C20" s="382" t="s">
        <v>134</v>
      </c>
    </row>
    <row r="21" spans="1:3" x14ac:dyDescent="0.2">
      <c r="A21" s="375" t="s">
        <v>53</v>
      </c>
      <c r="B21" s="376">
        <v>20</v>
      </c>
      <c r="C21" s="382" t="s">
        <v>134</v>
      </c>
    </row>
    <row r="22" spans="1:3" x14ac:dyDescent="0.2">
      <c r="A22" s="375" t="s">
        <v>91</v>
      </c>
      <c r="B22" s="382">
        <v>0</v>
      </c>
      <c r="C22" s="382"/>
    </row>
    <row r="23" spans="1:3" x14ac:dyDescent="0.2">
      <c r="A23" s="375" t="s">
        <v>56</v>
      </c>
      <c r="B23" s="376">
        <v>18</v>
      </c>
      <c r="C23" s="382" t="s">
        <v>134</v>
      </c>
    </row>
    <row r="24" spans="1:3" x14ac:dyDescent="0.2">
      <c r="A24" s="375" t="s">
        <v>70</v>
      </c>
      <c r="B24" s="376">
        <v>8</v>
      </c>
      <c r="C24" s="382" t="s">
        <v>134</v>
      </c>
    </row>
    <row r="25" spans="1:3" x14ac:dyDescent="0.2">
      <c r="A25" s="375" t="s">
        <v>92</v>
      </c>
      <c r="B25" s="382"/>
      <c r="C25" s="382"/>
    </row>
    <row r="26" spans="1:3" x14ac:dyDescent="0.2">
      <c r="A26" s="377" t="s">
        <v>55</v>
      </c>
      <c r="B26" s="378">
        <v>18</v>
      </c>
      <c r="C26" s="382" t="s">
        <v>134</v>
      </c>
    </row>
    <row r="27" spans="1:3" x14ac:dyDescent="0.2">
      <c r="A27" s="377" t="s">
        <v>105</v>
      </c>
      <c r="B27" s="383">
        <v>18</v>
      </c>
      <c r="C27" s="385"/>
    </row>
    <row r="28" spans="1:3" x14ac:dyDescent="0.2">
      <c r="A28" s="381"/>
    </row>
    <row r="29" spans="1:3" x14ac:dyDescent="0.2">
      <c r="A29" s="490" t="s">
        <v>106</v>
      </c>
      <c r="B29" s="490"/>
      <c r="C29" s="490"/>
    </row>
    <row r="30" spans="1:3" x14ac:dyDescent="0.2">
      <c r="A30" s="371" t="s">
        <v>136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6" sqref="H16"/>
    </sheetView>
  </sheetViews>
  <sheetFormatPr defaultColWidth="9.140625" defaultRowHeight="12.75" x14ac:dyDescent="0.2"/>
  <cols>
    <col min="1" max="1" width="1.28515625" style="169" customWidth="1"/>
    <col min="2" max="2" width="5.85546875" style="169" customWidth="1"/>
    <col min="3" max="3" width="11.28515625" style="169" customWidth="1"/>
    <col min="4" max="5" width="6.28515625" style="169" customWidth="1"/>
    <col min="6" max="6" width="6.140625" style="169" customWidth="1"/>
    <col min="7" max="7" width="11.5703125" style="169" customWidth="1"/>
    <col min="8" max="18" width="9" style="169" customWidth="1"/>
    <col min="19" max="19" width="1.42578125" style="169" customWidth="1"/>
    <col min="20" max="16384" width="9.140625" style="169"/>
  </cols>
  <sheetData>
    <row r="1" spans="1:19" ht="8.25" customHeight="1" thickTop="1" thickBot="1" x14ac:dyDescent="0.25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3.25" x14ac:dyDescent="0.2">
      <c r="A2" s="170"/>
      <c r="B2" s="588"/>
      <c r="C2" s="589"/>
      <c r="D2" s="590"/>
      <c r="E2" s="597" t="s">
        <v>10</v>
      </c>
      <c r="F2" s="598"/>
      <c r="G2" s="598"/>
      <c r="H2" s="599"/>
      <c r="I2" s="603" t="s">
        <v>11</v>
      </c>
      <c r="J2" s="604"/>
      <c r="K2" s="607">
        <f>Данные!B20</f>
        <v>40</v>
      </c>
      <c r="L2" s="608"/>
      <c r="M2" s="171"/>
      <c r="N2" s="172"/>
      <c r="O2" s="173"/>
      <c r="P2" s="626"/>
      <c r="Q2" s="626"/>
      <c r="R2" s="174"/>
      <c r="S2" s="175"/>
    </row>
    <row r="3" spans="1:19" ht="17.25" customHeight="1" thickBot="1" x14ac:dyDescent="0.25">
      <c r="A3" s="170"/>
      <c r="B3" s="591"/>
      <c r="C3" s="592"/>
      <c r="D3" s="593"/>
      <c r="E3" s="600" t="s">
        <v>51</v>
      </c>
      <c r="F3" s="601"/>
      <c r="G3" s="601"/>
      <c r="H3" s="602"/>
      <c r="I3" s="605"/>
      <c r="J3" s="606"/>
      <c r="K3" s="609"/>
      <c r="L3" s="610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25">
      <c r="A4" s="170"/>
      <c r="B4" s="594"/>
      <c r="C4" s="595"/>
      <c r="D4" s="596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.75" thickTop="1" thickBot="1" x14ac:dyDescent="0.25">
      <c r="A5" s="170"/>
      <c r="B5" s="573" t="s">
        <v>13</v>
      </c>
      <c r="C5" s="611"/>
      <c r="D5" s="500" t="str">
        <f>Данные!$A5</f>
        <v>PCI</v>
      </c>
      <c r="E5" s="501"/>
      <c r="F5" s="501"/>
      <c r="G5" s="501"/>
      <c r="H5" s="502"/>
      <c r="I5" s="612"/>
      <c r="J5" s="613"/>
      <c r="K5" s="614"/>
      <c r="L5" s="502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25">
      <c r="A6" s="170"/>
      <c r="B6" s="573" t="s">
        <v>12</v>
      </c>
      <c r="C6" s="611"/>
      <c r="D6" s="494" t="str">
        <f>Данные!$A2</f>
        <v>XXI-КПМ-30-1-500-9 (Штофф Земляк)</v>
      </c>
      <c r="E6" s="578"/>
      <c r="F6" s="578"/>
      <c r="G6" s="578"/>
      <c r="H6" s="579"/>
      <c r="I6" s="612"/>
      <c r="J6" s="613"/>
      <c r="K6" s="614"/>
      <c r="L6" s="502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25">
      <c r="A7" s="170"/>
      <c r="B7" s="580" t="s">
        <v>14</v>
      </c>
      <c r="C7" s="615"/>
      <c r="D7" s="503">
        <f>Данные!$A8</f>
        <v>0</v>
      </c>
      <c r="E7" s="582"/>
      <c r="F7" s="582"/>
      <c r="G7" s="582"/>
      <c r="H7" s="583"/>
      <c r="I7" s="616" t="s">
        <v>15</v>
      </c>
      <c r="J7" s="615"/>
      <c r="K7" s="491">
        <f>Данные!$A11</f>
        <v>0</v>
      </c>
      <c r="L7" s="492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25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4.5" thickBot="1" x14ac:dyDescent="0.25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">
      <c r="A10" s="180"/>
      <c r="B10" s="189" t="s">
        <v>25</v>
      </c>
      <c r="C10" s="190">
        <v>74.75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">
      <c r="A11" s="180"/>
      <c r="B11" s="191" t="s">
        <v>26</v>
      </c>
      <c r="C11" s="192">
        <v>21.1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3.75" x14ac:dyDescent="0.2">
      <c r="A17" s="180"/>
      <c r="B17" s="191" t="s">
        <v>9</v>
      </c>
      <c r="C17" s="192">
        <v>32.950000000000003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25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25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5" thickTop="1" x14ac:dyDescent="0.2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208" customWidth="1"/>
    <col min="2" max="2" width="5.85546875" style="208" customWidth="1"/>
    <col min="3" max="3" width="10.28515625" style="208" customWidth="1"/>
    <col min="4" max="5" width="6.28515625" style="208" customWidth="1"/>
    <col min="6" max="6" width="5.7109375" style="208" customWidth="1"/>
    <col min="7" max="7" width="10.42578125" style="208" customWidth="1"/>
    <col min="8" max="18" width="9" style="208" customWidth="1"/>
    <col min="19" max="19" width="1.42578125" style="208" customWidth="1"/>
    <col min="20" max="16384" width="9.140625" style="208"/>
  </cols>
  <sheetData>
    <row r="1" spans="1:19" ht="8.25" customHeight="1" thickTop="1" thickBot="1" x14ac:dyDescent="0.25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3.25" x14ac:dyDescent="0.2">
      <c r="A2" s="209"/>
      <c r="B2" s="588"/>
      <c r="C2" s="589"/>
      <c r="D2" s="590"/>
      <c r="E2" s="597" t="s">
        <v>10</v>
      </c>
      <c r="F2" s="598"/>
      <c r="G2" s="598"/>
      <c r="H2" s="599"/>
      <c r="I2" s="603" t="s">
        <v>11</v>
      </c>
      <c r="J2" s="604"/>
      <c r="K2" s="607">
        <f>Данные!B21</f>
        <v>20</v>
      </c>
      <c r="L2" s="608"/>
      <c r="M2" s="210"/>
      <c r="N2" s="211"/>
      <c r="O2" s="212"/>
      <c r="P2" s="627"/>
      <c r="Q2" s="627"/>
      <c r="R2" s="213"/>
      <c r="S2" s="214"/>
    </row>
    <row r="3" spans="1:19" ht="17.25" customHeight="1" thickBot="1" x14ac:dyDescent="0.25">
      <c r="A3" s="209"/>
      <c r="B3" s="591"/>
      <c r="C3" s="592"/>
      <c r="D3" s="593"/>
      <c r="E3" s="600" t="s">
        <v>53</v>
      </c>
      <c r="F3" s="601"/>
      <c r="G3" s="601"/>
      <c r="H3" s="602"/>
      <c r="I3" s="605"/>
      <c r="J3" s="606"/>
      <c r="K3" s="609"/>
      <c r="L3" s="610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25">
      <c r="A4" s="209"/>
      <c r="B4" s="594"/>
      <c r="C4" s="595"/>
      <c r="D4" s="596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.75" thickTop="1" thickBot="1" x14ac:dyDescent="0.25">
      <c r="A5" s="209"/>
      <c r="B5" s="573" t="s">
        <v>13</v>
      </c>
      <c r="C5" s="611"/>
      <c r="D5" s="500" t="str">
        <f>Данные!$A5</f>
        <v>PCI</v>
      </c>
      <c r="E5" s="501"/>
      <c r="F5" s="501"/>
      <c r="G5" s="501"/>
      <c r="H5" s="502"/>
      <c r="I5" s="612"/>
      <c r="J5" s="613"/>
      <c r="K5" s="614"/>
      <c r="L5" s="502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25">
      <c r="A6" s="209"/>
      <c r="B6" s="573" t="s">
        <v>12</v>
      </c>
      <c r="C6" s="611"/>
      <c r="D6" s="494" t="str">
        <f>Данные!$A2</f>
        <v>XXI-КПМ-30-1-500-9 (Штофф Земляк)</v>
      </c>
      <c r="E6" s="578"/>
      <c r="F6" s="578"/>
      <c r="G6" s="578"/>
      <c r="H6" s="579"/>
      <c r="I6" s="612"/>
      <c r="J6" s="613"/>
      <c r="K6" s="614"/>
      <c r="L6" s="502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25">
      <c r="A7" s="209"/>
      <c r="B7" s="580" t="s">
        <v>14</v>
      </c>
      <c r="C7" s="615"/>
      <c r="D7" s="503">
        <f>Данные!$A8</f>
        <v>0</v>
      </c>
      <c r="E7" s="582"/>
      <c r="F7" s="582"/>
      <c r="G7" s="582"/>
      <c r="H7" s="583"/>
      <c r="I7" s="616" t="s">
        <v>15</v>
      </c>
      <c r="J7" s="615"/>
      <c r="K7" s="491">
        <f>Данные!$A11</f>
        <v>0</v>
      </c>
      <c r="L7" s="492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25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4.5" thickBot="1" x14ac:dyDescent="0.25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25">
      <c r="A18" s="219"/>
      <c r="B18" s="628" t="s">
        <v>54</v>
      </c>
      <c r="C18" s="629"/>
      <c r="D18" s="629"/>
      <c r="E18" s="630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25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5" thickTop="1" x14ac:dyDescent="0.2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3"/>
      <c r="B2" s="588"/>
      <c r="C2" s="589"/>
      <c r="D2" s="590"/>
      <c r="E2" s="597" t="s">
        <v>10</v>
      </c>
      <c r="F2" s="598"/>
      <c r="G2" s="598"/>
      <c r="H2" s="599"/>
      <c r="I2" s="603" t="s">
        <v>11</v>
      </c>
      <c r="J2" s="604"/>
      <c r="K2" s="607">
        <f>Данные!B26</f>
        <v>18</v>
      </c>
      <c r="L2" s="608"/>
      <c r="M2" s="134"/>
      <c r="N2" s="135"/>
      <c r="O2" s="136"/>
      <c r="P2" s="631"/>
      <c r="Q2" s="631"/>
      <c r="R2" s="137"/>
      <c r="S2" s="138"/>
    </row>
    <row r="3" spans="1:19" ht="17.25" customHeight="1" thickBot="1" x14ac:dyDescent="0.25">
      <c r="A3" s="133"/>
      <c r="B3" s="591"/>
      <c r="C3" s="592"/>
      <c r="D3" s="593"/>
      <c r="E3" s="600" t="s">
        <v>55</v>
      </c>
      <c r="F3" s="601"/>
      <c r="G3" s="601"/>
      <c r="H3" s="602"/>
      <c r="I3" s="605"/>
      <c r="J3" s="606"/>
      <c r="K3" s="609"/>
      <c r="L3" s="610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25">
      <c r="A4" s="133"/>
      <c r="B4" s="594"/>
      <c r="C4" s="595"/>
      <c r="D4" s="596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.75" thickTop="1" thickBot="1" x14ac:dyDescent="0.25">
      <c r="A5" s="133"/>
      <c r="B5" s="573" t="s">
        <v>13</v>
      </c>
      <c r="C5" s="611"/>
      <c r="D5" s="500" t="str">
        <f>Данные!$A5</f>
        <v>PCI</v>
      </c>
      <c r="E5" s="501"/>
      <c r="F5" s="501"/>
      <c r="G5" s="501"/>
      <c r="H5" s="502"/>
      <c r="I5" s="612"/>
      <c r="J5" s="613"/>
      <c r="K5" s="614"/>
      <c r="L5" s="502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25">
      <c r="A6" s="133"/>
      <c r="B6" s="573" t="s">
        <v>12</v>
      </c>
      <c r="C6" s="611"/>
      <c r="D6" s="494" t="str">
        <f>Данные!$A2</f>
        <v>XXI-КПМ-30-1-500-9 (Штофф Земляк)</v>
      </c>
      <c r="E6" s="578"/>
      <c r="F6" s="578"/>
      <c r="G6" s="578"/>
      <c r="H6" s="579"/>
      <c r="I6" s="612"/>
      <c r="J6" s="613"/>
      <c r="K6" s="614"/>
      <c r="L6" s="502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25">
      <c r="A7" s="133"/>
      <c r="B7" s="580" t="s">
        <v>14</v>
      </c>
      <c r="C7" s="615"/>
      <c r="D7" s="503">
        <f>Данные!$A8</f>
        <v>0</v>
      </c>
      <c r="E7" s="582"/>
      <c r="F7" s="582"/>
      <c r="G7" s="582"/>
      <c r="H7" s="583"/>
      <c r="I7" s="616" t="s">
        <v>15</v>
      </c>
      <c r="J7" s="615"/>
      <c r="K7" s="491">
        <f>Данные!$A11</f>
        <v>0</v>
      </c>
      <c r="L7" s="492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25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4.5" thickBot="1" x14ac:dyDescent="0.25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">
      <c r="A11" s="153"/>
      <c r="B11" s="154" t="s">
        <v>26</v>
      </c>
      <c r="C11" s="365">
        <v>17.5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">
      <c r="A13" s="153"/>
      <c r="B13" s="154" t="s">
        <v>3</v>
      </c>
      <c r="C13" s="364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25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25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5" thickTop="1" x14ac:dyDescent="0.2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65" customWidth="1"/>
    <col min="2" max="2" width="5" style="265" customWidth="1"/>
    <col min="3" max="3" width="11" style="265" customWidth="1"/>
    <col min="4" max="5" width="6.28515625" style="265" customWidth="1"/>
    <col min="6" max="6" width="5.7109375" style="265" customWidth="1"/>
    <col min="7" max="7" width="11.140625" style="265" customWidth="1"/>
    <col min="8" max="18" width="9" style="265" customWidth="1"/>
    <col min="19" max="19" width="1.42578125" style="265" customWidth="1"/>
    <col min="20" max="16384" width="9.140625" style="265"/>
  </cols>
  <sheetData>
    <row r="1" spans="1:19" ht="8.25" customHeight="1" thickTop="1" thickBot="1" x14ac:dyDescent="0.25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3.25" x14ac:dyDescent="0.2">
      <c r="A2" s="266"/>
      <c r="B2" s="588"/>
      <c r="C2" s="589"/>
      <c r="D2" s="590"/>
      <c r="E2" s="597" t="s">
        <v>10</v>
      </c>
      <c r="F2" s="598"/>
      <c r="G2" s="598"/>
      <c r="H2" s="599"/>
      <c r="I2" s="603" t="s">
        <v>11</v>
      </c>
      <c r="J2" s="604"/>
      <c r="K2" s="633">
        <f>Данные!B23</f>
        <v>18</v>
      </c>
      <c r="L2" s="634"/>
      <c r="M2" s="267"/>
      <c r="N2" s="268"/>
      <c r="O2" s="269"/>
      <c r="P2" s="632"/>
      <c r="Q2" s="632"/>
      <c r="R2" s="270"/>
      <c r="S2" s="271"/>
    </row>
    <row r="3" spans="1:19" ht="17.25" customHeight="1" thickBot="1" x14ac:dyDescent="0.25">
      <c r="A3" s="266"/>
      <c r="B3" s="591"/>
      <c r="C3" s="592"/>
      <c r="D3" s="593"/>
      <c r="E3" s="600" t="s">
        <v>56</v>
      </c>
      <c r="F3" s="601"/>
      <c r="G3" s="601"/>
      <c r="H3" s="602"/>
      <c r="I3" s="605"/>
      <c r="J3" s="606"/>
      <c r="K3" s="635"/>
      <c r="L3" s="636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25">
      <c r="A4" s="266"/>
      <c r="B4" s="594"/>
      <c r="C4" s="595"/>
      <c r="D4" s="596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.75" thickTop="1" thickBot="1" x14ac:dyDescent="0.25">
      <c r="A5" s="266"/>
      <c r="B5" s="573" t="s">
        <v>13</v>
      </c>
      <c r="C5" s="611"/>
      <c r="D5" s="500" t="str">
        <f>Данные!$A5</f>
        <v>PCI</v>
      </c>
      <c r="E5" s="501"/>
      <c r="F5" s="501"/>
      <c r="G5" s="501"/>
      <c r="H5" s="502"/>
      <c r="I5" s="612"/>
      <c r="J5" s="613"/>
      <c r="K5" s="614"/>
      <c r="L5" s="502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25">
      <c r="A6" s="266"/>
      <c r="B6" s="573" t="s">
        <v>12</v>
      </c>
      <c r="C6" s="611"/>
      <c r="D6" s="494" t="str">
        <f>Данные!$A2</f>
        <v>XXI-КПМ-30-1-500-9 (Штофф Земляк)</v>
      </c>
      <c r="E6" s="578"/>
      <c r="F6" s="578"/>
      <c r="G6" s="578"/>
      <c r="H6" s="579"/>
      <c r="I6" s="612"/>
      <c r="J6" s="613"/>
      <c r="K6" s="614"/>
      <c r="L6" s="502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25">
      <c r="A7" s="266"/>
      <c r="B7" s="580" t="s">
        <v>14</v>
      </c>
      <c r="C7" s="615"/>
      <c r="D7" s="503">
        <f>Данные!$A8</f>
        <v>0</v>
      </c>
      <c r="E7" s="582"/>
      <c r="F7" s="582"/>
      <c r="G7" s="582"/>
      <c r="H7" s="583"/>
      <c r="I7" s="616" t="s">
        <v>15</v>
      </c>
      <c r="J7" s="615"/>
      <c r="K7" s="491">
        <f>Данные!$A11</f>
        <v>0</v>
      </c>
      <c r="L7" s="492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25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4.5" thickBot="1" x14ac:dyDescent="0.25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3.75" x14ac:dyDescent="0.2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25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25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5" thickTop="1" x14ac:dyDescent="0.2"/>
  </sheetData>
  <mergeCells count="18"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  <mergeCell ref="B2:D4"/>
    <mergeCell ref="P2:Q2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8"/>
  <sheetViews>
    <sheetView tabSelected="1" view="pageBreakPreview" topLeftCell="A5" zoomScale="120" zoomScaleNormal="100" zoomScaleSheetLayoutView="120" workbookViewId="0">
      <selection activeCell="J27" sqref="J27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90"/>
      <c r="B1" s="465" t="s">
        <v>109</v>
      </c>
      <c r="C1" s="390"/>
      <c r="D1" s="464" t="str">
        <f>Данные!A2</f>
        <v>XXI-КПМ-30-1-500-9 (Штофф Земляк)</v>
      </c>
      <c r="E1" s="390"/>
      <c r="F1" s="390"/>
      <c r="G1" s="390"/>
      <c r="H1" s="390"/>
      <c r="I1" s="390"/>
      <c r="J1" s="390"/>
      <c r="K1" s="390"/>
      <c r="L1" s="390"/>
    </row>
    <row r="2" spans="1:13" ht="15.75" x14ac:dyDescent="0.25">
      <c r="A2" s="390"/>
      <c r="B2" s="390" t="s">
        <v>135</v>
      </c>
      <c r="C2" s="390"/>
      <c r="D2" s="390"/>
      <c r="E2" s="390"/>
      <c r="F2" s="390"/>
      <c r="G2" s="390"/>
      <c r="H2" s="390"/>
      <c r="I2" s="390"/>
      <c r="J2" s="391"/>
      <c r="K2" s="391"/>
      <c r="L2" s="391"/>
    </row>
    <row r="3" spans="1:13" x14ac:dyDescent="0.2">
      <c r="A3" s="511" t="s">
        <v>110</v>
      </c>
      <c r="B3" s="511"/>
      <c r="C3" s="511"/>
      <c r="D3" s="511"/>
      <c r="E3" s="511"/>
      <c r="F3" s="511"/>
      <c r="G3" s="511"/>
      <c r="H3" s="511"/>
      <c r="I3" s="511"/>
      <c r="K3" s="392"/>
      <c r="L3" s="392"/>
      <c r="M3" s="393"/>
    </row>
    <row r="4" spans="1:13" ht="16.5" thickBot="1" x14ac:dyDescent="0.3">
      <c r="A4" s="393"/>
      <c r="B4" s="394"/>
      <c r="C4" s="394"/>
      <c r="F4" s="395"/>
      <c r="G4" s="396"/>
      <c r="H4" s="395"/>
      <c r="I4" s="395"/>
      <c r="J4" s="392"/>
      <c r="K4" s="392"/>
      <c r="M4" s="372"/>
    </row>
    <row r="5" spans="1:13" ht="64.5" thickBot="1" x14ac:dyDescent="0.25">
      <c r="A5" s="397" t="s">
        <v>111</v>
      </c>
      <c r="B5" s="398" t="s">
        <v>112</v>
      </c>
      <c r="C5" s="398" t="s">
        <v>67</v>
      </c>
      <c r="D5" s="399" t="s">
        <v>113</v>
      </c>
      <c r="E5" s="398" t="s">
        <v>114</v>
      </c>
      <c r="F5" s="398" t="s">
        <v>115</v>
      </c>
      <c r="G5" s="398" t="s">
        <v>116</v>
      </c>
      <c r="H5" s="400" t="s">
        <v>117</v>
      </c>
      <c r="I5" s="401"/>
      <c r="J5" s="401"/>
      <c r="K5" s="401"/>
      <c r="L5" s="401"/>
    </row>
    <row r="6" spans="1:13" x14ac:dyDescent="0.2">
      <c r="A6" s="402">
        <v>1</v>
      </c>
      <c r="B6" s="403" t="str">
        <f>Данные!A14</f>
        <v>Чистовая форма</v>
      </c>
      <c r="C6" s="382" t="str">
        <f>Данные!C14</f>
        <v>ХXI-КПМ-30-1-500-9</v>
      </c>
      <c r="D6" s="404">
        <f>Данные!$B14</f>
        <v>22</v>
      </c>
      <c r="E6" s="404">
        <v>22</v>
      </c>
      <c r="F6" s="405"/>
      <c r="G6" s="404">
        <f>E6-F6</f>
        <v>22</v>
      </c>
      <c r="H6" s="406"/>
      <c r="I6" s="407"/>
      <c r="J6" s="393"/>
      <c r="K6" s="393"/>
      <c r="L6" s="407"/>
    </row>
    <row r="7" spans="1:13" x14ac:dyDescent="0.2">
      <c r="A7" s="408">
        <f>A6+1</f>
        <v>2</v>
      </c>
      <c r="B7" s="409" t="str">
        <f>Данные!A15</f>
        <v>Чистовой поддон</v>
      </c>
      <c r="C7" s="382" t="str">
        <f>Данные!C15</f>
        <v>ХXI-КПМ-30-1-500-9</v>
      </c>
      <c r="D7" s="410">
        <f>Данные!$B15</f>
        <v>22</v>
      </c>
      <c r="E7" s="410">
        <v>22</v>
      </c>
      <c r="F7" s="389"/>
      <c r="G7" s="410">
        <f t="shared" ref="G7:G17" si="0">E7-F7</f>
        <v>22</v>
      </c>
      <c r="H7" s="411"/>
      <c r="I7" s="407"/>
      <c r="J7" s="393"/>
      <c r="K7" s="393"/>
      <c r="L7" s="407"/>
    </row>
    <row r="8" spans="1:13" x14ac:dyDescent="0.2">
      <c r="A8" s="408">
        <f t="shared" ref="A8:A17" si="1">A7+1</f>
        <v>3</v>
      </c>
      <c r="B8" s="409" t="str">
        <f>Данные!A16</f>
        <v>Черновая форма</v>
      </c>
      <c r="C8" s="382" t="str">
        <f>Данные!C16</f>
        <v>ХXI-КПМ-30-1-500-9</v>
      </c>
      <c r="D8" s="410">
        <f>Данные!$B16</f>
        <v>24</v>
      </c>
      <c r="E8" s="410">
        <v>24</v>
      </c>
      <c r="F8" s="389"/>
      <c r="G8" s="410">
        <f t="shared" si="0"/>
        <v>24</v>
      </c>
      <c r="H8" s="412"/>
      <c r="I8" s="407"/>
      <c r="J8" s="393"/>
      <c r="K8" s="393"/>
      <c r="L8" s="407"/>
    </row>
    <row r="9" spans="1:13" x14ac:dyDescent="0.2">
      <c r="A9" s="408">
        <f t="shared" si="1"/>
        <v>4</v>
      </c>
      <c r="B9" s="409" t="str">
        <f>Данные!A17</f>
        <v>Черновой поддон</v>
      </c>
      <c r="C9" s="382" t="str">
        <f>Данные!C17</f>
        <v>ХXI-КПМ-30-1-500-9</v>
      </c>
      <c r="D9" s="410">
        <f>Данные!$B17</f>
        <v>24</v>
      </c>
      <c r="E9" s="410">
        <v>24</v>
      </c>
      <c r="F9" s="389"/>
      <c r="G9" s="410">
        <f t="shared" si="0"/>
        <v>24</v>
      </c>
      <c r="H9" s="412"/>
      <c r="I9" s="407"/>
      <c r="J9" s="413"/>
      <c r="K9" s="393"/>
      <c r="L9" s="407"/>
    </row>
    <row r="10" spans="1:13" x14ac:dyDescent="0.2">
      <c r="A10" s="408">
        <f t="shared" si="1"/>
        <v>5</v>
      </c>
      <c r="B10" s="409" t="str">
        <f>Данные!A18</f>
        <v>Горловое кольцо</v>
      </c>
      <c r="C10" s="382" t="str">
        <f>Данные!C18</f>
        <v>ХXI-КПМ-30-1-500-9</v>
      </c>
      <c r="D10" s="410">
        <f>Данные!$B18</f>
        <v>50</v>
      </c>
      <c r="E10" s="410">
        <v>50</v>
      </c>
      <c r="F10" s="389"/>
      <c r="G10" s="410">
        <f t="shared" si="0"/>
        <v>50</v>
      </c>
      <c r="H10" s="412"/>
      <c r="I10" s="413"/>
      <c r="J10" s="413"/>
      <c r="K10" s="413"/>
      <c r="L10" s="407"/>
    </row>
    <row r="11" spans="1:13" x14ac:dyDescent="0.2">
      <c r="A11" s="408">
        <f t="shared" si="1"/>
        <v>6</v>
      </c>
      <c r="B11" s="409" t="str">
        <f>Данные!A19</f>
        <v>Направляющее кольцо</v>
      </c>
      <c r="C11" s="382" t="str">
        <f>Данные!C19</f>
        <v>ХXI-КПМ-30-1-500-9</v>
      </c>
      <c r="D11" s="410">
        <f>Данные!$B19</f>
        <v>50</v>
      </c>
      <c r="E11" s="410">
        <v>50</v>
      </c>
      <c r="F11" s="389"/>
      <c r="G11" s="410">
        <f t="shared" si="0"/>
        <v>50</v>
      </c>
      <c r="H11" s="412"/>
      <c r="I11" s="407"/>
      <c r="J11" s="413"/>
      <c r="K11" s="393"/>
      <c r="L11" s="407"/>
    </row>
    <row r="12" spans="1:13" x14ac:dyDescent="0.2">
      <c r="A12" s="408">
        <f t="shared" si="1"/>
        <v>7</v>
      </c>
      <c r="B12" s="409" t="str">
        <f>Данные!A20</f>
        <v>Плунжер</v>
      </c>
      <c r="C12" s="382" t="str">
        <f>Данные!C20</f>
        <v>ХXI-КПМ-30-1-500-9</v>
      </c>
      <c r="D12" s="410">
        <f>Данные!$B20</f>
        <v>40</v>
      </c>
      <c r="E12" s="410">
        <v>40</v>
      </c>
      <c r="F12" s="414"/>
      <c r="G12" s="410">
        <f t="shared" si="0"/>
        <v>40</v>
      </c>
      <c r="H12" s="412"/>
      <c r="I12" s="413"/>
      <c r="J12" s="413"/>
      <c r="K12" s="413"/>
      <c r="L12" s="407"/>
      <c r="M12" s="415"/>
    </row>
    <row r="13" spans="1:13" ht="14.25" customHeight="1" x14ac:dyDescent="0.2">
      <c r="A13" s="408">
        <f t="shared" si="1"/>
        <v>8</v>
      </c>
      <c r="B13" s="409" t="str">
        <f>Данные!A21</f>
        <v>Втулка плунжера</v>
      </c>
      <c r="C13" s="382" t="str">
        <f>Данные!C21</f>
        <v>ХXI-КПМ-30-1-500-9</v>
      </c>
      <c r="D13" s="410">
        <f>Данные!$B21</f>
        <v>20</v>
      </c>
      <c r="E13" s="410">
        <v>20</v>
      </c>
      <c r="F13" s="416"/>
      <c r="G13" s="410">
        <f t="shared" si="0"/>
        <v>20</v>
      </c>
      <c r="H13" s="412"/>
      <c r="I13" s="413"/>
      <c r="J13" s="413"/>
      <c r="K13" s="413"/>
      <c r="L13" s="407"/>
      <c r="M13" s="415"/>
    </row>
    <row r="14" spans="1:13" ht="14.25" customHeight="1" x14ac:dyDescent="0.2">
      <c r="A14" s="408">
        <f t="shared" si="1"/>
        <v>9</v>
      </c>
      <c r="B14" s="409" t="str">
        <f>Данные!A22</f>
        <v>Хватки</v>
      </c>
      <c r="C14" s="382">
        <f>Данные!C22</f>
        <v>0</v>
      </c>
      <c r="D14" s="410">
        <f>Данные!$B22</f>
        <v>0</v>
      </c>
      <c r="E14" s="463">
        <v>0</v>
      </c>
      <c r="F14" s="389"/>
      <c r="G14" s="410">
        <f t="shared" si="0"/>
        <v>0</v>
      </c>
      <c r="H14" s="412" t="s">
        <v>42</v>
      </c>
      <c r="I14" s="413"/>
      <c r="J14" s="413"/>
      <c r="K14" s="413"/>
      <c r="L14" s="407"/>
    </row>
    <row r="15" spans="1:13" ht="14.25" customHeight="1" x14ac:dyDescent="0.2">
      <c r="A15" s="408">
        <f t="shared" si="1"/>
        <v>10</v>
      </c>
      <c r="B15" s="409" t="str">
        <f>Данные!A23</f>
        <v>Воронка</v>
      </c>
      <c r="C15" s="382" t="str">
        <f>Данные!C23</f>
        <v>ХXI-КПМ-30-1-500-9</v>
      </c>
      <c r="D15" s="410">
        <f>Данные!$B23</f>
        <v>18</v>
      </c>
      <c r="E15" s="410">
        <v>18</v>
      </c>
      <c r="F15" s="414"/>
      <c r="G15" s="410">
        <f t="shared" si="0"/>
        <v>18</v>
      </c>
      <c r="H15" s="412"/>
      <c r="I15" s="413"/>
      <c r="J15" s="413"/>
      <c r="K15" s="413"/>
      <c r="L15" s="407"/>
    </row>
    <row r="16" spans="1:13" ht="14.25" customHeight="1" x14ac:dyDescent="0.2">
      <c r="A16" s="408">
        <f t="shared" si="1"/>
        <v>11</v>
      </c>
      <c r="B16" s="409" t="str">
        <f>Данные!A24</f>
        <v>Плита охлаждения</v>
      </c>
      <c r="C16" s="382" t="str">
        <f>Данные!C24</f>
        <v>ХXI-КПМ-30-1-500-9</v>
      </c>
      <c r="D16" s="410">
        <f>Данные!$B24</f>
        <v>8</v>
      </c>
      <c r="E16" s="410">
        <v>8</v>
      </c>
      <c r="F16" s="389"/>
      <c r="G16" s="410">
        <f t="shared" si="0"/>
        <v>8</v>
      </c>
      <c r="H16" s="412"/>
      <c r="I16" s="413"/>
      <c r="J16" s="413"/>
      <c r="K16" s="413"/>
      <c r="L16" s="407"/>
    </row>
    <row r="17" spans="1:12" ht="14.25" customHeight="1" thickBot="1" x14ac:dyDescent="0.25">
      <c r="A17" s="417">
        <f t="shared" si="1"/>
        <v>12</v>
      </c>
      <c r="B17" s="418" t="str">
        <f>Данные!A25</f>
        <v>Охладитель плунжера</v>
      </c>
      <c r="C17" s="419" t="str">
        <f>Данные!C26</f>
        <v>ХXI-КПМ-30-1-500-9</v>
      </c>
      <c r="D17" s="420">
        <f>Данные!$B26</f>
        <v>18</v>
      </c>
      <c r="E17" s="420">
        <v>18</v>
      </c>
      <c r="F17" s="421"/>
      <c r="G17" s="420">
        <f t="shared" si="0"/>
        <v>18</v>
      </c>
      <c r="H17" s="422"/>
      <c r="I17" s="413"/>
      <c r="J17" s="423"/>
      <c r="K17" s="413"/>
      <c r="L17" s="407"/>
    </row>
    <row r="18" spans="1:12" x14ac:dyDescent="0.2">
      <c r="A18" s="424"/>
      <c r="B18" s="425"/>
      <c r="C18" s="393"/>
      <c r="D18" s="426"/>
      <c r="E18" s="393"/>
      <c r="F18" s="393"/>
      <c r="G18" s="393"/>
      <c r="H18" s="393"/>
      <c r="I18" s="393"/>
      <c r="J18" s="393"/>
    </row>
    <row r="19" spans="1:12" ht="16.5" thickBot="1" x14ac:dyDescent="0.3">
      <c r="A19" s="393"/>
      <c r="B19" s="427" t="s">
        <v>118</v>
      </c>
      <c r="C19" s="372"/>
      <c r="D19" s="372"/>
      <c r="E19" s="372"/>
      <c r="F19" s="372"/>
      <c r="G19" s="393"/>
      <c r="H19" s="393"/>
      <c r="I19" s="393"/>
      <c r="J19" s="428"/>
      <c r="K19" s="428"/>
      <c r="L19" s="428"/>
    </row>
    <row r="20" spans="1:12" ht="64.5" thickBot="1" x14ac:dyDescent="0.25">
      <c r="A20" s="397" t="s">
        <v>119</v>
      </c>
      <c r="B20" s="398" t="s">
        <v>120</v>
      </c>
      <c r="C20" s="398" t="s">
        <v>121</v>
      </c>
      <c r="D20" s="398" t="s">
        <v>122</v>
      </c>
      <c r="E20" s="398" t="s">
        <v>123</v>
      </c>
      <c r="F20" s="398" t="s">
        <v>124</v>
      </c>
      <c r="G20" s="429" t="s">
        <v>125</v>
      </c>
      <c r="H20" s="430" t="s">
        <v>126</v>
      </c>
      <c r="I20" s="431" t="s">
        <v>127</v>
      </c>
      <c r="J20" s="431" t="s">
        <v>143</v>
      </c>
      <c r="K20" s="401"/>
      <c r="L20" s="401"/>
    </row>
    <row r="21" spans="1:12" x14ac:dyDescent="0.2">
      <c r="A21" s="470">
        <f>D6*700000</f>
        <v>15400000</v>
      </c>
      <c r="B21" s="432">
        <v>43788</v>
      </c>
      <c r="C21" s="433">
        <v>43790</v>
      </c>
      <c r="D21" s="432">
        <v>43795</v>
      </c>
      <c r="E21" s="476">
        <v>387072</v>
      </c>
      <c r="F21" s="476">
        <v>432806</v>
      </c>
      <c r="G21" s="434">
        <f>F21/A$21</f>
        <v>2.8104285714285714E-2</v>
      </c>
      <c r="H21" s="435">
        <f>A21-F21</f>
        <v>14967194</v>
      </c>
      <c r="I21" s="471">
        <f>1-G21</f>
        <v>0.97189571428571431</v>
      </c>
      <c r="J21" s="482"/>
      <c r="K21" s="413"/>
      <c r="L21" s="413"/>
    </row>
    <row r="22" spans="1:12" ht="12.75" customHeight="1" x14ac:dyDescent="0.2">
      <c r="A22" s="408"/>
      <c r="B22" s="437">
        <v>43815</v>
      </c>
      <c r="C22" s="437">
        <v>43819</v>
      </c>
      <c r="D22" s="437">
        <v>43833</v>
      </c>
      <c r="E22" s="477">
        <v>661548</v>
      </c>
      <c r="F22" s="477">
        <v>719672</v>
      </c>
      <c r="G22" s="434">
        <f>F22/A$21</f>
        <v>4.6731948051948052E-2</v>
      </c>
      <c r="H22" s="438">
        <f t="shared" ref="H22:I24" si="2">H21-F22</f>
        <v>14247522</v>
      </c>
      <c r="I22" s="472">
        <f t="shared" si="2"/>
        <v>0.92516376623376628</v>
      </c>
      <c r="J22" s="483"/>
      <c r="K22" s="393"/>
      <c r="L22" s="393"/>
    </row>
    <row r="23" spans="1:12" ht="12.75" customHeight="1" x14ac:dyDescent="0.2">
      <c r="A23" s="473"/>
      <c r="B23" s="439">
        <v>43882</v>
      </c>
      <c r="C23" s="439">
        <v>43886</v>
      </c>
      <c r="D23" s="439">
        <v>43887</v>
      </c>
      <c r="E23" s="478">
        <v>691488</v>
      </c>
      <c r="F23" s="478">
        <v>726785</v>
      </c>
      <c r="G23" s="434">
        <f>F23/A$21</f>
        <v>4.719383116883117E-2</v>
      </c>
      <c r="H23" s="438">
        <f t="shared" si="2"/>
        <v>13520737</v>
      </c>
      <c r="I23" s="472">
        <f t="shared" si="2"/>
        <v>0.87796993506493515</v>
      </c>
      <c r="J23" s="484"/>
      <c r="K23" s="413"/>
      <c r="L23" s="413"/>
    </row>
    <row r="24" spans="1:12" x14ac:dyDescent="0.2">
      <c r="A24" s="473"/>
      <c r="B24" s="439">
        <v>44036</v>
      </c>
      <c r="C24" s="439">
        <v>44039</v>
      </c>
      <c r="D24" s="439">
        <v>44041</v>
      </c>
      <c r="E24" s="479">
        <v>548352</v>
      </c>
      <c r="F24" s="479">
        <v>580694</v>
      </c>
      <c r="G24" s="434">
        <f>F24/A$21</f>
        <v>3.7707402597402601E-2</v>
      </c>
      <c r="H24" s="438">
        <f t="shared" si="2"/>
        <v>12940043</v>
      </c>
      <c r="I24" s="472">
        <f t="shared" si="2"/>
        <v>0.84026253246753257</v>
      </c>
      <c r="J24" s="484">
        <v>436</v>
      </c>
      <c r="K24" s="436"/>
      <c r="L24" s="393"/>
    </row>
    <row r="25" spans="1:12" x14ac:dyDescent="0.2">
      <c r="A25" s="473"/>
      <c r="B25" s="439">
        <v>44184</v>
      </c>
      <c r="C25" s="439">
        <v>44187</v>
      </c>
      <c r="D25" s="487">
        <v>44200</v>
      </c>
      <c r="E25" s="478">
        <v>552376</v>
      </c>
      <c r="F25" s="478">
        <v>584289</v>
      </c>
      <c r="G25" s="441">
        <f>F25/A$21</f>
        <v>3.7940844155844158E-2</v>
      </c>
      <c r="H25" s="438">
        <f t="shared" ref="H25" si="3">H24-F25</f>
        <v>12355754</v>
      </c>
      <c r="I25" s="472">
        <f t="shared" ref="I25" si="4">I24-G25</f>
        <v>0.80232168831168837</v>
      </c>
      <c r="J25" s="484">
        <v>437</v>
      </c>
      <c r="K25" s="442"/>
      <c r="L25" s="393"/>
    </row>
    <row r="26" spans="1:12" x14ac:dyDescent="0.2">
      <c r="A26" s="473"/>
      <c r="B26" s="439">
        <v>44309</v>
      </c>
      <c r="C26" s="439">
        <v>44312</v>
      </c>
      <c r="D26" s="439">
        <v>44319</v>
      </c>
      <c r="E26" s="478">
        <v>560448</v>
      </c>
      <c r="F26" s="478">
        <v>583315</v>
      </c>
      <c r="G26" s="441">
        <f>F26/A$21</f>
        <v>3.7877597402597406E-2</v>
      </c>
      <c r="H26" s="438">
        <f t="shared" ref="H26" si="5">H25-F26</f>
        <v>11772439</v>
      </c>
      <c r="I26" s="472">
        <f t="shared" ref="I26" si="6">I25-G26</f>
        <v>0.76444409090909093</v>
      </c>
      <c r="J26" s="484">
        <v>437</v>
      </c>
      <c r="K26" s="436"/>
      <c r="L26" s="393"/>
    </row>
    <row r="27" spans="1:12" x14ac:dyDescent="0.2">
      <c r="A27" s="473"/>
      <c r="B27" s="439"/>
      <c r="C27" s="439"/>
      <c r="D27" s="439"/>
      <c r="E27" s="478"/>
      <c r="F27" s="478"/>
      <c r="G27" s="441"/>
      <c r="H27" s="440"/>
      <c r="I27" s="474"/>
      <c r="J27" s="484"/>
      <c r="K27" s="436"/>
      <c r="L27" s="393"/>
    </row>
    <row r="28" spans="1:12" x14ac:dyDescent="0.2">
      <c r="A28" s="473"/>
      <c r="B28" s="439"/>
      <c r="C28" s="439"/>
      <c r="D28" s="439"/>
      <c r="E28" s="478"/>
      <c r="F28" s="478"/>
      <c r="G28" s="441"/>
      <c r="H28" s="440"/>
      <c r="I28" s="474"/>
      <c r="J28" s="484"/>
      <c r="K28" s="436"/>
      <c r="L28" s="393"/>
    </row>
    <row r="29" spans="1:12" x14ac:dyDescent="0.2">
      <c r="A29" s="473"/>
      <c r="B29" s="439"/>
      <c r="C29" s="439"/>
      <c r="D29" s="466"/>
      <c r="E29" s="479"/>
      <c r="F29" s="478"/>
      <c r="G29" s="443"/>
      <c r="H29" s="440"/>
      <c r="I29" s="467"/>
      <c r="J29" s="484"/>
      <c r="K29" s="436"/>
      <c r="L29" s="393"/>
    </row>
    <row r="30" spans="1:12" x14ac:dyDescent="0.2">
      <c r="A30" s="473"/>
      <c r="B30" s="439"/>
      <c r="C30" s="439"/>
      <c r="D30" s="466"/>
      <c r="E30" s="479"/>
      <c r="F30" s="478"/>
      <c r="G30" s="441"/>
      <c r="H30" s="440"/>
      <c r="I30" s="467"/>
      <c r="J30" s="484"/>
      <c r="K30" s="436"/>
      <c r="L30" s="393"/>
    </row>
    <row r="31" spans="1:12" ht="13.5" thickBot="1" x14ac:dyDescent="0.25">
      <c r="A31" s="475"/>
      <c r="B31" s="444"/>
      <c r="C31" s="444"/>
      <c r="D31" s="468"/>
      <c r="E31" s="480"/>
      <c r="F31" s="481"/>
      <c r="G31" s="445"/>
      <c r="H31" s="446"/>
      <c r="I31" s="469"/>
      <c r="J31" s="484"/>
      <c r="K31" s="393"/>
      <c r="L31" s="393"/>
    </row>
    <row r="32" spans="1:12" ht="13.5" thickBot="1" x14ac:dyDescent="0.25">
      <c r="A32" s="447" t="s">
        <v>128</v>
      </c>
      <c r="B32" s="448"/>
      <c r="C32" s="448"/>
      <c r="D32" s="449"/>
      <c r="E32" s="485">
        <f>SUM(E21:E31)</f>
        <v>3401284</v>
      </c>
      <c r="F32" s="486">
        <f>SUM(F21:F31)</f>
        <v>3627561</v>
      </c>
      <c r="G32" s="450">
        <f>SUM(G21:G31)</f>
        <v>0.23555590909090909</v>
      </c>
      <c r="H32" s="451">
        <f>A21-F32</f>
        <v>11772439</v>
      </c>
      <c r="I32" s="452">
        <f>1-G32</f>
        <v>0.76444409090909093</v>
      </c>
      <c r="J32" s="452"/>
      <c r="K32" s="453"/>
      <c r="L32" s="453"/>
    </row>
    <row r="35" spans="1:11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</row>
    <row r="36" spans="1:11" ht="12.75" customHeight="1" x14ac:dyDescent="0.25">
      <c r="A36" s="512" t="s">
        <v>129</v>
      </c>
      <c r="B36" s="512"/>
      <c r="C36" s="512"/>
      <c r="D36" s="512"/>
      <c r="E36" s="393"/>
      <c r="F36" s="393"/>
      <c r="G36" s="393"/>
      <c r="H36" s="393"/>
      <c r="I36" s="393"/>
      <c r="J36" s="393"/>
    </row>
    <row r="37" spans="1:11" x14ac:dyDescent="0.2">
      <c r="A37" s="513" t="s">
        <v>130</v>
      </c>
      <c r="B37" s="513"/>
      <c r="C37" s="454" t="s">
        <v>131</v>
      </c>
      <c r="D37" s="454" t="s">
        <v>132</v>
      </c>
      <c r="E37" s="393"/>
      <c r="F37" s="393"/>
      <c r="G37" s="393"/>
      <c r="H37" s="393"/>
      <c r="I37" s="393"/>
      <c r="J37" s="393"/>
    </row>
    <row r="38" spans="1:11" x14ac:dyDescent="0.2">
      <c r="A38" s="514">
        <f>A21-F32</f>
        <v>11772439</v>
      </c>
      <c r="B38" s="515"/>
      <c r="C38" s="455">
        <f>1-G32</f>
        <v>0.76444409090909093</v>
      </c>
      <c r="D38" s="456">
        <f>(C38/0.8)*100</f>
        <v>95.555511363636356</v>
      </c>
      <c r="E38" s="457" t="s">
        <v>133</v>
      </c>
      <c r="F38" s="457"/>
      <c r="G38" s="457"/>
      <c r="H38" s="457"/>
      <c r="I38" s="457"/>
      <c r="J38" s="457"/>
    </row>
    <row r="39" spans="1:11" x14ac:dyDescent="0.2">
      <c r="A39" s="393"/>
      <c r="B39" s="393"/>
      <c r="C39" s="393"/>
      <c r="D39" s="393"/>
      <c r="E39" s="393"/>
      <c r="F39" s="393"/>
    </row>
    <row r="40" spans="1:11" x14ac:dyDescent="0.2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t="s">
        <v>42</v>
      </c>
    </row>
    <row r="41" spans="1:11" ht="15.75" x14ac:dyDescent="0.25">
      <c r="A41" s="393"/>
      <c r="B41" s="458"/>
      <c r="C41" s="458"/>
      <c r="D41" s="393"/>
      <c r="E41" s="393"/>
      <c r="F41" s="393"/>
      <c r="G41" s="393"/>
      <c r="H41" s="393"/>
      <c r="I41" s="393"/>
      <c r="J41" s="393"/>
    </row>
    <row r="42" spans="1:11" x14ac:dyDescent="0.2">
      <c r="A42" s="459"/>
      <c r="B42" s="459"/>
      <c r="C42" s="459"/>
      <c r="D42" s="459"/>
      <c r="E42" s="459"/>
      <c r="F42" s="459"/>
      <c r="G42" s="459"/>
      <c r="H42" s="459"/>
      <c r="I42" s="506"/>
      <c r="J42" s="507"/>
    </row>
    <row r="43" spans="1:11" x14ac:dyDescent="0.2">
      <c r="A43" s="460"/>
      <c r="B43" s="461"/>
      <c r="C43" s="461"/>
      <c r="D43" s="393"/>
      <c r="E43" s="393"/>
      <c r="F43" s="461"/>
      <c r="G43" s="423"/>
      <c r="H43" s="461"/>
    </row>
    <row r="44" spans="1:11" x14ac:dyDescent="0.2">
      <c r="A44" s="460"/>
      <c r="B44" s="461"/>
      <c r="C44" s="461"/>
      <c r="D44" s="461"/>
      <c r="E44" s="461"/>
      <c r="F44" s="461"/>
      <c r="G44" s="423"/>
      <c r="H44" s="461"/>
    </row>
    <row r="45" spans="1:11" x14ac:dyDescent="0.2">
      <c r="A45" s="460"/>
      <c r="B45" s="461"/>
      <c r="C45" s="461"/>
      <c r="D45" s="393"/>
      <c r="E45" s="393"/>
      <c r="F45" s="461"/>
      <c r="G45" s="423"/>
      <c r="H45" s="461"/>
    </row>
    <row r="46" spans="1:11" x14ac:dyDescent="0.2">
      <c r="A46" s="460"/>
      <c r="B46" s="461"/>
      <c r="C46" s="461"/>
      <c r="D46" s="461"/>
      <c r="E46" s="461"/>
      <c r="F46" s="461"/>
      <c r="G46" s="423"/>
      <c r="H46" s="461"/>
    </row>
    <row r="47" spans="1:11" x14ac:dyDescent="0.2">
      <c r="A47" s="460"/>
      <c r="B47" s="461"/>
      <c r="C47" s="461"/>
      <c r="D47" s="393"/>
      <c r="E47" s="393"/>
      <c r="F47" s="461"/>
      <c r="G47" s="423"/>
      <c r="H47" s="461"/>
    </row>
    <row r="48" spans="1:11" x14ac:dyDescent="0.2">
      <c r="A48" s="460"/>
      <c r="B48" s="461"/>
      <c r="C48" s="413"/>
      <c r="D48" s="462"/>
      <c r="E48" s="462"/>
      <c r="F48" s="413"/>
      <c r="G48" s="413"/>
      <c r="H48" s="413"/>
    </row>
    <row r="49" spans="1:10" x14ac:dyDescent="0.2">
      <c r="A49" s="460"/>
      <c r="B49" s="461"/>
      <c r="C49" s="461"/>
      <c r="D49" s="461"/>
      <c r="E49" s="461"/>
      <c r="F49" s="461"/>
      <c r="G49" s="423"/>
      <c r="H49" s="461"/>
    </row>
    <row r="50" spans="1:10" x14ac:dyDescent="0.2">
      <c r="A50" s="460"/>
      <c r="B50" s="461"/>
      <c r="C50" s="461"/>
      <c r="D50" s="461"/>
      <c r="E50" s="461"/>
      <c r="F50" s="461"/>
      <c r="G50" s="423"/>
      <c r="H50" s="461"/>
    </row>
    <row r="51" spans="1:10" x14ac:dyDescent="0.2">
      <c r="A51" s="460"/>
      <c r="B51" s="461"/>
      <c r="C51" s="461"/>
      <c r="D51" s="393"/>
      <c r="E51" s="393"/>
      <c r="F51" s="461"/>
      <c r="G51" s="423"/>
      <c r="H51" s="461"/>
    </row>
    <row r="52" spans="1:10" ht="15.75" x14ac:dyDescent="0.25">
      <c r="A52" s="393"/>
      <c r="B52" s="509"/>
      <c r="C52" s="509"/>
      <c r="D52" s="510"/>
      <c r="E52" s="457"/>
      <c r="F52" s="393"/>
      <c r="G52" s="393"/>
      <c r="H52" s="393"/>
      <c r="I52" s="393"/>
      <c r="J52" s="393"/>
    </row>
    <row r="53" spans="1:10" x14ac:dyDescent="0.2">
      <c r="A53" s="459"/>
      <c r="B53" s="459"/>
      <c r="C53" s="459"/>
      <c r="D53" s="459"/>
      <c r="E53" s="459"/>
      <c r="F53" s="459"/>
      <c r="G53" s="459"/>
      <c r="H53" s="459"/>
      <c r="I53" s="506"/>
      <c r="J53" s="507"/>
    </row>
    <row r="54" spans="1:10" x14ac:dyDescent="0.2">
      <c r="A54" s="460"/>
      <c r="B54" s="393"/>
      <c r="C54" s="393"/>
      <c r="D54" s="393"/>
      <c r="E54" s="393"/>
      <c r="F54" s="423"/>
      <c r="G54" s="423"/>
      <c r="H54" s="461"/>
      <c r="I54" s="508"/>
      <c r="J54" s="508"/>
    </row>
    <row r="55" spans="1:10" x14ac:dyDescent="0.2">
      <c r="A55" s="460"/>
      <c r="B55" s="393"/>
      <c r="C55" s="393"/>
      <c r="D55" s="413"/>
      <c r="E55" s="413"/>
      <c r="F55" s="413"/>
      <c r="G55" s="413"/>
      <c r="H55" s="413"/>
      <c r="I55" s="508"/>
      <c r="J55" s="508"/>
    </row>
    <row r="56" spans="1:10" x14ac:dyDescent="0.2">
      <c r="A56" s="393"/>
      <c r="B56" s="393"/>
      <c r="C56" s="393"/>
      <c r="D56" s="393"/>
      <c r="E56" s="393"/>
      <c r="F56" s="393"/>
      <c r="G56" s="393"/>
      <c r="H56" s="393"/>
    </row>
    <row r="61" spans="1:10" x14ac:dyDescent="0.2">
      <c r="B61" s="506"/>
      <c r="C61" s="507"/>
    </row>
    <row r="68" spans="2:3" x14ac:dyDescent="0.2">
      <c r="B68" s="506"/>
      <c r="C68" s="507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7" zoomScaleSheetLayoutView="100" workbookViewId="0">
      <selection activeCell="B31" sqref="B31:D31"/>
    </sheetView>
  </sheetViews>
  <sheetFormatPr defaultColWidth="9.140625" defaultRowHeight="15" x14ac:dyDescent="0.25"/>
  <cols>
    <col min="1" max="3" width="9.140625" style="307"/>
    <col min="4" max="4" width="8" style="307" customWidth="1"/>
    <col min="5" max="5" width="9.140625" style="307"/>
    <col min="6" max="6" width="9.7109375" style="307" customWidth="1"/>
    <col min="7" max="7" width="9.140625" style="307" customWidth="1"/>
    <col min="8" max="8" width="16.5703125" style="307" bestFit="1" customWidth="1"/>
    <col min="9" max="9" width="12.7109375" style="307" bestFit="1" customWidth="1"/>
    <col min="10" max="16384" width="9.140625" style="307"/>
  </cols>
  <sheetData>
    <row r="2" spans="1:11" s="367" customFormat="1" ht="17.25" x14ac:dyDescent="0.3">
      <c r="G2" s="316" t="s">
        <v>58</v>
      </c>
      <c r="H2" s="317"/>
      <c r="I2" s="317"/>
      <c r="J2" s="317"/>
      <c r="K2" s="317"/>
    </row>
    <row r="3" spans="1:11" s="367" customFormat="1" ht="17.25" x14ac:dyDescent="0.3">
      <c r="G3" s="316" t="s">
        <v>101</v>
      </c>
      <c r="H3" s="317"/>
      <c r="I3" s="317"/>
      <c r="J3" s="317"/>
      <c r="K3" s="317"/>
    </row>
    <row r="4" spans="1:11" s="367" customFormat="1" ht="17.25" x14ac:dyDescent="0.3">
      <c r="G4" s="316" t="s">
        <v>104</v>
      </c>
      <c r="H4" s="317"/>
      <c r="I4" s="317"/>
      <c r="J4" s="317"/>
      <c r="K4" s="317"/>
    </row>
    <row r="5" spans="1:11" s="367" customFormat="1" x14ac:dyDescent="0.25"/>
    <row r="6" spans="1:11" s="367" customFormat="1" ht="17.25" x14ac:dyDescent="0.3">
      <c r="G6" s="368"/>
      <c r="H6" s="316" t="s">
        <v>102</v>
      </c>
      <c r="I6" s="317"/>
      <c r="J6" s="317"/>
    </row>
    <row r="7" spans="1:11" s="367" customFormat="1" ht="17.25" x14ac:dyDescent="0.3">
      <c r="H7" s="317"/>
      <c r="I7" s="317"/>
      <c r="J7" s="317"/>
    </row>
    <row r="8" spans="1:11" s="367" customFormat="1" ht="18.75" x14ac:dyDescent="0.3">
      <c r="G8" s="310" t="s">
        <v>59</v>
      </c>
      <c r="H8" s="368"/>
      <c r="I8" s="316" t="s">
        <v>78</v>
      </c>
      <c r="J8" s="317"/>
    </row>
    <row r="11" spans="1:11" ht="15" customHeight="1" x14ac:dyDescent="0.25">
      <c r="A11" s="541" t="s">
        <v>64</v>
      </c>
      <c r="B11" s="541"/>
      <c r="C11" s="541"/>
      <c r="D11" s="541"/>
      <c r="E11" s="541"/>
      <c r="F11" s="541"/>
      <c r="G11" s="541"/>
      <c r="H11" s="541"/>
      <c r="I11" s="541"/>
      <c r="J11" s="541"/>
    </row>
    <row r="12" spans="1:11" ht="15" customHeight="1" x14ac:dyDescent="0.25">
      <c r="A12" s="540" t="s">
        <v>74</v>
      </c>
      <c r="B12" s="540"/>
      <c r="C12" s="540"/>
      <c r="D12" s="540"/>
      <c r="E12" s="540"/>
      <c r="F12" s="540"/>
      <c r="G12" s="540"/>
      <c r="H12" s="540"/>
      <c r="I12" s="540"/>
      <c r="J12" s="540"/>
    </row>
    <row r="13" spans="1:11" ht="18" customHeight="1" x14ac:dyDescent="0.25">
      <c r="A13" s="542" t="str">
        <f>Данные!A2</f>
        <v>XXI-КПМ-30-1-500-9 (Штофф Земляк)</v>
      </c>
      <c r="B13" s="541"/>
      <c r="C13" s="541"/>
      <c r="D13" s="541"/>
      <c r="E13" s="541"/>
      <c r="F13" s="541"/>
      <c r="G13" s="541"/>
      <c r="H13" s="541"/>
      <c r="I13" s="541"/>
      <c r="J13" s="541"/>
    </row>
    <row r="15" spans="1:11" ht="15.75" x14ac:dyDescent="0.25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43787</v>
      </c>
      <c r="I15" s="311"/>
      <c r="J15" s="312"/>
    </row>
    <row r="16" spans="1:11" ht="15.75" x14ac:dyDescent="0.25">
      <c r="A16" s="311" t="s">
        <v>95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75" x14ac:dyDescent="0.25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75" x14ac:dyDescent="0.25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75" x14ac:dyDescent="0.25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75" x14ac:dyDescent="0.25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43787</v>
      </c>
      <c r="J20" s="312"/>
    </row>
    <row r="21" spans="1:10" ht="15.75" x14ac:dyDescent="0.25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25">
      <c r="A22" s="538" t="s">
        <v>65</v>
      </c>
      <c r="B22" s="538" t="s">
        <v>66</v>
      </c>
      <c r="C22" s="538"/>
      <c r="D22" s="538"/>
      <c r="E22" s="538" t="s">
        <v>67</v>
      </c>
      <c r="F22" s="538"/>
      <c r="G22" s="539" t="s">
        <v>68</v>
      </c>
      <c r="H22" s="538" t="s">
        <v>69</v>
      </c>
      <c r="I22" s="538"/>
      <c r="J22" s="538"/>
    </row>
    <row r="23" spans="1:10" x14ac:dyDescent="0.25">
      <c r="A23" s="538"/>
      <c r="B23" s="538"/>
      <c r="C23" s="538"/>
      <c r="D23" s="538"/>
      <c r="E23" s="538"/>
      <c r="F23" s="538"/>
      <c r="G23" s="539"/>
      <c r="H23" s="538"/>
      <c r="I23" s="538"/>
      <c r="J23" s="538"/>
    </row>
    <row r="24" spans="1:10" x14ac:dyDescent="0.25">
      <c r="A24" s="516">
        <v>1</v>
      </c>
      <c r="B24" s="543" t="s">
        <v>43</v>
      </c>
      <c r="C24" s="544"/>
      <c r="D24" s="545"/>
      <c r="E24" s="521" t="str">
        <f>Данные!C14</f>
        <v>ХXI-КПМ-30-1-500-9</v>
      </c>
      <c r="F24" s="522"/>
      <c r="G24" s="525">
        <f>Данные!B14</f>
        <v>22</v>
      </c>
      <c r="H24" s="527"/>
      <c r="I24" s="528"/>
      <c r="J24" s="529"/>
    </row>
    <row r="25" spans="1:10" ht="40.15" customHeight="1" x14ac:dyDescent="0.25">
      <c r="A25" s="536"/>
      <c r="B25" s="533" t="str">
        <f>Данные!$A$30</f>
        <v>(к серийному формокомплекту ХXI-КПМ-30-1-500-9 Штофф)</v>
      </c>
      <c r="C25" s="534"/>
      <c r="D25" s="535"/>
      <c r="E25" s="537"/>
      <c r="F25" s="524"/>
      <c r="G25" s="526"/>
      <c r="H25" s="530"/>
      <c r="I25" s="531"/>
      <c r="J25" s="532"/>
    </row>
    <row r="26" spans="1:10" x14ac:dyDescent="0.25">
      <c r="A26" s="516">
        <v>1</v>
      </c>
      <c r="B26" s="518" t="s">
        <v>107</v>
      </c>
      <c r="C26" s="519"/>
      <c r="D26" s="520"/>
      <c r="E26" s="521" t="str">
        <f>Данные!C15</f>
        <v>ХXI-КПМ-30-1-500-9</v>
      </c>
      <c r="F26" s="522"/>
      <c r="G26" s="525">
        <f>Данные!B15</f>
        <v>22</v>
      </c>
      <c r="H26" s="527"/>
      <c r="I26" s="528"/>
      <c r="J26" s="529"/>
    </row>
    <row r="27" spans="1:10" ht="40.15" customHeight="1" x14ac:dyDescent="0.25">
      <c r="A27" s="536"/>
      <c r="B27" s="533" t="str">
        <f>Данные!$A$30</f>
        <v>(к серийному формокомплекту ХXI-КПМ-30-1-500-9 Штофф)</v>
      </c>
      <c r="C27" s="534"/>
      <c r="D27" s="535"/>
      <c r="E27" s="537"/>
      <c r="F27" s="524"/>
      <c r="G27" s="526"/>
      <c r="H27" s="530"/>
      <c r="I27" s="531"/>
      <c r="J27" s="532"/>
    </row>
    <row r="28" spans="1:10" x14ac:dyDescent="0.25">
      <c r="A28" s="516">
        <v>1</v>
      </c>
      <c r="B28" s="518" t="s">
        <v>38</v>
      </c>
      <c r="C28" s="519"/>
      <c r="D28" s="520"/>
      <c r="E28" s="521" t="str">
        <f>Данные!C16</f>
        <v>ХXI-КПМ-30-1-500-9</v>
      </c>
      <c r="F28" s="522"/>
      <c r="G28" s="525">
        <f>Данные!B16</f>
        <v>24</v>
      </c>
      <c r="H28" s="527"/>
      <c r="I28" s="528"/>
      <c r="J28" s="529"/>
    </row>
    <row r="29" spans="1:10" ht="40.15" customHeight="1" x14ac:dyDescent="0.25">
      <c r="A29" s="536"/>
      <c r="B29" s="533" t="str">
        <f>Данные!$A$30</f>
        <v>(к серийному формокомплекту ХXI-КПМ-30-1-500-9 Штофф)</v>
      </c>
      <c r="C29" s="534"/>
      <c r="D29" s="535"/>
      <c r="E29" s="537"/>
      <c r="F29" s="524"/>
      <c r="G29" s="526"/>
      <c r="H29" s="530"/>
      <c r="I29" s="531"/>
      <c r="J29" s="532"/>
    </row>
    <row r="30" spans="1:10" ht="14.45" customHeight="1" x14ac:dyDescent="0.25">
      <c r="A30" s="516">
        <v>1</v>
      </c>
      <c r="B30" s="518" t="s">
        <v>108</v>
      </c>
      <c r="C30" s="519"/>
      <c r="D30" s="520"/>
      <c r="E30" s="521" t="str">
        <f>Данные!C17</f>
        <v>ХXI-КПМ-30-1-500-9</v>
      </c>
      <c r="F30" s="522"/>
      <c r="G30" s="525">
        <f>Данные!B17</f>
        <v>24</v>
      </c>
      <c r="H30" s="527"/>
      <c r="I30" s="528"/>
      <c r="J30" s="529"/>
    </row>
    <row r="31" spans="1:10" ht="40.15" customHeight="1" x14ac:dyDescent="0.25">
      <c r="A31" s="517"/>
      <c r="B31" s="533" t="str">
        <f>Данные!$A$30</f>
        <v>(к серийному формокомплекту ХXI-КПМ-30-1-500-9 Штофф)</v>
      </c>
      <c r="C31" s="534"/>
      <c r="D31" s="535"/>
      <c r="E31" s="523"/>
      <c r="F31" s="524"/>
      <c r="G31" s="526"/>
      <c r="H31" s="530"/>
      <c r="I31" s="531"/>
      <c r="J31" s="532"/>
    </row>
    <row r="32" spans="1:10" ht="14.45" customHeight="1" x14ac:dyDescent="0.25">
      <c r="A32" s="516">
        <v>1</v>
      </c>
      <c r="B32" s="518" t="s">
        <v>47</v>
      </c>
      <c r="C32" s="519"/>
      <c r="D32" s="520"/>
      <c r="E32" s="521" t="str">
        <f>Данные!C18</f>
        <v>ХXI-КПМ-30-1-500-9</v>
      </c>
      <c r="F32" s="522"/>
      <c r="G32" s="525">
        <f>Данные!B18</f>
        <v>50</v>
      </c>
      <c r="H32" s="527"/>
      <c r="I32" s="528"/>
      <c r="J32" s="529"/>
    </row>
    <row r="33" spans="1:10" ht="40.15" customHeight="1" x14ac:dyDescent="0.25">
      <c r="A33" s="517"/>
      <c r="B33" s="533" t="str">
        <f>Данные!$A$30</f>
        <v>(к серийному формокомплекту ХXI-КПМ-30-1-500-9 Штофф)</v>
      </c>
      <c r="C33" s="534"/>
      <c r="D33" s="535"/>
      <c r="E33" s="523"/>
      <c r="F33" s="524"/>
      <c r="G33" s="526"/>
      <c r="H33" s="530"/>
      <c r="I33" s="531"/>
      <c r="J33" s="532"/>
    </row>
    <row r="34" spans="1:10" ht="14.45" customHeight="1" x14ac:dyDescent="0.25">
      <c r="A34" s="516">
        <v>1</v>
      </c>
      <c r="B34" s="518" t="s">
        <v>90</v>
      </c>
      <c r="C34" s="519"/>
      <c r="D34" s="520"/>
      <c r="E34" s="521" t="str">
        <f>Данные!C19</f>
        <v>ХXI-КПМ-30-1-500-9</v>
      </c>
      <c r="F34" s="522"/>
      <c r="G34" s="525">
        <f>Данные!B19</f>
        <v>50</v>
      </c>
      <c r="H34" s="527"/>
      <c r="I34" s="528"/>
      <c r="J34" s="529"/>
    </row>
    <row r="35" spans="1:10" ht="40.15" customHeight="1" x14ac:dyDescent="0.25">
      <c r="A35" s="517"/>
      <c r="B35" s="533" t="str">
        <f>Данные!$A$30</f>
        <v>(к серийному формокомплекту ХXI-КПМ-30-1-500-9 Штофф)</v>
      </c>
      <c r="C35" s="534"/>
      <c r="D35" s="535"/>
      <c r="E35" s="523"/>
      <c r="F35" s="524"/>
      <c r="G35" s="526"/>
      <c r="H35" s="530"/>
      <c r="I35" s="531"/>
      <c r="J35" s="532"/>
    </row>
    <row r="36" spans="1:10" ht="14.45" customHeight="1" x14ac:dyDescent="0.25">
      <c r="A36" s="516">
        <v>1</v>
      </c>
      <c r="B36" s="518" t="s">
        <v>51</v>
      </c>
      <c r="C36" s="519"/>
      <c r="D36" s="520"/>
      <c r="E36" s="521" t="str">
        <f>Данные!C20</f>
        <v>ХXI-КПМ-30-1-500-9</v>
      </c>
      <c r="F36" s="522"/>
      <c r="G36" s="525">
        <f>Данные!B20</f>
        <v>40</v>
      </c>
      <c r="H36" s="527"/>
      <c r="I36" s="528"/>
      <c r="J36" s="529"/>
    </row>
    <row r="37" spans="1:10" ht="40.15" customHeight="1" x14ac:dyDescent="0.25">
      <c r="A37" s="517"/>
      <c r="B37" s="533" t="str">
        <f>Данные!$A$30</f>
        <v>(к серийному формокомплекту ХXI-КПМ-30-1-500-9 Штофф)</v>
      </c>
      <c r="C37" s="534"/>
      <c r="D37" s="535"/>
      <c r="E37" s="523"/>
      <c r="F37" s="524"/>
      <c r="G37" s="526"/>
      <c r="H37" s="530"/>
      <c r="I37" s="531"/>
      <c r="J37" s="532"/>
    </row>
    <row r="38" spans="1:10" ht="14.45" customHeight="1" x14ac:dyDescent="0.25">
      <c r="A38" s="516">
        <v>1</v>
      </c>
      <c r="B38" s="518" t="s">
        <v>53</v>
      </c>
      <c r="C38" s="519"/>
      <c r="D38" s="520"/>
      <c r="E38" s="521" t="str">
        <f>Данные!C21</f>
        <v>ХXI-КПМ-30-1-500-9</v>
      </c>
      <c r="F38" s="522"/>
      <c r="G38" s="525">
        <f>Данные!B21</f>
        <v>20</v>
      </c>
      <c r="H38" s="527"/>
      <c r="I38" s="528"/>
      <c r="J38" s="529"/>
    </row>
    <row r="39" spans="1:10" ht="40.15" customHeight="1" x14ac:dyDescent="0.25">
      <c r="A39" s="517"/>
      <c r="B39" s="533" t="str">
        <f>Данные!$A$30</f>
        <v>(к серийному формокомплекту ХXI-КПМ-30-1-500-9 Штофф)</v>
      </c>
      <c r="C39" s="534"/>
      <c r="D39" s="535"/>
      <c r="E39" s="523"/>
      <c r="F39" s="524"/>
      <c r="G39" s="526"/>
      <c r="H39" s="530"/>
      <c r="I39" s="531"/>
      <c r="J39" s="532"/>
    </row>
    <row r="40" spans="1:10" ht="14.45" customHeight="1" x14ac:dyDescent="0.25">
      <c r="A40" s="516">
        <v>1</v>
      </c>
      <c r="B40" s="518" t="s">
        <v>56</v>
      </c>
      <c r="C40" s="519"/>
      <c r="D40" s="520"/>
      <c r="E40" s="521" t="str">
        <f>Данные!C23</f>
        <v>ХXI-КПМ-30-1-500-9</v>
      </c>
      <c r="F40" s="522"/>
      <c r="G40" s="525">
        <f>Данные!B23</f>
        <v>18</v>
      </c>
      <c r="H40" s="527"/>
      <c r="I40" s="528"/>
      <c r="J40" s="529"/>
    </row>
    <row r="41" spans="1:10" ht="40.15" customHeight="1" x14ac:dyDescent="0.25">
      <c r="A41" s="517"/>
      <c r="B41" s="533" t="str">
        <f>Данные!$A$30</f>
        <v>(к серийному формокомплекту ХXI-КПМ-30-1-500-9 Штофф)</v>
      </c>
      <c r="C41" s="534"/>
      <c r="D41" s="535"/>
      <c r="E41" s="523"/>
      <c r="F41" s="524"/>
      <c r="G41" s="526"/>
      <c r="H41" s="530"/>
      <c r="I41" s="531"/>
      <c r="J41" s="532"/>
    </row>
    <row r="42" spans="1:10" ht="14.45" customHeight="1" x14ac:dyDescent="0.25">
      <c r="A42" s="516">
        <v>1</v>
      </c>
      <c r="B42" s="518" t="s">
        <v>55</v>
      </c>
      <c r="C42" s="519"/>
      <c r="D42" s="520"/>
      <c r="E42" s="521" t="str">
        <f>Данные!C26</f>
        <v>ХXI-КПМ-30-1-500-9</v>
      </c>
      <c r="F42" s="522"/>
      <c r="G42" s="525">
        <f>Данные!B26</f>
        <v>18</v>
      </c>
      <c r="H42" s="527"/>
      <c r="I42" s="528"/>
      <c r="J42" s="529"/>
    </row>
    <row r="43" spans="1:10" ht="40.15" customHeight="1" x14ac:dyDescent="0.25">
      <c r="A43" s="517"/>
      <c r="B43" s="533" t="str">
        <f>Данные!$A$30</f>
        <v>(к серийному формокомплекту ХXI-КПМ-30-1-500-9 Штофф)</v>
      </c>
      <c r="C43" s="534"/>
      <c r="D43" s="535"/>
      <c r="E43" s="523"/>
      <c r="F43" s="524"/>
      <c r="G43" s="526"/>
      <c r="H43" s="530"/>
      <c r="I43" s="531"/>
      <c r="J43" s="532"/>
    </row>
    <row r="44" spans="1:10" ht="14.45" customHeight="1" x14ac:dyDescent="0.25">
      <c r="A44" s="516">
        <v>1</v>
      </c>
      <c r="B44" s="518" t="s">
        <v>105</v>
      </c>
      <c r="C44" s="519"/>
      <c r="D44" s="520"/>
      <c r="E44" s="521">
        <f>Данные!C27</f>
        <v>0</v>
      </c>
      <c r="F44" s="522"/>
      <c r="G44" s="525">
        <f>Данные!B27</f>
        <v>18</v>
      </c>
      <c r="H44" s="527"/>
      <c r="I44" s="528"/>
      <c r="J44" s="529"/>
    </row>
    <row r="45" spans="1:10" ht="40.15" customHeight="1" x14ac:dyDescent="0.25">
      <c r="A45" s="517"/>
      <c r="B45" s="533" t="str">
        <f>Данные!$A$30</f>
        <v>(к серийному формокомплекту ХXI-КПМ-30-1-500-9 Штофф)</v>
      </c>
      <c r="C45" s="534"/>
      <c r="D45" s="535"/>
      <c r="E45" s="523"/>
      <c r="F45" s="524"/>
      <c r="G45" s="526"/>
      <c r="H45" s="530"/>
      <c r="I45" s="531"/>
      <c r="J45" s="532"/>
    </row>
    <row r="46" spans="1:10" ht="14.45" customHeight="1" x14ac:dyDescent="0.25">
      <c r="A46" s="516">
        <v>1</v>
      </c>
      <c r="B46" s="518" t="s">
        <v>70</v>
      </c>
      <c r="C46" s="519"/>
      <c r="D46" s="520"/>
      <c r="E46" s="521" t="str">
        <f>Данные!C24</f>
        <v>ХXI-КПМ-30-1-500-9</v>
      </c>
      <c r="F46" s="522"/>
      <c r="G46" s="525">
        <f>Данные!B24</f>
        <v>8</v>
      </c>
      <c r="H46" s="527"/>
      <c r="I46" s="528"/>
      <c r="J46" s="529"/>
    </row>
    <row r="47" spans="1:10" ht="40.15" customHeight="1" x14ac:dyDescent="0.25">
      <c r="A47" s="517"/>
      <c r="B47" s="533" t="str">
        <f>Данные!$A$30</f>
        <v>(к серийному формокомплекту ХXI-КПМ-30-1-500-9 Штофф)</v>
      </c>
      <c r="C47" s="534"/>
      <c r="D47" s="535"/>
      <c r="E47" s="523"/>
      <c r="F47" s="524"/>
      <c r="G47" s="526"/>
      <c r="H47" s="530"/>
      <c r="I47" s="531"/>
      <c r="J47" s="532"/>
    </row>
    <row r="48" spans="1:10" ht="15.75" x14ac:dyDescent="0.25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75" x14ac:dyDescent="0.25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75" x14ac:dyDescent="0.25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75" x14ac:dyDescent="0.25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75" x14ac:dyDescent="0.25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75" x14ac:dyDescent="0.25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75" x14ac:dyDescent="0.25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75" x14ac:dyDescent="0.25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8" x14ac:dyDescent="0.25">
      <c r="A56" s="308"/>
      <c r="B56" s="308"/>
      <c r="C56" s="308"/>
      <c r="D56" s="308"/>
      <c r="E56" s="308"/>
    </row>
    <row r="57" spans="1:10" ht="18" x14ac:dyDescent="0.25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46"/>
      <c r="C2" s="547"/>
      <c r="D2" s="548"/>
      <c r="E2" s="555" t="s">
        <v>10</v>
      </c>
      <c r="F2" s="556"/>
      <c r="G2" s="556"/>
      <c r="H2" s="557"/>
      <c r="I2" s="562" t="s">
        <v>11</v>
      </c>
      <c r="J2" s="563"/>
      <c r="K2" s="566">
        <f>Данные!B14</f>
        <v>22</v>
      </c>
      <c r="L2" s="567"/>
      <c r="M2" s="66"/>
      <c r="N2" s="67"/>
      <c r="O2" s="68"/>
      <c r="P2" s="558"/>
      <c r="Q2" s="558"/>
      <c r="R2" s="69"/>
      <c r="S2" s="70"/>
    </row>
    <row r="3" spans="1:19" ht="24" thickBot="1" x14ac:dyDescent="0.25">
      <c r="A3" s="65"/>
      <c r="B3" s="549"/>
      <c r="C3" s="550"/>
      <c r="D3" s="551"/>
      <c r="E3" s="559" t="s">
        <v>43</v>
      </c>
      <c r="F3" s="560"/>
      <c r="G3" s="560"/>
      <c r="H3" s="561"/>
      <c r="I3" s="564"/>
      <c r="J3" s="565"/>
      <c r="K3" s="568"/>
      <c r="L3" s="569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52"/>
      <c r="C4" s="553"/>
      <c r="D4" s="55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73" t="s">
        <v>13</v>
      </c>
      <c r="C5" s="574"/>
      <c r="D5" s="500" t="str">
        <f>Данные!$A5</f>
        <v>PCI</v>
      </c>
      <c r="E5" s="501"/>
      <c r="F5" s="501"/>
      <c r="G5" s="501"/>
      <c r="H5" s="502"/>
      <c r="I5" s="575"/>
      <c r="J5" s="576"/>
      <c r="K5" s="501"/>
      <c r="L5" s="502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73" t="s">
        <v>12</v>
      </c>
      <c r="C6" s="577"/>
      <c r="D6" s="494" t="str">
        <f>Данные!$A2</f>
        <v>XXI-КПМ-30-1-500-9 (Штофф Земляк)</v>
      </c>
      <c r="E6" s="578"/>
      <c r="F6" s="578"/>
      <c r="G6" s="578"/>
      <c r="H6" s="579"/>
      <c r="I6" s="575"/>
      <c r="J6" s="576"/>
      <c r="K6" s="501"/>
      <c r="L6" s="502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80" t="s">
        <v>14</v>
      </c>
      <c r="C7" s="581"/>
      <c r="D7" s="503">
        <f>Данные!$A8</f>
        <v>0</v>
      </c>
      <c r="E7" s="582"/>
      <c r="F7" s="582"/>
      <c r="G7" s="582"/>
      <c r="H7" s="583"/>
      <c r="I7" s="580" t="s">
        <v>15</v>
      </c>
      <c r="J7" s="584"/>
      <c r="K7" s="491">
        <f>Данные!$A11</f>
        <v>0</v>
      </c>
      <c r="L7" s="492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">
      <c r="A10" s="78"/>
      <c r="B10" s="92" t="s">
        <v>25</v>
      </c>
      <c r="C10" s="93" t="s">
        <v>140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">
      <c r="A11" s="78"/>
      <c r="B11" s="97" t="s">
        <v>26</v>
      </c>
      <c r="C11" s="322">
        <v>152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">
      <c r="A14" s="78"/>
      <c r="B14" s="97" t="s">
        <v>27</v>
      </c>
      <c r="C14" s="322">
        <v>10.1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">
      <c r="A15" s="78"/>
      <c r="B15" s="97" t="s">
        <v>9</v>
      </c>
      <c r="C15" s="322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">
      <c r="A16" s="78"/>
      <c r="B16" s="97" t="s">
        <v>5</v>
      </c>
      <c r="C16" s="98">
        <v>238.6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3.75" x14ac:dyDescent="0.2">
      <c r="A18" s="78"/>
      <c r="B18" s="104" t="s">
        <v>32</v>
      </c>
      <c r="C18" s="105" t="s">
        <v>137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">
      <c r="A20" s="78"/>
      <c r="B20" s="104" t="s">
        <v>35</v>
      </c>
      <c r="C20" s="105" t="s">
        <v>137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50000000000003" customHeight="1" x14ac:dyDescent="0.2">
      <c r="A21" s="78"/>
      <c r="B21" s="104" t="s">
        <v>40</v>
      </c>
      <c r="C21" s="323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15" customHeight="1" x14ac:dyDescent="0.2">
      <c r="A22" s="78"/>
      <c r="B22" s="104" t="s">
        <v>41</v>
      </c>
      <c r="C22" s="323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5" x14ac:dyDescent="0.2">
      <c r="A23" s="78"/>
      <c r="B23" s="585" t="s">
        <v>57</v>
      </c>
      <c r="C23" s="586"/>
      <c r="D23" s="586"/>
      <c r="E23" s="587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.75" thickBot="1" x14ac:dyDescent="0.25">
      <c r="A24" s="78"/>
      <c r="B24" s="570" t="s">
        <v>45</v>
      </c>
      <c r="C24" s="571"/>
      <c r="D24" s="571"/>
      <c r="E24" s="572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25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3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8">
        <f>'Чист. форма'!B2:D4</f>
        <v>0</v>
      </c>
      <c r="C2" s="589"/>
      <c r="D2" s="590"/>
      <c r="E2" s="597" t="s">
        <v>10</v>
      </c>
      <c r="F2" s="598"/>
      <c r="G2" s="598"/>
      <c r="H2" s="599"/>
      <c r="I2" s="603" t="s">
        <v>11</v>
      </c>
      <c r="J2" s="604"/>
      <c r="K2" s="607">
        <f>Данные!B15</f>
        <v>22</v>
      </c>
      <c r="L2" s="608"/>
      <c r="M2" s="66"/>
      <c r="N2" s="67"/>
      <c r="O2" s="68"/>
      <c r="P2" s="558"/>
      <c r="Q2" s="558"/>
      <c r="R2" s="69"/>
      <c r="S2" s="70"/>
    </row>
    <row r="3" spans="1:19" ht="17.25" customHeight="1" thickBot="1" x14ac:dyDescent="0.25">
      <c r="A3" s="65"/>
      <c r="B3" s="591"/>
      <c r="C3" s="592"/>
      <c r="D3" s="593"/>
      <c r="E3" s="600" t="s">
        <v>44</v>
      </c>
      <c r="F3" s="601"/>
      <c r="G3" s="601"/>
      <c r="H3" s="602"/>
      <c r="I3" s="605"/>
      <c r="J3" s="606"/>
      <c r="K3" s="609"/>
      <c r="L3" s="61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4"/>
      <c r="C4" s="595"/>
      <c r="D4" s="596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3" t="s">
        <v>13</v>
      </c>
      <c r="C5" s="611"/>
      <c r="D5" s="500" t="str">
        <f>Данные!$A5</f>
        <v>PCI</v>
      </c>
      <c r="E5" s="501"/>
      <c r="F5" s="501"/>
      <c r="G5" s="501"/>
      <c r="H5" s="502"/>
      <c r="I5" s="612"/>
      <c r="J5" s="613"/>
      <c r="K5" s="614"/>
      <c r="L5" s="502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3" t="s">
        <v>12</v>
      </c>
      <c r="C6" s="611"/>
      <c r="D6" s="494" t="str">
        <f>Данные!$A2</f>
        <v>XXI-КПМ-30-1-500-9 (Штофф Земляк)</v>
      </c>
      <c r="E6" s="578"/>
      <c r="F6" s="578"/>
      <c r="G6" s="578"/>
      <c r="H6" s="579"/>
      <c r="I6" s="612"/>
      <c r="J6" s="613"/>
      <c r="K6" s="614"/>
      <c r="L6" s="502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80" t="s">
        <v>14</v>
      </c>
      <c r="C7" s="615"/>
      <c r="D7" s="503">
        <f>Данные!$A8</f>
        <v>0</v>
      </c>
      <c r="E7" s="582"/>
      <c r="F7" s="582"/>
      <c r="G7" s="582"/>
      <c r="H7" s="583"/>
      <c r="I7" s="616" t="s">
        <v>15</v>
      </c>
      <c r="J7" s="615"/>
      <c r="K7" s="491">
        <f>Данные!$A11</f>
        <v>0</v>
      </c>
      <c r="L7" s="492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3.75" x14ac:dyDescent="0.2">
      <c r="A10" s="78"/>
      <c r="B10" s="92" t="s">
        <v>25</v>
      </c>
      <c r="C10" s="93" t="s">
        <v>138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">
      <c r="A13" s="78"/>
      <c r="B13" s="97" t="s">
        <v>5</v>
      </c>
      <c r="C13" s="386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">
      <c r="A14" s="78"/>
      <c r="B14" s="585" t="s">
        <v>141</v>
      </c>
      <c r="C14" s="586"/>
      <c r="D14" s="586"/>
      <c r="E14" s="586"/>
      <c r="F14" s="617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25">
      <c r="A15" s="78"/>
      <c r="B15" s="570" t="s">
        <v>45</v>
      </c>
      <c r="C15" s="571"/>
      <c r="D15" s="571"/>
      <c r="E15" s="572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25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">
      <c r="B17" s="123"/>
      <c r="P17" s="124"/>
    </row>
    <row r="18" spans="2:16" ht="12.75" customHeight="1" x14ac:dyDescent="0.2">
      <c r="B18" s="123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C19" sqref="C19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46"/>
      <c r="C2" s="547"/>
      <c r="D2" s="548"/>
      <c r="E2" s="555" t="s">
        <v>10</v>
      </c>
      <c r="F2" s="556"/>
      <c r="G2" s="556"/>
      <c r="H2" s="557"/>
      <c r="I2" s="562" t="s">
        <v>11</v>
      </c>
      <c r="J2" s="563"/>
      <c r="K2" s="566">
        <f>Данные!B16</f>
        <v>24</v>
      </c>
      <c r="L2" s="567"/>
      <c r="M2" s="66"/>
      <c r="N2" s="67"/>
      <c r="O2" s="68"/>
      <c r="P2" s="558"/>
      <c r="Q2" s="558"/>
      <c r="R2" s="69"/>
      <c r="S2" s="70"/>
    </row>
    <row r="3" spans="1:24" ht="17.25" customHeight="1" thickBot="1" x14ac:dyDescent="0.25">
      <c r="A3" s="65"/>
      <c r="B3" s="549"/>
      <c r="C3" s="550"/>
      <c r="D3" s="551"/>
      <c r="E3" s="559" t="s">
        <v>38</v>
      </c>
      <c r="F3" s="560"/>
      <c r="G3" s="560"/>
      <c r="H3" s="561"/>
      <c r="I3" s="564"/>
      <c r="J3" s="565"/>
      <c r="K3" s="568"/>
      <c r="L3" s="569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52"/>
      <c r="C4" s="553"/>
      <c r="D4" s="55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73" t="s">
        <v>13</v>
      </c>
      <c r="C5" s="574"/>
      <c r="D5" s="500" t="str">
        <f>Данные!$A5</f>
        <v>PCI</v>
      </c>
      <c r="E5" s="501"/>
      <c r="F5" s="501"/>
      <c r="G5" s="501"/>
      <c r="H5" s="502"/>
      <c r="I5" s="575"/>
      <c r="J5" s="576"/>
      <c r="K5" s="501"/>
      <c r="L5" s="502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73" t="s">
        <v>12</v>
      </c>
      <c r="C6" s="577"/>
      <c r="D6" s="494" t="str">
        <f>Данные!$A2</f>
        <v>XXI-КПМ-30-1-500-9 (Штофф Земляк)</v>
      </c>
      <c r="E6" s="578"/>
      <c r="F6" s="578"/>
      <c r="G6" s="578"/>
      <c r="H6" s="579"/>
      <c r="I6" s="575"/>
      <c r="J6" s="576"/>
      <c r="K6" s="501"/>
      <c r="L6" s="502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80" t="s">
        <v>14</v>
      </c>
      <c r="C7" s="581"/>
      <c r="D7" s="503">
        <f>Данные!$A8</f>
        <v>0</v>
      </c>
      <c r="E7" s="582"/>
      <c r="F7" s="582"/>
      <c r="G7" s="582"/>
      <c r="H7" s="583"/>
      <c r="I7" s="580" t="s">
        <v>15</v>
      </c>
      <c r="J7" s="584"/>
      <c r="K7" s="491">
        <f>Данные!$A11</f>
        <v>0</v>
      </c>
      <c r="L7" s="492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251.45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">
      <c r="A12" s="78"/>
      <c r="B12" s="97" t="s">
        <v>27</v>
      </c>
      <c r="C12" s="322">
        <v>10.1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">
      <c r="A13" s="78"/>
      <c r="B13" s="97" t="s">
        <v>4</v>
      </c>
      <c r="C13" s="322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">
      <c r="A14" s="78"/>
      <c r="B14" s="97" t="s">
        <v>5</v>
      </c>
      <c r="C14" s="98">
        <v>224.5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">
      <c r="A18" s="78"/>
      <c r="B18" s="104" t="s">
        <v>33</v>
      </c>
      <c r="C18" s="105" t="s">
        <v>142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3.75" x14ac:dyDescent="0.2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4.5" thickBot="1" x14ac:dyDescent="0.25">
      <c r="A20" s="78"/>
      <c r="B20" s="104" t="s">
        <v>35</v>
      </c>
      <c r="C20" s="323">
        <v>0.25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5" thickBot="1" x14ac:dyDescent="0.25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"/>
  </sheetData>
  <mergeCells count="18"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  <mergeCell ref="P2:Q2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2" sqref="G12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46"/>
      <c r="C2" s="547"/>
      <c r="D2" s="548"/>
      <c r="E2" s="555" t="s">
        <v>10</v>
      </c>
      <c r="F2" s="556"/>
      <c r="G2" s="556"/>
      <c r="H2" s="557"/>
      <c r="I2" s="562" t="s">
        <v>11</v>
      </c>
      <c r="J2" s="563"/>
      <c r="K2" s="566">
        <f>Данные!B17</f>
        <v>24</v>
      </c>
      <c r="L2" s="567"/>
      <c r="M2" s="7"/>
      <c r="N2" s="8"/>
      <c r="O2" s="9"/>
      <c r="P2" s="618"/>
      <c r="Q2" s="618"/>
      <c r="R2" s="10"/>
      <c r="S2" s="11"/>
    </row>
    <row r="3" spans="1:19" ht="17.25" customHeight="1" thickBot="1" x14ac:dyDescent="0.25">
      <c r="A3" s="6"/>
      <c r="B3" s="549"/>
      <c r="C3" s="550"/>
      <c r="D3" s="551"/>
      <c r="E3" s="559" t="s">
        <v>23</v>
      </c>
      <c r="F3" s="560"/>
      <c r="G3" s="560"/>
      <c r="H3" s="561"/>
      <c r="I3" s="564"/>
      <c r="J3" s="565"/>
      <c r="K3" s="568"/>
      <c r="L3" s="569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52"/>
      <c r="C4" s="553"/>
      <c r="D4" s="554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73" t="s">
        <v>13</v>
      </c>
      <c r="C5" s="574"/>
      <c r="D5" s="500" t="str">
        <f>Данные!$A5</f>
        <v>PCI</v>
      </c>
      <c r="E5" s="501"/>
      <c r="F5" s="501"/>
      <c r="G5" s="501"/>
      <c r="H5" s="502"/>
      <c r="I5" s="575"/>
      <c r="J5" s="576"/>
      <c r="K5" s="501"/>
      <c r="L5" s="502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73" t="s">
        <v>12</v>
      </c>
      <c r="C6" s="577"/>
      <c r="D6" s="494" t="str">
        <f>Данные!$A2</f>
        <v>XXI-КПМ-30-1-500-9 (Штофф Земляк)</v>
      </c>
      <c r="E6" s="578"/>
      <c r="F6" s="578"/>
      <c r="G6" s="578"/>
      <c r="H6" s="579"/>
      <c r="I6" s="575"/>
      <c r="J6" s="576"/>
      <c r="K6" s="501"/>
      <c r="L6" s="502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80" t="s">
        <v>14</v>
      </c>
      <c r="C7" s="581"/>
      <c r="D7" s="503">
        <f>Данные!$A8</f>
        <v>0</v>
      </c>
      <c r="E7" s="582"/>
      <c r="F7" s="582"/>
      <c r="G7" s="582"/>
      <c r="H7" s="583"/>
      <c r="I7" s="580" t="s">
        <v>15</v>
      </c>
      <c r="J7" s="584"/>
      <c r="K7" s="491">
        <f>Данные!$A11</f>
        <v>0</v>
      </c>
      <c r="L7" s="492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4.5" thickBot="1" x14ac:dyDescent="0.25">
      <c r="A10" s="24"/>
      <c r="B10" s="50" t="s">
        <v>6</v>
      </c>
      <c r="C10" s="387" t="s">
        <v>139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25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2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G14" sqref="G14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8"/>
      <c r="C2" s="589"/>
      <c r="D2" s="590"/>
      <c r="E2" s="597" t="s">
        <v>10</v>
      </c>
      <c r="F2" s="598"/>
      <c r="G2" s="598"/>
      <c r="H2" s="599"/>
      <c r="I2" s="603" t="s">
        <v>11</v>
      </c>
      <c r="J2" s="604"/>
      <c r="K2" s="607">
        <f>Данные!B18</f>
        <v>50</v>
      </c>
      <c r="L2" s="608"/>
      <c r="M2" s="619"/>
      <c r="N2" s="620"/>
      <c r="O2" s="620"/>
      <c r="P2" s="620"/>
      <c r="Q2" s="620"/>
      <c r="R2" s="621"/>
      <c r="S2" s="70"/>
    </row>
    <row r="3" spans="1:19" ht="17.25" customHeight="1" thickBot="1" x14ac:dyDescent="0.25">
      <c r="A3" s="65"/>
      <c r="B3" s="591"/>
      <c r="C3" s="592"/>
      <c r="D3" s="593"/>
      <c r="E3" s="600" t="s">
        <v>47</v>
      </c>
      <c r="F3" s="601"/>
      <c r="G3" s="601"/>
      <c r="H3" s="602"/>
      <c r="I3" s="605"/>
      <c r="J3" s="606"/>
      <c r="K3" s="609"/>
      <c r="L3" s="610"/>
      <c r="M3" s="622"/>
      <c r="N3" s="623"/>
      <c r="O3" s="623"/>
      <c r="P3" s="623"/>
      <c r="Q3" s="623"/>
      <c r="R3" s="624"/>
      <c r="S3" s="70"/>
    </row>
    <row r="4" spans="1:19" ht="17.100000000000001" customHeight="1" thickBot="1" x14ac:dyDescent="0.25">
      <c r="A4" s="65"/>
      <c r="B4" s="594"/>
      <c r="C4" s="595"/>
      <c r="D4" s="596"/>
      <c r="E4" s="250"/>
      <c r="F4" s="250"/>
      <c r="G4" s="250"/>
      <c r="H4" s="250"/>
      <c r="I4" s="251"/>
      <c r="J4" s="249"/>
      <c r="K4" s="252"/>
      <c r="L4" s="253"/>
      <c r="M4" s="622"/>
      <c r="N4" s="623"/>
      <c r="O4" s="623"/>
      <c r="P4" s="623"/>
      <c r="Q4" s="623"/>
      <c r="R4" s="624"/>
      <c r="S4" s="70"/>
    </row>
    <row r="5" spans="1:19" ht="24.75" customHeight="1" thickTop="1" thickBot="1" x14ac:dyDescent="0.25">
      <c r="A5" s="65"/>
      <c r="B5" s="573" t="s">
        <v>13</v>
      </c>
      <c r="C5" s="611"/>
      <c r="D5" s="500" t="str">
        <f>Данные!$A5</f>
        <v>PCI</v>
      </c>
      <c r="E5" s="501"/>
      <c r="F5" s="501"/>
      <c r="G5" s="501"/>
      <c r="H5" s="502"/>
      <c r="I5" s="612"/>
      <c r="J5" s="613"/>
      <c r="K5" s="614"/>
      <c r="L5" s="502"/>
      <c r="M5" s="622"/>
      <c r="N5" s="623"/>
      <c r="O5" s="623"/>
      <c r="P5" s="623"/>
      <c r="Q5" s="623"/>
      <c r="R5" s="624"/>
      <c r="S5" s="70"/>
    </row>
    <row r="6" spans="1:19" ht="17.100000000000001" customHeight="1" thickTop="1" thickBot="1" x14ac:dyDescent="0.25">
      <c r="A6" s="65"/>
      <c r="B6" s="573" t="s">
        <v>12</v>
      </c>
      <c r="C6" s="611"/>
      <c r="D6" s="494" t="str">
        <f>Данные!$A2</f>
        <v>XXI-КПМ-30-1-500-9 (Штофф Земляк)</v>
      </c>
      <c r="E6" s="578"/>
      <c r="F6" s="578"/>
      <c r="G6" s="578"/>
      <c r="H6" s="579"/>
      <c r="I6" s="612"/>
      <c r="J6" s="613"/>
      <c r="K6" s="614"/>
      <c r="L6" s="502"/>
      <c r="M6" s="622"/>
      <c r="N6" s="623"/>
      <c r="O6" s="623"/>
      <c r="P6" s="623"/>
      <c r="Q6" s="623"/>
      <c r="R6" s="624"/>
      <c r="S6" s="70"/>
    </row>
    <row r="7" spans="1:19" ht="90.75" customHeight="1" thickTop="1" thickBot="1" x14ac:dyDescent="0.25">
      <c r="A7" s="65"/>
      <c r="B7" s="580" t="s">
        <v>14</v>
      </c>
      <c r="C7" s="615"/>
      <c r="D7" s="503">
        <f>Данные!$A8</f>
        <v>0</v>
      </c>
      <c r="E7" s="582"/>
      <c r="F7" s="582"/>
      <c r="G7" s="582"/>
      <c r="H7" s="583"/>
      <c r="I7" s="616" t="s">
        <v>15</v>
      </c>
      <c r="J7" s="615"/>
      <c r="K7" s="491">
        <f>Данные!$A11</f>
        <v>0</v>
      </c>
      <c r="L7" s="492"/>
      <c r="M7" s="622"/>
      <c r="N7" s="623"/>
      <c r="O7" s="623"/>
      <c r="P7" s="623"/>
      <c r="Q7" s="623"/>
      <c r="R7" s="624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2" customHeight="1" x14ac:dyDescent="0.2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2" customHeight="1" x14ac:dyDescent="0.2">
      <c r="A11" s="78"/>
      <c r="B11" s="200" t="s">
        <v>26</v>
      </c>
      <c r="C11" s="131">
        <v>25.5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2" customHeight="1" x14ac:dyDescent="0.2">
      <c r="A12" s="78"/>
      <c r="B12" s="200" t="s">
        <v>2</v>
      </c>
      <c r="C12" s="131">
        <v>28.1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2" customHeight="1" x14ac:dyDescent="0.2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2" customHeight="1" x14ac:dyDescent="0.2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2" customHeight="1" x14ac:dyDescent="0.2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2" customHeight="1" x14ac:dyDescent="0.2">
      <c r="A16" s="78"/>
      <c r="B16" s="97" t="s">
        <v>9</v>
      </c>
      <c r="C16" s="98">
        <v>47.8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2" customHeight="1" x14ac:dyDescent="0.2">
      <c r="A17" s="78"/>
      <c r="B17" s="97" t="s">
        <v>29</v>
      </c>
      <c r="C17" s="98">
        <v>17.7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2" customHeight="1" x14ac:dyDescent="0.2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2" customHeight="1" x14ac:dyDescent="0.2">
      <c r="A19" s="78"/>
      <c r="B19" s="97" t="s">
        <v>35</v>
      </c>
      <c r="C19" s="98">
        <v>29.55</v>
      </c>
      <c r="D19" s="98">
        <v>0.05</v>
      </c>
      <c r="E19" s="103">
        <v>-0.05</v>
      </c>
      <c r="F19" s="51" t="s">
        <v>19</v>
      </c>
      <c r="G19" s="56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4.5" thickBot="1" x14ac:dyDescent="0.25">
      <c r="A20" s="78"/>
      <c r="B20" s="570" t="s">
        <v>48</v>
      </c>
      <c r="C20" s="571"/>
      <c r="D20" s="571"/>
      <c r="E20" s="572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 x14ac:dyDescent="0.25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 x14ac:dyDescent="0.2">
      <c r="B22" s="123"/>
    </row>
  </sheetData>
  <mergeCells count="19">
    <mergeCell ref="B20:E20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8"/>
      <c r="C2" s="589"/>
      <c r="D2" s="590"/>
      <c r="E2" s="597" t="s">
        <v>10</v>
      </c>
      <c r="F2" s="598"/>
      <c r="G2" s="598"/>
      <c r="H2" s="599"/>
      <c r="I2" s="603" t="s">
        <v>11</v>
      </c>
      <c r="J2" s="604"/>
      <c r="K2" s="607">
        <f>Данные!B19</f>
        <v>50</v>
      </c>
      <c r="L2" s="608"/>
      <c r="M2" s="66"/>
      <c r="N2" s="67"/>
      <c r="O2" s="68"/>
      <c r="P2" s="625"/>
      <c r="Q2" s="625"/>
      <c r="R2" s="69"/>
      <c r="S2" s="70"/>
    </row>
    <row r="3" spans="1:19" ht="17.25" customHeight="1" thickBot="1" x14ac:dyDescent="0.25">
      <c r="A3" s="65"/>
      <c r="B3" s="591"/>
      <c r="C3" s="592"/>
      <c r="D3" s="593"/>
      <c r="E3" s="600" t="s">
        <v>90</v>
      </c>
      <c r="F3" s="601"/>
      <c r="G3" s="601"/>
      <c r="H3" s="602"/>
      <c r="I3" s="605"/>
      <c r="J3" s="606"/>
      <c r="K3" s="609"/>
      <c r="L3" s="61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4"/>
      <c r="C4" s="595"/>
      <c r="D4" s="596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3" t="s">
        <v>13</v>
      </c>
      <c r="C5" s="611"/>
      <c r="D5" s="500" t="str">
        <f>Данные!$A5</f>
        <v>PCI</v>
      </c>
      <c r="E5" s="501"/>
      <c r="F5" s="501"/>
      <c r="G5" s="501"/>
      <c r="H5" s="502"/>
      <c r="I5" s="612"/>
      <c r="J5" s="613"/>
      <c r="K5" s="614"/>
      <c r="L5" s="502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3" t="s">
        <v>12</v>
      </c>
      <c r="C6" s="611"/>
      <c r="D6" s="494" t="str">
        <f>Данные!$A2</f>
        <v>XXI-КПМ-30-1-500-9 (Штофф Земляк)</v>
      </c>
      <c r="E6" s="578"/>
      <c r="F6" s="578"/>
      <c r="G6" s="578"/>
      <c r="H6" s="579"/>
      <c r="I6" s="612"/>
      <c r="J6" s="613"/>
      <c r="K6" s="614"/>
      <c r="L6" s="502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80" t="s">
        <v>14</v>
      </c>
      <c r="C7" s="615"/>
      <c r="D7" s="503">
        <f>Данные!$A8</f>
        <v>0</v>
      </c>
      <c r="E7" s="582"/>
      <c r="F7" s="582"/>
      <c r="G7" s="582"/>
      <c r="H7" s="583"/>
      <c r="I7" s="616" t="s">
        <v>15</v>
      </c>
      <c r="J7" s="615"/>
      <c r="K7" s="491">
        <f>Данные!$A11</f>
        <v>0</v>
      </c>
      <c r="L7" s="492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9" t="s">
        <v>26</v>
      </c>
      <c r="C10" s="98">
        <v>28.02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">
      <c r="A11" s="78"/>
      <c r="B11" s="129" t="s">
        <v>2</v>
      </c>
      <c r="C11" s="98">
        <v>21.18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">
      <c r="A14" s="78"/>
      <c r="B14" s="129" t="s">
        <v>9</v>
      </c>
      <c r="C14" s="98">
        <v>15.8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25">
      <c r="A16" s="78"/>
      <c r="B16" s="570" t="s">
        <v>50</v>
      </c>
      <c r="C16" s="571"/>
      <c r="D16" s="571"/>
      <c r="E16" s="572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25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">
      <c r="B18" s="123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2020-03-03T06:51:00Z</cp:lastPrinted>
  <dcterms:created xsi:type="dcterms:W3CDTF">2004-01-21T15:24:02Z</dcterms:created>
  <dcterms:modified xsi:type="dcterms:W3CDTF">2021-05-03T11:49:36Z</dcterms:modified>
</cp:coreProperties>
</file>