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200-3 (Фляга 0,2 л.)\"/>
    </mc:Choice>
  </mc:AlternateContent>
  <xr:revisionPtr revIDLastSave="0" documentId="13_ncr:1_{E8290F4B-F516-40F1-9DE1-40DDF326DA4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Паспорт!$A$1:$J$41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16" l="1"/>
  <c r="I32" i="16"/>
  <c r="G32" i="16"/>
  <c r="H31" i="16" l="1"/>
  <c r="I31" i="16"/>
  <c r="G31" i="16"/>
  <c r="G7" i="16" l="1"/>
  <c r="D6" i="16" l="1"/>
  <c r="D7" i="16"/>
  <c r="G16" i="16" l="1"/>
  <c r="D16" i="16"/>
  <c r="C16" i="16"/>
  <c r="A16" i="16"/>
  <c r="A17" i="16" s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14" i="15"/>
  <c r="E27" i="15" l="1"/>
  <c r="G27" i="15" s="1"/>
  <c r="D17" i="16"/>
  <c r="D15" i="16"/>
  <c r="D14" i="16"/>
  <c r="D13" i="16"/>
  <c r="D12" i="16"/>
  <c r="D11" i="16"/>
  <c r="D10" i="16"/>
  <c r="D9" i="16"/>
  <c r="D8" i="16"/>
  <c r="A21" i="16"/>
  <c r="G8" i="16"/>
  <c r="G9" i="16"/>
  <c r="G12" i="16"/>
  <c r="G17" i="16"/>
  <c r="G6" i="16"/>
  <c r="D1" i="16"/>
  <c r="C8" i="16"/>
  <c r="C9" i="16"/>
  <c r="C10" i="16"/>
  <c r="C11" i="16"/>
  <c r="C12" i="16"/>
  <c r="C13" i="16"/>
  <c r="C14" i="16"/>
  <c r="C15" i="16"/>
  <c r="C17" i="16"/>
  <c r="C6" i="16"/>
  <c r="C7" i="16"/>
  <c r="F35" i="16"/>
  <c r="E35" i="16"/>
  <c r="B17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B6" i="16"/>
  <c r="G30" i="16" l="1"/>
  <c r="G29" i="16"/>
  <c r="G28" i="16"/>
  <c r="G27" i="16"/>
  <c r="G26" i="16"/>
  <c r="G25" i="16"/>
  <c r="G24" i="16"/>
  <c r="G21" i="16"/>
  <c r="I21" i="16" s="1"/>
  <c r="H21" i="16"/>
  <c r="H22" i="16" s="1"/>
  <c r="H23" i="16" s="1"/>
  <c r="H24" i="16" s="1"/>
  <c r="H25" i="16" s="1"/>
  <c r="H26" i="16" s="1"/>
  <c r="H27" i="16" s="1"/>
  <c r="H28" i="16" s="1"/>
  <c r="H29" i="16" s="1"/>
  <c r="H30" i="16" s="1"/>
  <c r="G23" i="16"/>
  <c r="G22" i="16"/>
  <c r="H35" i="16"/>
  <c r="A41" i="16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I22" i="16" l="1"/>
  <c r="I23" i="16" s="1"/>
  <c r="I24" i="16" s="1"/>
  <c r="I25" i="16" s="1"/>
  <c r="I26" i="16" s="1"/>
  <c r="I27" i="16" s="1"/>
  <c r="I28" i="16" s="1"/>
  <c r="I29" i="16" s="1"/>
  <c r="I30" i="16" s="1"/>
  <c r="G35" i="16"/>
  <c r="I35" i="16" s="1"/>
  <c r="E24" i="14"/>
  <c r="C41" i="16" l="1"/>
  <c r="D41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<sst xmlns="http://schemas.openxmlformats.org/spreadsheetml/2006/main" count="565" uniqueCount="156">
  <si>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</si>
  <si>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</si>
  <si>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</si>
  <si>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</si>
  <si>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</si>
  <si>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</si>
  <si>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</si>
  <si>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</si>
  <si>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</si>
  <si>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</si>
  <si>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</si>
  <si>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</si>
  <si>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</si>
  <si>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</si>
  <si>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</si>
  <si>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</si>
  <si>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</si>
  <si>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</si>
  <si>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</si>
  <si>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</si>
  <si>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</si>
  <si>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</si>
  <si>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</si>
  <si>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</si>
  <si>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</si>
  <si>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</si>
  <si>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</si>
  <si>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</si>
  <si>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</si>
  <si>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</si>
  <si>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</si>
  <si>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</si>
  <si>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</si>
  <si>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</si>
  <si>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</si>
  <si>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</si>
  <si>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</si>
  <si>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</si>
  <si>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</si>
  <si>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</si>
  <si>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</si>
  <si>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</si>
  <si>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</si>
  <si>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</si>
  <si>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</si>
  <si>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</si>
  <si>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</si>
  <si>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</si>
  <si>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</si>
  <si>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</si>
  <si>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</si>
  <si>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</si>
  <si>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</si>
  <si>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</si>
  <si>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</si>
  <si>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</si>
  <si>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</si>
  <si>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</si>
  <si>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</si>
  <si>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</si>
  <si>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</si>
  <si>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</si>
  <si>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</si>
  <si>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</si>
  <si>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</si>
  <si>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</si>
  <si>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</si>
  <si>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</si>
  <si>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</si>
  <si>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</si>
  <si>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</si>
  <si>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</si>
  <si>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</si>
  <si>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</si>
  <si>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</si>
  <si>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</si>
  <si>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</si>
  <si>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</si>
  <si>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</si>
  <si>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</si>
  <si>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</si>
  <si>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</si>
  <si>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</si>
  <si>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</si>
  <si>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</si>
  <si>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</si>
  <si>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</si>
  <si>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</si>
  <si>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</si>
  <si>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</si>
  <si>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</si>
  <si>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</si>
  <si>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</si>
  <si>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</si>
  <si>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</si>
  <si>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</si>
  <si>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</si>
  <si>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</si>
  <si>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</si>
  <si>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</si>
  <si>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</si>
  <si>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</si>
  <si>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</si>
  <si>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</si>
  <si>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</si>
  <si>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</si>
  <si>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</si>
  <si>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</si>
  <si>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</si>
  <si>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</si>
  <si>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</si>
  <si>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</si>
  <si>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</si>
  <si>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</si>
  <si>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</si>
  <si>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</si>
  <si>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</si>
  <si>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</si>
  <si>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</si>
  <si>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</si>
  <si>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</si>
  <si>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</si>
  <si>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</si>
  <si>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</si>
  <si>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</si>
  <si>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</si>
  <si>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</si>
  <si>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</si>
  <si>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</si>
  <si>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</si>
  <si>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</si>
  <si>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</si>
  <si>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</si>
  <si>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</si>
  <si>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</si>
  <si>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</si>
  <si>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</si>
  <si>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</si>
  <si>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</si>
  <si>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XXI-В-28-2-200-3 (Фляга 0,2 л.)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</si>
  <si>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</si>
  <si>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</si>
  <si>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</si>
  <si>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49 / 23</t>
  </si>
  <si>
    <t>48,9 / 22,9</t>
  </si>
  <si>
    <t>76 / 36</t>
  </si>
  <si>
    <t>0,2 / 0,15</t>
  </si>
  <si>
    <t>47 / 22</t>
  </si>
  <si>
    <t>Вес, гр. (ном. 195 гр.)</t>
  </si>
  <si>
    <t>3Flyaga 0,2L</t>
  </si>
  <si>
    <t>73,9 / 36,35</t>
  </si>
  <si>
    <t>Полная высота 45,4</t>
  </si>
  <si>
    <t>Зам. дирекотора</t>
  </si>
  <si>
    <t>Формокомплект соответствует требованиям КД.</t>
  </si>
  <si>
    <t>стоит</t>
  </si>
  <si>
    <t>стоял 3 раза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</si>
</sst>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0" xfId="0" applyFont="1"/>
    <xf numFmtId="0" fontId="0" fillId="0" borderId="0" xfId="0" applyBorder="1" applyAlignment="1">
      <alignment horizontal="center" vertical="center"/>
    </xf>
    <xf numFmtId="0" fontId="49" fillId="0" borderId="0" xfId="0" applyFont="1" applyBorder="1"/>
    <xf numFmtId="0" fontId="50" fillId="0" borderId="0" xfId="0" applyFont="1" applyBorder="1" applyAlignment="1"/>
    <xf numFmtId="0" fontId="51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5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2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1" fillId="0" borderId="0" xfId="0" applyFont="1" applyBorder="1"/>
    <xf numFmtId="0" fontId="54" fillId="0" borderId="0" xfId="0" applyFont="1" applyBorder="1"/>
    <xf numFmtId="168" fontId="0" fillId="0" borderId="0" xfId="0" applyNumberFormat="1" applyBorder="1" applyAlignment="1">
      <alignment vertical="center"/>
    </xf>
    <xf numFmtId="0" fontId="55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7" xfId="4" applyNumberFormat="1" applyFont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6" xfId="0" applyBorder="1" applyAlignment="1">
      <alignment horizontal="center"/>
    </xf>
    <xf numFmtId="1" fontId="0" fillId="0" borderId="96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2" fontId="17" fillId="0" borderId="33" xfId="0" applyNumberFormat="1" applyFont="1" applyBorder="1" applyAlignment="1">
      <alignment horizontal="center" vertical="center" shrinkToFit="1"/>
    </xf>
    <xf numFmtId="14" fontId="17" fillId="0" borderId="35" xfId="0" applyNumberFormat="1" applyFont="1" applyFill="1" applyBorder="1" applyAlignment="1">
      <alignment horizontal="center"/>
    </xf>
    <xf numFmtId="0" fontId="0" fillId="0" borderId="0" xfId="0" applyFill="1" applyBorder="1"/>
    <xf numFmtId="0" fontId="17" fillId="0" borderId="26" xfId="0" applyFont="1" applyBorder="1" applyAlignment="1">
      <alignment vertical="center"/>
    </xf>
    <xf numFmtId="167" fontId="0" fillId="0" borderId="26" xfId="3" applyNumberFormat="1" applyFont="1" applyBorder="1" applyAlignment="1">
      <alignment horizontal="center" vertical="center"/>
    </xf>
    <xf numFmtId="10" fontId="0" fillId="0" borderId="61" xfId="4" applyNumberFormat="1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17" fillId="0" borderId="30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4" fontId="17" fillId="0" borderId="36" xfId="0" applyNumberFormat="1" applyFont="1" applyBorder="1" applyAlignment="1">
      <alignment horizontal="center"/>
    </xf>
    <xf numFmtId="167" fontId="0" fillId="0" borderId="36" xfId="3" applyNumberFormat="1" applyFont="1" applyBorder="1" applyAlignment="1">
      <alignment horizontal="center" vertical="center"/>
    </xf>
    <xf numFmtId="10" fontId="0" fillId="0" borderId="11" xfId="4" applyNumberFormat="1" applyFont="1" applyBorder="1" applyAlignment="1">
      <alignment horizontal="center" vertical="center" wrapText="1"/>
    </xf>
    <xf numFmtId="1" fontId="17" fillId="0" borderId="96" xfId="0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4" fillId="0" borderId="0" xfId="0" applyFont="1" applyBorder="1" applyAlignment="1"/>
    <xf numFmtId="0" fontId="0" fillId="0" borderId="0" xfId="0" applyAlignment="1"/>
    <xf numFmtId="0" fontId="55" fillId="0" borderId="0" xfId="0" applyFont="1" applyBorder="1" applyAlignment="1">
      <alignment horizontal="center" vertical="center"/>
    </xf>
    <xf numFmtId="0" fontId="51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3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B16" sqref="B1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0" t="s">
        <v>81</v>
      </c>
      <c r="B1" s="504"/>
      <c r="C1" s="504"/>
      <c r="D1" s="504"/>
      <c r="E1" s="504"/>
      <c r="G1" s="361" t="s">
        <v>80</v>
      </c>
    </row>
    <row r="2" spans="1:11" ht="17.25" thickTop="1" thickBot="1" x14ac:dyDescent="0.25">
      <c r="A2" s="501" t="s">
        <v>139</v>
      </c>
      <c r="B2" s="502"/>
      <c r="C2" s="502"/>
      <c r="D2" s="502"/>
      <c r="E2" s="503"/>
      <c r="G2" s="360" t="s">
        <v>78</v>
      </c>
    </row>
    <row r="3" spans="1:11" ht="15.75" thickTop="1" x14ac:dyDescent="0.2">
      <c r="G3" s="360" t="s">
        <v>79</v>
      </c>
    </row>
    <row r="4" spans="1:11" ht="13.5" thickBot="1" x14ac:dyDescent="0.25">
      <c r="A4" s="505" t="s">
        <v>82</v>
      </c>
      <c r="B4" s="506"/>
      <c r="C4" s="506"/>
      <c r="D4" s="506"/>
      <c r="E4" s="506"/>
    </row>
    <row r="5" spans="1:11" ht="17.25" thickTop="1" thickBot="1" x14ac:dyDescent="0.25">
      <c r="A5" s="507" t="s">
        <v>86</v>
      </c>
      <c r="B5" s="508"/>
      <c r="C5" s="508"/>
      <c r="D5" s="508"/>
      <c r="E5" s="509"/>
    </row>
    <row r="6" spans="1:11" ht="13.5" thickTop="1" x14ac:dyDescent="0.2"/>
    <row r="7" spans="1:11" ht="13.5" thickBot="1" x14ac:dyDescent="0.25">
      <c r="A7" s="500" t="s">
        <v>83</v>
      </c>
      <c r="B7" s="504"/>
      <c r="C7" s="504"/>
      <c r="D7" s="504"/>
      <c r="E7" s="504"/>
    </row>
    <row r="8" spans="1:11" ht="17.25" thickTop="1" thickBot="1" x14ac:dyDescent="0.25">
      <c r="A8" s="510"/>
      <c r="B8" s="511"/>
      <c r="C8" s="511"/>
      <c r="D8" s="511"/>
      <c r="E8" s="512"/>
    </row>
    <row r="10" spans="1:11" ht="13.5" thickBot="1" x14ac:dyDescent="0.25">
      <c r="A10" s="500" t="s">
        <v>84</v>
      </c>
      <c r="B10" s="500"/>
      <c r="C10" s="362"/>
      <c r="D10" s="368" t="s">
        <v>91</v>
      </c>
      <c r="E10" s="362"/>
      <c r="F10" t="s">
        <v>92</v>
      </c>
    </row>
    <row r="11" spans="1:11" ht="17.25" thickTop="1" thickBot="1" x14ac:dyDescent="0.25">
      <c r="A11" s="498"/>
      <c r="B11" s="499"/>
      <c r="D11" s="367">
        <v>44049</v>
      </c>
      <c r="F11" s="495" t="s">
        <v>94</v>
      </c>
      <c r="G11" s="495"/>
      <c r="H11" s="495"/>
      <c r="I11" s="495"/>
      <c r="J11" s="496" t="s">
        <v>96</v>
      </c>
      <c r="K11" s="496"/>
    </row>
    <row r="12" spans="1:11" x14ac:dyDescent="0.2">
      <c r="F12" s="495" t="s">
        <v>85</v>
      </c>
      <c r="G12" s="495"/>
      <c r="H12" s="495"/>
      <c r="I12" s="495"/>
      <c r="J12" s="496" t="s">
        <v>97</v>
      </c>
      <c r="K12" s="496"/>
    </row>
    <row r="13" spans="1:11" ht="38.25" x14ac:dyDescent="0.2">
      <c r="A13" s="372" t="s">
        <v>87</v>
      </c>
      <c r="B13" s="372" t="s">
        <v>88</v>
      </c>
      <c r="C13" s="372" t="s">
        <v>100</v>
      </c>
      <c r="D13" s="372" t="s">
        <v>130</v>
      </c>
      <c r="E13" s="446" t="s">
        <v>131</v>
      </c>
      <c r="F13" s="495" t="s">
        <v>95</v>
      </c>
      <c r="G13" s="495"/>
      <c r="H13" s="495"/>
      <c r="I13" s="495"/>
      <c r="J13" s="496" t="s">
        <v>98</v>
      </c>
      <c r="K13" s="496"/>
    </row>
    <row r="14" spans="1:11" x14ac:dyDescent="0.2">
      <c r="A14" s="363" t="s">
        <v>43</v>
      </c>
      <c r="B14" s="364">
        <v>32</v>
      </c>
      <c r="C14" s="370" t="s">
        <v>149</v>
      </c>
      <c r="D14" s="364">
        <v>32.5</v>
      </c>
      <c r="E14" s="364">
        <f>B14*D14</f>
        <v>1040</v>
      </c>
    </row>
    <row r="15" spans="1:11" x14ac:dyDescent="0.2">
      <c r="A15" s="363" t="s">
        <v>44</v>
      </c>
      <c r="B15" s="364">
        <v>32</v>
      </c>
      <c r="C15" s="370" t="s">
        <v>149</v>
      </c>
      <c r="D15" s="364">
        <v>3</v>
      </c>
      <c r="E15" s="364">
        <f t="shared" ref="E15:E25" si="0">B15*D15</f>
        <v>96</v>
      </c>
    </row>
    <row r="16" spans="1:11" x14ac:dyDescent="0.2">
      <c r="A16" s="363" t="s">
        <v>38</v>
      </c>
      <c r="B16" s="364">
        <v>64</v>
      </c>
      <c r="C16" s="370" t="s">
        <v>149</v>
      </c>
      <c r="D16" s="364">
        <v>34.200000000000003</v>
      </c>
      <c r="E16" s="364">
        <f t="shared" si="0"/>
        <v>2188.8000000000002</v>
      </c>
    </row>
    <row r="17" spans="1:7" x14ac:dyDescent="0.2">
      <c r="A17" s="363" t="s">
        <v>23</v>
      </c>
      <c r="B17" s="364">
        <v>64</v>
      </c>
      <c r="C17" s="370" t="s">
        <v>149</v>
      </c>
      <c r="D17" s="364">
        <v>1.3</v>
      </c>
      <c r="E17" s="364">
        <f t="shared" si="0"/>
        <v>83.2</v>
      </c>
    </row>
    <row r="18" spans="1:7" x14ac:dyDescent="0.2">
      <c r="A18" s="363" t="s">
        <v>47</v>
      </c>
      <c r="B18" s="364">
        <v>152</v>
      </c>
      <c r="C18" s="370" t="s">
        <v>149</v>
      </c>
      <c r="D18" s="364">
        <v>1.29</v>
      </c>
      <c r="E18" s="364">
        <f t="shared" si="0"/>
        <v>196.08</v>
      </c>
    </row>
    <row r="19" spans="1:7" x14ac:dyDescent="0.2">
      <c r="A19" s="363" t="s">
        <v>89</v>
      </c>
      <c r="B19" s="364">
        <v>202</v>
      </c>
      <c r="C19" s="370" t="s">
        <v>149</v>
      </c>
      <c r="D19" s="364">
        <v>0.3</v>
      </c>
      <c r="E19" s="364">
        <f t="shared" si="0"/>
        <v>60.599999999999994</v>
      </c>
    </row>
    <row r="20" spans="1:7" x14ac:dyDescent="0.2">
      <c r="A20" s="363" t="s">
        <v>51</v>
      </c>
      <c r="B20" s="364">
        <v>70</v>
      </c>
      <c r="C20" s="370" t="s">
        <v>149</v>
      </c>
      <c r="D20" s="364">
        <v>0.5</v>
      </c>
      <c r="E20" s="364">
        <f t="shared" si="0"/>
        <v>35</v>
      </c>
    </row>
    <row r="21" spans="1:7" x14ac:dyDescent="0.2">
      <c r="A21" s="363" t="s">
        <v>53</v>
      </c>
      <c r="B21" s="364">
        <v>24</v>
      </c>
      <c r="C21" s="370" t="s">
        <v>149</v>
      </c>
      <c r="D21" s="364">
        <v>0.4</v>
      </c>
      <c r="E21" s="364">
        <f t="shared" si="0"/>
        <v>9.6000000000000014</v>
      </c>
    </row>
    <row r="22" spans="1:7" x14ac:dyDescent="0.2">
      <c r="A22" s="363" t="s">
        <v>90</v>
      </c>
      <c r="B22" s="370">
        <v>30</v>
      </c>
      <c r="C22" s="370" t="s">
        <v>149</v>
      </c>
      <c r="D22" s="364"/>
      <c r="E22" s="364">
        <f t="shared" si="0"/>
        <v>0</v>
      </c>
    </row>
    <row r="23" spans="1:7" x14ac:dyDescent="0.2">
      <c r="A23" s="363" t="s">
        <v>56</v>
      </c>
      <c r="B23" s="364">
        <v>20</v>
      </c>
      <c r="C23" s="370" t="s">
        <v>149</v>
      </c>
      <c r="D23" s="364">
        <v>1.7</v>
      </c>
      <c r="E23" s="364">
        <f t="shared" si="0"/>
        <v>34</v>
      </c>
    </row>
    <row r="24" spans="1:7" x14ac:dyDescent="0.2">
      <c r="A24" s="363" t="s">
        <v>70</v>
      </c>
      <c r="B24" s="364">
        <v>8</v>
      </c>
      <c r="C24" s="370" t="s">
        <v>149</v>
      </c>
      <c r="D24" s="364">
        <v>3</v>
      </c>
      <c r="E24" s="364">
        <f t="shared" si="0"/>
        <v>24</v>
      </c>
    </row>
    <row r="25" spans="1:7" x14ac:dyDescent="0.2">
      <c r="A25" s="365" t="s">
        <v>55</v>
      </c>
      <c r="B25" s="366">
        <v>20</v>
      </c>
      <c r="C25" s="370" t="s">
        <v>149</v>
      </c>
      <c r="D25" s="364">
        <v>1.5</v>
      </c>
      <c r="E25" s="364">
        <f t="shared" si="0"/>
        <v>30</v>
      </c>
    </row>
    <row r="26" spans="1:7" x14ac:dyDescent="0.2">
      <c r="A26" s="365" t="s">
        <v>102</v>
      </c>
      <c r="B26" s="371">
        <v>30</v>
      </c>
      <c r="C26" s="370" t="s">
        <v>149</v>
      </c>
      <c r="D26" s="364"/>
      <c r="E26" s="364"/>
    </row>
    <row r="27" spans="1:7" x14ac:dyDescent="0.2">
      <c r="A27" s="369"/>
      <c r="D27" s="368"/>
      <c r="E27" s="368">
        <f>SUM(E14:E26)</f>
        <v>3797.2799999999997</v>
      </c>
      <c r="F27">
        <v>2400</v>
      </c>
      <c r="G27">
        <f>F27-E27</f>
        <v>-1397.2799999999997</v>
      </c>
    </row>
    <row r="28" spans="1:7" x14ac:dyDescent="0.2">
      <c r="A28" s="497" t="s">
        <v>103</v>
      </c>
      <c r="B28" s="497"/>
      <c r="C28" s="497"/>
    </row>
    <row r="29" spans="1:7" x14ac:dyDescent="0.2">
      <c r="A29" s="361" t="s">
        <v>142</v>
      </c>
    </row>
  </sheetData>
  <mergeCells count="15">
    <mergeCell ref="A28:C28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Данные!B20</f>
        <v>70</v>
      </c>
      <c r="L2" s="624"/>
      <c r="M2" s="164"/>
      <c r="N2" s="165"/>
      <c r="O2" s="166"/>
      <c r="P2" s="639"/>
      <c r="Q2" s="639"/>
      <c r="R2" s="167"/>
      <c r="S2" s="168"/>
    </row>
    <row r="3" spans="1:19" ht="17.25" customHeight="1" thickBot="1" x14ac:dyDescent="0.25">
      <c r="A3" s="163"/>
      <c r="B3" s="607"/>
      <c r="C3" s="608"/>
      <c r="D3" s="609"/>
      <c r="E3" s="616" t="s">
        <v>51</v>
      </c>
      <c r="F3" s="617"/>
      <c r="G3" s="617"/>
      <c r="H3" s="618"/>
      <c r="I3" s="621"/>
      <c r="J3" s="622"/>
      <c r="K3" s="625"/>
      <c r="L3" s="626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Данные!$A11</f>
        <v>0</v>
      </c>
      <c r="L7" s="499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4"/>
      <c r="O9" s="334"/>
      <c r="P9" s="335"/>
      <c r="Q9" s="334"/>
      <c r="R9" s="336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7" t="s">
        <v>42</v>
      </c>
      <c r="O10" s="337"/>
      <c r="P10" s="337"/>
      <c r="Q10" s="337"/>
      <c r="R10" s="338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39"/>
      <c r="O11" s="339"/>
      <c r="P11" s="339"/>
      <c r="Q11" s="339"/>
      <c r="R11" s="340"/>
      <c r="S11" s="179"/>
    </row>
    <row r="12" spans="1:19" ht="24.75" customHeight="1" x14ac:dyDescent="0.2">
      <c r="A12" s="173"/>
      <c r="B12" s="184" t="s">
        <v>2</v>
      </c>
      <c r="C12" s="349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39"/>
      <c r="O12" s="339"/>
      <c r="P12" s="339"/>
      <c r="Q12" s="339"/>
      <c r="R12" s="340"/>
      <c r="S12" s="179"/>
    </row>
    <row r="13" spans="1:19" ht="24.75" customHeight="1" x14ac:dyDescent="0.2">
      <c r="A13" s="173"/>
      <c r="B13" s="184" t="s">
        <v>3</v>
      </c>
      <c r="C13" s="349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39"/>
      <c r="O13" s="339"/>
      <c r="P13" s="339"/>
      <c r="Q13" s="339"/>
      <c r="R13" s="340"/>
      <c r="S13" s="179"/>
    </row>
    <row r="14" spans="1:19" ht="24.75" customHeight="1" x14ac:dyDescent="0.2">
      <c r="A14" s="173"/>
      <c r="B14" s="184" t="s">
        <v>27</v>
      </c>
      <c r="C14" s="349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39"/>
      <c r="O14" s="339"/>
      <c r="P14" s="339"/>
      <c r="Q14" s="339"/>
      <c r="R14" s="340"/>
      <c r="S14" s="179"/>
    </row>
    <row r="15" spans="1:19" ht="24.75" customHeight="1" x14ac:dyDescent="0.2">
      <c r="A15" s="173"/>
      <c r="B15" s="184" t="s">
        <v>28</v>
      </c>
      <c r="C15" s="349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39"/>
      <c r="O15" s="339"/>
      <c r="P15" s="339"/>
      <c r="Q15" s="339"/>
      <c r="R15" s="340"/>
      <c r="S15" s="179"/>
    </row>
    <row r="16" spans="1:19" ht="24.75" customHeight="1" x14ac:dyDescent="0.2">
      <c r="A16" s="173"/>
      <c r="B16" s="184" t="s">
        <v>4</v>
      </c>
      <c r="C16" s="349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39"/>
      <c r="O16" s="339"/>
      <c r="P16" s="339"/>
      <c r="Q16" s="339"/>
      <c r="R16" s="340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39"/>
      <c r="O17" s="339"/>
      <c r="P17" s="339"/>
      <c r="Q17" s="339"/>
      <c r="R17" s="340"/>
      <c r="S17" s="179"/>
    </row>
    <row r="18" spans="1:19" ht="24.75" customHeight="1" thickBot="1" x14ac:dyDescent="0.25">
      <c r="A18" s="173"/>
      <c r="B18" s="184" t="s">
        <v>5</v>
      </c>
      <c r="C18" s="349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39"/>
      <c r="O18" s="339"/>
      <c r="P18" s="339"/>
      <c r="Q18" s="339"/>
      <c r="R18" s="340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0" t="s">
        <v>133</v>
      </c>
      <c r="M21" s="630"/>
      <c r="N21" s="630"/>
      <c r="O21" s="447"/>
      <c r="P21" s="447"/>
      <c r="Q21" s="463"/>
      <c r="R21" s="463"/>
    </row>
    <row r="22" spans="1:19" x14ac:dyDescent="0.2">
      <c r="O22" s="552" t="s">
        <v>137</v>
      </c>
      <c r="P22" s="552"/>
      <c r="Q22" s="553" t="s">
        <v>138</v>
      </c>
      <c r="R22" s="554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Данные!B21</f>
        <v>24</v>
      </c>
      <c r="L2" s="624"/>
      <c r="M2" s="203"/>
      <c r="N2" s="204"/>
      <c r="O2" s="205"/>
      <c r="P2" s="640"/>
      <c r="Q2" s="640"/>
      <c r="R2" s="206"/>
      <c r="S2" s="207"/>
    </row>
    <row r="3" spans="1:19" ht="17.25" customHeight="1" thickBot="1" x14ac:dyDescent="0.25">
      <c r="A3" s="202"/>
      <c r="B3" s="607"/>
      <c r="C3" s="608"/>
      <c r="D3" s="609"/>
      <c r="E3" s="616" t="s">
        <v>53</v>
      </c>
      <c r="F3" s="617"/>
      <c r="G3" s="617"/>
      <c r="H3" s="618"/>
      <c r="I3" s="621"/>
      <c r="J3" s="622"/>
      <c r="K3" s="625"/>
      <c r="L3" s="626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Данные!$A11</f>
        <v>0</v>
      </c>
      <c r="L7" s="499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2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3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3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3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3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3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3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3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1" t="s">
        <v>54</v>
      </c>
      <c r="C18" s="642"/>
      <c r="D18" s="642"/>
      <c r="E18" s="643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0" t="s">
        <v>133</v>
      </c>
      <c r="M21" s="630"/>
      <c r="N21" s="630"/>
      <c r="O21" s="447"/>
      <c r="P21" s="447"/>
      <c r="Q21" s="463"/>
      <c r="R21" s="463"/>
    </row>
    <row r="22" spans="1:19" x14ac:dyDescent="0.2">
      <c r="O22" s="552" t="s">
        <v>137</v>
      </c>
      <c r="P22" s="552"/>
      <c r="Q22" s="553" t="s">
        <v>138</v>
      </c>
      <c r="R22" s="554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Данные!B25</f>
        <v>20</v>
      </c>
      <c r="L2" s="624"/>
      <c r="M2" s="131"/>
      <c r="N2" s="132"/>
      <c r="O2" s="133"/>
      <c r="P2" s="644"/>
      <c r="Q2" s="644"/>
      <c r="R2" s="134"/>
      <c r="S2" s="135"/>
    </row>
    <row r="3" spans="1:19" ht="17.25" customHeight="1" thickBot="1" x14ac:dyDescent="0.25">
      <c r="A3" s="130"/>
      <c r="B3" s="607"/>
      <c r="C3" s="608"/>
      <c r="D3" s="609"/>
      <c r="E3" s="616" t="s">
        <v>55</v>
      </c>
      <c r="F3" s="617"/>
      <c r="G3" s="617"/>
      <c r="H3" s="618"/>
      <c r="I3" s="621"/>
      <c r="J3" s="622"/>
      <c r="K3" s="625"/>
      <c r="L3" s="626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Данные!$A11</f>
        <v>0</v>
      </c>
      <c r="L7" s="499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5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5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4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5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4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4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4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0" t="s">
        <v>133</v>
      </c>
      <c r="M19" s="630"/>
      <c r="N19" s="630"/>
      <c r="O19" s="447"/>
      <c r="P19" s="447"/>
      <c r="Q19" s="463"/>
      <c r="R19" s="463"/>
    </row>
    <row r="20" spans="1:19" x14ac:dyDescent="0.2">
      <c r="O20" s="552" t="s">
        <v>137</v>
      </c>
      <c r="P20" s="552"/>
      <c r="Q20" s="553" t="s">
        <v>138</v>
      </c>
      <c r="R20" s="554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46">
        <f>Данные!B23</f>
        <v>20</v>
      </c>
      <c r="L2" s="647"/>
      <c r="M2" s="260"/>
      <c r="N2" s="261"/>
      <c r="O2" s="262"/>
      <c r="P2" s="645"/>
      <c r="Q2" s="645"/>
      <c r="R2" s="263"/>
      <c r="S2" s="264"/>
    </row>
    <row r="3" spans="1:19" ht="17.25" customHeight="1" thickBot="1" x14ac:dyDescent="0.25">
      <c r="A3" s="259"/>
      <c r="B3" s="607"/>
      <c r="C3" s="608"/>
      <c r="D3" s="609"/>
      <c r="E3" s="616" t="s">
        <v>56</v>
      </c>
      <c r="F3" s="617"/>
      <c r="G3" s="617"/>
      <c r="H3" s="618"/>
      <c r="I3" s="621"/>
      <c r="J3" s="622"/>
      <c r="K3" s="648"/>
      <c r="L3" s="649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Данные!$A11</f>
        <v>0</v>
      </c>
      <c r="L7" s="499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1"/>
      <c r="L9" s="341"/>
      <c r="M9" s="341"/>
      <c r="N9" s="341"/>
      <c r="O9" s="341"/>
      <c r="P9" s="341"/>
      <c r="Q9" s="341"/>
      <c r="R9" s="342"/>
      <c r="S9" s="278"/>
    </row>
    <row r="10" spans="1:19" ht="24.75" customHeight="1" x14ac:dyDescent="0.2">
      <c r="A10" s="269"/>
      <c r="B10" s="279" t="s">
        <v>25</v>
      </c>
      <c r="C10" s="375" t="s">
        <v>147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3"/>
      <c r="L10" s="343"/>
      <c r="M10" s="343"/>
      <c r="N10" s="343"/>
      <c r="O10" s="343"/>
      <c r="P10" s="343"/>
      <c r="Q10" s="343"/>
      <c r="R10" s="344"/>
      <c r="S10" s="275"/>
    </row>
    <row r="11" spans="1:19" ht="33.75" x14ac:dyDescent="0.2">
      <c r="A11" s="269"/>
      <c r="B11" s="283" t="s">
        <v>26</v>
      </c>
      <c r="C11" s="356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3"/>
      <c r="L11" s="343"/>
      <c r="M11" s="343"/>
      <c r="N11" s="343"/>
      <c r="O11" s="343"/>
      <c r="P11" s="343"/>
      <c r="Q11" s="343"/>
      <c r="R11" s="345"/>
      <c r="S11" s="275"/>
    </row>
    <row r="12" spans="1:19" ht="24.75" customHeight="1" x14ac:dyDescent="0.2">
      <c r="A12" s="269"/>
      <c r="B12" s="283" t="s">
        <v>2</v>
      </c>
      <c r="C12" s="350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6"/>
      <c r="L12" s="346"/>
      <c r="M12" s="346"/>
      <c r="N12" s="346"/>
      <c r="O12" s="346"/>
      <c r="P12" s="346"/>
      <c r="Q12" s="346"/>
      <c r="R12" s="347"/>
      <c r="S12" s="275"/>
    </row>
    <row r="13" spans="1:19" ht="24.75" customHeight="1" x14ac:dyDescent="0.2">
      <c r="A13" s="269"/>
      <c r="B13" s="283" t="s">
        <v>28</v>
      </c>
      <c r="C13" s="350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6"/>
      <c r="L13" s="346"/>
      <c r="M13" s="346"/>
      <c r="N13" s="346"/>
      <c r="O13" s="346"/>
      <c r="P13" s="346"/>
      <c r="Q13" s="346"/>
      <c r="R13" s="347"/>
      <c r="S13" s="275"/>
    </row>
    <row r="14" spans="1:19" ht="24.75" customHeight="1" x14ac:dyDescent="0.2">
      <c r="A14" s="269"/>
      <c r="B14" s="283" t="s">
        <v>4</v>
      </c>
      <c r="C14" s="356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6"/>
      <c r="L14" s="346"/>
      <c r="M14" s="346"/>
      <c r="N14" s="346"/>
      <c r="O14" s="346"/>
      <c r="P14" s="346"/>
      <c r="Q14" s="346"/>
      <c r="R14" s="347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48"/>
      <c r="L15" s="348"/>
      <c r="M15" s="348"/>
      <c r="N15" s="348"/>
      <c r="O15" s="348"/>
      <c r="P15" s="348"/>
      <c r="Q15" s="348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0" t="s">
        <v>133</v>
      </c>
      <c r="M18" s="630"/>
      <c r="N18" s="630"/>
      <c r="O18" s="447"/>
      <c r="P18" s="447"/>
      <c r="Q18" s="463"/>
      <c r="R18" s="463"/>
    </row>
    <row r="19" spans="12:18" x14ac:dyDescent="0.2">
      <c r="O19" s="552" t="s">
        <v>137</v>
      </c>
      <c r="P19" s="552"/>
      <c r="Q19" s="553" t="s">
        <v>138</v>
      </c>
      <c r="R19" s="554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1"/>
  <sheetViews>
    <sheetView tabSelected="1" view="pageBreakPreview" zoomScale="120" zoomScaleNormal="100" zoomScaleSheetLayoutView="120" workbookViewId="0">
      <selection activeCell="F15" sqref="F15"/>
    </sheetView>
  </sheetViews>
  <sheetFormatPr defaultRowHeight="12.75" x14ac:dyDescent="0.2"/>
  <cols>
    <col min="1" max="1" width="12.140625" customWidth="1"/>
    <col min="2" max="3" width="20.5703125" customWidth="1"/>
    <col min="4" max="4" width="10.85546875" customWidth="1"/>
    <col min="5" max="5" width="13.7109375" customWidth="1"/>
    <col min="6" max="6" width="14.85546875" customWidth="1"/>
    <col min="7" max="7" width="12.28515625" bestFit="1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6"/>
      <c r="B1" s="445" t="s">
        <v>106</v>
      </c>
      <c r="C1" s="376"/>
      <c r="D1" s="444" t="str">
        <f>Данные!A2</f>
        <v>XXI-В-28-2-200-3 (Фляга 0,2 л.)</v>
      </c>
      <c r="E1" s="376"/>
      <c r="F1" s="376"/>
      <c r="G1" s="376"/>
      <c r="H1" s="376"/>
      <c r="I1" s="376"/>
      <c r="J1" s="376"/>
      <c r="K1" s="376"/>
      <c r="L1" s="376"/>
    </row>
    <row r="2" spans="1:13" ht="15.75" x14ac:dyDescent="0.25">
      <c r="A2" s="376"/>
      <c r="B2" s="376" t="s">
        <v>140</v>
      </c>
      <c r="C2" s="376"/>
      <c r="D2" s="376"/>
      <c r="E2" s="376"/>
      <c r="F2" s="376"/>
      <c r="G2" s="376"/>
      <c r="H2" s="376"/>
      <c r="I2" s="376"/>
      <c r="J2" s="377"/>
      <c r="K2" s="377"/>
      <c r="L2" s="377"/>
    </row>
    <row r="3" spans="1:13" x14ac:dyDescent="0.2">
      <c r="A3" s="518" t="s">
        <v>141</v>
      </c>
      <c r="B3" s="518"/>
      <c r="C3" s="518"/>
      <c r="D3" s="518"/>
      <c r="E3" s="518"/>
      <c r="F3" s="518"/>
      <c r="G3" s="518"/>
      <c r="H3" s="518"/>
      <c r="I3" s="518"/>
      <c r="K3" s="378"/>
      <c r="L3" s="378"/>
      <c r="M3" s="379"/>
    </row>
    <row r="4" spans="1:13" ht="16.5" thickBot="1" x14ac:dyDescent="0.3">
      <c r="A4" s="379"/>
      <c r="B4" s="380"/>
      <c r="C4" s="380"/>
      <c r="F4" s="381"/>
      <c r="G4" s="382"/>
      <c r="H4" s="381"/>
      <c r="I4" s="381"/>
      <c r="J4" s="378"/>
      <c r="K4" s="378"/>
      <c r="M4" s="362"/>
    </row>
    <row r="5" spans="1:13" ht="64.5" thickBot="1" x14ac:dyDescent="0.25">
      <c r="A5" s="383" t="s">
        <v>107</v>
      </c>
      <c r="B5" s="384" t="s">
        <v>108</v>
      </c>
      <c r="C5" s="384" t="s">
        <v>67</v>
      </c>
      <c r="D5" s="385" t="s">
        <v>109</v>
      </c>
      <c r="E5" s="384" t="s">
        <v>110</v>
      </c>
      <c r="F5" s="384" t="s">
        <v>111</v>
      </c>
      <c r="G5" s="384" t="s">
        <v>112</v>
      </c>
      <c r="H5" s="386" t="s">
        <v>113</v>
      </c>
      <c r="I5" s="387"/>
      <c r="J5" s="387"/>
      <c r="K5" s="387"/>
      <c r="L5" s="387"/>
    </row>
    <row r="6" spans="1:13" x14ac:dyDescent="0.2">
      <c r="A6" s="388">
        <v>1</v>
      </c>
      <c r="B6" s="389" t="str">
        <f>Данные!A14</f>
        <v>Чистовая форма</v>
      </c>
      <c r="C6" s="370" t="str">
        <f>Данные!C14</f>
        <v>3Flyaga 0,2L</v>
      </c>
      <c r="D6" s="390">
        <f>Данные!$B14</f>
        <v>32</v>
      </c>
      <c r="E6" s="390">
        <v>32</v>
      </c>
      <c r="F6" s="488">
        <v>1</v>
      </c>
      <c r="G6" s="487">
        <f>E6-F6</f>
        <v>31</v>
      </c>
      <c r="H6" s="391"/>
      <c r="I6" s="392"/>
      <c r="J6" s="379"/>
      <c r="K6" s="379"/>
      <c r="L6" s="392"/>
    </row>
    <row r="7" spans="1:13" x14ac:dyDescent="0.2">
      <c r="A7" s="393">
        <f>A6+1</f>
        <v>2</v>
      </c>
      <c r="B7" s="394" t="str">
        <f>Данные!A15</f>
        <v>Чистовой поддон</v>
      </c>
      <c r="C7" s="370" t="str">
        <f>Данные!C15</f>
        <v>3Flyaga 0,2L</v>
      </c>
      <c r="D7" s="395">
        <f>Данные!$B15</f>
        <v>32</v>
      </c>
      <c r="E7" s="395">
        <v>32</v>
      </c>
      <c r="F7" s="480"/>
      <c r="G7" s="395">
        <f>E7-F7</f>
        <v>32</v>
      </c>
      <c r="H7" s="396"/>
      <c r="I7" s="392"/>
      <c r="J7" s="379"/>
      <c r="K7" s="379"/>
      <c r="L7" s="392"/>
    </row>
    <row r="8" spans="1:13" x14ac:dyDescent="0.2">
      <c r="A8" s="393">
        <f t="shared" ref="A8:A17" si="0">A7+1</f>
        <v>3</v>
      </c>
      <c r="B8" s="394" t="str">
        <f>Данные!A16</f>
        <v>Черновая форма</v>
      </c>
      <c r="C8" s="370" t="str">
        <f>Данные!C16</f>
        <v>3Flyaga 0,2L</v>
      </c>
      <c r="D8" s="395">
        <f>Данные!$B16</f>
        <v>64</v>
      </c>
      <c r="E8" s="395">
        <v>64</v>
      </c>
      <c r="F8" s="480">
        <v>33</v>
      </c>
      <c r="G8" s="395">
        <f t="shared" ref="G8:G17" si="1">E8-F8</f>
        <v>31</v>
      </c>
      <c r="H8" s="397"/>
      <c r="I8" s="392"/>
      <c r="J8" s="379"/>
      <c r="K8" s="379"/>
      <c r="L8" s="392"/>
    </row>
    <row r="9" spans="1:13" x14ac:dyDescent="0.2">
      <c r="A9" s="393">
        <f t="shared" si="0"/>
        <v>4</v>
      </c>
      <c r="B9" s="394" t="str">
        <f>Данные!A17</f>
        <v>Черновой поддон</v>
      </c>
      <c r="C9" s="370" t="str">
        <f>Данные!C17</f>
        <v>3Flyaga 0,2L</v>
      </c>
      <c r="D9" s="395">
        <f>Данные!$B17</f>
        <v>64</v>
      </c>
      <c r="E9" s="395">
        <v>64</v>
      </c>
      <c r="F9" s="480"/>
      <c r="G9" s="395">
        <f t="shared" si="1"/>
        <v>64</v>
      </c>
      <c r="H9" s="397"/>
      <c r="I9" s="392"/>
      <c r="J9" s="398"/>
      <c r="K9" s="379"/>
      <c r="L9" s="392"/>
    </row>
    <row r="10" spans="1:13" x14ac:dyDescent="0.2">
      <c r="A10" s="393">
        <f t="shared" si="0"/>
        <v>5</v>
      </c>
      <c r="B10" s="394" t="str">
        <f>Данные!A18</f>
        <v>Горловое кольцо</v>
      </c>
      <c r="C10" s="370" t="str">
        <f>Данные!C18</f>
        <v>3Flyaga 0,2L</v>
      </c>
      <c r="D10" s="395">
        <f>Данные!$B18</f>
        <v>152</v>
      </c>
      <c r="E10" s="395">
        <v>152</v>
      </c>
      <c r="F10" s="480">
        <v>61</v>
      </c>
      <c r="G10" s="395">
        <f t="shared" si="1"/>
        <v>91</v>
      </c>
      <c r="H10" s="397"/>
      <c r="I10" s="398"/>
      <c r="J10" s="398"/>
      <c r="K10" s="398"/>
      <c r="L10" s="392"/>
    </row>
    <row r="11" spans="1:13" x14ac:dyDescent="0.2">
      <c r="A11" s="393">
        <f t="shared" si="0"/>
        <v>6</v>
      </c>
      <c r="B11" s="394" t="str">
        <f>Данные!A19</f>
        <v>Направляющее кольцо</v>
      </c>
      <c r="C11" s="370" t="str">
        <f>Данные!C19</f>
        <v>3Flyaga 0,2L</v>
      </c>
      <c r="D11" s="395">
        <f>Данные!$B19</f>
        <v>202</v>
      </c>
      <c r="E11" s="395">
        <v>202</v>
      </c>
      <c r="F11" s="480">
        <v>68</v>
      </c>
      <c r="G11" s="395">
        <f t="shared" si="1"/>
        <v>134</v>
      </c>
      <c r="H11" s="397"/>
      <c r="I11" s="392"/>
      <c r="J11" s="398"/>
      <c r="K11" s="379"/>
      <c r="L11" s="392"/>
    </row>
    <row r="12" spans="1:13" x14ac:dyDescent="0.2">
      <c r="A12" s="393">
        <f t="shared" si="0"/>
        <v>7</v>
      </c>
      <c r="B12" s="394" t="str">
        <f>Данные!A20</f>
        <v>Плунжер</v>
      </c>
      <c r="C12" s="370" t="str">
        <f>Данные!C20</f>
        <v>3Flyaga 0,2L</v>
      </c>
      <c r="D12" s="395">
        <f>Данные!$B20</f>
        <v>70</v>
      </c>
      <c r="E12" s="395">
        <v>70</v>
      </c>
      <c r="F12" s="489">
        <v>6</v>
      </c>
      <c r="G12" s="395">
        <f t="shared" si="1"/>
        <v>64</v>
      </c>
      <c r="H12" s="397"/>
      <c r="I12" s="398"/>
      <c r="J12" s="398"/>
      <c r="K12" s="398"/>
      <c r="L12" s="392"/>
      <c r="M12" s="399"/>
    </row>
    <row r="13" spans="1:13" ht="14.25" customHeight="1" x14ac:dyDescent="0.2">
      <c r="A13" s="393">
        <f t="shared" si="0"/>
        <v>8</v>
      </c>
      <c r="B13" s="394" t="str">
        <f>Данные!A21</f>
        <v>Втулка плунжера</v>
      </c>
      <c r="C13" s="370" t="str">
        <f>Данные!C21</f>
        <v>3Flyaga 0,2L</v>
      </c>
      <c r="D13" s="395">
        <f>Данные!$B21</f>
        <v>24</v>
      </c>
      <c r="E13" s="395">
        <v>24</v>
      </c>
      <c r="F13" s="489"/>
      <c r="G13" s="395">
        <f t="shared" si="1"/>
        <v>24</v>
      </c>
      <c r="H13" s="397"/>
      <c r="I13" s="398"/>
      <c r="J13" s="398"/>
      <c r="K13" s="398"/>
      <c r="L13" s="392"/>
      <c r="M13" s="399"/>
    </row>
    <row r="14" spans="1:13" ht="14.25" customHeight="1" x14ac:dyDescent="0.2">
      <c r="A14" s="393">
        <f t="shared" si="0"/>
        <v>9</v>
      </c>
      <c r="B14" s="394" t="str">
        <f>Данные!A22</f>
        <v>Хватки</v>
      </c>
      <c r="C14" s="370" t="str">
        <f>Данные!C22</f>
        <v>3Flyaga 0,2L</v>
      </c>
      <c r="D14" s="395">
        <f>Данные!$B22</f>
        <v>30</v>
      </c>
      <c r="E14" s="443">
        <v>30</v>
      </c>
      <c r="F14" s="480">
        <v>4</v>
      </c>
      <c r="G14" s="395">
        <f t="shared" si="1"/>
        <v>26</v>
      </c>
      <c r="H14" s="397" t="s">
        <v>42</v>
      </c>
      <c r="I14" s="398"/>
      <c r="J14" s="398"/>
      <c r="K14" s="398"/>
      <c r="L14" s="392"/>
    </row>
    <row r="15" spans="1:13" ht="14.25" customHeight="1" x14ac:dyDescent="0.2">
      <c r="A15" s="393">
        <f t="shared" si="0"/>
        <v>10</v>
      </c>
      <c r="B15" s="394" t="str">
        <f>Данные!A23</f>
        <v>Воронка</v>
      </c>
      <c r="C15" s="370" t="str">
        <f>Данные!C23</f>
        <v>3Flyaga 0,2L</v>
      </c>
      <c r="D15" s="395">
        <f>Данные!$B23</f>
        <v>20</v>
      </c>
      <c r="E15" s="395">
        <v>20</v>
      </c>
      <c r="F15" s="489"/>
      <c r="G15" s="395">
        <f t="shared" si="1"/>
        <v>20</v>
      </c>
      <c r="H15" s="397"/>
      <c r="I15" s="398"/>
      <c r="J15" s="398"/>
      <c r="K15" s="398"/>
      <c r="L15" s="392"/>
    </row>
    <row r="16" spans="1:13" ht="14.25" customHeight="1" x14ac:dyDescent="0.2">
      <c r="A16" s="393">
        <f t="shared" si="0"/>
        <v>11</v>
      </c>
      <c r="B16" s="484" t="s">
        <v>55</v>
      </c>
      <c r="C16" s="370" t="str">
        <f>Данные!C24</f>
        <v>3Flyaga 0,2L</v>
      </c>
      <c r="D16" s="395">
        <f>Данные!B25</f>
        <v>20</v>
      </c>
      <c r="E16" s="395">
        <v>20</v>
      </c>
      <c r="F16" s="489"/>
      <c r="G16" s="395">
        <f t="shared" si="1"/>
        <v>20</v>
      </c>
      <c r="H16" s="397"/>
      <c r="I16" s="398"/>
      <c r="J16" s="398"/>
      <c r="K16" s="398"/>
      <c r="L16" s="392"/>
    </row>
    <row r="17" spans="1:12" ht="14.25" customHeight="1" x14ac:dyDescent="0.2">
      <c r="A17" s="393">
        <f t="shared" si="0"/>
        <v>12</v>
      </c>
      <c r="B17" s="394" t="str">
        <f>Данные!A24</f>
        <v>Плита охлаждения</v>
      </c>
      <c r="C17" s="370" t="str">
        <f>Данные!C24</f>
        <v>3Flyaga 0,2L</v>
      </c>
      <c r="D17" s="395">
        <f>Данные!$B24</f>
        <v>8</v>
      </c>
      <c r="E17" s="395">
        <v>8</v>
      </c>
      <c r="F17" s="480"/>
      <c r="G17" s="395">
        <f t="shared" si="1"/>
        <v>8</v>
      </c>
      <c r="H17" s="397"/>
      <c r="I17" s="398"/>
      <c r="J17" s="398"/>
      <c r="K17" s="398"/>
      <c r="L17" s="392"/>
    </row>
    <row r="18" spans="1:12" x14ac:dyDescent="0.2">
      <c r="A18" s="401"/>
      <c r="B18" s="483"/>
      <c r="C18" s="379"/>
      <c r="D18" s="379"/>
      <c r="E18" s="379"/>
      <c r="F18" s="379"/>
      <c r="G18" s="379"/>
      <c r="H18" s="379"/>
      <c r="I18" s="379"/>
      <c r="J18" s="379"/>
    </row>
    <row r="19" spans="1:12" ht="16.5" thickBot="1" x14ac:dyDescent="0.3">
      <c r="A19" s="379"/>
      <c r="B19" s="402" t="s">
        <v>114</v>
      </c>
      <c r="C19" s="362"/>
      <c r="D19" s="362"/>
      <c r="E19" s="362"/>
      <c r="F19" s="362"/>
      <c r="G19" s="379"/>
      <c r="H19" s="379"/>
      <c r="I19" s="379"/>
      <c r="J19" s="403"/>
      <c r="K19" s="403"/>
      <c r="L19" s="403"/>
    </row>
    <row r="20" spans="1:12" ht="64.5" thickBot="1" x14ac:dyDescent="0.25">
      <c r="A20" s="383" t="s">
        <v>115</v>
      </c>
      <c r="B20" s="384" t="s">
        <v>116</v>
      </c>
      <c r="C20" s="384" t="s">
        <v>117</v>
      </c>
      <c r="D20" s="384" t="s">
        <v>118</v>
      </c>
      <c r="E20" s="384" t="s">
        <v>119</v>
      </c>
      <c r="F20" s="384" t="s">
        <v>120</v>
      </c>
      <c r="G20" s="404" t="s">
        <v>121</v>
      </c>
      <c r="H20" s="405" t="s">
        <v>122</v>
      </c>
      <c r="I20" s="406" t="s">
        <v>123</v>
      </c>
      <c r="J20" s="406" t="s">
        <v>148</v>
      </c>
      <c r="K20" s="387"/>
      <c r="L20" s="387"/>
    </row>
    <row r="21" spans="1:12" x14ac:dyDescent="0.2">
      <c r="A21" s="407">
        <f>D6*1200000</f>
        <v>38400000</v>
      </c>
      <c r="B21" s="408">
        <v>44060</v>
      </c>
      <c r="C21" s="482" t="s">
        <v>154</v>
      </c>
      <c r="D21" s="408">
        <v>44075</v>
      </c>
      <c r="E21" s="409">
        <v>3313305</v>
      </c>
      <c r="F21" s="409">
        <v>3445761</v>
      </c>
      <c r="G21" s="410">
        <f t="shared" ref="G21:G32" si="2">F21/A$21</f>
        <v>8.9733359375000002E-2</v>
      </c>
      <c r="H21" s="411">
        <f>A21-F21</f>
        <v>34954239</v>
      </c>
      <c r="I21" s="412">
        <f>1-G21</f>
        <v>0.91026664062499996</v>
      </c>
      <c r="J21" s="467">
        <v>191</v>
      </c>
      <c r="K21" s="398"/>
      <c r="L21" s="398"/>
    </row>
    <row r="22" spans="1:12" ht="12.75" customHeight="1" x14ac:dyDescent="0.2">
      <c r="A22" s="414" t="s">
        <v>42</v>
      </c>
      <c r="B22" s="466" t="s">
        <v>154</v>
      </c>
      <c r="C22" s="466">
        <v>44077</v>
      </c>
      <c r="D22" s="415">
        <v>44105</v>
      </c>
      <c r="E22" s="416">
        <v>688905</v>
      </c>
      <c r="F22" s="416">
        <v>709813</v>
      </c>
      <c r="G22" s="410">
        <f t="shared" si="2"/>
        <v>1.8484713541666666E-2</v>
      </c>
      <c r="H22" s="485">
        <f t="shared" ref="H22:I22" si="3">H21-F22</f>
        <v>34244426</v>
      </c>
      <c r="I22" s="486">
        <f t="shared" si="3"/>
        <v>0.89178192708333326</v>
      </c>
      <c r="J22" s="467">
        <v>192</v>
      </c>
      <c r="K22" s="379"/>
      <c r="L22" s="379"/>
    </row>
    <row r="23" spans="1:12" ht="12.75" customHeight="1" x14ac:dyDescent="0.2">
      <c r="A23" s="417"/>
      <c r="B23" s="470">
        <v>44091</v>
      </c>
      <c r="C23" s="470" t="s">
        <v>154</v>
      </c>
      <c r="D23" s="418">
        <v>44075</v>
      </c>
      <c r="E23" s="419">
        <v>3200310</v>
      </c>
      <c r="F23" s="419">
        <v>3315514</v>
      </c>
      <c r="G23" s="410">
        <f t="shared" si="2"/>
        <v>8.634151041666667E-2</v>
      </c>
      <c r="H23" s="485">
        <f t="shared" ref="H23" si="4">H22-F23</f>
        <v>30928912</v>
      </c>
      <c r="I23" s="486">
        <f t="shared" ref="I23" si="5">I22-G23</f>
        <v>0.80544041666666655</v>
      </c>
      <c r="J23" s="468">
        <v>191</v>
      </c>
      <c r="K23" s="398"/>
      <c r="L23" s="398"/>
    </row>
    <row r="24" spans="1:12" x14ac:dyDescent="0.2">
      <c r="A24" s="417"/>
      <c r="B24" s="470" t="s">
        <v>154</v>
      </c>
      <c r="C24" s="480" t="s">
        <v>155</v>
      </c>
      <c r="D24" s="418">
        <v>44137</v>
      </c>
      <c r="E24" s="476">
        <v>4320970</v>
      </c>
      <c r="F24" s="476">
        <v>4515866</v>
      </c>
      <c r="G24" s="410">
        <f t="shared" si="2"/>
        <v>0.11760067708333333</v>
      </c>
      <c r="H24" s="485">
        <f t="shared" ref="H24" si="6">H23-F24</f>
        <v>26413046</v>
      </c>
      <c r="I24" s="486">
        <f t="shared" ref="I24" si="7">I23-G24</f>
        <v>0.68783973958333322</v>
      </c>
      <c r="J24" s="471">
        <v>192</v>
      </c>
      <c r="K24" s="413"/>
      <c r="L24" s="379"/>
    </row>
    <row r="25" spans="1:12" x14ac:dyDescent="0.2">
      <c r="A25" s="417"/>
      <c r="B25" s="470" t="s">
        <v>154</v>
      </c>
      <c r="C25" s="418">
        <v>44143</v>
      </c>
      <c r="D25" s="418">
        <v>44166</v>
      </c>
      <c r="E25" s="477">
        <v>1840725</v>
      </c>
      <c r="F25" s="477">
        <v>1909318</v>
      </c>
      <c r="G25" s="420">
        <f t="shared" si="2"/>
        <v>4.9721822916666665E-2</v>
      </c>
      <c r="H25" s="485">
        <f t="shared" ref="H25" si="8">H24-F25</f>
        <v>24503728</v>
      </c>
      <c r="I25" s="486">
        <f t="shared" ref="I25" si="9">I24-G25</f>
        <v>0.63811791666666651</v>
      </c>
      <c r="J25" s="468">
        <v>192</v>
      </c>
      <c r="K25" s="421"/>
      <c r="L25" s="379"/>
    </row>
    <row r="26" spans="1:12" x14ac:dyDescent="0.2">
      <c r="A26" s="417"/>
      <c r="B26" s="418">
        <v>44153</v>
      </c>
      <c r="C26" s="470" t="s">
        <v>154</v>
      </c>
      <c r="D26" s="418">
        <v>44166</v>
      </c>
      <c r="E26" s="477">
        <v>2996190</v>
      </c>
      <c r="F26" s="477">
        <v>3110918</v>
      </c>
      <c r="G26" s="420">
        <f t="shared" si="2"/>
        <v>8.1013489583333334E-2</v>
      </c>
      <c r="H26" s="485">
        <f t="shared" ref="H26" si="10">H25-F26</f>
        <v>21392810</v>
      </c>
      <c r="I26" s="486">
        <f t="shared" ref="I26" si="11">I25-G26</f>
        <v>0.55710442708333319</v>
      </c>
      <c r="J26" s="468">
        <v>191</v>
      </c>
      <c r="K26" s="413"/>
      <c r="L26" s="379"/>
    </row>
    <row r="27" spans="1:12" x14ac:dyDescent="0.2">
      <c r="A27" s="417"/>
      <c r="B27" s="470" t="s">
        <v>154</v>
      </c>
      <c r="C27" s="470" t="s">
        <v>154</v>
      </c>
      <c r="D27" s="418">
        <v>44200</v>
      </c>
      <c r="E27" s="477">
        <v>7217100</v>
      </c>
      <c r="F27" s="477">
        <v>7423805</v>
      </c>
      <c r="G27" s="420">
        <f t="shared" si="2"/>
        <v>0.19332825520833333</v>
      </c>
      <c r="H27" s="485">
        <f t="shared" ref="H27" si="12">H26-F27</f>
        <v>13969005</v>
      </c>
      <c r="I27" s="486">
        <f t="shared" ref="I27" si="13">I26-G27</f>
        <v>0.36377617187499989</v>
      </c>
      <c r="J27" s="468">
        <v>192</v>
      </c>
      <c r="K27" s="413"/>
      <c r="L27" s="379"/>
    </row>
    <row r="28" spans="1:12" x14ac:dyDescent="0.2">
      <c r="A28" s="417"/>
      <c r="B28" s="470" t="s">
        <v>154</v>
      </c>
      <c r="C28" s="418">
        <v>44220</v>
      </c>
      <c r="D28" s="418">
        <v>44228</v>
      </c>
      <c r="E28" s="477">
        <v>5183163</v>
      </c>
      <c r="F28" s="477">
        <v>5400055</v>
      </c>
      <c r="G28" s="420">
        <f t="shared" si="2"/>
        <v>0.14062643229166666</v>
      </c>
      <c r="H28" s="485">
        <f t="shared" ref="H28" si="14">H27-F28</f>
        <v>8568950</v>
      </c>
      <c r="I28" s="486">
        <f t="shared" ref="I28" si="15">I27-G28</f>
        <v>0.22314973958333323</v>
      </c>
      <c r="J28" s="468" t="s">
        <v>42</v>
      </c>
      <c r="K28" s="413"/>
      <c r="L28" s="379"/>
    </row>
    <row r="29" spans="1:12" x14ac:dyDescent="0.2">
      <c r="A29" s="417"/>
      <c r="B29" s="418">
        <v>44231</v>
      </c>
      <c r="C29" s="470" t="s">
        <v>154</v>
      </c>
      <c r="D29" s="418">
        <v>44256</v>
      </c>
      <c r="E29" s="476">
        <v>5773680</v>
      </c>
      <c r="F29" s="477">
        <v>5966510</v>
      </c>
      <c r="G29" s="422">
        <f t="shared" si="2"/>
        <v>0.15537786458333333</v>
      </c>
      <c r="H29" s="485">
        <f t="shared" ref="H29" si="16">H28-F29</f>
        <v>2602440</v>
      </c>
      <c r="I29" s="486">
        <f t="shared" ref="I29" si="17">I28-G29</f>
        <v>6.7771874999999898E-2</v>
      </c>
      <c r="J29" s="472">
        <v>193</v>
      </c>
      <c r="K29" s="413"/>
      <c r="L29" s="379"/>
    </row>
    <row r="30" spans="1:12" x14ac:dyDescent="0.2">
      <c r="A30" s="417"/>
      <c r="B30" s="470" t="s">
        <v>154</v>
      </c>
      <c r="C30" s="418">
        <v>44283</v>
      </c>
      <c r="D30" s="418">
        <v>44287</v>
      </c>
      <c r="E30" s="476">
        <v>6546420</v>
      </c>
      <c r="F30" s="477">
        <v>6710090</v>
      </c>
      <c r="G30" s="420">
        <f t="shared" si="2"/>
        <v>0.17474192708333333</v>
      </c>
      <c r="H30" s="485">
        <f t="shared" ref="H30" si="18">H29-F30</f>
        <v>-4107650</v>
      </c>
      <c r="I30" s="486">
        <f t="shared" ref="I30" si="19">I29-G30</f>
        <v>-0.10697005208333343</v>
      </c>
      <c r="J30" s="490" t="s">
        <v>42</v>
      </c>
      <c r="K30" s="413"/>
      <c r="L30" s="379"/>
    </row>
    <row r="31" spans="1:12" x14ac:dyDescent="0.2">
      <c r="A31" s="423"/>
      <c r="B31" s="491">
        <v>44298</v>
      </c>
      <c r="C31" s="491" t="s">
        <v>154</v>
      </c>
      <c r="D31" s="424">
        <v>44319</v>
      </c>
      <c r="E31" s="478">
        <v>4425030</v>
      </c>
      <c r="F31" s="479">
        <v>4556462</v>
      </c>
      <c r="G31" s="425">
        <f t="shared" si="2"/>
        <v>0.11865786458333333</v>
      </c>
      <c r="H31" s="485">
        <f t="shared" ref="H31" si="20">H30-F31</f>
        <v>-8664112</v>
      </c>
      <c r="I31" s="486">
        <f t="shared" ref="I31" si="21">I30-G31</f>
        <v>-0.22562791666666676</v>
      </c>
      <c r="J31" s="494">
        <v>196</v>
      </c>
      <c r="K31" s="413"/>
      <c r="L31" s="379"/>
    </row>
    <row r="32" spans="1:12" x14ac:dyDescent="0.2">
      <c r="A32" s="423"/>
      <c r="B32" s="491" t="s">
        <v>154</v>
      </c>
      <c r="C32" s="424">
        <v>44328</v>
      </c>
      <c r="D32" s="424">
        <v>44349</v>
      </c>
      <c r="E32" s="478">
        <v>2832165</v>
      </c>
      <c r="F32" s="479">
        <v>2895127</v>
      </c>
      <c r="G32" s="425">
        <f t="shared" si="2"/>
        <v>7.539393229166666E-2</v>
      </c>
      <c r="H32" s="485">
        <f t="shared" ref="H32" si="22">H31-F32</f>
        <v>-11559239</v>
      </c>
      <c r="I32" s="486">
        <f t="shared" ref="I32" si="23">I31-G32</f>
        <v>-0.30102184895833339</v>
      </c>
      <c r="J32" s="494">
        <v>197</v>
      </c>
      <c r="K32" s="413"/>
      <c r="L32" s="379"/>
    </row>
    <row r="33" spans="1:12" x14ac:dyDescent="0.2">
      <c r="A33" s="423"/>
      <c r="B33" s="491"/>
      <c r="C33" s="424"/>
      <c r="D33" s="424"/>
      <c r="E33" s="478"/>
      <c r="F33" s="479"/>
      <c r="G33" s="425"/>
      <c r="H33" s="492"/>
      <c r="I33" s="493"/>
      <c r="J33" s="494"/>
      <c r="K33" s="413"/>
      <c r="L33" s="379"/>
    </row>
    <row r="34" spans="1:12" ht="13.5" thickBot="1" x14ac:dyDescent="0.25">
      <c r="A34" s="423"/>
      <c r="B34" s="424"/>
      <c r="C34" s="424"/>
      <c r="D34" s="473"/>
      <c r="E34" s="478"/>
      <c r="F34" s="479"/>
      <c r="G34" s="425"/>
      <c r="H34" s="426"/>
      <c r="I34" s="474"/>
      <c r="J34" s="475"/>
      <c r="K34" s="379"/>
      <c r="L34" s="379"/>
    </row>
    <row r="35" spans="1:12" ht="13.5" thickBot="1" x14ac:dyDescent="0.25">
      <c r="A35" s="427" t="s">
        <v>124</v>
      </c>
      <c r="B35" s="428"/>
      <c r="C35" s="428"/>
      <c r="D35" s="429"/>
      <c r="E35" s="464">
        <f>SUM(E21:E34)</f>
        <v>48337963</v>
      </c>
      <c r="F35" s="465">
        <f>SUM(F21:F34)</f>
        <v>49959239</v>
      </c>
      <c r="G35" s="430">
        <f>SUM(G21:G34)</f>
        <v>1.3010218489583334</v>
      </c>
      <c r="H35" s="431">
        <f>A21-F35</f>
        <v>-11559239</v>
      </c>
      <c r="I35" s="432">
        <f>1-G35</f>
        <v>-0.30102184895833339</v>
      </c>
      <c r="J35" s="469"/>
      <c r="K35" s="433"/>
      <c r="L35" s="433"/>
    </row>
    <row r="38" spans="1:1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</row>
    <row r="39" spans="1:12" ht="12.75" customHeight="1" x14ac:dyDescent="0.25">
      <c r="A39" s="519" t="s">
        <v>125</v>
      </c>
      <c r="B39" s="519"/>
      <c r="C39" s="519"/>
      <c r="D39" s="519"/>
      <c r="E39" s="379"/>
      <c r="F39" s="379"/>
      <c r="G39" s="379"/>
      <c r="H39" s="379"/>
      <c r="I39" s="379"/>
      <c r="J39" s="379"/>
    </row>
    <row r="40" spans="1:12" x14ac:dyDescent="0.2">
      <c r="A40" s="520" t="s">
        <v>126</v>
      </c>
      <c r="B40" s="520"/>
      <c r="C40" s="434" t="s">
        <v>127</v>
      </c>
      <c r="D40" s="434" t="s">
        <v>128</v>
      </c>
      <c r="E40" s="379"/>
      <c r="F40" s="379"/>
      <c r="G40" s="379"/>
      <c r="H40" s="379"/>
      <c r="I40" s="379"/>
      <c r="J40" s="379"/>
    </row>
    <row r="41" spans="1:12" x14ac:dyDescent="0.2">
      <c r="A41" s="521">
        <f>A21-F35</f>
        <v>-11559239</v>
      </c>
      <c r="B41" s="522"/>
      <c r="C41" s="435">
        <f>1-G35</f>
        <v>-0.30102184895833339</v>
      </c>
      <c r="D41" s="436">
        <f>(C41/0.9)*100</f>
        <v>-33.446872106481493</v>
      </c>
      <c r="E41" s="437" t="s">
        <v>129</v>
      </c>
      <c r="F41" s="437"/>
      <c r="G41" s="437"/>
      <c r="H41" s="437"/>
      <c r="I41" s="437"/>
      <c r="J41" s="437"/>
    </row>
    <row r="42" spans="1:12" x14ac:dyDescent="0.2">
      <c r="A42" s="379"/>
      <c r="B42" s="379"/>
      <c r="C42" s="379"/>
      <c r="D42" s="379"/>
      <c r="E42" s="379"/>
      <c r="F42" s="379"/>
    </row>
    <row r="43" spans="1:12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t="s">
        <v>42</v>
      </c>
    </row>
    <row r="44" spans="1:12" ht="15.75" x14ac:dyDescent="0.25">
      <c r="A44" s="379"/>
      <c r="B44" s="438"/>
      <c r="C44" s="438"/>
      <c r="D44" s="379"/>
      <c r="E44" s="379"/>
      <c r="F44" s="379"/>
      <c r="G44" s="379"/>
      <c r="H44" s="379"/>
      <c r="I44" s="379"/>
      <c r="J44" s="379"/>
    </row>
    <row r="45" spans="1:12" x14ac:dyDescent="0.2">
      <c r="A45" s="439"/>
      <c r="B45" s="439"/>
      <c r="C45" s="439"/>
      <c r="D45" s="439"/>
      <c r="E45" s="439"/>
      <c r="F45" s="439"/>
      <c r="G45" s="439"/>
      <c r="H45" s="439"/>
      <c r="I45" s="513"/>
      <c r="J45" s="514"/>
    </row>
    <row r="46" spans="1:12" x14ac:dyDescent="0.2">
      <c r="A46" s="440"/>
      <c r="B46" s="441"/>
      <c r="C46" s="441"/>
      <c r="D46" s="379"/>
      <c r="E46" s="379"/>
      <c r="F46" s="441"/>
      <c r="G46" s="400"/>
      <c r="H46" s="441"/>
    </row>
    <row r="47" spans="1:12" x14ac:dyDescent="0.2">
      <c r="A47" s="440"/>
      <c r="B47" s="441"/>
      <c r="C47" s="441"/>
      <c r="D47" s="441"/>
      <c r="E47" s="441"/>
      <c r="F47" s="441"/>
      <c r="G47" s="400"/>
      <c r="H47" s="441"/>
    </row>
    <row r="48" spans="1:12" x14ac:dyDescent="0.2">
      <c r="A48" s="440"/>
      <c r="B48" s="441"/>
      <c r="C48" s="441"/>
      <c r="D48" s="379"/>
      <c r="E48" s="379"/>
      <c r="F48" s="441"/>
      <c r="G48" s="400"/>
      <c r="H48" s="441"/>
    </row>
    <row r="49" spans="1:10" x14ac:dyDescent="0.2">
      <c r="A49" s="440"/>
      <c r="B49" s="441"/>
      <c r="C49" s="441"/>
      <c r="D49" s="441"/>
      <c r="E49" s="441"/>
      <c r="F49" s="441"/>
      <c r="G49" s="400"/>
      <c r="H49" s="441"/>
    </row>
    <row r="50" spans="1:10" x14ac:dyDescent="0.2">
      <c r="A50" s="440"/>
      <c r="B50" s="441"/>
      <c r="C50" s="441"/>
      <c r="D50" s="379"/>
      <c r="E50" s="379"/>
      <c r="F50" s="441"/>
      <c r="G50" s="400"/>
      <c r="H50" s="441"/>
    </row>
    <row r="51" spans="1:10" x14ac:dyDescent="0.2">
      <c r="A51" s="440"/>
      <c r="B51" s="441"/>
      <c r="C51" s="398"/>
      <c r="D51" s="442"/>
      <c r="E51" s="442"/>
      <c r="F51" s="398"/>
      <c r="G51" s="398"/>
      <c r="H51" s="398"/>
    </row>
    <row r="52" spans="1:10" x14ac:dyDescent="0.2">
      <c r="A52" s="440"/>
      <c r="B52" s="441"/>
      <c r="C52" s="441"/>
      <c r="D52" s="441"/>
      <c r="E52" s="441"/>
      <c r="F52" s="441"/>
      <c r="G52" s="400"/>
      <c r="H52" s="441"/>
    </row>
    <row r="53" spans="1:10" x14ac:dyDescent="0.2">
      <c r="A53" s="440"/>
      <c r="B53" s="441"/>
      <c r="C53" s="441"/>
      <c r="D53" s="441"/>
      <c r="E53" s="441"/>
      <c r="F53" s="441"/>
      <c r="G53" s="400"/>
      <c r="H53" s="441"/>
    </row>
    <row r="54" spans="1:10" x14ac:dyDescent="0.2">
      <c r="A54" s="440"/>
      <c r="B54" s="441"/>
      <c r="C54" s="441"/>
      <c r="D54" s="379"/>
      <c r="E54" s="379"/>
      <c r="F54" s="441"/>
      <c r="G54" s="400"/>
      <c r="H54" s="441"/>
    </row>
    <row r="55" spans="1:10" ht="15.75" x14ac:dyDescent="0.25">
      <c r="A55" s="379"/>
      <c r="B55" s="516"/>
      <c r="C55" s="516"/>
      <c r="D55" s="517"/>
      <c r="E55" s="437"/>
      <c r="F55" s="379"/>
      <c r="G55" s="379"/>
      <c r="H55" s="379"/>
      <c r="I55" s="379"/>
      <c r="J55" s="379"/>
    </row>
    <row r="56" spans="1:10" x14ac:dyDescent="0.2">
      <c r="A56" s="439"/>
      <c r="B56" s="439"/>
      <c r="C56" s="439"/>
      <c r="D56" s="439"/>
      <c r="E56" s="439"/>
      <c r="F56" s="439"/>
      <c r="G56" s="439"/>
      <c r="H56" s="439"/>
      <c r="I56" s="513"/>
      <c r="J56" s="514"/>
    </row>
    <row r="57" spans="1:10" x14ac:dyDescent="0.2">
      <c r="A57" s="440"/>
      <c r="B57" s="379"/>
      <c r="C57" s="379"/>
      <c r="D57" s="379"/>
      <c r="E57" s="379"/>
      <c r="F57" s="400"/>
      <c r="G57" s="400"/>
      <c r="H57" s="441"/>
      <c r="I57" s="515"/>
      <c r="J57" s="515"/>
    </row>
    <row r="58" spans="1:10" x14ac:dyDescent="0.2">
      <c r="A58" s="440"/>
      <c r="B58" s="379"/>
      <c r="C58" s="379"/>
      <c r="D58" s="398"/>
      <c r="E58" s="398"/>
      <c r="F58" s="398"/>
      <c r="G58" s="398"/>
      <c r="H58" s="398"/>
      <c r="I58" s="515"/>
      <c r="J58" s="515"/>
    </row>
    <row r="59" spans="1:10" x14ac:dyDescent="0.2">
      <c r="A59" s="379"/>
      <c r="B59" s="379"/>
      <c r="C59" s="379"/>
      <c r="D59" s="379"/>
      <c r="E59" s="379"/>
      <c r="F59" s="379"/>
      <c r="G59" s="379"/>
      <c r="H59" s="379"/>
    </row>
    <row r="64" spans="1:10" x14ac:dyDescent="0.2">
      <c r="B64" s="513"/>
      <c r="C64" s="514"/>
    </row>
    <row r="71" spans="2:3" x14ac:dyDescent="0.2">
      <c r="B71" s="513"/>
      <c r="C71" s="514"/>
    </row>
  </sheetData>
  <mergeCells count="11">
    <mergeCell ref="B55:D55"/>
    <mergeCell ref="A3:I3"/>
    <mergeCell ref="A39:D39"/>
    <mergeCell ref="A40:B40"/>
    <mergeCell ref="A41:B41"/>
    <mergeCell ref="I45:J45"/>
    <mergeCell ref="I56:J56"/>
    <mergeCell ref="I57:J57"/>
    <mergeCell ref="I58:J58"/>
    <mergeCell ref="B64:C64"/>
    <mergeCell ref="B71:C7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0" orientation="landscape" r:id="rId1"/>
  <rowBreaks count="1" manualBreakCount="1">
    <brk id="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SheetLayoutView="100" workbookViewId="0">
      <selection activeCell="D54" sqref="D54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7" customFormat="1" ht="17.25" x14ac:dyDescent="0.3">
      <c r="G2" s="309" t="s">
        <v>58</v>
      </c>
      <c r="H2" s="310"/>
      <c r="I2" s="310"/>
      <c r="J2" s="310"/>
      <c r="K2" s="310"/>
    </row>
    <row r="3" spans="1:11" s="357" customFormat="1" ht="17.25" x14ac:dyDescent="0.3">
      <c r="G3" s="309" t="s">
        <v>152</v>
      </c>
      <c r="H3" s="310"/>
      <c r="I3" s="310"/>
      <c r="J3" s="310"/>
      <c r="K3" s="310"/>
    </row>
    <row r="4" spans="1:11" s="357" customFormat="1" ht="17.25" x14ac:dyDescent="0.3">
      <c r="G4" s="309" t="s">
        <v>101</v>
      </c>
      <c r="H4" s="310"/>
      <c r="I4" s="310"/>
      <c r="J4" s="310"/>
      <c r="K4" s="310"/>
    </row>
    <row r="5" spans="1:11" s="357" customFormat="1" x14ac:dyDescent="0.25"/>
    <row r="6" spans="1:11" s="357" customFormat="1" ht="17.25" x14ac:dyDescent="0.3">
      <c r="G6" s="358"/>
      <c r="H6" s="309" t="s">
        <v>99</v>
      </c>
      <c r="I6" s="310"/>
      <c r="J6" s="310"/>
    </row>
    <row r="7" spans="1:11" s="357" customFormat="1" ht="17.25" x14ac:dyDescent="0.3">
      <c r="H7" s="310"/>
      <c r="I7" s="310"/>
      <c r="J7" s="310"/>
    </row>
    <row r="8" spans="1:11" s="357" customFormat="1" ht="18.75" x14ac:dyDescent="0.3">
      <c r="G8" s="303" t="s">
        <v>59</v>
      </c>
      <c r="H8" s="358"/>
      <c r="I8" s="309" t="s">
        <v>77</v>
      </c>
      <c r="J8" s="310"/>
    </row>
    <row r="11" spans="1:11" ht="15" customHeight="1" x14ac:dyDescent="0.25">
      <c r="A11" s="547" t="s">
        <v>64</v>
      </c>
      <c r="B11" s="547"/>
      <c r="C11" s="547"/>
      <c r="D11" s="547"/>
      <c r="E11" s="547"/>
      <c r="F11" s="547"/>
      <c r="G11" s="547"/>
      <c r="H11" s="547"/>
      <c r="I11" s="547"/>
      <c r="J11" s="547"/>
    </row>
    <row r="12" spans="1:11" ht="15" customHeight="1" x14ac:dyDescent="0.25">
      <c r="A12" s="546" t="s">
        <v>73</v>
      </c>
      <c r="B12" s="546"/>
      <c r="C12" s="546"/>
      <c r="D12" s="546"/>
      <c r="E12" s="546"/>
      <c r="F12" s="546"/>
      <c r="G12" s="546"/>
      <c r="H12" s="546"/>
      <c r="I12" s="546"/>
      <c r="J12" s="546"/>
    </row>
    <row r="13" spans="1:11" ht="18" customHeight="1" x14ac:dyDescent="0.25">
      <c r="A13" s="548" t="str">
        <f>Данные!A2</f>
        <v>XXI-В-28-2-200-3 (Фляга 0,2 л.)</v>
      </c>
      <c r="B13" s="547"/>
      <c r="C13" s="547"/>
      <c r="D13" s="547"/>
      <c r="E13" s="547"/>
      <c r="F13" s="547"/>
      <c r="G13" s="547"/>
      <c r="H13" s="547"/>
      <c r="I13" s="547"/>
      <c r="J13" s="547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44049</v>
      </c>
      <c r="I15" s="304"/>
      <c r="J15" s="305"/>
    </row>
    <row r="16" spans="1:11" ht="15.75" x14ac:dyDescent="0.25">
      <c r="A16" s="304" t="s">
        <v>93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59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59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59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44049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4" t="s">
        <v>65</v>
      </c>
      <c r="B22" s="544" t="s">
        <v>66</v>
      </c>
      <c r="C22" s="544"/>
      <c r="D22" s="544"/>
      <c r="E22" s="544" t="s">
        <v>67</v>
      </c>
      <c r="F22" s="544"/>
      <c r="G22" s="545" t="s">
        <v>68</v>
      </c>
      <c r="H22" s="544" t="s">
        <v>69</v>
      </c>
      <c r="I22" s="544"/>
      <c r="J22" s="544"/>
    </row>
    <row r="23" spans="1:10" x14ac:dyDescent="0.25">
      <c r="A23" s="544"/>
      <c r="B23" s="544"/>
      <c r="C23" s="544"/>
      <c r="D23" s="544"/>
      <c r="E23" s="544"/>
      <c r="F23" s="544"/>
      <c r="G23" s="545"/>
      <c r="H23" s="544"/>
      <c r="I23" s="544"/>
      <c r="J23" s="544"/>
    </row>
    <row r="24" spans="1:10" x14ac:dyDescent="0.25">
      <c r="A24" s="523">
        <v>1</v>
      </c>
      <c r="B24" s="549" t="s">
        <v>43</v>
      </c>
      <c r="C24" s="550"/>
      <c r="D24" s="551"/>
      <c r="E24" s="528" t="str">
        <f>Данные!C14</f>
        <v>3Flyaga 0,2L</v>
      </c>
      <c r="F24" s="529"/>
      <c r="G24" s="532">
        <f>Данные!B14</f>
        <v>32</v>
      </c>
      <c r="H24" s="534"/>
      <c r="I24" s="535"/>
      <c r="J24" s="536"/>
    </row>
    <row r="25" spans="1:10" ht="40.15" customHeight="1" x14ac:dyDescent="0.25">
      <c r="A25" s="524"/>
      <c r="B25" s="540" t="str">
        <f>Данные!$A$29</f>
        <v>(к серийному формокомплекту Бутылка XXI-В-28-2-200-3 Фляга)</v>
      </c>
      <c r="C25" s="541"/>
      <c r="D25" s="542"/>
      <c r="E25" s="543"/>
      <c r="F25" s="531"/>
      <c r="G25" s="533"/>
      <c r="H25" s="537"/>
      <c r="I25" s="538"/>
      <c r="J25" s="539"/>
    </row>
    <row r="26" spans="1:10" x14ac:dyDescent="0.25">
      <c r="A26" s="523">
        <f>A24+1</f>
        <v>2</v>
      </c>
      <c r="B26" s="525" t="s">
        <v>104</v>
      </c>
      <c r="C26" s="526"/>
      <c r="D26" s="527"/>
      <c r="E26" s="528" t="str">
        <f>Данные!C15</f>
        <v>3Flyaga 0,2L</v>
      </c>
      <c r="F26" s="529"/>
      <c r="G26" s="532">
        <f>Данные!B15</f>
        <v>32</v>
      </c>
      <c r="H26" s="534"/>
      <c r="I26" s="535"/>
      <c r="J26" s="536"/>
    </row>
    <row r="27" spans="1:10" ht="40.15" customHeight="1" x14ac:dyDescent="0.25">
      <c r="A27" s="524"/>
      <c r="B27" s="540" t="str">
        <f>Данные!$A$29</f>
        <v>(к серийному формокомплекту Бутылка XXI-В-28-2-200-3 Фляга)</v>
      </c>
      <c r="C27" s="541"/>
      <c r="D27" s="542"/>
      <c r="E27" s="543"/>
      <c r="F27" s="531"/>
      <c r="G27" s="533"/>
      <c r="H27" s="537"/>
      <c r="I27" s="538"/>
      <c r="J27" s="539"/>
    </row>
    <row r="28" spans="1:10" ht="14.45" customHeight="1" x14ac:dyDescent="0.25">
      <c r="A28" s="523">
        <f t="shared" ref="A28" si="0">A26+1</f>
        <v>3</v>
      </c>
      <c r="B28" s="525" t="s">
        <v>38</v>
      </c>
      <c r="C28" s="526"/>
      <c r="D28" s="527"/>
      <c r="E28" s="528" t="str">
        <f>Данные!C16</f>
        <v>3Flyaga 0,2L</v>
      </c>
      <c r="F28" s="529"/>
      <c r="G28" s="532">
        <f>Данные!B16</f>
        <v>64</v>
      </c>
      <c r="H28" s="534"/>
      <c r="I28" s="535"/>
      <c r="J28" s="536"/>
    </row>
    <row r="29" spans="1:10" ht="40.15" customHeight="1" x14ac:dyDescent="0.25">
      <c r="A29" s="524"/>
      <c r="B29" s="540" t="str">
        <f>Данные!$A$29</f>
        <v>(к серийному формокомплекту Бутылка XXI-В-28-2-200-3 Фляга)</v>
      </c>
      <c r="C29" s="541"/>
      <c r="D29" s="542"/>
      <c r="E29" s="543"/>
      <c r="F29" s="531"/>
      <c r="G29" s="533"/>
      <c r="H29" s="537"/>
      <c r="I29" s="538"/>
      <c r="J29" s="539"/>
    </row>
    <row r="30" spans="1:10" ht="14.45" customHeight="1" x14ac:dyDescent="0.25">
      <c r="A30" s="523">
        <f t="shared" ref="A30" si="1">A28+1</f>
        <v>4</v>
      </c>
      <c r="B30" s="525" t="s">
        <v>105</v>
      </c>
      <c r="C30" s="526"/>
      <c r="D30" s="527"/>
      <c r="E30" s="528" t="str">
        <f>Данные!C17</f>
        <v>3Flyaga 0,2L</v>
      </c>
      <c r="F30" s="529"/>
      <c r="G30" s="532">
        <f>Данные!B17</f>
        <v>64</v>
      </c>
      <c r="H30" s="534"/>
      <c r="I30" s="535"/>
      <c r="J30" s="536"/>
    </row>
    <row r="31" spans="1:10" ht="40.15" customHeight="1" x14ac:dyDescent="0.25">
      <c r="A31" s="524"/>
      <c r="B31" s="540" t="str">
        <f>Данные!$A$29</f>
        <v>(к серийному формокомплекту Бутылка XXI-В-28-2-200-3 Фляга)</v>
      </c>
      <c r="C31" s="541"/>
      <c r="D31" s="542"/>
      <c r="E31" s="530"/>
      <c r="F31" s="531"/>
      <c r="G31" s="533"/>
      <c r="H31" s="537"/>
      <c r="I31" s="538"/>
      <c r="J31" s="539"/>
    </row>
    <row r="32" spans="1:10" ht="14.45" customHeight="1" x14ac:dyDescent="0.25">
      <c r="A32" s="523">
        <f t="shared" ref="A32" si="2">A30+1</f>
        <v>5</v>
      </c>
      <c r="B32" s="525" t="s">
        <v>47</v>
      </c>
      <c r="C32" s="526"/>
      <c r="D32" s="527"/>
      <c r="E32" s="528" t="str">
        <f>Данные!C18</f>
        <v>3Flyaga 0,2L</v>
      </c>
      <c r="F32" s="529"/>
      <c r="G32" s="532">
        <f>Данные!B18</f>
        <v>152</v>
      </c>
      <c r="H32" s="534"/>
      <c r="I32" s="535"/>
      <c r="J32" s="536"/>
    </row>
    <row r="33" spans="1:10" ht="40.15" customHeight="1" x14ac:dyDescent="0.25">
      <c r="A33" s="524"/>
      <c r="B33" s="540" t="str">
        <f>Данные!$A$29</f>
        <v>(к серийному формокомплекту Бутылка XXI-В-28-2-200-3 Фляга)</v>
      </c>
      <c r="C33" s="541"/>
      <c r="D33" s="542"/>
      <c r="E33" s="530"/>
      <c r="F33" s="531"/>
      <c r="G33" s="533"/>
      <c r="H33" s="537"/>
      <c r="I33" s="538"/>
      <c r="J33" s="539"/>
    </row>
    <row r="34" spans="1:10" ht="14.45" customHeight="1" x14ac:dyDescent="0.25">
      <c r="A34" s="523">
        <f t="shared" ref="A34" si="3">A32+1</f>
        <v>6</v>
      </c>
      <c r="B34" s="525" t="s">
        <v>89</v>
      </c>
      <c r="C34" s="526"/>
      <c r="D34" s="527"/>
      <c r="E34" s="528" t="str">
        <f>Данные!C19</f>
        <v>3Flyaga 0,2L</v>
      </c>
      <c r="F34" s="529"/>
      <c r="G34" s="532">
        <f>Данные!B19</f>
        <v>202</v>
      </c>
      <c r="H34" s="534"/>
      <c r="I34" s="535"/>
      <c r="J34" s="536"/>
    </row>
    <row r="35" spans="1:10" ht="40.15" customHeight="1" x14ac:dyDescent="0.25">
      <c r="A35" s="524"/>
      <c r="B35" s="540" t="str">
        <f>Данные!$A$29</f>
        <v>(к серийному формокомплекту Бутылка XXI-В-28-2-200-3 Фляга)</v>
      </c>
      <c r="C35" s="541"/>
      <c r="D35" s="542"/>
      <c r="E35" s="530"/>
      <c r="F35" s="531"/>
      <c r="G35" s="533"/>
      <c r="H35" s="537"/>
      <c r="I35" s="538"/>
      <c r="J35" s="539"/>
    </row>
    <row r="36" spans="1:10" ht="14.45" customHeight="1" x14ac:dyDescent="0.25">
      <c r="A36" s="523">
        <f t="shared" ref="A36" si="4">A34+1</f>
        <v>7</v>
      </c>
      <c r="B36" s="525" t="s">
        <v>51</v>
      </c>
      <c r="C36" s="526"/>
      <c r="D36" s="527"/>
      <c r="E36" s="528" t="str">
        <f>Данные!C20</f>
        <v>3Flyaga 0,2L</v>
      </c>
      <c r="F36" s="529"/>
      <c r="G36" s="532">
        <f>Данные!B20</f>
        <v>70</v>
      </c>
      <c r="H36" s="534"/>
      <c r="I36" s="535"/>
      <c r="J36" s="536"/>
    </row>
    <row r="37" spans="1:10" ht="40.15" customHeight="1" x14ac:dyDescent="0.25">
      <c r="A37" s="524"/>
      <c r="B37" s="540" t="str">
        <f>Данные!$A$29</f>
        <v>(к серийному формокомплекту Бутылка XXI-В-28-2-200-3 Фляга)</v>
      </c>
      <c r="C37" s="541"/>
      <c r="D37" s="542"/>
      <c r="E37" s="530"/>
      <c r="F37" s="531"/>
      <c r="G37" s="533"/>
      <c r="H37" s="537"/>
      <c r="I37" s="538"/>
      <c r="J37" s="539"/>
    </row>
    <row r="38" spans="1:10" ht="14.45" customHeight="1" x14ac:dyDescent="0.25">
      <c r="A38" s="523">
        <f t="shared" ref="A38" si="5">A36+1</f>
        <v>8</v>
      </c>
      <c r="B38" s="525" t="s">
        <v>53</v>
      </c>
      <c r="C38" s="526"/>
      <c r="D38" s="527"/>
      <c r="E38" s="528" t="str">
        <f>Данные!C21</f>
        <v>3Flyaga 0,2L</v>
      </c>
      <c r="F38" s="529"/>
      <c r="G38" s="532">
        <f>Данные!B21</f>
        <v>24</v>
      </c>
      <c r="H38" s="534"/>
      <c r="I38" s="535"/>
      <c r="J38" s="536"/>
    </row>
    <row r="39" spans="1:10" ht="40.15" customHeight="1" x14ac:dyDescent="0.25">
      <c r="A39" s="524"/>
      <c r="B39" s="540" t="str">
        <f>Данные!$A$29</f>
        <v>(к серийному формокомплекту Бутылка XXI-В-28-2-200-3 Фляга)</v>
      </c>
      <c r="C39" s="541"/>
      <c r="D39" s="542"/>
      <c r="E39" s="530"/>
      <c r="F39" s="531"/>
      <c r="G39" s="533"/>
      <c r="H39" s="537"/>
      <c r="I39" s="538"/>
      <c r="J39" s="539"/>
    </row>
    <row r="40" spans="1:10" ht="14.45" customHeight="1" x14ac:dyDescent="0.25">
      <c r="A40" s="523">
        <f t="shared" ref="A40" si="6">A38+1</f>
        <v>9</v>
      </c>
      <c r="B40" s="525" t="s">
        <v>56</v>
      </c>
      <c r="C40" s="526"/>
      <c r="D40" s="527"/>
      <c r="E40" s="528" t="str">
        <f>Данные!C23</f>
        <v>3Flyaga 0,2L</v>
      </c>
      <c r="F40" s="529"/>
      <c r="G40" s="532">
        <f>Данные!B23</f>
        <v>20</v>
      </c>
      <c r="H40" s="534"/>
      <c r="I40" s="535"/>
      <c r="J40" s="536"/>
    </row>
    <row r="41" spans="1:10" ht="40.15" customHeight="1" x14ac:dyDescent="0.25">
      <c r="A41" s="524"/>
      <c r="B41" s="540" t="str">
        <f>Данные!$A$29</f>
        <v>(к серийному формокомплекту Бутылка XXI-В-28-2-200-3 Фляга)</v>
      </c>
      <c r="C41" s="541"/>
      <c r="D41" s="542"/>
      <c r="E41" s="530"/>
      <c r="F41" s="531"/>
      <c r="G41" s="533"/>
      <c r="H41" s="537"/>
      <c r="I41" s="538"/>
      <c r="J41" s="539"/>
    </row>
    <row r="42" spans="1:10" ht="14.45" customHeight="1" x14ac:dyDescent="0.25">
      <c r="A42" s="523">
        <f t="shared" ref="A42" si="7">A40+1</f>
        <v>10</v>
      </c>
      <c r="B42" s="525" t="s">
        <v>55</v>
      </c>
      <c r="C42" s="526"/>
      <c r="D42" s="527"/>
      <c r="E42" s="528" t="str">
        <f>Данные!C25</f>
        <v>3Flyaga 0,2L</v>
      </c>
      <c r="F42" s="529"/>
      <c r="G42" s="532">
        <f>Данные!B25</f>
        <v>20</v>
      </c>
      <c r="H42" s="534"/>
      <c r="I42" s="535"/>
      <c r="J42" s="536"/>
    </row>
    <row r="43" spans="1:10" ht="40.15" customHeight="1" x14ac:dyDescent="0.25">
      <c r="A43" s="524"/>
      <c r="B43" s="540" t="str">
        <f>Данные!$A$29</f>
        <v>(к серийному формокомплекту Бутылка XXI-В-28-2-200-3 Фляга)</v>
      </c>
      <c r="C43" s="541"/>
      <c r="D43" s="542"/>
      <c r="E43" s="530"/>
      <c r="F43" s="531"/>
      <c r="G43" s="533"/>
      <c r="H43" s="537"/>
      <c r="I43" s="538"/>
      <c r="J43" s="539"/>
    </row>
    <row r="44" spans="1:10" ht="14.45" customHeight="1" x14ac:dyDescent="0.25">
      <c r="A44" s="523">
        <f t="shared" ref="A44" si="8">A42+1</f>
        <v>11</v>
      </c>
      <c r="B44" s="525" t="s">
        <v>102</v>
      </c>
      <c r="C44" s="526"/>
      <c r="D44" s="527"/>
      <c r="E44" s="528" t="str">
        <f>Данные!C26</f>
        <v>3Flyaga 0,2L</v>
      </c>
      <c r="F44" s="529"/>
      <c r="G44" s="532">
        <f>Данные!B26</f>
        <v>30</v>
      </c>
      <c r="H44" s="534"/>
      <c r="I44" s="535"/>
      <c r="J44" s="536"/>
    </row>
    <row r="45" spans="1:10" ht="40.15" customHeight="1" x14ac:dyDescent="0.25">
      <c r="A45" s="524"/>
      <c r="B45" s="540" t="str">
        <f>Данные!$A$29</f>
        <v>(к серийному формокомплекту Бутылка XXI-В-28-2-200-3 Фляга)</v>
      </c>
      <c r="C45" s="541"/>
      <c r="D45" s="542"/>
      <c r="E45" s="530"/>
      <c r="F45" s="531"/>
      <c r="G45" s="533"/>
      <c r="H45" s="537"/>
      <c r="I45" s="538"/>
      <c r="J45" s="539"/>
    </row>
    <row r="46" spans="1:10" ht="14.45" customHeight="1" x14ac:dyDescent="0.25">
      <c r="A46" s="523">
        <f t="shared" ref="A46" si="9">A44+1</f>
        <v>12</v>
      </c>
      <c r="B46" s="525" t="s">
        <v>70</v>
      </c>
      <c r="C46" s="526"/>
      <c r="D46" s="527"/>
      <c r="E46" s="528" t="str">
        <f>Данные!C24</f>
        <v>3Flyaga 0,2L</v>
      </c>
      <c r="F46" s="529"/>
      <c r="G46" s="532">
        <f>Данные!B24</f>
        <v>8</v>
      </c>
      <c r="H46" s="534"/>
      <c r="I46" s="535"/>
      <c r="J46" s="536"/>
    </row>
    <row r="47" spans="1:10" ht="40.15" customHeight="1" x14ac:dyDescent="0.25">
      <c r="A47" s="524"/>
      <c r="B47" s="540" t="str">
        <f>Данные!$A$29</f>
        <v>(к серийному формокомплекту Бутылка XXI-В-28-2-200-3 Фляга)</v>
      </c>
      <c r="C47" s="541"/>
      <c r="D47" s="542"/>
      <c r="E47" s="530"/>
      <c r="F47" s="531"/>
      <c r="G47" s="533"/>
      <c r="H47" s="537"/>
      <c r="I47" s="538"/>
      <c r="J47" s="539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  <rowBreaks count="1" manualBreakCount="1">
    <brk id="39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6"/>
      <c r="C2" s="557"/>
      <c r="D2" s="558"/>
      <c r="E2" s="565" t="s">
        <v>10</v>
      </c>
      <c r="F2" s="566"/>
      <c r="G2" s="566"/>
      <c r="H2" s="567"/>
      <c r="I2" s="572" t="s">
        <v>11</v>
      </c>
      <c r="J2" s="573"/>
      <c r="K2" s="576">
        <f>Данные!B14</f>
        <v>32</v>
      </c>
      <c r="L2" s="577"/>
      <c r="M2" s="66"/>
      <c r="N2" s="67"/>
      <c r="O2" s="68"/>
      <c r="P2" s="568"/>
      <c r="Q2" s="568"/>
      <c r="R2" s="69"/>
      <c r="S2" s="70"/>
    </row>
    <row r="3" spans="1:19" ht="24" thickBot="1" x14ac:dyDescent="0.25">
      <c r="A3" s="65"/>
      <c r="B3" s="559"/>
      <c r="C3" s="560"/>
      <c r="D3" s="561"/>
      <c r="E3" s="569" t="s">
        <v>43</v>
      </c>
      <c r="F3" s="570"/>
      <c r="G3" s="570"/>
      <c r="H3" s="571"/>
      <c r="I3" s="574"/>
      <c r="J3" s="575"/>
      <c r="K3" s="578"/>
      <c r="L3" s="57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2"/>
      <c r="C4" s="563"/>
      <c r="D4" s="56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3" t="s">
        <v>13</v>
      </c>
      <c r="C5" s="584"/>
      <c r="D5" s="507" t="str">
        <f>Данные!$A5</f>
        <v>PCI</v>
      </c>
      <c r="E5" s="508"/>
      <c r="F5" s="508"/>
      <c r="G5" s="508"/>
      <c r="H5" s="509"/>
      <c r="I5" s="585"/>
      <c r="J5" s="586"/>
      <c r="K5" s="508"/>
      <c r="L5" s="50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3" t="s">
        <v>12</v>
      </c>
      <c r="C6" s="587"/>
      <c r="D6" s="501" t="str">
        <f>Данные!$A2</f>
        <v>XXI-В-28-2-200-3 (Фляга 0,2 л.)</v>
      </c>
      <c r="E6" s="588"/>
      <c r="F6" s="588"/>
      <c r="G6" s="588"/>
      <c r="H6" s="589"/>
      <c r="I6" s="585"/>
      <c r="J6" s="586"/>
      <c r="K6" s="508"/>
      <c r="L6" s="50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3" t="s">
        <v>14</v>
      </c>
      <c r="C7" s="594"/>
      <c r="D7" s="510">
        <f>Данные!$A8</f>
        <v>0</v>
      </c>
      <c r="E7" s="595"/>
      <c r="F7" s="595"/>
      <c r="G7" s="595"/>
      <c r="H7" s="596"/>
      <c r="I7" s="593" t="s">
        <v>15</v>
      </c>
      <c r="J7" s="597"/>
      <c r="K7" s="498">
        <f>Данные!$A11</f>
        <v>0</v>
      </c>
      <c r="L7" s="49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3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1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1" t="s">
        <v>146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0" t="s">
        <v>57</v>
      </c>
      <c r="C23" s="591"/>
      <c r="D23" s="591"/>
      <c r="E23" s="592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0" t="s">
        <v>45</v>
      </c>
      <c r="C24" s="581"/>
      <c r="D24" s="581"/>
      <c r="E24" s="582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5" t="s">
        <v>133</v>
      </c>
      <c r="L27" s="555"/>
      <c r="M27" s="555"/>
      <c r="N27" s="447"/>
      <c r="O27" s="447"/>
      <c r="P27" s="463"/>
      <c r="Q27" s="463"/>
    </row>
    <row r="28" spans="1:19" x14ac:dyDescent="0.2">
      <c r="N28" s="552" t="s">
        <v>137</v>
      </c>
      <c r="O28" s="552"/>
      <c r="P28" s="553" t="s">
        <v>138</v>
      </c>
      <c r="Q28" s="554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4">
        <f>'Чист. форма'!B2:D4</f>
        <v>0</v>
      </c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Данные!B15</f>
        <v>32</v>
      </c>
      <c r="L2" s="624"/>
      <c r="M2" s="66"/>
      <c r="N2" s="67"/>
      <c r="O2" s="68"/>
      <c r="P2" s="568"/>
      <c r="Q2" s="568"/>
      <c r="R2" s="69"/>
      <c r="S2" s="70"/>
    </row>
    <row r="3" spans="1:19" ht="17.25" customHeight="1" thickBot="1" x14ac:dyDescent="0.25">
      <c r="A3" s="65"/>
      <c r="B3" s="607"/>
      <c r="C3" s="608"/>
      <c r="D3" s="609"/>
      <c r="E3" s="616" t="s">
        <v>44</v>
      </c>
      <c r="F3" s="617"/>
      <c r="G3" s="617"/>
      <c r="H3" s="618"/>
      <c r="I3" s="621"/>
      <c r="J3" s="622"/>
      <c r="K3" s="625"/>
      <c r="L3" s="62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Данные!$A11</f>
        <v>0</v>
      </c>
      <c r="L7" s="49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 t="s">
        <v>150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3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28" t="s">
        <v>132</v>
      </c>
      <c r="C14" s="629"/>
      <c r="D14" s="629"/>
      <c r="E14" s="62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0" t="s">
        <v>151</v>
      </c>
      <c r="C15" s="591"/>
      <c r="D15" s="591"/>
      <c r="E15" s="591"/>
      <c r="F15" s="627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0" t="s">
        <v>45</v>
      </c>
      <c r="C16" s="581"/>
      <c r="D16" s="581"/>
      <c r="E16" s="582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5" t="s">
        <v>133</v>
      </c>
      <c r="M19" s="555"/>
      <c r="N19" s="555"/>
      <c r="O19" s="447"/>
      <c r="P19" s="447"/>
      <c r="Q19" s="463"/>
      <c r="R19" s="463"/>
    </row>
    <row r="20" spans="1:19" x14ac:dyDescent="0.2">
      <c r="O20" s="552" t="s">
        <v>137</v>
      </c>
      <c r="P20" s="552"/>
      <c r="Q20" s="553" t="s">
        <v>138</v>
      </c>
      <c r="R20" s="554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6"/>
      <c r="C2" s="557"/>
      <c r="D2" s="558"/>
      <c r="E2" s="565" t="s">
        <v>10</v>
      </c>
      <c r="F2" s="566"/>
      <c r="G2" s="566"/>
      <c r="H2" s="567"/>
      <c r="I2" s="572" t="s">
        <v>11</v>
      </c>
      <c r="J2" s="573"/>
      <c r="K2" s="576">
        <f>Данные!B16</f>
        <v>64</v>
      </c>
      <c r="L2" s="577"/>
      <c r="M2" s="66"/>
      <c r="N2" s="67"/>
      <c r="O2" s="68"/>
      <c r="P2" s="568"/>
      <c r="Q2" s="568"/>
      <c r="R2" s="69"/>
      <c r="S2" s="70"/>
    </row>
    <row r="3" spans="1:24" ht="17.25" customHeight="1" thickBot="1" x14ac:dyDescent="0.25">
      <c r="A3" s="65"/>
      <c r="B3" s="559"/>
      <c r="C3" s="560"/>
      <c r="D3" s="561"/>
      <c r="E3" s="569" t="s">
        <v>38</v>
      </c>
      <c r="F3" s="570"/>
      <c r="G3" s="570"/>
      <c r="H3" s="571"/>
      <c r="I3" s="574"/>
      <c r="J3" s="575"/>
      <c r="K3" s="578"/>
      <c r="L3" s="57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2"/>
      <c r="C4" s="563"/>
      <c r="D4" s="56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3" t="s">
        <v>13</v>
      </c>
      <c r="C5" s="584"/>
      <c r="D5" s="507" t="str">
        <f>Данные!$A5</f>
        <v>PCI</v>
      </c>
      <c r="E5" s="508"/>
      <c r="F5" s="508"/>
      <c r="G5" s="508"/>
      <c r="H5" s="509"/>
      <c r="I5" s="585"/>
      <c r="J5" s="586"/>
      <c r="K5" s="508"/>
      <c r="L5" s="50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3" t="s">
        <v>12</v>
      </c>
      <c r="C6" s="587"/>
      <c r="D6" s="501" t="str">
        <f>Данные!$A2</f>
        <v>XXI-В-28-2-200-3 (Фляга 0,2 л.)</v>
      </c>
      <c r="E6" s="588"/>
      <c r="F6" s="588"/>
      <c r="G6" s="588"/>
      <c r="H6" s="589"/>
      <c r="I6" s="585"/>
      <c r="J6" s="586"/>
      <c r="K6" s="508"/>
      <c r="L6" s="50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3" t="s">
        <v>14</v>
      </c>
      <c r="C7" s="594"/>
      <c r="D7" s="510">
        <f>Данные!$A8</f>
        <v>0</v>
      </c>
      <c r="E7" s="595"/>
      <c r="F7" s="595"/>
      <c r="G7" s="595"/>
      <c r="H7" s="596"/>
      <c r="I7" s="593" t="s">
        <v>15</v>
      </c>
      <c r="J7" s="597"/>
      <c r="K7" s="498">
        <f>Данные!$A11</f>
        <v>0</v>
      </c>
      <c r="L7" s="49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143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1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0" t="s">
        <v>133</v>
      </c>
      <c r="M23" s="630"/>
      <c r="N23" s="630"/>
      <c r="O23" s="447"/>
      <c r="P23" s="447"/>
      <c r="Q23" s="463"/>
      <c r="R23" s="463"/>
    </row>
    <row r="24" spans="1:24" x14ac:dyDescent="0.2">
      <c r="O24" s="552" t="s">
        <v>137</v>
      </c>
      <c r="P24" s="552"/>
      <c r="Q24" s="553" t="s">
        <v>138</v>
      </c>
      <c r="R24" s="554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6"/>
      <c r="C2" s="557"/>
      <c r="D2" s="558"/>
      <c r="E2" s="565" t="s">
        <v>10</v>
      </c>
      <c r="F2" s="566"/>
      <c r="G2" s="566"/>
      <c r="H2" s="567"/>
      <c r="I2" s="572" t="s">
        <v>11</v>
      </c>
      <c r="J2" s="573"/>
      <c r="K2" s="576">
        <f>Данные!B17</f>
        <v>64</v>
      </c>
      <c r="L2" s="577"/>
      <c r="M2" s="7"/>
      <c r="N2" s="8"/>
      <c r="O2" s="9"/>
      <c r="P2" s="631"/>
      <c r="Q2" s="631"/>
      <c r="R2" s="10"/>
      <c r="S2" s="11"/>
    </row>
    <row r="3" spans="1:19" ht="17.25" customHeight="1" thickBot="1" x14ac:dyDescent="0.25">
      <c r="A3" s="6"/>
      <c r="B3" s="559"/>
      <c r="C3" s="560"/>
      <c r="D3" s="561"/>
      <c r="E3" s="569" t="s">
        <v>23</v>
      </c>
      <c r="F3" s="570"/>
      <c r="G3" s="570"/>
      <c r="H3" s="571"/>
      <c r="I3" s="574"/>
      <c r="J3" s="575"/>
      <c r="K3" s="578"/>
      <c r="L3" s="57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2"/>
      <c r="C4" s="563"/>
      <c r="D4" s="56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3" t="s">
        <v>13</v>
      </c>
      <c r="C5" s="584"/>
      <c r="D5" s="507" t="str">
        <f>Данные!$A5</f>
        <v>PCI</v>
      </c>
      <c r="E5" s="508"/>
      <c r="F5" s="508"/>
      <c r="G5" s="508"/>
      <c r="H5" s="509"/>
      <c r="I5" s="585"/>
      <c r="J5" s="586"/>
      <c r="K5" s="508"/>
      <c r="L5" s="50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3" t="s">
        <v>12</v>
      </c>
      <c r="C6" s="587"/>
      <c r="D6" s="501" t="str">
        <f>Данные!$A2</f>
        <v>XXI-В-28-2-200-3 (Фляга 0,2 л.)</v>
      </c>
      <c r="E6" s="588"/>
      <c r="F6" s="588"/>
      <c r="G6" s="588"/>
      <c r="H6" s="589"/>
      <c r="I6" s="585"/>
      <c r="J6" s="586"/>
      <c r="K6" s="508"/>
      <c r="L6" s="50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3" t="s">
        <v>14</v>
      </c>
      <c r="C7" s="594"/>
      <c r="D7" s="510">
        <f>Данные!$A8</f>
        <v>0</v>
      </c>
      <c r="E7" s="595"/>
      <c r="F7" s="595"/>
      <c r="G7" s="595"/>
      <c r="H7" s="596"/>
      <c r="I7" s="593" t="s">
        <v>15</v>
      </c>
      <c r="J7" s="597"/>
      <c r="K7" s="498">
        <f>Данные!$A11</f>
        <v>0</v>
      </c>
      <c r="L7" s="49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4" t="s">
        <v>144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74">
        <v>62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74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74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48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0" t="s">
        <v>133</v>
      </c>
      <c r="M18" s="630"/>
      <c r="N18" s="630"/>
      <c r="O18" s="447"/>
      <c r="P18" s="447"/>
      <c r="Q18" s="463"/>
      <c r="R18" s="463"/>
    </row>
    <row r="19" spans="12:18" x14ac:dyDescent="0.2">
      <c r="O19" s="552" t="s">
        <v>137</v>
      </c>
      <c r="P19" s="552"/>
      <c r="Q19" s="553" t="s">
        <v>138</v>
      </c>
      <c r="R19" s="554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Данные!B18</f>
        <v>152</v>
      </c>
      <c r="L2" s="624"/>
      <c r="M2" s="632"/>
      <c r="N2" s="633"/>
      <c r="O2" s="633"/>
      <c r="P2" s="633"/>
      <c r="Q2" s="633"/>
      <c r="R2" s="634"/>
      <c r="S2" s="70"/>
    </row>
    <row r="3" spans="1:19" ht="17.25" customHeight="1" thickBot="1" x14ac:dyDescent="0.25">
      <c r="A3" s="65"/>
      <c r="B3" s="607"/>
      <c r="C3" s="608"/>
      <c r="D3" s="609"/>
      <c r="E3" s="616" t="s">
        <v>47</v>
      </c>
      <c r="F3" s="617"/>
      <c r="G3" s="617"/>
      <c r="H3" s="618"/>
      <c r="I3" s="621"/>
      <c r="J3" s="622"/>
      <c r="K3" s="625"/>
      <c r="L3" s="626"/>
      <c r="M3" s="635"/>
      <c r="N3" s="636"/>
      <c r="O3" s="636"/>
      <c r="P3" s="636"/>
      <c r="Q3" s="636"/>
      <c r="R3" s="637"/>
      <c r="S3" s="70"/>
    </row>
    <row r="4" spans="1:19" ht="17.100000000000001" customHeight="1" thickBot="1" x14ac:dyDescent="0.25">
      <c r="A4" s="65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635"/>
      <c r="N4" s="636"/>
      <c r="O4" s="636"/>
      <c r="P4" s="636"/>
      <c r="Q4" s="636"/>
      <c r="R4" s="637"/>
      <c r="S4" s="70"/>
    </row>
    <row r="5" spans="1:19" ht="24.75" customHeight="1" thickTop="1" thickBot="1" x14ac:dyDescent="0.25">
      <c r="A5" s="65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635"/>
      <c r="N5" s="636"/>
      <c r="O5" s="636"/>
      <c r="P5" s="636"/>
      <c r="Q5" s="636"/>
      <c r="R5" s="637"/>
      <c r="S5" s="70"/>
    </row>
    <row r="6" spans="1:19" ht="17.100000000000001" customHeight="1" thickTop="1" thickBot="1" x14ac:dyDescent="0.25">
      <c r="A6" s="65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635"/>
      <c r="N6" s="636"/>
      <c r="O6" s="636"/>
      <c r="P6" s="636"/>
      <c r="Q6" s="636"/>
      <c r="R6" s="637"/>
      <c r="S6" s="70"/>
    </row>
    <row r="7" spans="1:19" ht="90.75" customHeight="1" thickTop="1" thickBot="1" x14ac:dyDescent="0.25">
      <c r="A7" s="65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Данные!$A11</f>
        <v>0</v>
      </c>
      <c r="L7" s="499"/>
      <c r="M7" s="635"/>
      <c r="N7" s="636"/>
      <c r="O7" s="636"/>
      <c r="P7" s="636"/>
      <c r="Q7" s="636"/>
      <c r="R7" s="637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3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58" customFormat="1" ht="33.75" x14ac:dyDescent="0.2">
      <c r="A13" s="448"/>
      <c r="B13" s="449" t="s">
        <v>3</v>
      </c>
      <c r="C13" s="450">
        <v>38.1</v>
      </c>
      <c r="D13" s="451">
        <v>0.03</v>
      </c>
      <c r="E13" s="451">
        <v>0</v>
      </c>
      <c r="F13" s="452" t="s">
        <v>16</v>
      </c>
      <c r="G13" s="296" t="s">
        <v>134</v>
      </c>
      <c r="H13" s="453"/>
      <c r="I13" s="454"/>
      <c r="J13" s="454"/>
      <c r="K13" s="454"/>
      <c r="L13" s="454"/>
      <c r="M13" s="455"/>
      <c r="N13" s="455"/>
      <c r="O13" s="455"/>
      <c r="P13" s="455"/>
      <c r="Q13" s="455"/>
      <c r="R13" s="456"/>
      <c r="S13" s="457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135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134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3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27.25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0" t="s">
        <v>48</v>
      </c>
      <c r="C21" s="581"/>
      <c r="D21" s="581"/>
      <c r="E21" s="582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0" t="s">
        <v>133</v>
      </c>
      <c r="M24" s="630"/>
      <c r="N24" s="630"/>
      <c r="O24" s="447"/>
      <c r="P24" s="447"/>
      <c r="Q24" s="463"/>
      <c r="R24" s="463"/>
    </row>
    <row r="25" spans="1:19" x14ac:dyDescent="0.2">
      <c r="O25" s="552" t="s">
        <v>137</v>
      </c>
      <c r="P25" s="552"/>
      <c r="Q25" s="553" t="s">
        <v>138</v>
      </c>
      <c r="R25" s="554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Данные!B19</f>
        <v>202</v>
      </c>
      <c r="L2" s="624"/>
      <c r="M2" s="66"/>
      <c r="N2" s="67"/>
      <c r="O2" s="68"/>
      <c r="P2" s="638"/>
      <c r="Q2" s="638"/>
      <c r="R2" s="69"/>
      <c r="S2" s="70"/>
    </row>
    <row r="3" spans="1:19" ht="17.25" customHeight="1" thickBot="1" x14ac:dyDescent="0.25">
      <c r="A3" s="65"/>
      <c r="B3" s="607"/>
      <c r="C3" s="608"/>
      <c r="D3" s="609"/>
      <c r="E3" s="616" t="s">
        <v>89</v>
      </c>
      <c r="F3" s="617"/>
      <c r="G3" s="617"/>
      <c r="H3" s="618"/>
      <c r="I3" s="621"/>
      <c r="J3" s="622"/>
      <c r="K3" s="625"/>
      <c r="L3" s="62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Данные!$A11</f>
        <v>0</v>
      </c>
      <c r="L7" s="49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58" customFormat="1" ht="25.15" customHeight="1" x14ac:dyDescent="0.2">
      <c r="A12" s="448"/>
      <c r="B12" s="459" t="s">
        <v>3</v>
      </c>
      <c r="C12" s="460">
        <v>28.6</v>
      </c>
      <c r="D12" s="454">
        <v>0</v>
      </c>
      <c r="E12" s="454">
        <v>-0.03</v>
      </c>
      <c r="F12" s="452" t="s">
        <v>16</v>
      </c>
      <c r="G12" s="296" t="s">
        <v>136</v>
      </c>
      <c r="H12" s="461"/>
      <c r="I12" s="454"/>
      <c r="J12" s="454"/>
      <c r="K12" s="454"/>
      <c r="L12" s="454"/>
      <c r="M12" s="454"/>
      <c r="N12" s="454"/>
      <c r="O12" s="454"/>
      <c r="P12" s="454"/>
      <c r="Q12" s="454"/>
      <c r="R12" s="462"/>
      <c r="S12" s="457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0" t="s">
        <v>50</v>
      </c>
      <c r="C16" s="581"/>
      <c r="D16" s="581"/>
      <c r="E16" s="582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0" t="s">
        <v>133</v>
      </c>
      <c r="M19" s="630"/>
      <c r="N19" s="630"/>
      <c r="O19" s="447"/>
      <c r="P19" s="447"/>
      <c r="Q19" s="463"/>
      <c r="R19" s="463"/>
    </row>
    <row r="20" spans="1:19" x14ac:dyDescent="0.2">
      <c r="O20" s="552" t="s">
        <v>137</v>
      </c>
      <c r="P20" s="552"/>
      <c r="Q20" s="553" t="s">
        <v>138</v>
      </c>
      <c r="R20" s="554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2021-04-01T11:23:33Z</cp:lastPrinted>
  <dcterms:created xsi:type="dcterms:W3CDTF">2004-01-21T15:24:02Z</dcterms:created>
  <dcterms:modified xsi:type="dcterms:W3CDTF">2021-06-04T12:23:14Z</dcterms:modified>
</cp:coreProperties>
</file>