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200-3 (Фляга 0,2 л.)\"/>
    </mc:Choice>
  </mc:AlternateContent>
  <xr:revisionPtr revIDLastSave="0" documentId="13_ncr:1_{1ABCF41B-6CBC-4DB8-992B-50DC391E942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Паспорт!$A$1:$J$37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0" i="16" s="1"/>
  <c r="G8" i="16"/>
  <c r="G9" i="16"/>
  <c r="G12" i="16"/>
  <c r="G16" i="16"/>
  <c r="G6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1" i="16"/>
  <c r="E31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G24" i="16" l="1"/>
  <c r="G23" i="16"/>
  <c r="G22" i="16"/>
  <c r="H31" i="16"/>
  <c r="G20" i="16"/>
  <c r="G21" i="16"/>
  <c r="A37" i="16"/>
  <c r="H20" i="16"/>
  <c r="H21" i="16" s="1"/>
  <c r="H22" i="16" s="1"/>
  <c r="H23" i="16" s="1"/>
  <c r="H24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1" i="16" l="1"/>
  <c r="I31" i="16" s="1"/>
  <c r="I20" i="16"/>
  <c r="I21" i="16" s="1"/>
  <c r="I22" i="16" s="1"/>
  <c r="I23" i="16" s="1"/>
  <c r="I24" i="16" s="1"/>
  <c r="E24" i="14"/>
  <c r="C37" i="16" l="1"/>
  <c r="D37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<sst xmlns="http://schemas.openxmlformats.org/spreadsheetml/2006/main" count="549" uniqueCount="157">
  <si>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</si>
  <si>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</si>
  <si>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</si>
  <si>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</si>
  <si>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</si>
  <si>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</si>
  <si>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</si>
  <si>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</si>
  <si>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</si>
  <si>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</si>
  <si>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</si>
  <si>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</si>
  <si>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</si>
  <si>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</si>
  <si>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</si>
  <si>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</si>
  <si>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</si>
  <si>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</si>
  <si>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</si>
  <si>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</si>
  <si>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</si>
  <si>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</si>
  <si>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</si>
  <si>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</si>
  <si>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</si>
  <si>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</si>
  <si>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</si>
  <si>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</si>
  <si>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</si>
  <si>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</si>
  <si>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</si>
  <si>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</si>
  <si>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</si>
  <si>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</si>
  <si>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</si>
  <si>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</si>
  <si>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</si>
  <si>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</si>
  <si>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</si>
  <si>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</si>
  <si>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</si>
  <si>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</si>
  <si>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</si>
  <si>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</si>
  <si>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</si>
  <si>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</si>
  <si>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</si>
  <si>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</si>
  <si>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</si>
  <si>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</si>
  <si>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</si>
  <si>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</si>
  <si>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</si>
  <si>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</si>
  <si>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</si>
  <si>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</si>
  <si>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</si>
  <si>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</si>
  <si>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</si>
  <si>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</si>
  <si>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</si>
  <si>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</si>
  <si>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</si>
  <si>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</si>
  <si>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</si>
  <si>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</si>
  <si>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</si>
  <si>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</si>
  <si>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</si>
  <si>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</si>
  <si>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</si>
  <si>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</si>
  <si>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</si>
  <si>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</si>
  <si>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</si>
  <si>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</si>
  <si>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</si>
  <si>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</si>
  <si>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</si>
  <si>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</si>
  <si>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</si>
  <si>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</si>
  <si>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</si>
  <si>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</si>
  <si>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</si>
  <si>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</si>
  <si>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</si>
  <si>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</si>
  <si>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</si>
  <si>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</si>
  <si>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</si>
  <si>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</si>
  <si>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</si>
  <si>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</si>
  <si>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</si>
  <si>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</si>
  <si>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</si>
  <si>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</si>
  <si>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</si>
  <si>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</si>
  <si>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</si>
  <si>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</si>
  <si>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</si>
  <si>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</si>
  <si>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</si>
  <si>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</si>
  <si>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</si>
  <si>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</si>
  <si>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</si>
  <si>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</si>
  <si>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</si>
  <si>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</si>
  <si>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</si>
  <si>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</si>
  <si>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</si>
  <si>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</si>
  <si>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</si>
  <si>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</si>
  <si>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</si>
  <si>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</si>
  <si>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</si>
  <si>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</si>
  <si>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</si>
  <si>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</si>
  <si>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</si>
  <si>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</si>
  <si>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</si>
  <si>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</si>
  <si>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</si>
  <si>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</si>
  <si>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</si>
  <si>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</si>
  <si>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</si>
  <si>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</si>
  <si>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</si>
  <si>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</si>
  <si>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</si>
  <si>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</si>
  <si>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</si>
  <si>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</si>
  <si>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</si>
  <si>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</si>
  <si>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XXI-В-28-2-200-3 (Фляга 0,2 л.)</t>
  </si>
  <si>
    <t>200CC OVAL FLASK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</si>
  <si>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</si>
  <si>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</si>
  <si>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(к серийному формокомплекту Бутылка XXI-В-28-2-200-3 Фляга)</t>
  </si>
  <si>
    <t>По накладным 32 шт., по факту 30 шт.</t>
  </si>
  <si>
    <t>49 / 23</t>
  </si>
  <si>
    <t>48,9 / 22,9</t>
  </si>
  <si>
    <t>76 / 36</t>
  </si>
  <si>
    <t>0,2 / 0,15</t>
  </si>
  <si>
    <t>47 / 22</t>
  </si>
  <si>
    <t>Выполнены не согласно чертежа</t>
  </si>
  <si>
    <t>Формокомплект не соответствует требованиям КД.</t>
  </si>
  <si>
    <t>Вес, гр. (ном. 195 гр.)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</si>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</sst>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10" fontId="0" fillId="0" borderId="95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7" xfId="4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6" xfId="0" applyBorder="1" applyAlignment="1">
      <alignment horizontal="center"/>
    </xf>
    <xf numFmtId="1" fontId="0" fillId="0" borderId="96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520700</xdr:colOff>
      <xdr:row>8</xdr:row>
      <xdr:rowOff>243416</xdr:rowOff>
    </xdr:from>
    <xdr:to>
      <xdr:col>25</xdr:col>
      <xdr:colOff>342901</xdr:colOff>
      <xdr:row>14</xdr:row>
      <xdr:rowOff>100541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310283" y="2825749"/>
          <a:ext cx="3505201" cy="207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30" sqref="A3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1" t="s">
        <v>81</v>
      </c>
      <c r="B1" s="505"/>
      <c r="C1" s="505"/>
      <c r="D1" s="505"/>
      <c r="E1" s="505"/>
      <c r="G1" s="363" t="s">
        <v>80</v>
      </c>
    </row>
    <row r="2" spans="1:11" ht="17.25" thickTop="1" thickBot="1" x14ac:dyDescent="0.25">
      <c r="A2" s="502" t="s">
        <v>142</v>
      </c>
      <c r="B2" s="503"/>
      <c r="C2" s="503"/>
      <c r="D2" s="503"/>
      <c r="E2" s="504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6" t="s">
        <v>82</v>
      </c>
      <c r="B4" s="507"/>
      <c r="C4" s="507"/>
      <c r="D4" s="507"/>
      <c r="E4" s="507"/>
    </row>
    <row r="5" spans="1:11" ht="17.25" thickTop="1" thickBot="1" x14ac:dyDescent="0.25">
      <c r="A5" s="508" t="s">
        <v>86</v>
      </c>
      <c r="B5" s="509"/>
      <c r="C5" s="509"/>
      <c r="D5" s="509"/>
      <c r="E5" s="510"/>
    </row>
    <row r="6" spans="1:11" ht="13.5" thickTop="1" x14ac:dyDescent="0.2"/>
    <row r="7" spans="1:11" ht="13.5" thickBot="1" x14ac:dyDescent="0.25">
      <c r="A7" s="501" t="s">
        <v>83</v>
      </c>
      <c r="B7" s="505"/>
      <c r="C7" s="505"/>
      <c r="D7" s="505"/>
      <c r="E7" s="505"/>
    </row>
    <row r="8" spans="1:11" ht="17.25" thickTop="1" thickBot="1" x14ac:dyDescent="0.25">
      <c r="A8" s="511"/>
      <c r="B8" s="512"/>
      <c r="C8" s="512"/>
      <c r="D8" s="512"/>
      <c r="E8" s="513"/>
    </row>
    <row r="10" spans="1:11" ht="13.5" thickBot="1" x14ac:dyDescent="0.25">
      <c r="A10" s="501" t="s">
        <v>84</v>
      </c>
      <c r="B10" s="501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499"/>
      <c r="B11" s="500"/>
      <c r="D11" s="369">
        <v>43931</v>
      </c>
      <c r="F11" s="514" t="s">
        <v>95</v>
      </c>
      <c r="G11" s="514"/>
      <c r="H11" s="514"/>
      <c r="I11" s="514"/>
      <c r="J11" s="515" t="s">
        <v>97</v>
      </c>
      <c r="K11" s="515"/>
    </row>
    <row r="12" spans="1:11" x14ac:dyDescent="0.2">
      <c r="F12" s="514" t="s">
        <v>85</v>
      </c>
      <c r="G12" s="514"/>
      <c r="H12" s="514"/>
      <c r="I12" s="514"/>
      <c r="J12" s="515" t="s">
        <v>98</v>
      </c>
      <c r="K12" s="515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60" t="s">
        <v>133</v>
      </c>
      <c r="F13" s="514" t="s">
        <v>96</v>
      </c>
      <c r="G13" s="514"/>
      <c r="H13" s="514"/>
      <c r="I13" s="514"/>
      <c r="J13" s="515" t="s">
        <v>99</v>
      </c>
      <c r="K13" s="515"/>
    </row>
    <row r="14" spans="1:11" x14ac:dyDescent="0.2">
      <c r="A14" s="365" t="s">
        <v>43</v>
      </c>
      <c r="B14" s="366">
        <v>24</v>
      </c>
      <c r="C14" s="372" t="s">
        <v>143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143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30</v>
      </c>
      <c r="C16" s="372" t="s">
        <v>143</v>
      </c>
      <c r="D16" s="366">
        <v>34.200000000000003</v>
      </c>
      <c r="E16" s="366">
        <f t="shared" si="0"/>
        <v>1026</v>
      </c>
    </row>
    <row r="17" spans="1:7" x14ac:dyDescent="0.2">
      <c r="A17" s="365" t="s">
        <v>23</v>
      </c>
      <c r="B17" s="366">
        <v>32</v>
      </c>
      <c r="C17" s="372" t="s">
        <v>143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2" t="s">
        <v>143</v>
      </c>
      <c r="D18" s="366">
        <v>1.29</v>
      </c>
      <c r="E18" s="366">
        <f t="shared" si="0"/>
        <v>103.2</v>
      </c>
    </row>
    <row r="19" spans="1:7" x14ac:dyDescent="0.2">
      <c r="A19" s="365" t="s">
        <v>89</v>
      </c>
      <c r="B19" s="366">
        <v>100</v>
      </c>
      <c r="C19" s="372" t="s">
        <v>143</v>
      </c>
      <c r="D19" s="366">
        <v>0.3</v>
      </c>
      <c r="E19" s="366">
        <f t="shared" si="0"/>
        <v>30</v>
      </c>
    </row>
    <row r="20" spans="1:7" x14ac:dyDescent="0.2">
      <c r="A20" s="365" t="s">
        <v>51</v>
      </c>
      <c r="B20" s="366">
        <v>40</v>
      </c>
      <c r="C20" s="372" t="s">
        <v>143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143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143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0</v>
      </c>
      <c r="C26" s="372"/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375"/>
      <c r="D27" s="366"/>
      <c r="E27" s="366"/>
    </row>
    <row r="28" spans="1:7" x14ac:dyDescent="0.2">
      <c r="A28" s="371"/>
      <c r="D28" s="370"/>
      <c r="E28" s="370">
        <f>SUM(E14:E27)</f>
        <v>2130.8000000000002</v>
      </c>
      <c r="F28">
        <v>2400</v>
      </c>
      <c r="G28">
        <f>F28-E28</f>
        <v>269.19999999999982</v>
      </c>
    </row>
    <row r="29" spans="1:7" x14ac:dyDescent="0.2">
      <c r="A29" s="498" t="s">
        <v>105</v>
      </c>
      <c r="B29" s="498"/>
      <c r="C29" s="498"/>
    </row>
    <row r="30" spans="1:7" x14ac:dyDescent="0.2">
      <c r="A30" s="363" t="s">
        <v>146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3" sqref="H13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Данные!B20</f>
        <v>40</v>
      </c>
      <c r="L2" s="624"/>
      <c r="M2" s="164"/>
      <c r="N2" s="165"/>
      <c r="O2" s="166"/>
      <c r="P2" s="642"/>
      <c r="Q2" s="642"/>
      <c r="R2" s="167"/>
      <c r="S2" s="168"/>
    </row>
    <row r="3" spans="1:19" ht="17.25" customHeight="1" thickBot="1" x14ac:dyDescent="0.25">
      <c r="A3" s="163"/>
      <c r="B3" s="607"/>
      <c r="C3" s="608"/>
      <c r="D3" s="609"/>
      <c r="E3" s="616" t="s">
        <v>51</v>
      </c>
      <c r="F3" s="617"/>
      <c r="G3" s="617"/>
      <c r="H3" s="618"/>
      <c r="I3" s="621"/>
      <c r="J3" s="622"/>
      <c r="K3" s="625"/>
      <c r="L3" s="626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6" t="s">
        <v>13</v>
      </c>
      <c r="C5" s="627"/>
      <c r="D5" s="508" t="str">
        <f>Данные!$A5</f>
        <v>PCI</v>
      </c>
      <c r="E5" s="509"/>
      <c r="F5" s="509"/>
      <c r="G5" s="509"/>
      <c r="H5" s="510"/>
      <c r="I5" s="628"/>
      <c r="J5" s="629"/>
      <c r="K5" s="630"/>
      <c r="L5" s="510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6" t="s">
        <v>12</v>
      </c>
      <c r="C6" s="627"/>
      <c r="D6" s="502" t="str">
        <f>Данные!$A2</f>
        <v>XXI-В-28-2-200-3 (Фляга 0,2 л.)</v>
      </c>
      <c r="E6" s="599"/>
      <c r="F6" s="599"/>
      <c r="G6" s="599"/>
      <c r="H6" s="600"/>
      <c r="I6" s="628"/>
      <c r="J6" s="629"/>
      <c r="K6" s="630"/>
      <c r="L6" s="510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0" t="s">
        <v>14</v>
      </c>
      <c r="C7" s="631"/>
      <c r="D7" s="511">
        <f>Данные!$A8</f>
        <v>0</v>
      </c>
      <c r="E7" s="562"/>
      <c r="F7" s="562"/>
      <c r="G7" s="562"/>
      <c r="H7" s="563"/>
      <c r="I7" s="632" t="s">
        <v>15</v>
      </c>
      <c r="J7" s="631"/>
      <c r="K7" s="499">
        <f>Данные!$A11</f>
        <v>0</v>
      </c>
      <c r="L7" s="500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3" t="s">
        <v>135</v>
      </c>
      <c r="M21" s="633"/>
      <c r="N21" s="633"/>
      <c r="O21" s="461"/>
      <c r="P21" s="461"/>
      <c r="Q21" s="477"/>
      <c r="R21" s="477"/>
    </row>
    <row r="22" spans="1:19" x14ac:dyDescent="0.2">
      <c r="O22" s="565" t="s">
        <v>139</v>
      </c>
      <c r="P22" s="565"/>
      <c r="Q22" s="566" t="s">
        <v>140</v>
      </c>
      <c r="R22" s="567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Данные!B21</f>
        <v>0</v>
      </c>
      <c r="L2" s="624"/>
      <c r="M2" s="203"/>
      <c r="N2" s="204"/>
      <c r="O2" s="205"/>
      <c r="P2" s="646"/>
      <c r="Q2" s="646"/>
      <c r="R2" s="206"/>
      <c r="S2" s="207"/>
    </row>
    <row r="3" spans="1:19" ht="17.25" customHeight="1" thickBot="1" x14ac:dyDescent="0.25">
      <c r="A3" s="202"/>
      <c r="B3" s="607"/>
      <c r="C3" s="608"/>
      <c r="D3" s="609"/>
      <c r="E3" s="616" t="s">
        <v>53</v>
      </c>
      <c r="F3" s="617"/>
      <c r="G3" s="617"/>
      <c r="H3" s="618"/>
      <c r="I3" s="621"/>
      <c r="J3" s="622"/>
      <c r="K3" s="625"/>
      <c r="L3" s="626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6" t="s">
        <v>13</v>
      </c>
      <c r="C5" s="627"/>
      <c r="D5" s="508" t="str">
        <f>Данные!$A5</f>
        <v>PCI</v>
      </c>
      <c r="E5" s="509"/>
      <c r="F5" s="509"/>
      <c r="G5" s="509"/>
      <c r="H5" s="510"/>
      <c r="I5" s="628"/>
      <c r="J5" s="629"/>
      <c r="K5" s="630"/>
      <c r="L5" s="510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6" t="s">
        <v>12</v>
      </c>
      <c r="C6" s="627"/>
      <c r="D6" s="502" t="str">
        <f>Данные!$A2</f>
        <v>XXI-В-28-2-200-3 (Фляга 0,2 л.)</v>
      </c>
      <c r="E6" s="599"/>
      <c r="F6" s="599"/>
      <c r="G6" s="599"/>
      <c r="H6" s="600"/>
      <c r="I6" s="628"/>
      <c r="J6" s="629"/>
      <c r="K6" s="630"/>
      <c r="L6" s="510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0" t="s">
        <v>14</v>
      </c>
      <c r="C7" s="631"/>
      <c r="D7" s="511">
        <f>Данные!$A8</f>
        <v>0</v>
      </c>
      <c r="E7" s="562"/>
      <c r="F7" s="562"/>
      <c r="G7" s="562"/>
      <c r="H7" s="563"/>
      <c r="I7" s="632" t="s">
        <v>15</v>
      </c>
      <c r="J7" s="631"/>
      <c r="K7" s="499">
        <f>Данные!$A11</f>
        <v>0</v>
      </c>
      <c r="L7" s="500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3" t="s">
        <v>54</v>
      </c>
      <c r="C18" s="644"/>
      <c r="D18" s="644"/>
      <c r="E18" s="645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3" t="s">
        <v>135</v>
      </c>
      <c r="M21" s="633"/>
      <c r="N21" s="633"/>
      <c r="O21" s="461"/>
      <c r="P21" s="461"/>
      <c r="Q21" s="477"/>
      <c r="R21" s="477"/>
    </row>
    <row r="22" spans="1:19" x14ac:dyDescent="0.2">
      <c r="O22" s="565" t="s">
        <v>139</v>
      </c>
      <c r="P22" s="565"/>
      <c r="Q22" s="566" t="s">
        <v>140</v>
      </c>
      <c r="R22" s="567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Данные!B26</f>
        <v>0</v>
      </c>
      <c r="L2" s="624"/>
      <c r="M2" s="131"/>
      <c r="N2" s="132"/>
      <c r="O2" s="133"/>
      <c r="P2" s="647"/>
      <c r="Q2" s="647"/>
      <c r="R2" s="134"/>
      <c r="S2" s="135"/>
    </row>
    <row r="3" spans="1:19" ht="17.25" customHeight="1" thickBot="1" x14ac:dyDescent="0.25">
      <c r="A3" s="130"/>
      <c r="B3" s="607"/>
      <c r="C3" s="608"/>
      <c r="D3" s="609"/>
      <c r="E3" s="616" t="s">
        <v>55</v>
      </c>
      <c r="F3" s="617"/>
      <c r="G3" s="617"/>
      <c r="H3" s="618"/>
      <c r="I3" s="621"/>
      <c r="J3" s="622"/>
      <c r="K3" s="625"/>
      <c r="L3" s="626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6" t="s">
        <v>13</v>
      </c>
      <c r="C5" s="627"/>
      <c r="D5" s="508" t="str">
        <f>Данные!$A5</f>
        <v>PCI</v>
      </c>
      <c r="E5" s="509"/>
      <c r="F5" s="509"/>
      <c r="G5" s="509"/>
      <c r="H5" s="510"/>
      <c r="I5" s="628"/>
      <c r="J5" s="629"/>
      <c r="K5" s="630"/>
      <c r="L5" s="510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6" t="s">
        <v>12</v>
      </c>
      <c r="C6" s="627"/>
      <c r="D6" s="502" t="str">
        <f>Данные!$A2</f>
        <v>XXI-В-28-2-200-3 (Фляга 0,2 л.)</v>
      </c>
      <c r="E6" s="599"/>
      <c r="F6" s="599"/>
      <c r="G6" s="599"/>
      <c r="H6" s="600"/>
      <c r="I6" s="628"/>
      <c r="J6" s="629"/>
      <c r="K6" s="630"/>
      <c r="L6" s="510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0" t="s">
        <v>14</v>
      </c>
      <c r="C7" s="631"/>
      <c r="D7" s="511">
        <f>Данные!$A8</f>
        <v>0</v>
      </c>
      <c r="E7" s="562"/>
      <c r="F7" s="562"/>
      <c r="G7" s="562"/>
      <c r="H7" s="563"/>
      <c r="I7" s="632" t="s">
        <v>15</v>
      </c>
      <c r="J7" s="631"/>
      <c r="K7" s="499">
        <f>Данные!$A11</f>
        <v>0</v>
      </c>
      <c r="L7" s="500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3" t="s">
        <v>135</v>
      </c>
      <c r="M19" s="633"/>
      <c r="N19" s="633"/>
      <c r="O19" s="461"/>
      <c r="P19" s="461"/>
      <c r="Q19" s="477"/>
      <c r="R19" s="477"/>
    </row>
    <row r="20" spans="1:19" x14ac:dyDescent="0.2">
      <c r="O20" s="565" t="s">
        <v>139</v>
      </c>
      <c r="P20" s="565"/>
      <c r="Q20" s="566" t="s">
        <v>140</v>
      </c>
      <c r="R20" s="567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48">
        <f>Данные!B23</f>
        <v>20</v>
      </c>
      <c r="L2" s="649"/>
      <c r="M2" s="260"/>
      <c r="N2" s="261"/>
      <c r="O2" s="262"/>
      <c r="P2" s="652"/>
      <c r="Q2" s="652"/>
      <c r="R2" s="263"/>
      <c r="S2" s="264"/>
    </row>
    <row r="3" spans="1:19" ht="17.25" customHeight="1" thickBot="1" x14ac:dyDescent="0.25">
      <c r="A3" s="259"/>
      <c r="B3" s="607"/>
      <c r="C3" s="608"/>
      <c r="D3" s="609"/>
      <c r="E3" s="616" t="s">
        <v>56</v>
      </c>
      <c r="F3" s="617"/>
      <c r="G3" s="617"/>
      <c r="H3" s="618"/>
      <c r="I3" s="621"/>
      <c r="J3" s="622"/>
      <c r="K3" s="650"/>
      <c r="L3" s="651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6" t="s">
        <v>13</v>
      </c>
      <c r="C5" s="627"/>
      <c r="D5" s="508" t="str">
        <f>Данные!$A5</f>
        <v>PCI</v>
      </c>
      <c r="E5" s="509"/>
      <c r="F5" s="509"/>
      <c r="G5" s="509"/>
      <c r="H5" s="510"/>
      <c r="I5" s="628"/>
      <c r="J5" s="629"/>
      <c r="K5" s="630"/>
      <c r="L5" s="510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6" t="s">
        <v>12</v>
      </c>
      <c r="C6" s="627"/>
      <c r="D6" s="502" t="str">
        <f>Данные!$A2</f>
        <v>XXI-В-28-2-200-3 (Фляга 0,2 л.)</v>
      </c>
      <c r="E6" s="599"/>
      <c r="F6" s="599"/>
      <c r="G6" s="599"/>
      <c r="H6" s="600"/>
      <c r="I6" s="628"/>
      <c r="J6" s="629"/>
      <c r="K6" s="630"/>
      <c r="L6" s="510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0" t="s">
        <v>14</v>
      </c>
      <c r="C7" s="631"/>
      <c r="D7" s="511">
        <f>Данные!$A8</f>
        <v>0</v>
      </c>
      <c r="E7" s="562"/>
      <c r="F7" s="562"/>
      <c r="G7" s="562"/>
      <c r="H7" s="563"/>
      <c r="I7" s="632" t="s">
        <v>15</v>
      </c>
      <c r="J7" s="631"/>
      <c r="K7" s="499">
        <f>Данные!$A11</f>
        <v>0</v>
      </c>
      <c r="L7" s="500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152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3" t="s">
        <v>135</v>
      </c>
      <c r="M18" s="633"/>
      <c r="N18" s="633"/>
      <c r="O18" s="461"/>
      <c r="P18" s="461"/>
      <c r="Q18" s="477"/>
      <c r="R18" s="477"/>
    </row>
    <row r="19" spans="12:18" x14ac:dyDescent="0.2">
      <c r="O19" s="565" t="s">
        <v>139</v>
      </c>
      <c r="P19" s="565"/>
      <c r="Q19" s="566" t="s">
        <v>140</v>
      </c>
      <c r="R19" s="567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tabSelected="1" view="pageBreakPreview" zoomScale="120" zoomScaleNormal="100" zoomScaleSheetLayoutView="120" workbookViewId="0">
      <selection activeCell="I4" sqref="I4"/>
    </sheetView>
  </sheetViews>
  <sheetFormatPr defaultRowHeight="12.75" x14ac:dyDescent="0.2"/>
  <cols>
    <col min="1" max="1" width="12.140625" customWidth="1"/>
    <col min="2" max="2" width="17.28515625" customWidth="1"/>
    <col min="3" max="3" width="20.57031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59" t="s">
        <v>108</v>
      </c>
      <c r="C1" s="380"/>
      <c r="D1" s="458" t="str">
        <f>Данные!A2</f>
        <v>XXI-В-28-2-200-3 (Фляга 0,2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144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18" t="s">
        <v>145</v>
      </c>
      <c r="B3" s="518"/>
      <c r="C3" s="518"/>
      <c r="D3" s="518"/>
      <c r="E3" s="518"/>
      <c r="F3" s="518"/>
      <c r="G3" s="518"/>
      <c r="H3" s="518"/>
      <c r="I3" s="518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109</v>
      </c>
      <c r="B5" s="388" t="s">
        <v>110</v>
      </c>
      <c r="C5" s="388" t="s">
        <v>67</v>
      </c>
      <c r="D5" s="389" t="s">
        <v>111</v>
      </c>
      <c r="E5" s="388" t="s">
        <v>112</v>
      </c>
      <c r="F5" s="388" t="s">
        <v>113</v>
      </c>
      <c r="G5" s="388" t="s">
        <v>114</v>
      </c>
      <c r="H5" s="390" t="s">
        <v>115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200CC OVAL FLASK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200CC OVAL FLASK</v>
      </c>
      <c r="D7" s="400">
        <f>Данные!$B15</f>
        <v>24</v>
      </c>
      <c r="E7" s="400">
        <v>24</v>
      </c>
      <c r="F7" s="379"/>
      <c r="G7" s="400">
        <f t="shared" ref="G7:G16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6" si="1">A7+1</f>
        <v>3</v>
      </c>
      <c r="B8" s="399" t="str">
        <f>Данные!A16</f>
        <v>Черновая форма</v>
      </c>
      <c r="C8" s="372" t="str">
        <f>Данные!C16</f>
        <v>200CC OVAL FLASK</v>
      </c>
      <c r="D8" s="400">
        <f>Данные!$B16</f>
        <v>30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200CC OVAL FLASK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200CC OVAL FLASK</v>
      </c>
      <c r="D10" s="400">
        <f>Данные!$B18</f>
        <v>80</v>
      </c>
      <c r="E10" s="400">
        <v>80</v>
      </c>
      <c r="F10" s="379">
        <v>13</v>
      </c>
      <c r="G10" s="400">
        <f t="shared" si="0"/>
        <v>67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200CC OVAL FLASK</v>
      </c>
      <c r="D11" s="400">
        <f>Данные!$B19</f>
        <v>100</v>
      </c>
      <c r="E11" s="400">
        <v>100</v>
      </c>
      <c r="F11" s="379"/>
      <c r="G11" s="400">
        <f t="shared" si="0"/>
        <v>100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200CC OVAL FLASK</v>
      </c>
      <c r="D12" s="400">
        <f>Данные!$B20</f>
        <v>40</v>
      </c>
      <c r="E12" s="400">
        <v>40</v>
      </c>
      <c r="F12" s="404"/>
      <c r="G12" s="400">
        <f t="shared" si="0"/>
        <v>40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0</v>
      </c>
      <c r="F13" s="406"/>
      <c r="G13" s="400">
        <f t="shared" si="0"/>
        <v>0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57">
        <v>0</v>
      </c>
      <c r="F14" s="379"/>
      <c r="G14" s="400">
        <f t="shared" si="0"/>
        <v>0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200CC OVAL FLASK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thickBot="1" x14ac:dyDescent="0.25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200CC OVAL FLASK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x14ac:dyDescent="0.2">
      <c r="A17" s="408"/>
      <c r="B17" s="409"/>
      <c r="C17" s="383"/>
      <c r="D17" s="410"/>
      <c r="E17" s="383"/>
      <c r="F17" s="383"/>
      <c r="G17" s="383"/>
      <c r="H17" s="383"/>
      <c r="I17" s="383"/>
      <c r="J17" s="383"/>
    </row>
    <row r="18" spans="1:12" ht="16.5" thickBot="1" x14ac:dyDescent="0.3">
      <c r="A18" s="383"/>
      <c r="B18" s="411" t="s">
        <v>116</v>
      </c>
      <c r="C18" s="364"/>
      <c r="D18" s="364"/>
      <c r="E18" s="364"/>
      <c r="F18" s="364"/>
      <c r="G18" s="383"/>
      <c r="H18" s="383"/>
      <c r="I18" s="383"/>
      <c r="J18" s="412"/>
      <c r="K18" s="412"/>
      <c r="L18" s="412"/>
    </row>
    <row r="19" spans="1:12" ht="64.5" thickBot="1" x14ac:dyDescent="0.25">
      <c r="A19" s="387" t="s">
        <v>117</v>
      </c>
      <c r="B19" s="388" t="s">
        <v>118</v>
      </c>
      <c r="C19" s="388" t="s">
        <v>119</v>
      </c>
      <c r="D19" s="388" t="s">
        <v>120</v>
      </c>
      <c r="E19" s="388" t="s">
        <v>121</v>
      </c>
      <c r="F19" s="388" t="s">
        <v>122</v>
      </c>
      <c r="G19" s="413" t="s">
        <v>123</v>
      </c>
      <c r="H19" s="414" t="s">
        <v>124</v>
      </c>
      <c r="I19" s="415" t="s">
        <v>125</v>
      </c>
      <c r="J19" s="415" t="s">
        <v>155</v>
      </c>
      <c r="K19" s="391"/>
      <c r="L19" s="391"/>
    </row>
    <row r="20" spans="1:12" x14ac:dyDescent="0.2">
      <c r="A20" s="416">
        <f>D6*700000</f>
        <v>16800000</v>
      </c>
      <c r="B20" s="417">
        <v>43942</v>
      </c>
      <c r="C20" s="418">
        <v>43955</v>
      </c>
      <c r="D20" s="417">
        <v>43958</v>
      </c>
      <c r="E20" s="419">
        <v>1924560</v>
      </c>
      <c r="F20" s="419">
        <v>2017634</v>
      </c>
      <c r="G20" s="420">
        <f>F20/A$20</f>
        <v>0.1200972619047619</v>
      </c>
      <c r="H20" s="421">
        <f>A20-F20</f>
        <v>14782366</v>
      </c>
      <c r="I20" s="422">
        <f>1-G20</f>
        <v>0.87990273809523811</v>
      </c>
      <c r="J20" s="481">
        <v>190</v>
      </c>
      <c r="K20" s="403"/>
      <c r="L20" s="403"/>
    </row>
    <row r="21" spans="1:12" ht="12.75" customHeight="1" x14ac:dyDescent="0.2">
      <c r="A21" s="424"/>
      <c r="B21" s="425">
        <v>43965</v>
      </c>
      <c r="C21" s="480" t="s">
        <v>156</v>
      </c>
      <c r="D21" s="425">
        <v>43983</v>
      </c>
      <c r="E21" s="426">
        <v>3546585</v>
      </c>
      <c r="F21" s="426">
        <v>3673418</v>
      </c>
      <c r="G21" s="420">
        <f>F21/A$20</f>
        <v>0.21865583333333333</v>
      </c>
      <c r="H21" s="427">
        <f t="shared" ref="H21:I23" si="2">H20-F21</f>
        <v>11108948</v>
      </c>
      <c r="I21" s="428">
        <f t="shared" si="2"/>
        <v>0.66124690476190473</v>
      </c>
      <c r="J21" s="482">
        <v>192</v>
      </c>
      <c r="K21" s="383"/>
      <c r="L21" s="383"/>
    </row>
    <row r="22" spans="1:12" ht="12.75" customHeight="1" x14ac:dyDescent="0.2">
      <c r="A22" s="429"/>
      <c r="B22" s="486" t="s">
        <v>156</v>
      </c>
      <c r="C22" s="430">
        <v>43983</v>
      </c>
      <c r="D22" s="430">
        <v>43993</v>
      </c>
      <c r="E22" s="431">
        <v>204120</v>
      </c>
      <c r="F22" s="431">
        <v>205981</v>
      </c>
      <c r="G22" s="420">
        <f>F22/A$20</f>
        <v>1.226077380952381E-2</v>
      </c>
      <c r="H22" s="427">
        <f t="shared" si="2"/>
        <v>10902967</v>
      </c>
      <c r="I22" s="428">
        <f t="shared" si="2"/>
        <v>0.64898613095238089</v>
      </c>
      <c r="J22" s="483">
        <v>193</v>
      </c>
      <c r="K22" s="403"/>
      <c r="L22" s="403"/>
    </row>
    <row r="23" spans="1:12" x14ac:dyDescent="0.2">
      <c r="A23" s="429"/>
      <c r="B23" s="430">
        <v>43987</v>
      </c>
      <c r="C23" s="497" t="s">
        <v>156</v>
      </c>
      <c r="D23" s="430">
        <v>44021</v>
      </c>
      <c r="E23" s="493">
        <v>5110290</v>
      </c>
      <c r="F23" s="493">
        <v>5309982</v>
      </c>
      <c r="G23" s="420">
        <f>F23/A$20</f>
        <v>0.31607035714285714</v>
      </c>
      <c r="H23" s="427">
        <f t="shared" si="2"/>
        <v>5592985</v>
      </c>
      <c r="I23" s="428">
        <f t="shared" si="2"/>
        <v>0.33291577380952375</v>
      </c>
      <c r="J23" s="487">
        <v>192</v>
      </c>
      <c r="K23" s="423"/>
      <c r="L23" s="383"/>
    </row>
    <row r="24" spans="1:12" x14ac:dyDescent="0.2">
      <c r="A24" s="429"/>
      <c r="B24" s="486" t="s">
        <v>156</v>
      </c>
      <c r="C24" s="430">
        <v>44041</v>
      </c>
      <c r="D24" s="430">
        <v>44046</v>
      </c>
      <c r="E24" s="494">
        <v>5799195</v>
      </c>
      <c r="F24" s="494">
        <v>5934931</v>
      </c>
      <c r="G24" s="434">
        <f>F24/A$20</f>
        <v>0.3532697023809524</v>
      </c>
      <c r="H24" s="427">
        <f t="shared" ref="H24" si="3">H23-F24</f>
        <v>-341946</v>
      </c>
      <c r="I24" s="428">
        <f t="shared" ref="I24" si="4">I23-G24</f>
        <v>-2.0353928571428648E-2</v>
      </c>
      <c r="J24" s="483">
        <v>192</v>
      </c>
      <c r="K24" s="435"/>
      <c r="L24" s="383"/>
    </row>
    <row r="25" spans="1:12" x14ac:dyDescent="0.2">
      <c r="A25" s="429"/>
      <c r="B25" s="430"/>
      <c r="C25" s="430"/>
      <c r="D25" s="430"/>
      <c r="E25" s="494"/>
      <c r="F25" s="494"/>
      <c r="G25" s="434"/>
      <c r="H25" s="432"/>
      <c r="I25" s="433"/>
      <c r="J25" s="483"/>
      <c r="K25" s="423"/>
      <c r="L25" s="383"/>
    </row>
    <row r="26" spans="1:12" x14ac:dyDescent="0.2">
      <c r="A26" s="429"/>
      <c r="B26" s="430"/>
      <c r="C26" s="430"/>
      <c r="D26" s="430"/>
      <c r="E26" s="494"/>
      <c r="F26" s="494"/>
      <c r="G26" s="434"/>
      <c r="H26" s="432"/>
      <c r="I26" s="433"/>
      <c r="J26" s="483"/>
      <c r="K26" s="423"/>
      <c r="L26" s="383"/>
    </row>
    <row r="27" spans="1:12" x14ac:dyDescent="0.2">
      <c r="A27" s="429"/>
      <c r="B27" s="430"/>
      <c r="C27" s="430"/>
      <c r="D27" s="430"/>
      <c r="E27" s="494"/>
      <c r="F27" s="494"/>
      <c r="G27" s="434"/>
      <c r="H27" s="432"/>
      <c r="I27" s="433"/>
      <c r="J27" s="483"/>
      <c r="K27" s="423"/>
      <c r="L27" s="383"/>
    </row>
    <row r="28" spans="1:12" x14ac:dyDescent="0.2">
      <c r="A28" s="429"/>
      <c r="B28" s="430"/>
      <c r="C28" s="430"/>
      <c r="D28" s="485"/>
      <c r="E28" s="493"/>
      <c r="F28" s="494"/>
      <c r="G28" s="436"/>
      <c r="H28" s="432"/>
      <c r="I28" s="488"/>
      <c r="J28" s="489"/>
      <c r="K28" s="423"/>
      <c r="L28" s="383"/>
    </row>
    <row r="29" spans="1:12" x14ac:dyDescent="0.2">
      <c r="A29" s="429"/>
      <c r="B29" s="430"/>
      <c r="C29" s="430"/>
      <c r="D29" s="485"/>
      <c r="E29" s="493"/>
      <c r="F29" s="494"/>
      <c r="G29" s="434"/>
      <c r="H29" s="432"/>
      <c r="I29" s="488"/>
      <c r="J29" s="489"/>
      <c r="K29" s="423"/>
      <c r="L29" s="383"/>
    </row>
    <row r="30" spans="1:12" ht="13.5" thickBot="1" x14ac:dyDescent="0.25">
      <c r="A30" s="437"/>
      <c r="B30" s="438"/>
      <c r="C30" s="438"/>
      <c r="D30" s="490"/>
      <c r="E30" s="495"/>
      <c r="F30" s="496"/>
      <c r="G30" s="439"/>
      <c r="H30" s="440"/>
      <c r="I30" s="491"/>
      <c r="J30" s="492"/>
      <c r="K30" s="383"/>
      <c r="L30" s="383"/>
    </row>
    <row r="31" spans="1:12" ht="13.5" thickBot="1" x14ac:dyDescent="0.25">
      <c r="A31" s="441" t="s">
        <v>126</v>
      </c>
      <c r="B31" s="442"/>
      <c r="C31" s="442"/>
      <c r="D31" s="443"/>
      <c r="E31" s="478">
        <f>SUM(E20:E30)</f>
        <v>16584750</v>
      </c>
      <c r="F31" s="479">
        <f>SUM(F20:F30)</f>
        <v>17141946</v>
      </c>
      <c r="G31" s="444">
        <f>SUM(G20:G30)</f>
        <v>1.0203539285714285</v>
      </c>
      <c r="H31" s="445">
        <f>A20-F31</f>
        <v>-341946</v>
      </c>
      <c r="I31" s="446">
        <f>1-G31</f>
        <v>-2.0353928571428481E-2</v>
      </c>
      <c r="J31" s="484"/>
      <c r="K31" s="447"/>
      <c r="L31" s="447"/>
    </row>
    <row r="34" spans="1:11" x14ac:dyDescent="0.2">
      <c r="A34" s="383"/>
      <c r="B34" s="383"/>
      <c r="C34" s="383"/>
      <c r="D34" s="383"/>
      <c r="E34" s="383"/>
      <c r="F34" s="383"/>
      <c r="G34" s="383"/>
      <c r="H34" s="383"/>
      <c r="I34" s="383"/>
      <c r="J34" s="383"/>
    </row>
    <row r="35" spans="1:11" ht="12.75" customHeight="1" x14ac:dyDescent="0.25">
      <c r="A35" s="519" t="s">
        <v>127</v>
      </c>
      <c r="B35" s="519"/>
      <c r="C35" s="519"/>
      <c r="D35" s="519"/>
      <c r="E35" s="383"/>
      <c r="F35" s="383"/>
      <c r="G35" s="383"/>
      <c r="H35" s="383"/>
      <c r="I35" s="383"/>
      <c r="J35" s="383"/>
    </row>
    <row r="36" spans="1:11" x14ac:dyDescent="0.2">
      <c r="A36" s="520" t="s">
        <v>128</v>
      </c>
      <c r="B36" s="520"/>
      <c r="C36" s="448" t="s">
        <v>129</v>
      </c>
      <c r="D36" s="448" t="s">
        <v>130</v>
      </c>
      <c r="E36" s="383"/>
      <c r="F36" s="383"/>
      <c r="G36" s="383"/>
      <c r="H36" s="383"/>
      <c r="I36" s="383"/>
      <c r="J36" s="383"/>
    </row>
    <row r="37" spans="1:11" x14ac:dyDescent="0.2">
      <c r="A37" s="521">
        <f>A20-F31</f>
        <v>-341946</v>
      </c>
      <c r="B37" s="522"/>
      <c r="C37" s="449">
        <f>1-G31</f>
        <v>-2.0353928571428481E-2</v>
      </c>
      <c r="D37" s="450">
        <f>(C37/0.8)*100</f>
        <v>-2.5442410714285604</v>
      </c>
      <c r="E37" s="451" t="s">
        <v>131</v>
      </c>
      <c r="F37" s="451"/>
      <c r="G37" s="451"/>
      <c r="H37" s="451"/>
      <c r="I37" s="451"/>
      <c r="J37" s="451"/>
    </row>
    <row r="38" spans="1:11" x14ac:dyDescent="0.2">
      <c r="A38" s="383"/>
      <c r="B38" s="383"/>
      <c r="C38" s="383"/>
      <c r="D38" s="383"/>
      <c r="E38" s="383"/>
      <c r="F38" s="383"/>
    </row>
    <row r="39" spans="1:1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t="s">
        <v>42</v>
      </c>
    </row>
    <row r="40" spans="1:11" ht="15.75" x14ac:dyDescent="0.25">
      <c r="A40" s="383"/>
      <c r="B40" s="452"/>
      <c r="C40" s="452"/>
      <c r="D40" s="383"/>
      <c r="E40" s="383"/>
      <c r="F40" s="383"/>
      <c r="G40" s="383"/>
      <c r="H40" s="383"/>
      <c r="I40" s="383"/>
      <c r="J40" s="383"/>
    </row>
    <row r="41" spans="1:11" x14ac:dyDescent="0.2">
      <c r="A41" s="453"/>
      <c r="B41" s="453"/>
      <c r="C41" s="453"/>
      <c r="D41" s="453"/>
      <c r="E41" s="453"/>
      <c r="F41" s="453"/>
      <c r="G41" s="453"/>
      <c r="H41" s="453"/>
      <c r="I41" s="523"/>
      <c r="J41" s="524"/>
    </row>
    <row r="42" spans="1:11" x14ac:dyDescent="0.2">
      <c r="A42" s="454"/>
      <c r="B42" s="455"/>
      <c r="C42" s="455"/>
      <c r="D42" s="383"/>
      <c r="E42" s="383"/>
      <c r="F42" s="455"/>
      <c r="G42" s="407"/>
      <c r="H42" s="455"/>
    </row>
    <row r="43" spans="1:11" x14ac:dyDescent="0.2">
      <c r="A43" s="454"/>
      <c r="B43" s="455"/>
      <c r="C43" s="455"/>
      <c r="D43" s="455"/>
      <c r="E43" s="455"/>
      <c r="F43" s="455"/>
      <c r="G43" s="407"/>
      <c r="H43" s="455"/>
    </row>
    <row r="44" spans="1:11" x14ac:dyDescent="0.2">
      <c r="A44" s="454"/>
      <c r="B44" s="455"/>
      <c r="C44" s="455"/>
      <c r="D44" s="383"/>
      <c r="E44" s="383"/>
      <c r="F44" s="455"/>
      <c r="G44" s="407"/>
      <c r="H44" s="455"/>
    </row>
    <row r="45" spans="1:11" x14ac:dyDescent="0.2">
      <c r="A45" s="454"/>
      <c r="B45" s="455"/>
      <c r="C45" s="455"/>
      <c r="D45" s="455"/>
      <c r="E45" s="455"/>
      <c r="F45" s="455"/>
      <c r="G45" s="407"/>
      <c r="H45" s="455"/>
    </row>
    <row r="46" spans="1:11" x14ac:dyDescent="0.2">
      <c r="A46" s="454"/>
      <c r="B46" s="455"/>
      <c r="C46" s="455"/>
      <c r="D46" s="383"/>
      <c r="E46" s="383"/>
      <c r="F46" s="455"/>
      <c r="G46" s="407"/>
      <c r="H46" s="455"/>
    </row>
    <row r="47" spans="1:11" x14ac:dyDescent="0.2">
      <c r="A47" s="454"/>
      <c r="B47" s="455"/>
      <c r="C47" s="403"/>
      <c r="D47" s="456"/>
      <c r="E47" s="456"/>
      <c r="F47" s="403"/>
      <c r="G47" s="403"/>
      <c r="H47" s="403"/>
    </row>
    <row r="48" spans="1:11" x14ac:dyDescent="0.2">
      <c r="A48" s="454"/>
      <c r="B48" s="455"/>
      <c r="C48" s="455"/>
      <c r="D48" s="455"/>
      <c r="E48" s="455"/>
      <c r="F48" s="455"/>
      <c r="G48" s="407"/>
      <c r="H48" s="455"/>
    </row>
    <row r="49" spans="1:10" x14ac:dyDescent="0.2">
      <c r="A49" s="454"/>
      <c r="B49" s="455"/>
      <c r="C49" s="455"/>
      <c r="D49" s="455"/>
      <c r="E49" s="455"/>
      <c r="F49" s="455"/>
      <c r="G49" s="407"/>
      <c r="H49" s="455"/>
    </row>
    <row r="50" spans="1:10" x14ac:dyDescent="0.2">
      <c r="A50" s="454"/>
      <c r="B50" s="455"/>
      <c r="C50" s="455"/>
      <c r="D50" s="383"/>
      <c r="E50" s="383"/>
      <c r="F50" s="455"/>
      <c r="G50" s="407"/>
      <c r="H50" s="455"/>
    </row>
    <row r="51" spans="1:10" ht="15.75" x14ac:dyDescent="0.25">
      <c r="A51" s="383"/>
      <c r="B51" s="516"/>
      <c r="C51" s="516"/>
      <c r="D51" s="517"/>
      <c r="E51" s="451"/>
      <c r="F51" s="383"/>
      <c r="G51" s="383"/>
      <c r="H51" s="383"/>
      <c r="I51" s="383"/>
      <c r="J51" s="383"/>
    </row>
    <row r="52" spans="1:10" x14ac:dyDescent="0.2">
      <c r="A52" s="453"/>
      <c r="B52" s="453"/>
      <c r="C52" s="453"/>
      <c r="D52" s="453"/>
      <c r="E52" s="453"/>
      <c r="F52" s="453"/>
      <c r="G52" s="453"/>
      <c r="H52" s="453"/>
      <c r="I52" s="523"/>
      <c r="J52" s="524"/>
    </row>
    <row r="53" spans="1:10" x14ac:dyDescent="0.2">
      <c r="A53" s="454"/>
      <c r="B53" s="383"/>
      <c r="C53" s="383"/>
      <c r="D53" s="383"/>
      <c r="E53" s="383"/>
      <c r="F53" s="407"/>
      <c r="G53" s="407"/>
      <c r="H53" s="455"/>
      <c r="I53" s="525"/>
      <c r="J53" s="525"/>
    </row>
    <row r="54" spans="1:10" x14ac:dyDescent="0.2">
      <c r="A54" s="454"/>
      <c r="B54" s="383"/>
      <c r="C54" s="383"/>
      <c r="D54" s="403"/>
      <c r="E54" s="403"/>
      <c r="F54" s="403"/>
      <c r="G54" s="403"/>
      <c r="H54" s="403"/>
      <c r="I54" s="525"/>
      <c r="J54" s="525"/>
    </row>
    <row r="55" spans="1:10" x14ac:dyDescent="0.2">
      <c r="A55" s="383"/>
      <c r="B55" s="383"/>
      <c r="C55" s="383"/>
      <c r="D55" s="383"/>
      <c r="E55" s="383"/>
      <c r="F55" s="383"/>
      <c r="G55" s="383"/>
      <c r="H55" s="383"/>
    </row>
    <row r="60" spans="1:10" x14ac:dyDescent="0.2">
      <c r="B60" s="523"/>
      <c r="C60" s="524"/>
    </row>
    <row r="67" spans="2:3" x14ac:dyDescent="0.2">
      <c r="B67" s="523"/>
      <c r="C67" s="524"/>
    </row>
  </sheetData>
  <mergeCells count="11">
    <mergeCell ref="I52:J52"/>
    <mergeCell ref="I53:J53"/>
    <mergeCell ref="I54:J54"/>
    <mergeCell ref="B60:C60"/>
    <mergeCell ref="B67:C67"/>
    <mergeCell ref="B51:D51"/>
    <mergeCell ref="A3:I3"/>
    <mergeCell ref="A35:D35"/>
    <mergeCell ref="A36:B36"/>
    <mergeCell ref="A37:B37"/>
    <mergeCell ref="I41:J4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22" zoomScaleSheetLayoutView="100" workbookViewId="0">
      <selection activeCell="F55" sqref="F55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77</v>
      </c>
      <c r="J8" s="310"/>
    </row>
    <row r="11" spans="1:11" ht="15" customHeight="1" x14ac:dyDescent="0.25">
      <c r="A11" s="527" t="s">
        <v>64</v>
      </c>
      <c r="B11" s="527"/>
      <c r="C11" s="527"/>
      <c r="D11" s="527"/>
      <c r="E11" s="527"/>
      <c r="F11" s="527"/>
      <c r="G11" s="527"/>
      <c r="H11" s="527"/>
      <c r="I11" s="527"/>
      <c r="J11" s="527"/>
    </row>
    <row r="12" spans="1:11" ht="15" customHeight="1" x14ac:dyDescent="0.25">
      <c r="A12" s="526" t="s">
        <v>73</v>
      </c>
      <c r="B12" s="526"/>
      <c r="C12" s="526"/>
      <c r="D12" s="526"/>
      <c r="E12" s="526"/>
      <c r="F12" s="526"/>
      <c r="G12" s="526"/>
      <c r="H12" s="526"/>
      <c r="I12" s="526"/>
      <c r="J12" s="526"/>
    </row>
    <row r="13" spans="1:11" ht="18" customHeight="1" x14ac:dyDescent="0.25">
      <c r="A13" s="528" t="str">
        <f>Данные!A2</f>
        <v>XXI-В-28-2-200-3 (Фляга 0,2 л.)</v>
      </c>
      <c r="B13" s="527"/>
      <c r="C13" s="527"/>
      <c r="D13" s="527"/>
      <c r="E13" s="527"/>
      <c r="F13" s="527"/>
      <c r="G13" s="527"/>
      <c r="H13" s="527"/>
      <c r="I13" s="527"/>
      <c r="J13" s="527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43931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43931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2" t="s">
        <v>65</v>
      </c>
      <c r="B22" s="532" t="s">
        <v>66</v>
      </c>
      <c r="C22" s="532"/>
      <c r="D22" s="532"/>
      <c r="E22" s="532" t="s">
        <v>67</v>
      </c>
      <c r="F22" s="532"/>
      <c r="G22" s="550" t="s">
        <v>68</v>
      </c>
      <c r="H22" s="532" t="s">
        <v>69</v>
      </c>
      <c r="I22" s="532"/>
      <c r="J22" s="532"/>
    </row>
    <row r="23" spans="1:10" x14ac:dyDescent="0.25">
      <c r="A23" s="532"/>
      <c r="B23" s="532"/>
      <c r="C23" s="532"/>
      <c r="D23" s="532"/>
      <c r="E23" s="532"/>
      <c r="F23" s="532"/>
      <c r="G23" s="550"/>
      <c r="H23" s="532"/>
      <c r="I23" s="532"/>
      <c r="J23" s="532"/>
    </row>
    <row r="24" spans="1:10" x14ac:dyDescent="0.25">
      <c r="A24" s="533">
        <v>1</v>
      </c>
      <c r="B24" s="547" t="s">
        <v>43</v>
      </c>
      <c r="C24" s="548"/>
      <c r="D24" s="549"/>
      <c r="E24" s="535" t="str">
        <f>Данные!C14</f>
        <v>200CC OVAL FLASK</v>
      </c>
      <c r="F24" s="536"/>
      <c r="G24" s="539">
        <f>Данные!B14</f>
        <v>24</v>
      </c>
      <c r="H24" s="541"/>
      <c r="I24" s="542"/>
      <c r="J24" s="543"/>
    </row>
    <row r="25" spans="1:10" ht="40.15" customHeight="1" x14ac:dyDescent="0.25">
      <c r="A25" s="534"/>
      <c r="B25" s="529" t="str">
        <f>Данные!$A$30</f>
        <v>(к серийному формокомплекту Бутылка XXI-В-28-2-200-3 Фляга)</v>
      </c>
      <c r="C25" s="530"/>
      <c r="D25" s="531"/>
      <c r="E25" s="537"/>
      <c r="F25" s="538"/>
      <c r="G25" s="540"/>
      <c r="H25" s="544"/>
      <c r="I25" s="545"/>
      <c r="J25" s="546"/>
    </row>
    <row r="26" spans="1:10" x14ac:dyDescent="0.25">
      <c r="A26" s="533">
        <f>A24+1</f>
        <v>2</v>
      </c>
      <c r="B26" s="551" t="s">
        <v>106</v>
      </c>
      <c r="C26" s="552"/>
      <c r="D26" s="553"/>
      <c r="E26" s="535" t="str">
        <f>Данные!C15</f>
        <v>200CC OVAL FLASK</v>
      </c>
      <c r="F26" s="536"/>
      <c r="G26" s="539">
        <f>Данные!B15</f>
        <v>24</v>
      </c>
      <c r="H26" s="541"/>
      <c r="I26" s="542"/>
      <c r="J26" s="543"/>
    </row>
    <row r="27" spans="1:10" ht="40.15" customHeight="1" x14ac:dyDescent="0.25">
      <c r="A27" s="534"/>
      <c r="B27" s="529" t="str">
        <f>Данные!$A$30</f>
        <v>(к серийному формокомплекту Бутылка XXI-В-28-2-200-3 Фляга)</v>
      </c>
      <c r="C27" s="530"/>
      <c r="D27" s="531"/>
      <c r="E27" s="537"/>
      <c r="F27" s="538"/>
      <c r="G27" s="540"/>
      <c r="H27" s="544"/>
      <c r="I27" s="545"/>
      <c r="J27" s="546"/>
    </row>
    <row r="28" spans="1:10" ht="14.45" customHeight="1" x14ac:dyDescent="0.25">
      <c r="A28" s="533">
        <f t="shared" ref="A28" si="0">A26+1</f>
        <v>3</v>
      </c>
      <c r="B28" s="551" t="s">
        <v>38</v>
      </c>
      <c r="C28" s="552"/>
      <c r="D28" s="553"/>
      <c r="E28" s="535" t="str">
        <f>Данные!C16</f>
        <v>200CC OVAL FLASK</v>
      </c>
      <c r="F28" s="536"/>
      <c r="G28" s="539">
        <f>Данные!B16</f>
        <v>30</v>
      </c>
      <c r="H28" s="541" t="s">
        <v>147</v>
      </c>
      <c r="I28" s="542"/>
      <c r="J28" s="543"/>
    </row>
    <row r="29" spans="1:10" ht="40.15" customHeight="1" x14ac:dyDescent="0.25">
      <c r="A29" s="534"/>
      <c r="B29" s="529" t="str">
        <f>Данные!$A$30</f>
        <v>(к серийному формокомплекту Бутылка XXI-В-28-2-200-3 Фляга)</v>
      </c>
      <c r="C29" s="530"/>
      <c r="D29" s="531"/>
      <c r="E29" s="537"/>
      <c r="F29" s="538"/>
      <c r="G29" s="540"/>
      <c r="H29" s="544"/>
      <c r="I29" s="545"/>
      <c r="J29" s="546"/>
    </row>
    <row r="30" spans="1:10" ht="14.45" customHeight="1" x14ac:dyDescent="0.25">
      <c r="A30" s="533">
        <f t="shared" ref="A30" si="1">A28+1</f>
        <v>4</v>
      </c>
      <c r="B30" s="551" t="s">
        <v>107</v>
      </c>
      <c r="C30" s="552"/>
      <c r="D30" s="553"/>
      <c r="E30" s="535" t="str">
        <f>Данные!C17</f>
        <v>200CC OVAL FLASK</v>
      </c>
      <c r="F30" s="536"/>
      <c r="G30" s="539">
        <f>Данные!B17</f>
        <v>32</v>
      </c>
      <c r="H30" s="541"/>
      <c r="I30" s="542"/>
      <c r="J30" s="543"/>
    </row>
    <row r="31" spans="1:10" ht="40.15" customHeight="1" x14ac:dyDescent="0.25">
      <c r="A31" s="534"/>
      <c r="B31" s="529" t="str">
        <f>Данные!$A$30</f>
        <v>(к серийному формокомплекту Бутылка XXI-В-28-2-200-3 Фляга)</v>
      </c>
      <c r="C31" s="530"/>
      <c r="D31" s="531"/>
      <c r="E31" s="554"/>
      <c r="F31" s="538"/>
      <c r="G31" s="540"/>
      <c r="H31" s="544"/>
      <c r="I31" s="545"/>
      <c r="J31" s="546"/>
    </row>
    <row r="32" spans="1:10" ht="14.45" customHeight="1" x14ac:dyDescent="0.25">
      <c r="A32" s="533">
        <f t="shared" ref="A32" si="2">A30+1</f>
        <v>5</v>
      </c>
      <c r="B32" s="551" t="s">
        <v>47</v>
      </c>
      <c r="C32" s="552"/>
      <c r="D32" s="553"/>
      <c r="E32" s="535" t="str">
        <f>Данные!C18</f>
        <v>200CC OVAL FLASK</v>
      </c>
      <c r="F32" s="536"/>
      <c r="G32" s="539">
        <f>Данные!B18</f>
        <v>80</v>
      </c>
      <c r="H32" s="541" t="s">
        <v>153</v>
      </c>
      <c r="I32" s="542"/>
      <c r="J32" s="543"/>
    </row>
    <row r="33" spans="1:10" ht="40.15" customHeight="1" x14ac:dyDescent="0.25">
      <c r="A33" s="534"/>
      <c r="B33" s="529" t="str">
        <f>Данные!$A$30</f>
        <v>(к серийному формокомплекту Бутылка XXI-В-28-2-200-3 Фляга)</v>
      </c>
      <c r="C33" s="530"/>
      <c r="D33" s="531"/>
      <c r="E33" s="554"/>
      <c r="F33" s="538"/>
      <c r="G33" s="540"/>
      <c r="H33" s="544"/>
      <c r="I33" s="545"/>
      <c r="J33" s="546"/>
    </row>
    <row r="34" spans="1:10" ht="14.45" customHeight="1" x14ac:dyDescent="0.25">
      <c r="A34" s="533">
        <f t="shared" ref="A34" si="3">A32+1</f>
        <v>6</v>
      </c>
      <c r="B34" s="551" t="s">
        <v>89</v>
      </c>
      <c r="C34" s="552"/>
      <c r="D34" s="553"/>
      <c r="E34" s="535" t="str">
        <f>Данные!C19</f>
        <v>200CC OVAL FLASK</v>
      </c>
      <c r="F34" s="536"/>
      <c r="G34" s="539">
        <f>Данные!B19</f>
        <v>100</v>
      </c>
      <c r="H34" s="541"/>
      <c r="I34" s="542"/>
      <c r="J34" s="543"/>
    </row>
    <row r="35" spans="1:10" ht="40.15" customHeight="1" x14ac:dyDescent="0.25">
      <c r="A35" s="534"/>
      <c r="B35" s="529" t="str">
        <f>Данные!$A$30</f>
        <v>(к серийному формокомплекту Бутылка XXI-В-28-2-200-3 Фляга)</v>
      </c>
      <c r="C35" s="530"/>
      <c r="D35" s="531"/>
      <c r="E35" s="554"/>
      <c r="F35" s="538"/>
      <c r="G35" s="540"/>
      <c r="H35" s="544"/>
      <c r="I35" s="545"/>
      <c r="J35" s="546"/>
    </row>
    <row r="36" spans="1:10" ht="14.45" customHeight="1" x14ac:dyDescent="0.25">
      <c r="A36" s="533">
        <f t="shared" ref="A36" si="4">A34+1</f>
        <v>7</v>
      </c>
      <c r="B36" s="551" t="s">
        <v>51</v>
      </c>
      <c r="C36" s="552"/>
      <c r="D36" s="553"/>
      <c r="E36" s="535" t="str">
        <f>Данные!C20</f>
        <v>200CC OVAL FLASK</v>
      </c>
      <c r="F36" s="536"/>
      <c r="G36" s="539">
        <f>Данные!B20</f>
        <v>40</v>
      </c>
      <c r="H36" s="541"/>
      <c r="I36" s="542"/>
      <c r="J36" s="543"/>
    </row>
    <row r="37" spans="1:10" ht="40.15" customHeight="1" x14ac:dyDescent="0.25">
      <c r="A37" s="534"/>
      <c r="B37" s="529" t="str">
        <f>Данные!$A$30</f>
        <v>(к серийному формокомплекту Бутылка XXI-В-28-2-200-3 Фляга)</v>
      </c>
      <c r="C37" s="530"/>
      <c r="D37" s="531"/>
      <c r="E37" s="554"/>
      <c r="F37" s="538"/>
      <c r="G37" s="540"/>
      <c r="H37" s="544"/>
      <c r="I37" s="545"/>
      <c r="J37" s="546"/>
    </row>
    <row r="38" spans="1:10" ht="14.45" customHeight="1" x14ac:dyDescent="0.25">
      <c r="A38" s="533">
        <f t="shared" ref="A38" si="5">A36+1</f>
        <v>8</v>
      </c>
      <c r="B38" s="551" t="s">
        <v>53</v>
      </c>
      <c r="C38" s="552"/>
      <c r="D38" s="553"/>
      <c r="E38" s="535">
        <f>Данные!C21</f>
        <v>0</v>
      </c>
      <c r="F38" s="536"/>
      <c r="G38" s="539">
        <f>Данные!B21</f>
        <v>0</v>
      </c>
      <c r="H38" s="541"/>
      <c r="I38" s="542"/>
      <c r="J38" s="543"/>
    </row>
    <row r="39" spans="1:10" ht="40.15" customHeight="1" x14ac:dyDescent="0.25">
      <c r="A39" s="534"/>
      <c r="B39" s="529" t="str">
        <f>Данные!$A$30</f>
        <v>(к серийному формокомплекту Бутылка XXI-В-28-2-200-3 Фляга)</v>
      </c>
      <c r="C39" s="530"/>
      <c r="D39" s="531"/>
      <c r="E39" s="554"/>
      <c r="F39" s="538"/>
      <c r="G39" s="540"/>
      <c r="H39" s="544"/>
      <c r="I39" s="545"/>
      <c r="J39" s="546"/>
    </row>
    <row r="40" spans="1:10" ht="14.45" customHeight="1" x14ac:dyDescent="0.25">
      <c r="A40" s="533">
        <f t="shared" ref="A40" si="6">A38+1</f>
        <v>9</v>
      </c>
      <c r="B40" s="551" t="s">
        <v>56</v>
      </c>
      <c r="C40" s="552"/>
      <c r="D40" s="553"/>
      <c r="E40" s="535" t="str">
        <f>Данные!C23</f>
        <v>200CC OVAL FLASK</v>
      </c>
      <c r="F40" s="536"/>
      <c r="G40" s="539">
        <f>Данные!B23</f>
        <v>20</v>
      </c>
      <c r="H40" s="541"/>
      <c r="I40" s="542"/>
      <c r="J40" s="543"/>
    </row>
    <row r="41" spans="1:10" ht="40.15" customHeight="1" x14ac:dyDescent="0.25">
      <c r="A41" s="534"/>
      <c r="B41" s="529" t="str">
        <f>Данные!$A$30</f>
        <v>(к серийному формокомплекту Бутылка XXI-В-28-2-200-3 Фляга)</v>
      </c>
      <c r="C41" s="530"/>
      <c r="D41" s="531"/>
      <c r="E41" s="554"/>
      <c r="F41" s="538"/>
      <c r="G41" s="540"/>
      <c r="H41" s="544"/>
      <c r="I41" s="545"/>
      <c r="J41" s="546"/>
    </row>
    <row r="42" spans="1:10" ht="14.45" customHeight="1" x14ac:dyDescent="0.25">
      <c r="A42" s="533">
        <f t="shared" ref="A42" si="7">A40+1</f>
        <v>10</v>
      </c>
      <c r="B42" s="551" t="s">
        <v>55</v>
      </c>
      <c r="C42" s="552"/>
      <c r="D42" s="553"/>
      <c r="E42" s="535">
        <f>Данные!C26</f>
        <v>0</v>
      </c>
      <c r="F42" s="536"/>
      <c r="G42" s="539">
        <f>Данные!B26</f>
        <v>0</v>
      </c>
      <c r="H42" s="541"/>
      <c r="I42" s="542"/>
      <c r="J42" s="543"/>
    </row>
    <row r="43" spans="1:10" ht="40.15" customHeight="1" x14ac:dyDescent="0.25">
      <c r="A43" s="534"/>
      <c r="B43" s="529" t="str">
        <f>Данные!$A$30</f>
        <v>(к серийному формокомплекту Бутылка XXI-В-28-2-200-3 Фляга)</v>
      </c>
      <c r="C43" s="530"/>
      <c r="D43" s="531"/>
      <c r="E43" s="554"/>
      <c r="F43" s="538"/>
      <c r="G43" s="540"/>
      <c r="H43" s="544"/>
      <c r="I43" s="545"/>
      <c r="J43" s="546"/>
    </row>
    <row r="44" spans="1:10" ht="14.45" customHeight="1" x14ac:dyDescent="0.25">
      <c r="A44" s="533">
        <f t="shared" ref="A44" si="8">A42+1</f>
        <v>11</v>
      </c>
      <c r="B44" s="551" t="s">
        <v>104</v>
      </c>
      <c r="C44" s="552"/>
      <c r="D44" s="553"/>
      <c r="E44" s="535">
        <f>Данные!C27</f>
        <v>0</v>
      </c>
      <c r="F44" s="536"/>
      <c r="G44" s="539">
        <f>Данные!B27</f>
        <v>0</v>
      </c>
      <c r="H44" s="541"/>
      <c r="I44" s="542"/>
      <c r="J44" s="543"/>
    </row>
    <row r="45" spans="1:10" ht="40.15" customHeight="1" x14ac:dyDescent="0.25">
      <c r="A45" s="534"/>
      <c r="B45" s="529" t="str">
        <f>Данные!$A$30</f>
        <v>(к серийному формокомплекту Бутылка XXI-В-28-2-200-3 Фляга)</v>
      </c>
      <c r="C45" s="530"/>
      <c r="D45" s="531"/>
      <c r="E45" s="554"/>
      <c r="F45" s="538"/>
      <c r="G45" s="540"/>
      <c r="H45" s="544"/>
      <c r="I45" s="545"/>
      <c r="J45" s="546"/>
    </row>
    <row r="46" spans="1:10" ht="14.45" customHeight="1" x14ac:dyDescent="0.25">
      <c r="A46" s="533">
        <f t="shared" ref="A46" si="9">A44+1</f>
        <v>12</v>
      </c>
      <c r="B46" s="551" t="s">
        <v>70</v>
      </c>
      <c r="C46" s="552"/>
      <c r="D46" s="553"/>
      <c r="E46" s="535" t="str">
        <f>Данные!C24</f>
        <v>200CC OVAL FLASK</v>
      </c>
      <c r="F46" s="536"/>
      <c r="G46" s="539">
        <f>Данные!B24</f>
        <v>8</v>
      </c>
      <c r="H46" s="541"/>
      <c r="I46" s="542"/>
      <c r="J46" s="543"/>
    </row>
    <row r="47" spans="1:10" ht="40.15" customHeight="1" x14ac:dyDescent="0.25">
      <c r="A47" s="534"/>
      <c r="B47" s="529" t="str">
        <f>Данные!$A$30</f>
        <v>(к серийному формокомплекту Бутылка XXI-В-28-2-200-3 Фляга)</v>
      </c>
      <c r="C47" s="530"/>
      <c r="D47" s="531"/>
      <c r="E47" s="554"/>
      <c r="F47" s="538"/>
      <c r="G47" s="540"/>
      <c r="H47" s="544"/>
      <c r="I47" s="545"/>
      <c r="J47" s="546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154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3" sqref="B23:E2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9"/>
      <c r="C2" s="570"/>
      <c r="D2" s="571"/>
      <c r="E2" s="578" t="s">
        <v>10</v>
      </c>
      <c r="F2" s="579"/>
      <c r="G2" s="579"/>
      <c r="H2" s="580"/>
      <c r="I2" s="585" t="s">
        <v>11</v>
      </c>
      <c r="J2" s="586"/>
      <c r="K2" s="589">
        <f>Данные!B14</f>
        <v>24</v>
      </c>
      <c r="L2" s="590"/>
      <c r="M2" s="66"/>
      <c r="N2" s="67"/>
      <c r="O2" s="68"/>
      <c r="P2" s="581"/>
      <c r="Q2" s="581"/>
      <c r="R2" s="69"/>
      <c r="S2" s="70"/>
    </row>
    <row r="3" spans="1:19" ht="24" thickBot="1" x14ac:dyDescent="0.25">
      <c r="A3" s="65"/>
      <c r="B3" s="572"/>
      <c r="C3" s="573"/>
      <c r="D3" s="574"/>
      <c r="E3" s="582" t="s">
        <v>43</v>
      </c>
      <c r="F3" s="583"/>
      <c r="G3" s="583"/>
      <c r="H3" s="584"/>
      <c r="I3" s="587"/>
      <c r="J3" s="588"/>
      <c r="K3" s="591"/>
      <c r="L3" s="592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5"/>
      <c r="C4" s="576"/>
      <c r="D4" s="57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6" t="s">
        <v>13</v>
      </c>
      <c r="C5" s="597"/>
      <c r="D5" s="508" t="str">
        <f>Данные!$A5</f>
        <v>PCI</v>
      </c>
      <c r="E5" s="509"/>
      <c r="F5" s="509"/>
      <c r="G5" s="509"/>
      <c r="H5" s="510"/>
      <c r="I5" s="558"/>
      <c r="J5" s="559"/>
      <c r="K5" s="509"/>
      <c r="L5" s="510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6" t="s">
        <v>12</v>
      </c>
      <c r="C6" s="598"/>
      <c r="D6" s="502" t="str">
        <f>Данные!$A2</f>
        <v>XXI-В-28-2-200-3 (Фляга 0,2 л.)</v>
      </c>
      <c r="E6" s="599"/>
      <c r="F6" s="599"/>
      <c r="G6" s="599"/>
      <c r="H6" s="600"/>
      <c r="I6" s="558"/>
      <c r="J6" s="559"/>
      <c r="K6" s="509"/>
      <c r="L6" s="510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0" t="s">
        <v>14</v>
      </c>
      <c r="C7" s="561"/>
      <c r="D7" s="511">
        <f>Данные!$A8</f>
        <v>0</v>
      </c>
      <c r="E7" s="562"/>
      <c r="F7" s="562"/>
      <c r="G7" s="562"/>
      <c r="H7" s="563"/>
      <c r="I7" s="560" t="s">
        <v>15</v>
      </c>
      <c r="J7" s="564"/>
      <c r="K7" s="499">
        <f>Данные!$A11</f>
        <v>0</v>
      </c>
      <c r="L7" s="500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150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151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5" t="s">
        <v>57</v>
      </c>
      <c r="C23" s="556"/>
      <c r="D23" s="556"/>
      <c r="E23" s="557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3" t="s">
        <v>45</v>
      </c>
      <c r="C24" s="594"/>
      <c r="D24" s="594"/>
      <c r="E24" s="595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8" t="s">
        <v>135</v>
      </c>
      <c r="L27" s="568"/>
      <c r="M27" s="568"/>
      <c r="N27" s="461"/>
      <c r="O27" s="461"/>
      <c r="P27" s="477"/>
      <c r="Q27" s="477"/>
    </row>
    <row r="28" spans="1:19" x14ac:dyDescent="0.2">
      <c r="N28" s="565" t="s">
        <v>139</v>
      </c>
      <c r="O28" s="565"/>
      <c r="P28" s="566" t="s">
        <v>140</v>
      </c>
      <c r="Q28" s="567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4">
        <f>'Чист. форма'!B2:D4</f>
        <v>0</v>
      </c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Данные!B15</f>
        <v>24</v>
      </c>
      <c r="L2" s="624"/>
      <c r="M2" s="66"/>
      <c r="N2" s="67"/>
      <c r="O2" s="68"/>
      <c r="P2" s="581"/>
      <c r="Q2" s="581"/>
      <c r="R2" s="69"/>
      <c r="S2" s="70"/>
    </row>
    <row r="3" spans="1:19" ht="17.25" customHeight="1" thickBot="1" x14ac:dyDescent="0.25">
      <c r="A3" s="65"/>
      <c r="B3" s="607"/>
      <c r="C3" s="608"/>
      <c r="D3" s="609"/>
      <c r="E3" s="616" t="s">
        <v>44</v>
      </c>
      <c r="F3" s="617"/>
      <c r="G3" s="617"/>
      <c r="H3" s="618"/>
      <c r="I3" s="621"/>
      <c r="J3" s="622"/>
      <c r="K3" s="625"/>
      <c r="L3" s="62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6" t="s">
        <v>13</v>
      </c>
      <c r="C5" s="627"/>
      <c r="D5" s="508" t="str">
        <f>Данные!$A5</f>
        <v>PCI</v>
      </c>
      <c r="E5" s="509"/>
      <c r="F5" s="509"/>
      <c r="G5" s="509"/>
      <c r="H5" s="510"/>
      <c r="I5" s="628"/>
      <c r="J5" s="629"/>
      <c r="K5" s="630"/>
      <c r="L5" s="51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6" t="s">
        <v>12</v>
      </c>
      <c r="C6" s="627"/>
      <c r="D6" s="502" t="str">
        <f>Данные!$A2</f>
        <v>XXI-В-28-2-200-3 (Фляга 0,2 л.)</v>
      </c>
      <c r="E6" s="599"/>
      <c r="F6" s="599"/>
      <c r="G6" s="599"/>
      <c r="H6" s="600"/>
      <c r="I6" s="628"/>
      <c r="J6" s="629"/>
      <c r="K6" s="630"/>
      <c r="L6" s="510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0" t="s">
        <v>14</v>
      </c>
      <c r="C7" s="631"/>
      <c r="D7" s="511">
        <f>Данные!$A8</f>
        <v>0</v>
      </c>
      <c r="E7" s="562"/>
      <c r="F7" s="562"/>
      <c r="G7" s="562"/>
      <c r="H7" s="563"/>
      <c r="I7" s="632" t="s">
        <v>15</v>
      </c>
      <c r="J7" s="631"/>
      <c r="K7" s="499">
        <f>Данные!$A11</f>
        <v>0</v>
      </c>
      <c r="L7" s="500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2" t="s">
        <v>134</v>
      </c>
      <c r="C14" s="603"/>
      <c r="D14" s="603"/>
      <c r="E14" s="603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5" t="s">
        <v>141</v>
      </c>
      <c r="C15" s="556"/>
      <c r="D15" s="556"/>
      <c r="E15" s="556"/>
      <c r="F15" s="601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3" t="s">
        <v>45</v>
      </c>
      <c r="C16" s="594"/>
      <c r="D16" s="594"/>
      <c r="E16" s="595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8" t="s">
        <v>135</v>
      </c>
      <c r="M19" s="568"/>
      <c r="N19" s="568"/>
      <c r="O19" s="461"/>
      <c r="P19" s="461"/>
      <c r="Q19" s="477"/>
      <c r="R19" s="477"/>
    </row>
    <row r="20" spans="1:19" x14ac:dyDescent="0.2">
      <c r="O20" s="565" t="s">
        <v>139</v>
      </c>
      <c r="P20" s="565"/>
      <c r="Q20" s="566" t="s">
        <v>140</v>
      </c>
      <c r="R20" s="567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9"/>
      <c r="C2" s="570"/>
      <c r="D2" s="571"/>
      <c r="E2" s="578" t="s">
        <v>10</v>
      </c>
      <c r="F2" s="579"/>
      <c r="G2" s="579"/>
      <c r="H2" s="580"/>
      <c r="I2" s="585" t="s">
        <v>11</v>
      </c>
      <c r="J2" s="586"/>
      <c r="K2" s="589">
        <f>Данные!B16</f>
        <v>30</v>
      </c>
      <c r="L2" s="590"/>
      <c r="M2" s="66"/>
      <c r="N2" s="67"/>
      <c r="O2" s="68"/>
      <c r="P2" s="581"/>
      <c r="Q2" s="581"/>
      <c r="R2" s="69"/>
      <c r="S2" s="70"/>
    </row>
    <row r="3" spans="1:24" ht="17.25" customHeight="1" thickBot="1" x14ac:dyDescent="0.25">
      <c r="A3" s="65"/>
      <c r="B3" s="572"/>
      <c r="C3" s="573"/>
      <c r="D3" s="574"/>
      <c r="E3" s="582" t="s">
        <v>38</v>
      </c>
      <c r="F3" s="583"/>
      <c r="G3" s="583"/>
      <c r="H3" s="584"/>
      <c r="I3" s="587"/>
      <c r="J3" s="588"/>
      <c r="K3" s="591"/>
      <c r="L3" s="592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5"/>
      <c r="C4" s="576"/>
      <c r="D4" s="57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6" t="s">
        <v>13</v>
      </c>
      <c r="C5" s="597"/>
      <c r="D5" s="508" t="str">
        <f>Данные!$A5</f>
        <v>PCI</v>
      </c>
      <c r="E5" s="509"/>
      <c r="F5" s="509"/>
      <c r="G5" s="509"/>
      <c r="H5" s="510"/>
      <c r="I5" s="558"/>
      <c r="J5" s="559"/>
      <c r="K5" s="509"/>
      <c r="L5" s="510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6" t="s">
        <v>12</v>
      </c>
      <c r="C6" s="598"/>
      <c r="D6" s="502" t="str">
        <f>Данные!$A2</f>
        <v>XXI-В-28-2-200-3 (Фляга 0,2 л.)</v>
      </c>
      <c r="E6" s="599"/>
      <c r="F6" s="599"/>
      <c r="G6" s="599"/>
      <c r="H6" s="600"/>
      <c r="I6" s="558"/>
      <c r="J6" s="559"/>
      <c r="K6" s="509"/>
      <c r="L6" s="510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0" t="s">
        <v>14</v>
      </c>
      <c r="C7" s="561"/>
      <c r="D7" s="511">
        <f>Данные!$A8</f>
        <v>0</v>
      </c>
      <c r="E7" s="562"/>
      <c r="F7" s="562"/>
      <c r="G7" s="562"/>
      <c r="H7" s="563"/>
      <c r="I7" s="560" t="s">
        <v>15</v>
      </c>
      <c r="J7" s="564"/>
      <c r="K7" s="499">
        <f>Данные!$A11</f>
        <v>0</v>
      </c>
      <c r="L7" s="500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148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3" t="s">
        <v>135</v>
      </c>
      <c r="M23" s="633"/>
      <c r="N23" s="633"/>
      <c r="O23" s="461"/>
      <c r="P23" s="461"/>
      <c r="Q23" s="477"/>
      <c r="R23" s="477"/>
    </row>
    <row r="24" spans="1:24" x14ac:dyDescent="0.2">
      <c r="O24" s="565" t="s">
        <v>139</v>
      </c>
      <c r="P24" s="565"/>
      <c r="Q24" s="566" t="s">
        <v>140</v>
      </c>
      <c r="R24" s="567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9"/>
      <c r="C2" s="570"/>
      <c r="D2" s="571"/>
      <c r="E2" s="578" t="s">
        <v>10</v>
      </c>
      <c r="F2" s="579"/>
      <c r="G2" s="579"/>
      <c r="H2" s="580"/>
      <c r="I2" s="585" t="s">
        <v>11</v>
      </c>
      <c r="J2" s="586"/>
      <c r="K2" s="589">
        <f>Данные!B17</f>
        <v>32</v>
      </c>
      <c r="L2" s="590"/>
      <c r="M2" s="7"/>
      <c r="N2" s="8"/>
      <c r="O2" s="9"/>
      <c r="P2" s="634"/>
      <c r="Q2" s="634"/>
      <c r="R2" s="10"/>
      <c r="S2" s="11"/>
    </row>
    <row r="3" spans="1:19" ht="17.25" customHeight="1" thickBot="1" x14ac:dyDescent="0.25">
      <c r="A3" s="6"/>
      <c r="B3" s="572"/>
      <c r="C3" s="573"/>
      <c r="D3" s="574"/>
      <c r="E3" s="582" t="s">
        <v>23</v>
      </c>
      <c r="F3" s="583"/>
      <c r="G3" s="583"/>
      <c r="H3" s="584"/>
      <c r="I3" s="587"/>
      <c r="J3" s="588"/>
      <c r="K3" s="591"/>
      <c r="L3" s="59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5"/>
      <c r="C4" s="576"/>
      <c r="D4" s="57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6" t="s">
        <v>13</v>
      </c>
      <c r="C5" s="597"/>
      <c r="D5" s="508" t="str">
        <f>Данные!$A5</f>
        <v>PCI</v>
      </c>
      <c r="E5" s="509"/>
      <c r="F5" s="509"/>
      <c r="G5" s="509"/>
      <c r="H5" s="510"/>
      <c r="I5" s="558"/>
      <c r="J5" s="559"/>
      <c r="K5" s="509"/>
      <c r="L5" s="510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6" t="s">
        <v>12</v>
      </c>
      <c r="C6" s="598"/>
      <c r="D6" s="502" t="str">
        <f>Данные!$A2</f>
        <v>XXI-В-28-2-200-3 (Фляга 0,2 л.)</v>
      </c>
      <c r="E6" s="599"/>
      <c r="F6" s="599"/>
      <c r="G6" s="599"/>
      <c r="H6" s="600"/>
      <c r="I6" s="558"/>
      <c r="J6" s="559"/>
      <c r="K6" s="509"/>
      <c r="L6" s="510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0" t="s">
        <v>14</v>
      </c>
      <c r="C7" s="561"/>
      <c r="D7" s="511">
        <f>Данные!$A8</f>
        <v>0</v>
      </c>
      <c r="E7" s="562"/>
      <c r="F7" s="562"/>
      <c r="G7" s="562"/>
      <c r="H7" s="563"/>
      <c r="I7" s="560" t="s">
        <v>15</v>
      </c>
      <c r="J7" s="564"/>
      <c r="K7" s="499">
        <f>Данные!$A11</f>
        <v>0</v>
      </c>
      <c r="L7" s="500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149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3" t="s">
        <v>135</v>
      </c>
      <c r="M18" s="633"/>
      <c r="N18" s="633"/>
      <c r="O18" s="461"/>
      <c r="P18" s="461"/>
      <c r="Q18" s="477"/>
      <c r="R18" s="477"/>
    </row>
    <row r="19" spans="12:18" x14ac:dyDescent="0.2">
      <c r="O19" s="565" t="s">
        <v>139</v>
      </c>
      <c r="P19" s="565"/>
      <c r="Q19" s="566" t="s">
        <v>140</v>
      </c>
      <c r="R19" s="567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19" sqref="I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Данные!B18</f>
        <v>80</v>
      </c>
      <c r="L2" s="624"/>
      <c r="M2" s="635"/>
      <c r="N2" s="636"/>
      <c r="O2" s="636"/>
      <c r="P2" s="636"/>
      <c r="Q2" s="636"/>
      <c r="R2" s="637"/>
      <c r="S2" s="70"/>
    </row>
    <row r="3" spans="1:19" ht="17.25" customHeight="1" thickBot="1" x14ac:dyDescent="0.25">
      <c r="A3" s="65"/>
      <c r="B3" s="607"/>
      <c r="C3" s="608"/>
      <c r="D3" s="609"/>
      <c r="E3" s="616" t="s">
        <v>47</v>
      </c>
      <c r="F3" s="617"/>
      <c r="G3" s="617"/>
      <c r="H3" s="618"/>
      <c r="I3" s="621"/>
      <c r="J3" s="622"/>
      <c r="K3" s="625"/>
      <c r="L3" s="626"/>
      <c r="M3" s="638"/>
      <c r="N3" s="639"/>
      <c r="O3" s="639"/>
      <c r="P3" s="639"/>
      <c r="Q3" s="639"/>
      <c r="R3" s="640"/>
      <c r="S3" s="70"/>
    </row>
    <row r="4" spans="1:19" ht="17.100000000000001" customHeight="1" thickBot="1" x14ac:dyDescent="0.25">
      <c r="A4" s="65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638"/>
      <c r="N4" s="639"/>
      <c r="O4" s="639"/>
      <c r="P4" s="639"/>
      <c r="Q4" s="639"/>
      <c r="R4" s="640"/>
      <c r="S4" s="70"/>
    </row>
    <row r="5" spans="1:19" ht="24.75" customHeight="1" thickTop="1" thickBot="1" x14ac:dyDescent="0.25">
      <c r="A5" s="65"/>
      <c r="B5" s="596" t="s">
        <v>13</v>
      </c>
      <c r="C5" s="627"/>
      <c r="D5" s="508" t="str">
        <f>Данные!$A5</f>
        <v>PCI</v>
      </c>
      <c r="E5" s="509"/>
      <c r="F5" s="509"/>
      <c r="G5" s="509"/>
      <c r="H5" s="510"/>
      <c r="I5" s="628"/>
      <c r="J5" s="629"/>
      <c r="K5" s="630"/>
      <c r="L5" s="510"/>
      <c r="M5" s="638"/>
      <c r="N5" s="639"/>
      <c r="O5" s="639"/>
      <c r="P5" s="639"/>
      <c r="Q5" s="639"/>
      <c r="R5" s="640"/>
      <c r="S5" s="70"/>
    </row>
    <row r="6" spans="1:19" ht="17.100000000000001" customHeight="1" thickTop="1" thickBot="1" x14ac:dyDescent="0.25">
      <c r="A6" s="65"/>
      <c r="B6" s="596" t="s">
        <v>12</v>
      </c>
      <c r="C6" s="627"/>
      <c r="D6" s="502" t="str">
        <f>Данные!$A2</f>
        <v>XXI-В-28-2-200-3 (Фляга 0,2 л.)</v>
      </c>
      <c r="E6" s="599"/>
      <c r="F6" s="599"/>
      <c r="G6" s="599"/>
      <c r="H6" s="600"/>
      <c r="I6" s="628"/>
      <c r="J6" s="629"/>
      <c r="K6" s="630"/>
      <c r="L6" s="510"/>
      <c r="M6" s="638"/>
      <c r="N6" s="639"/>
      <c r="O6" s="639"/>
      <c r="P6" s="639"/>
      <c r="Q6" s="639"/>
      <c r="R6" s="640"/>
      <c r="S6" s="70"/>
    </row>
    <row r="7" spans="1:19" ht="90.75" customHeight="1" thickTop="1" thickBot="1" x14ac:dyDescent="0.25">
      <c r="A7" s="65"/>
      <c r="B7" s="560" t="s">
        <v>14</v>
      </c>
      <c r="C7" s="631"/>
      <c r="D7" s="511">
        <f>Данные!$A8</f>
        <v>0</v>
      </c>
      <c r="E7" s="562"/>
      <c r="F7" s="562"/>
      <c r="G7" s="562"/>
      <c r="H7" s="563"/>
      <c r="I7" s="632" t="s">
        <v>15</v>
      </c>
      <c r="J7" s="631"/>
      <c r="K7" s="499">
        <f>Данные!$A11</f>
        <v>0</v>
      </c>
      <c r="L7" s="500"/>
      <c r="M7" s="638"/>
      <c r="N7" s="639"/>
      <c r="O7" s="639"/>
      <c r="P7" s="639"/>
      <c r="Q7" s="639"/>
      <c r="R7" s="640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72" customFormat="1" ht="33.75" x14ac:dyDescent="0.2">
      <c r="A13" s="462"/>
      <c r="B13" s="463" t="s">
        <v>3</v>
      </c>
      <c r="C13" s="464">
        <v>38.1</v>
      </c>
      <c r="D13" s="465">
        <v>0.03</v>
      </c>
      <c r="E13" s="465">
        <v>0</v>
      </c>
      <c r="F13" s="466" t="s">
        <v>16</v>
      </c>
      <c r="G13" s="296" t="s">
        <v>136</v>
      </c>
      <c r="H13" s="467"/>
      <c r="I13" s="468"/>
      <c r="J13" s="468"/>
      <c r="K13" s="468"/>
      <c r="L13" s="468"/>
      <c r="M13" s="469"/>
      <c r="N13" s="469"/>
      <c r="O13" s="469"/>
      <c r="P13" s="469"/>
      <c r="Q13" s="469"/>
      <c r="R13" s="470"/>
      <c r="S13" s="471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3" t="s">
        <v>48</v>
      </c>
      <c r="C21" s="594"/>
      <c r="D21" s="594"/>
      <c r="E21" s="595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3" t="s">
        <v>135</v>
      </c>
      <c r="M24" s="633"/>
      <c r="N24" s="633"/>
      <c r="O24" s="461"/>
      <c r="P24" s="461"/>
      <c r="Q24" s="477"/>
      <c r="R24" s="477"/>
    </row>
    <row r="25" spans="1:19" x14ac:dyDescent="0.2">
      <c r="O25" s="565" t="s">
        <v>139</v>
      </c>
      <c r="P25" s="565"/>
      <c r="Q25" s="566" t="s">
        <v>140</v>
      </c>
      <c r="R25" s="567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Данные!B19</f>
        <v>100</v>
      </c>
      <c r="L2" s="624"/>
      <c r="M2" s="66"/>
      <c r="N2" s="67"/>
      <c r="O2" s="68"/>
      <c r="P2" s="641"/>
      <c r="Q2" s="641"/>
      <c r="R2" s="69"/>
      <c r="S2" s="70"/>
    </row>
    <row r="3" spans="1:19" ht="17.25" customHeight="1" thickBot="1" x14ac:dyDescent="0.25">
      <c r="A3" s="65"/>
      <c r="B3" s="607"/>
      <c r="C3" s="608"/>
      <c r="D3" s="609"/>
      <c r="E3" s="616" t="s">
        <v>89</v>
      </c>
      <c r="F3" s="617"/>
      <c r="G3" s="617"/>
      <c r="H3" s="618"/>
      <c r="I3" s="621"/>
      <c r="J3" s="622"/>
      <c r="K3" s="625"/>
      <c r="L3" s="62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6" t="s">
        <v>13</v>
      </c>
      <c r="C5" s="627"/>
      <c r="D5" s="508" t="str">
        <f>Данные!$A5</f>
        <v>PCI</v>
      </c>
      <c r="E5" s="509"/>
      <c r="F5" s="509"/>
      <c r="G5" s="509"/>
      <c r="H5" s="510"/>
      <c r="I5" s="628"/>
      <c r="J5" s="629"/>
      <c r="K5" s="630"/>
      <c r="L5" s="51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6" t="s">
        <v>12</v>
      </c>
      <c r="C6" s="627"/>
      <c r="D6" s="502" t="str">
        <f>Данные!$A2</f>
        <v>XXI-В-28-2-200-3 (Фляга 0,2 л.)</v>
      </c>
      <c r="E6" s="599"/>
      <c r="F6" s="599"/>
      <c r="G6" s="599"/>
      <c r="H6" s="600"/>
      <c r="I6" s="628"/>
      <c r="J6" s="629"/>
      <c r="K6" s="630"/>
      <c r="L6" s="510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0" t="s">
        <v>14</v>
      </c>
      <c r="C7" s="631"/>
      <c r="D7" s="511">
        <f>Данные!$A8</f>
        <v>0</v>
      </c>
      <c r="E7" s="562"/>
      <c r="F7" s="562"/>
      <c r="G7" s="562"/>
      <c r="H7" s="563"/>
      <c r="I7" s="632" t="s">
        <v>15</v>
      </c>
      <c r="J7" s="631"/>
      <c r="K7" s="499">
        <f>Данные!$A11</f>
        <v>0</v>
      </c>
      <c r="L7" s="500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2" customFormat="1" ht="25.15" customHeight="1" x14ac:dyDescent="0.2">
      <c r="A12" s="462"/>
      <c r="B12" s="473" t="s">
        <v>3</v>
      </c>
      <c r="C12" s="474">
        <v>28.6</v>
      </c>
      <c r="D12" s="468">
        <v>0</v>
      </c>
      <c r="E12" s="468">
        <v>-0.03</v>
      </c>
      <c r="F12" s="466" t="s">
        <v>16</v>
      </c>
      <c r="G12" s="296" t="s">
        <v>138</v>
      </c>
      <c r="H12" s="475"/>
      <c r="I12" s="468"/>
      <c r="J12" s="468"/>
      <c r="K12" s="468"/>
      <c r="L12" s="468"/>
      <c r="M12" s="468"/>
      <c r="N12" s="468"/>
      <c r="O12" s="468"/>
      <c r="P12" s="468"/>
      <c r="Q12" s="468"/>
      <c r="R12" s="476"/>
      <c r="S12" s="471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3" t="s">
        <v>50</v>
      </c>
      <c r="C16" s="594"/>
      <c r="D16" s="594"/>
      <c r="E16" s="595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3" t="s">
        <v>135</v>
      </c>
      <c r="M19" s="633"/>
      <c r="N19" s="633"/>
      <c r="O19" s="461"/>
      <c r="P19" s="461"/>
      <c r="Q19" s="477"/>
      <c r="R19" s="477"/>
    </row>
    <row r="20" spans="1:19" x14ac:dyDescent="0.2">
      <c r="O20" s="565" t="s">
        <v>139</v>
      </c>
      <c r="P20" s="565"/>
      <c r="Q20" s="566" t="s">
        <v>140</v>
      </c>
      <c r="R20" s="567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2020-04-09T13:22:41Z</cp:lastPrinted>
  <dcterms:created xsi:type="dcterms:W3CDTF">2004-01-21T15:24:02Z</dcterms:created>
  <dcterms:modified xsi:type="dcterms:W3CDTF">2020-08-03T06:52:05Z</dcterms:modified>
</cp:coreProperties>
</file>