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500-4 (Фляга 0,5 л.)\"/>
    </mc:Choice>
  </mc:AlternateContent>
  <xr:revisionPtr revIDLastSave="0" documentId="13_ncr:1_{9B8F7CD2-EC1A-4A90-8129-279E6A965BB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G22" i="16" l="1"/>
  <c r="I22" i="16" s="1"/>
  <c r="H22" i="16"/>
  <c r="D1" i="16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<sst xmlns="http://schemas.openxmlformats.org/spreadsheetml/2006/main" count="539" uniqueCount="153">
  <si>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</si>
  <si>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</si>
  <si>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</si>
  <si>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</si>
  <si>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</si>
  <si>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</si>
  <si>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</si>
  <si>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</si>
  <si>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</si>
  <si>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</si>
  <si>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</si>
  <si>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</si>
  <si>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</si>
  <si>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</si>
  <si>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</si>
  <si>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</si>
  <si>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</si>
  <si>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</si>
  <si>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</si>
  <si>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</si>
  <si>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</si>
  <si>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</si>
  <si>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</si>
  <si>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</si>
  <si>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</si>
  <si>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</si>
  <si>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</si>
  <si>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</si>
  <si>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</si>
  <si>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</si>
  <si>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</si>
  <si>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</si>
  <si>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</si>
  <si>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</si>
  <si>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</si>
  <si>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</si>
  <si>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</si>
  <si>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</si>
  <si>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</si>
  <si>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</si>
  <si>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</si>
  <si>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</si>
  <si>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</si>
  <si>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</si>
  <si>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</si>
  <si>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</si>
  <si>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</si>
  <si>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</si>
  <si>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</si>
  <si>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</si>
  <si>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</si>
  <si>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</si>
  <si>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</si>
  <si>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</si>
  <si>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</si>
  <si>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</si>
  <si>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</si>
  <si>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</si>
  <si>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</si>
  <si>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</si>
  <si>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</si>
  <si>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</si>
  <si>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</si>
  <si>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</si>
  <si>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</si>
  <si>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</si>
  <si>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</si>
  <si>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</si>
  <si>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</si>
  <si>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</si>
  <si>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</si>
  <si>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</si>
  <si>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</si>
  <si>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</si>
  <si>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</si>
  <si>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</si>
  <si>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</si>
  <si>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</si>
  <si>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</si>
  <si>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</si>
  <si>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</si>
  <si>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</si>
  <si>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</si>
  <si>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</si>
  <si>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</si>
  <si>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</si>
  <si>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</si>
  <si>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</si>
  <si>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</si>
  <si>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</si>
  <si>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</si>
  <si>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</si>
  <si>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</si>
  <si>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</si>
  <si>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</si>
  <si>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</si>
  <si>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</si>
  <si>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</si>
  <si>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</si>
  <si>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</si>
  <si>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</si>
  <si>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</si>
  <si>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</si>
  <si>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</si>
  <si>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</si>
  <si>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</si>
  <si>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</si>
  <si>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</si>
  <si>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</si>
  <si>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</si>
  <si>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</si>
  <si>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</si>
  <si>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</si>
  <si>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</si>
  <si>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</si>
  <si>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</si>
  <si>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</si>
  <si>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</si>
  <si>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</si>
  <si>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</si>
  <si>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</si>
  <si>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</si>
  <si>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</si>
  <si>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</si>
  <si>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</si>
  <si>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</si>
  <si>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</si>
  <si>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</si>
  <si>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</si>
  <si>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</si>
  <si>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</si>
  <si>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</si>
  <si>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</si>
  <si>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</si>
  <si>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</si>
  <si>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</si>
  <si>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</si>
  <si>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</si>
  <si>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</si>
  <si>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</si>
  <si>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</si>
  <si>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</si>
  <si>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</si>
  <si>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</si>
  <si>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</si>
  <si>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XIII-В-28-2-500-4 (Фляга 0,5 л.)</t>
  </si>
  <si>
    <t>FLYAGA 500 ml</t>
  </si>
  <si>
    <t>(к серийному формокомплекту БутылкаXIII-В-28-2-500-4 (Фляга 0,5 л.))</t>
  </si>
  <si>
    <t xml:space="preserve"> (владелец ООО "Ведатранзит" дог. №3 от 23.01.2019)</t>
  </si>
  <si>
    <t>0,2 / 0,1</t>
  </si>
  <si>
    <t>31 / 67</t>
  </si>
  <si>
    <t>Углубления на профиле черновой формы не соответствуют чертежу (по чертежу l=43, по факту l=24).</t>
  </si>
  <si>
    <r>
      <rPr>
        <b/>
        <sz val="12"/>
        <color theme="1"/>
        <rFont val="Arial"/>
        <family val="2"/>
        <charset val="204"/>
      </rPr>
      <t>Заключение</t>
    </r>
    <r>
      <rPr>
        <sz val="12"/>
        <color theme="1"/>
        <rFont val="Arial"/>
        <family val="2"/>
        <charset val="204"/>
      </rPr>
      <t>: при осмотре деталей формокомплекта выявилось, что черновые формы необходимо дорабатывать и приводить в соответствие согласно чертежа.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</si>
</sst>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97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14" fontId="58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0" xfId="2" applyFont="1" applyAlignment="1">
      <alignment horizontal="left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2" fontId="0" fillId="0" borderId="32" xfId="0" applyNumberFormat="1" applyBorder="1" applyAlignment="1">
      <alignment horizontal="center" vertical="center"/>
    </xf>
    <xf numFmtId="10" fontId="0" fillId="0" borderId="95" xfId="0" applyNumberFormat="1" applyBorder="1" applyAlignment="1">
      <alignment horizontal="center" vertical="center"/>
    </xf>
    <xf numFmtId="10" fontId="0" fillId="0" borderId="95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2" fontId="0" fillId="0" borderId="96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167" fontId="0" fillId="0" borderId="26" xfId="3" applyNumberFormat="1" applyFont="1" applyBorder="1" applyAlignment="1">
      <alignment horizontal="center" vertical="center"/>
    </xf>
    <xf numFmtId="167" fontId="0" fillId="0" borderId="33" xfId="3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31750</xdr:colOff>
      <xdr:row>1</xdr:row>
      <xdr:rowOff>125942</xdr:rowOff>
    </xdr:from>
    <xdr:to>
      <xdr:col>17</xdr:col>
      <xdr:colOff>540902</xdr:colOff>
      <xdr:row>6</xdr:row>
      <xdr:rowOff>957634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7275" y="23071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6" t="s">
        <v>79</v>
      </c>
      <c r="B1" s="490"/>
      <c r="C1" s="490"/>
      <c r="D1" s="490"/>
      <c r="E1" s="490"/>
      <c r="G1" s="362" t="s">
        <v>78</v>
      </c>
    </row>
    <row r="2" spans="1:11" ht="17.25" thickTop="1" thickBot="1" x14ac:dyDescent="0.25">
      <c r="A2" s="487" t="s">
        <v>145</v>
      </c>
      <c r="B2" s="488"/>
      <c r="C2" s="488"/>
      <c r="D2" s="488"/>
      <c r="E2" s="489"/>
      <c r="G2" s="361" t="s">
        <v>76</v>
      </c>
    </row>
    <row r="3" spans="1:11" ht="15.75" thickTop="1" x14ac:dyDescent="0.2">
      <c r="G3" s="361" t="s">
        <v>77</v>
      </c>
    </row>
    <row r="4" spans="1:11" ht="13.5" thickBot="1" x14ac:dyDescent="0.25">
      <c r="A4" s="491" t="s">
        <v>80</v>
      </c>
      <c r="B4" s="492"/>
      <c r="C4" s="492"/>
      <c r="D4" s="492"/>
      <c r="E4" s="492"/>
    </row>
    <row r="5" spans="1:11" ht="17.25" thickTop="1" thickBot="1" x14ac:dyDescent="0.25">
      <c r="A5" s="493" t="s">
        <v>84</v>
      </c>
      <c r="B5" s="494"/>
      <c r="C5" s="494"/>
      <c r="D5" s="494"/>
      <c r="E5" s="495"/>
    </row>
    <row r="6" spans="1:11" ht="13.5" thickTop="1" x14ac:dyDescent="0.2"/>
    <row r="7" spans="1:11" ht="13.5" thickBot="1" x14ac:dyDescent="0.25">
      <c r="A7" s="486" t="s">
        <v>81</v>
      </c>
      <c r="B7" s="490"/>
      <c r="C7" s="490"/>
      <c r="D7" s="490"/>
      <c r="E7" s="490"/>
    </row>
    <row r="8" spans="1:11" ht="17.25" thickTop="1" thickBot="1" x14ac:dyDescent="0.25">
      <c r="A8" s="496"/>
      <c r="B8" s="497"/>
      <c r="C8" s="497"/>
      <c r="D8" s="497"/>
      <c r="E8" s="498"/>
    </row>
    <row r="10" spans="1:11" ht="13.5" thickBot="1" x14ac:dyDescent="0.25">
      <c r="A10" s="486" t="s">
        <v>82</v>
      </c>
      <c r="B10" s="486"/>
      <c r="C10" s="363"/>
      <c r="D10" s="369" t="s">
        <v>90</v>
      </c>
      <c r="E10" s="363"/>
      <c r="F10" t="s">
        <v>91</v>
      </c>
    </row>
    <row r="11" spans="1:11" ht="17.25" thickTop="1" thickBot="1" x14ac:dyDescent="0.25">
      <c r="A11" s="484"/>
      <c r="B11" s="485"/>
      <c r="D11" s="368">
        <v>44041</v>
      </c>
      <c r="F11" s="481" t="s">
        <v>93</v>
      </c>
      <c r="G11" s="481"/>
      <c r="H11" s="481"/>
      <c r="I11" s="481"/>
      <c r="J11" s="482" t="s">
        <v>95</v>
      </c>
      <c r="K11" s="482"/>
    </row>
    <row r="12" spans="1:11" x14ac:dyDescent="0.2">
      <c r="F12" s="481" t="s">
        <v>83</v>
      </c>
      <c r="G12" s="481"/>
      <c r="H12" s="481"/>
      <c r="I12" s="481"/>
      <c r="J12" s="482" t="s">
        <v>96</v>
      </c>
      <c r="K12" s="482"/>
    </row>
    <row r="13" spans="1:11" ht="38.25" x14ac:dyDescent="0.2">
      <c r="A13" s="373" t="s">
        <v>85</v>
      </c>
      <c r="B13" s="373" t="s">
        <v>86</v>
      </c>
      <c r="C13" s="373" t="s">
        <v>99</v>
      </c>
      <c r="D13" s="373" t="s">
        <v>129</v>
      </c>
      <c r="E13" s="451" t="s">
        <v>130</v>
      </c>
      <c r="F13" s="481" t="s">
        <v>94</v>
      </c>
      <c r="G13" s="481"/>
      <c r="H13" s="481"/>
      <c r="I13" s="481"/>
      <c r="J13" s="482" t="s">
        <v>97</v>
      </c>
      <c r="K13" s="482"/>
    </row>
    <row r="14" spans="1:11" x14ac:dyDescent="0.2">
      <c r="A14" s="364" t="s">
        <v>43</v>
      </c>
      <c r="B14" s="365">
        <v>24</v>
      </c>
      <c r="C14" s="371" t="s">
        <v>146</v>
      </c>
      <c r="D14" s="365">
        <v>32.5</v>
      </c>
      <c r="E14" s="365">
        <f>B14*D14</f>
        <v>780</v>
      </c>
    </row>
    <row r="15" spans="1:11" x14ac:dyDescent="0.2">
      <c r="A15" s="364" t="s">
        <v>44</v>
      </c>
      <c r="B15" s="365">
        <v>24</v>
      </c>
      <c r="C15" s="371" t="s">
        <v>146</v>
      </c>
      <c r="D15" s="365">
        <v>3</v>
      </c>
      <c r="E15" s="365">
        <f t="shared" ref="E15:E26" si="0">B15*D15</f>
        <v>72</v>
      </c>
    </row>
    <row r="16" spans="1:11" x14ac:dyDescent="0.2">
      <c r="A16" s="364" t="s">
        <v>38</v>
      </c>
      <c r="B16" s="365">
        <v>32</v>
      </c>
      <c r="C16" s="371" t="s">
        <v>146</v>
      </c>
      <c r="D16" s="365">
        <v>34.200000000000003</v>
      </c>
      <c r="E16" s="365">
        <f t="shared" si="0"/>
        <v>1094.4000000000001</v>
      </c>
    </row>
    <row r="17" spans="1:7" x14ac:dyDescent="0.2">
      <c r="A17" s="364" t="s">
        <v>23</v>
      </c>
      <c r="B17" s="365">
        <v>32</v>
      </c>
      <c r="C17" s="371" t="s">
        <v>146</v>
      </c>
      <c r="D17" s="365">
        <v>1.3</v>
      </c>
      <c r="E17" s="365">
        <f t="shared" si="0"/>
        <v>41.6</v>
      </c>
    </row>
    <row r="18" spans="1:7" x14ac:dyDescent="0.2">
      <c r="A18" s="364" t="s">
        <v>47</v>
      </c>
      <c r="B18" s="365">
        <v>160</v>
      </c>
      <c r="C18" s="371" t="s">
        <v>146</v>
      </c>
      <c r="D18" s="365">
        <v>1.29</v>
      </c>
      <c r="E18" s="365">
        <f t="shared" si="0"/>
        <v>206.4</v>
      </c>
    </row>
    <row r="19" spans="1:7" x14ac:dyDescent="0.2">
      <c r="A19" s="364" t="s">
        <v>87</v>
      </c>
      <c r="B19" s="365">
        <v>200</v>
      </c>
      <c r="C19" s="371" t="s">
        <v>146</v>
      </c>
      <c r="D19" s="365">
        <v>0.3</v>
      </c>
      <c r="E19" s="365">
        <f t="shared" si="0"/>
        <v>60</v>
      </c>
    </row>
    <row r="20" spans="1:7" x14ac:dyDescent="0.2">
      <c r="A20" s="364" t="s">
        <v>51</v>
      </c>
      <c r="B20" s="365">
        <v>40</v>
      </c>
      <c r="C20" s="371" t="s">
        <v>146</v>
      </c>
      <c r="D20" s="365">
        <v>0.5</v>
      </c>
      <c r="E20" s="365">
        <f t="shared" si="0"/>
        <v>20</v>
      </c>
    </row>
    <row r="21" spans="1:7" x14ac:dyDescent="0.2">
      <c r="A21" s="364" t="s">
        <v>53</v>
      </c>
      <c r="B21" s="365"/>
      <c r="C21" s="371"/>
      <c r="D21" s="365">
        <v>0.4</v>
      </c>
      <c r="E21" s="365">
        <f t="shared" si="0"/>
        <v>0</v>
      </c>
    </row>
    <row r="22" spans="1:7" x14ac:dyDescent="0.2">
      <c r="A22" s="364" t="s">
        <v>88</v>
      </c>
      <c r="B22" s="371"/>
      <c r="C22" s="371"/>
      <c r="D22" s="365"/>
      <c r="E22" s="365">
        <f t="shared" si="0"/>
        <v>0</v>
      </c>
    </row>
    <row r="23" spans="1:7" x14ac:dyDescent="0.2">
      <c r="A23" s="364" t="s">
        <v>56</v>
      </c>
      <c r="B23" s="365"/>
      <c r="C23" s="371"/>
      <c r="D23" s="365">
        <v>1.7</v>
      </c>
      <c r="E23" s="365">
        <f t="shared" si="0"/>
        <v>0</v>
      </c>
    </row>
    <row r="24" spans="1:7" x14ac:dyDescent="0.2">
      <c r="A24" s="364" t="s">
        <v>70</v>
      </c>
      <c r="B24" s="365"/>
      <c r="C24" s="371"/>
      <c r="D24" s="365">
        <v>3</v>
      </c>
      <c r="E24" s="365">
        <f t="shared" si="0"/>
        <v>0</v>
      </c>
    </row>
    <row r="25" spans="1:7" x14ac:dyDescent="0.2">
      <c r="A25" s="364" t="s">
        <v>89</v>
      </c>
      <c r="B25" s="371"/>
      <c r="C25" s="371"/>
      <c r="D25" s="365"/>
      <c r="E25" s="365">
        <f t="shared" si="0"/>
        <v>0</v>
      </c>
    </row>
    <row r="26" spans="1:7" x14ac:dyDescent="0.2">
      <c r="A26" s="366" t="s">
        <v>55</v>
      </c>
      <c r="B26" s="367"/>
      <c r="C26" s="371"/>
      <c r="D26" s="365">
        <v>1.5</v>
      </c>
      <c r="E26" s="365">
        <f t="shared" si="0"/>
        <v>0</v>
      </c>
    </row>
    <row r="27" spans="1:7" x14ac:dyDescent="0.2">
      <c r="A27" s="366" t="s">
        <v>101</v>
      </c>
      <c r="B27" s="372"/>
      <c r="C27" s="371"/>
      <c r="D27" s="365"/>
      <c r="E27" s="365"/>
    </row>
    <row r="28" spans="1:7" x14ac:dyDescent="0.2">
      <c r="A28" s="370"/>
      <c r="D28" s="369"/>
      <c r="E28" s="369">
        <f>SUM(E14:E27)</f>
        <v>2274.4</v>
      </c>
      <c r="F28">
        <v>2400</v>
      </c>
      <c r="G28">
        <f>F28-E28</f>
        <v>125.59999999999991</v>
      </c>
    </row>
    <row r="29" spans="1:7" x14ac:dyDescent="0.2">
      <c r="A29" s="483" t="s">
        <v>102</v>
      </c>
      <c r="B29" s="483"/>
      <c r="C29" s="483"/>
    </row>
    <row r="30" spans="1:7" x14ac:dyDescent="0.2">
      <c r="A30" s="362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Данные!B20</f>
        <v>40</v>
      </c>
      <c r="L2" s="610"/>
      <c r="M2" s="164"/>
      <c r="N2" s="165"/>
      <c r="O2" s="166"/>
      <c r="P2" s="625"/>
      <c r="Q2" s="625"/>
      <c r="R2" s="167"/>
      <c r="S2" s="168"/>
    </row>
    <row r="3" spans="1:19" ht="17.25" customHeight="1" thickBot="1" x14ac:dyDescent="0.25">
      <c r="A3" s="163"/>
      <c r="B3" s="593"/>
      <c r="C3" s="594"/>
      <c r="D3" s="595"/>
      <c r="E3" s="602" t="s">
        <v>51</v>
      </c>
      <c r="F3" s="603"/>
      <c r="G3" s="603"/>
      <c r="H3" s="604"/>
      <c r="I3" s="607"/>
      <c r="J3" s="608"/>
      <c r="K3" s="611"/>
      <c r="L3" s="61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5"/>
      <c r="O9" s="335"/>
      <c r="P9" s="336"/>
      <c r="Q9" s="335"/>
      <c r="R9" s="337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8" t="s">
        <v>42</v>
      </c>
      <c r="O10" s="338"/>
      <c r="P10" s="338"/>
      <c r="Q10" s="338"/>
      <c r="R10" s="339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0"/>
      <c r="O11" s="340"/>
      <c r="P11" s="340"/>
      <c r="Q11" s="340"/>
      <c r="R11" s="341"/>
      <c r="S11" s="179"/>
    </row>
    <row r="12" spans="1:19" ht="24.75" customHeight="1" x14ac:dyDescent="0.2">
      <c r="A12" s="173"/>
      <c r="B12" s="184" t="s">
        <v>2</v>
      </c>
      <c r="C12" s="350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0"/>
      <c r="O12" s="340"/>
      <c r="P12" s="340"/>
      <c r="Q12" s="340"/>
      <c r="R12" s="341"/>
      <c r="S12" s="179"/>
    </row>
    <row r="13" spans="1:19" ht="24.75" customHeight="1" x14ac:dyDescent="0.2">
      <c r="A13" s="173"/>
      <c r="B13" s="184" t="s">
        <v>3</v>
      </c>
      <c r="C13" s="350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0"/>
      <c r="O13" s="340"/>
      <c r="P13" s="340"/>
      <c r="Q13" s="340"/>
      <c r="R13" s="341"/>
      <c r="S13" s="179"/>
    </row>
    <row r="14" spans="1:19" ht="24.75" customHeight="1" x14ac:dyDescent="0.2">
      <c r="A14" s="173"/>
      <c r="B14" s="184" t="s">
        <v>27</v>
      </c>
      <c r="C14" s="350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0"/>
      <c r="O14" s="340"/>
      <c r="P14" s="340"/>
      <c r="Q14" s="340"/>
      <c r="R14" s="341"/>
      <c r="S14" s="179"/>
    </row>
    <row r="15" spans="1:19" ht="24.75" customHeight="1" x14ac:dyDescent="0.2">
      <c r="A15" s="173"/>
      <c r="B15" s="184" t="s">
        <v>28</v>
      </c>
      <c r="C15" s="350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0"/>
      <c r="O15" s="340"/>
      <c r="P15" s="340"/>
      <c r="Q15" s="340"/>
      <c r="R15" s="341"/>
      <c r="S15" s="179"/>
    </row>
    <row r="16" spans="1:19" ht="24.75" customHeight="1" x14ac:dyDescent="0.2">
      <c r="A16" s="173"/>
      <c r="B16" s="184" t="s">
        <v>4</v>
      </c>
      <c r="C16" s="350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0"/>
      <c r="O16" s="340"/>
      <c r="P16" s="340"/>
      <c r="Q16" s="340"/>
      <c r="R16" s="341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0"/>
      <c r="O17" s="340"/>
      <c r="P17" s="340"/>
      <c r="Q17" s="340"/>
      <c r="R17" s="341"/>
      <c r="S17" s="179"/>
    </row>
    <row r="18" spans="1:19" ht="24.75" customHeight="1" thickBot="1" x14ac:dyDescent="0.25">
      <c r="A18" s="173"/>
      <c r="B18" s="184" t="s">
        <v>5</v>
      </c>
      <c r="C18" s="350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0"/>
      <c r="O18" s="340"/>
      <c r="P18" s="340"/>
      <c r="Q18" s="340"/>
      <c r="R18" s="341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16" t="s">
        <v>132</v>
      </c>
      <c r="M21" s="616"/>
      <c r="N21" s="616"/>
      <c r="O21" s="452"/>
      <c r="P21" s="452"/>
      <c r="Q21" s="468"/>
      <c r="R21" s="468"/>
    </row>
    <row r="22" spans="1:19" x14ac:dyDescent="0.2">
      <c r="O22" s="538" t="s">
        <v>136</v>
      </c>
      <c r="P22" s="538"/>
      <c r="Q22" s="539" t="s">
        <v>137</v>
      </c>
      <c r="R22" s="540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Данные!B21</f>
        <v>0</v>
      </c>
      <c r="L2" s="610"/>
      <c r="M2" s="203"/>
      <c r="N2" s="204"/>
      <c r="O2" s="205"/>
      <c r="P2" s="626"/>
      <c r="Q2" s="626"/>
      <c r="R2" s="206"/>
      <c r="S2" s="207"/>
    </row>
    <row r="3" spans="1:19" ht="17.25" customHeight="1" thickBot="1" x14ac:dyDescent="0.25">
      <c r="A3" s="202"/>
      <c r="B3" s="593"/>
      <c r="C3" s="594"/>
      <c r="D3" s="595"/>
      <c r="E3" s="602" t="s">
        <v>53</v>
      </c>
      <c r="F3" s="603"/>
      <c r="G3" s="603"/>
      <c r="H3" s="604"/>
      <c r="I3" s="607"/>
      <c r="J3" s="608"/>
      <c r="K3" s="611"/>
      <c r="L3" s="61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3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4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4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4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4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4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4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4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27" t="s">
        <v>54</v>
      </c>
      <c r="C18" s="628"/>
      <c r="D18" s="628"/>
      <c r="E18" s="62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16" t="s">
        <v>132</v>
      </c>
      <c r="M21" s="616"/>
      <c r="N21" s="616"/>
      <c r="O21" s="452"/>
      <c r="P21" s="452"/>
      <c r="Q21" s="468"/>
      <c r="R21" s="468"/>
    </row>
    <row r="22" spans="1:19" x14ac:dyDescent="0.2">
      <c r="O22" s="538" t="s">
        <v>136</v>
      </c>
      <c r="P22" s="538"/>
      <c r="Q22" s="539" t="s">
        <v>137</v>
      </c>
      <c r="R22" s="540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Данные!B26</f>
        <v>0</v>
      </c>
      <c r="L2" s="610"/>
      <c r="M2" s="131"/>
      <c r="N2" s="132"/>
      <c r="O2" s="133"/>
      <c r="P2" s="630"/>
      <c r="Q2" s="630"/>
      <c r="R2" s="134"/>
      <c r="S2" s="135"/>
    </row>
    <row r="3" spans="1:19" ht="17.25" customHeight="1" thickBot="1" x14ac:dyDescent="0.25">
      <c r="A3" s="130"/>
      <c r="B3" s="593"/>
      <c r="C3" s="594"/>
      <c r="D3" s="595"/>
      <c r="E3" s="602" t="s">
        <v>55</v>
      </c>
      <c r="F3" s="603"/>
      <c r="G3" s="603"/>
      <c r="H3" s="604"/>
      <c r="I3" s="607"/>
      <c r="J3" s="608"/>
      <c r="K3" s="611"/>
      <c r="L3" s="61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6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6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5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6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5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5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5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16" t="s">
        <v>132</v>
      </c>
      <c r="M19" s="616"/>
      <c r="N19" s="616"/>
      <c r="O19" s="452"/>
      <c r="P19" s="452"/>
      <c r="Q19" s="468"/>
      <c r="R19" s="468"/>
    </row>
    <row r="20" spans="1:19" x14ac:dyDescent="0.2">
      <c r="O20" s="538" t="s">
        <v>136</v>
      </c>
      <c r="P20" s="538"/>
      <c r="Q20" s="539" t="s">
        <v>137</v>
      </c>
      <c r="R20" s="540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32">
        <f>Данные!B23</f>
        <v>0</v>
      </c>
      <c r="L2" s="633"/>
      <c r="M2" s="260"/>
      <c r="N2" s="261"/>
      <c r="O2" s="262"/>
      <c r="P2" s="631"/>
      <c r="Q2" s="631"/>
      <c r="R2" s="263"/>
      <c r="S2" s="264"/>
    </row>
    <row r="3" spans="1:19" ht="17.25" customHeight="1" thickBot="1" x14ac:dyDescent="0.25">
      <c r="A3" s="259"/>
      <c r="B3" s="593"/>
      <c r="C3" s="594"/>
      <c r="D3" s="595"/>
      <c r="E3" s="602" t="s">
        <v>56</v>
      </c>
      <c r="F3" s="603"/>
      <c r="G3" s="603"/>
      <c r="H3" s="604"/>
      <c r="I3" s="607"/>
      <c r="J3" s="608"/>
      <c r="K3" s="634"/>
      <c r="L3" s="63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2"/>
      <c r="L9" s="342"/>
      <c r="M9" s="342"/>
      <c r="N9" s="342"/>
      <c r="O9" s="342"/>
      <c r="P9" s="342"/>
      <c r="Q9" s="342"/>
      <c r="R9" s="343"/>
      <c r="S9" s="278"/>
    </row>
    <row r="10" spans="1:19" ht="24.75" customHeight="1" x14ac:dyDescent="0.2">
      <c r="A10" s="269"/>
      <c r="B10" s="279" t="s">
        <v>25</v>
      </c>
      <c r="C10" s="376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4"/>
      <c r="L10" s="344"/>
      <c r="M10" s="344"/>
      <c r="N10" s="344"/>
      <c r="O10" s="344"/>
      <c r="P10" s="344"/>
      <c r="Q10" s="344"/>
      <c r="R10" s="345"/>
      <c r="S10" s="275"/>
    </row>
    <row r="11" spans="1:19" ht="33.75" x14ac:dyDescent="0.2">
      <c r="A11" s="269"/>
      <c r="B11" s="283" t="s">
        <v>26</v>
      </c>
      <c r="C11" s="357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4"/>
      <c r="L11" s="344"/>
      <c r="M11" s="344"/>
      <c r="N11" s="344"/>
      <c r="O11" s="344"/>
      <c r="P11" s="344"/>
      <c r="Q11" s="344"/>
      <c r="R11" s="346"/>
      <c r="S11" s="275"/>
    </row>
    <row r="12" spans="1:19" ht="24.75" customHeight="1" x14ac:dyDescent="0.2">
      <c r="A12" s="269"/>
      <c r="B12" s="283" t="s">
        <v>2</v>
      </c>
      <c r="C12" s="351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7"/>
      <c r="L12" s="347"/>
      <c r="M12" s="347"/>
      <c r="N12" s="347"/>
      <c r="O12" s="347"/>
      <c r="P12" s="347"/>
      <c r="Q12" s="347"/>
      <c r="R12" s="348"/>
      <c r="S12" s="275"/>
    </row>
    <row r="13" spans="1:19" ht="24.75" customHeight="1" x14ac:dyDescent="0.2">
      <c r="A13" s="269"/>
      <c r="B13" s="283" t="s">
        <v>28</v>
      </c>
      <c r="C13" s="351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7"/>
      <c r="L13" s="347"/>
      <c r="M13" s="347"/>
      <c r="N13" s="347"/>
      <c r="O13" s="347"/>
      <c r="P13" s="347"/>
      <c r="Q13" s="347"/>
      <c r="R13" s="348"/>
      <c r="S13" s="275"/>
    </row>
    <row r="14" spans="1:19" ht="24.75" customHeight="1" x14ac:dyDescent="0.2">
      <c r="A14" s="269"/>
      <c r="B14" s="283" t="s">
        <v>4</v>
      </c>
      <c r="C14" s="357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7"/>
      <c r="L14" s="347"/>
      <c r="M14" s="347"/>
      <c r="N14" s="347"/>
      <c r="O14" s="347"/>
      <c r="P14" s="347"/>
      <c r="Q14" s="347"/>
      <c r="R14" s="348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9"/>
      <c r="L15" s="349"/>
      <c r="M15" s="349"/>
      <c r="N15" s="349"/>
      <c r="O15" s="349"/>
      <c r="P15" s="349"/>
      <c r="Q15" s="349"/>
      <c r="R15" s="331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16" t="s">
        <v>132</v>
      </c>
      <c r="M18" s="616"/>
      <c r="N18" s="616"/>
      <c r="O18" s="452"/>
      <c r="P18" s="452"/>
      <c r="Q18" s="468"/>
      <c r="R18" s="468"/>
    </row>
    <row r="19" spans="12:18" x14ac:dyDescent="0.2">
      <c r="O19" s="538" t="s">
        <v>136</v>
      </c>
      <c r="P19" s="538"/>
      <c r="Q19" s="539" t="s">
        <v>137</v>
      </c>
      <c r="R19" s="540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zoomScale="110" zoomScaleNormal="100" zoomScaleSheetLayoutView="110" workbookViewId="0">
      <selection activeCell="J24" sqref="J24"/>
    </sheetView>
  </sheetViews>
  <sheetFormatPr defaultRowHeight="12.75" x14ac:dyDescent="0.2"/>
  <cols>
    <col min="1" max="1" width="12.140625" customWidth="1"/>
    <col min="2" max="2" width="21.855468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8"/>
      <c r="B1" s="450" t="s">
        <v>105</v>
      </c>
      <c r="C1" s="378"/>
      <c r="D1" s="449" t="str">
        <f>Данные!A2</f>
        <v>XIII-В-28-2-500-4 (Фляга 0,5 л.)</v>
      </c>
      <c r="E1" s="378"/>
      <c r="F1" s="378"/>
      <c r="G1" s="378"/>
      <c r="H1" s="378"/>
      <c r="I1" s="378"/>
      <c r="J1" s="378"/>
      <c r="K1" s="378"/>
      <c r="L1" s="378"/>
    </row>
    <row r="2" spans="1:13" ht="15.75" x14ac:dyDescent="0.25">
      <c r="A2" s="378"/>
      <c r="B2" s="378" t="s">
        <v>148</v>
      </c>
      <c r="C2" s="378"/>
      <c r="D2" s="378"/>
      <c r="E2" s="378"/>
      <c r="F2" s="378"/>
      <c r="G2" s="378"/>
      <c r="H2" s="378"/>
      <c r="I2" s="378"/>
      <c r="J2" s="378"/>
      <c r="K2" s="379"/>
      <c r="L2" s="379"/>
    </row>
    <row r="3" spans="1:13" x14ac:dyDescent="0.2">
      <c r="A3" s="473"/>
      <c r="B3" s="474" t="s">
        <v>140</v>
      </c>
      <c r="C3" s="475">
        <f>Данные!D11</f>
        <v>44041</v>
      </c>
      <c r="D3" s="476" t="s">
        <v>141</v>
      </c>
      <c r="F3" s="473"/>
      <c r="G3" s="473"/>
      <c r="H3" s="473"/>
      <c r="I3" s="473"/>
      <c r="K3" s="380"/>
      <c r="L3" s="380"/>
      <c r="M3" s="381"/>
    </row>
    <row r="4" spans="1:13" ht="16.5" thickBot="1" x14ac:dyDescent="0.3">
      <c r="A4" s="381"/>
      <c r="F4" s="382"/>
      <c r="G4" s="383"/>
      <c r="H4" s="382"/>
      <c r="I4" s="382"/>
      <c r="J4" s="380"/>
      <c r="K4" s="380"/>
      <c r="M4" s="363"/>
    </row>
    <row r="5" spans="1:13" ht="64.5" thickBot="1" x14ac:dyDescent="0.25">
      <c r="A5" s="384" t="s">
        <v>106</v>
      </c>
      <c r="B5" s="385" t="s">
        <v>107</v>
      </c>
      <c r="C5" s="385" t="s">
        <v>67</v>
      </c>
      <c r="D5" s="386" t="s">
        <v>108</v>
      </c>
      <c r="E5" s="385" t="s">
        <v>109</v>
      </c>
      <c r="F5" s="385" t="s">
        <v>110</v>
      </c>
      <c r="G5" s="385" t="s">
        <v>111</v>
      </c>
      <c r="H5" s="387" t="s">
        <v>112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71" t="str">
        <f>Данные!C14</f>
        <v>FLYAGA 500 ml</v>
      </c>
      <c r="D6" s="391">
        <f>Данные!$B14</f>
        <v>24</v>
      </c>
      <c r="E6" s="391">
        <v>24</v>
      </c>
      <c r="F6" s="392"/>
      <c r="G6" s="391">
        <f>E6-F6</f>
        <v>24</v>
      </c>
      <c r="H6" s="393"/>
      <c r="I6" s="394"/>
      <c r="J6" s="381"/>
      <c r="K6" s="381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71" t="str">
        <f>Данные!C15</f>
        <v>FLYAGA 500 ml</v>
      </c>
      <c r="D7" s="397">
        <f>Данные!$B15</f>
        <v>24</v>
      </c>
      <c r="E7" s="397">
        <v>24</v>
      </c>
      <c r="F7" s="377"/>
      <c r="G7" s="397">
        <f t="shared" ref="G7:G16" si="0">E7-F7</f>
        <v>24</v>
      </c>
      <c r="H7" s="398"/>
      <c r="I7" s="394"/>
      <c r="J7" s="381"/>
      <c r="K7" s="381"/>
      <c r="L7" s="394"/>
    </row>
    <row r="8" spans="1:13" x14ac:dyDescent="0.2">
      <c r="A8" s="395">
        <f t="shared" ref="A8:A16" si="1">A7+1</f>
        <v>3</v>
      </c>
      <c r="B8" s="396" t="str">
        <f>Данные!A16</f>
        <v>Черновая форма</v>
      </c>
      <c r="C8" s="371" t="str">
        <f>Данные!C16</f>
        <v>FLYAGA 500 ml</v>
      </c>
      <c r="D8" s="397">
        <f>Данные!$B16</f>
        <v>32</v>
      </c>
      <c r="E8" s="397">
        <v>32</v>
      </c>
      <c r="F8" s="377"/>
      <c r="G8" s="397">
        <f t="shared" si="0"/>
        <v>32</v>
      </c>
      <c r="H8" s="399"/>
      <c r="I8" s="394"/>
      <c r="J8" s="381"/>
      <c r="K8" s="381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71" t="str">
        <f>Данные!C17</f>
        <v>FLYAGA 500 ml</v>
      </c>
      <c r="D9" s="397">
        <f>Данные!$B17</f>
        <v>32</v>
      </c>
      <c r="E9" s="397">
        <v>32</v>
      </c>
      <c r="F9" s="377"/>
      <c r="G9" s="397">
        <f t="shared" si="0"/>
        <v>32</v>
      </c>
      <c r="H9" s="399"/>
      <c r="I9" s="394"/>
      <c r="J9" s="400"/>
      <c r="K9" s="381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71" t="str">
        <f>Данные!C18</f>
        <v>FLYAGA 500 ml</v>
      </c>
      <c r="D10" s="397">
        <f>Данные!$B18</f>
        <v>160</v>
      </c>
      <c r="E10" s="397">
        <v>160</v>
      </c>
      <c r="F10" s="377"/>
      <c r="G10" s="397">
        <f t="shared" si="0"/>
        <v>160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71" t="str">
        <f>Данные!C19</f>
        <v>FLYAGA 500 ml</v>
      </c>
      <c r="D11" s="397">
        <f>Данные!$B19</f>
        <v>200</v>
      </c>
      <c r="E11" s="397">
        <v>200</v>
      </c>
      <c r="F11" s="377"/>
      <c r="G11" s="397">
        <f t="shared" si="0"/>
        <v>200</v>
      </c>
      <c r="H11" s="399"/>
      <c r="I11" s="394"/>
      <c r="J11" s="400"/>
      <c r="K11" s="381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71" t="str">
        <f>Данные!C20</f>
        <v>FLYAGA 500 ml</v>
      </c>
      <c r="D12" s="397">
        <f>Данные!$B20</f>
        <v>40</v>
      </c>
      <c r="E12" s="397">
        <v>40</v>
      </c>
      <c r="F12" s="401"/>
      <c r="G12" s="397">
        <f t="shared" si="0"/>
        <v>40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71">
        <f>Данные!C21</f>
        <v>0</v>
      </c>
      <c r="D13" s="397">
        <f>Данные!$B21</f>
        <v>0</v>
      </c>
      <c r="E13" s="397"/>
      <c r="F13" s="403"/>
      <c r="G13" s="397">
        <f t="shared" si="0"/>
        <v>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71">
        <f>Данные!C22</f>
        <v>0</v>
      </c>
      <c r="D14" s="397">
        <f>Данные!$B22</f>
        <v>0</v>
      </c>
      <c r="E14" s="448"/>
      <c r="F14" s="377"/>
      <c r="G14" s="397">
        <f t="shared" si="0"/>
        <v>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71">
        <f>Данные!C23</f>
        <v>0</v>
      </c>
      <c r="D15" s="397">
        <f>Данные!$B23</f>
        <v>0</v>
      </c>
      <c r="E15" s="397"/>
      <c r="F15" s="401"/>
      <c r="G15" s="397">
        <f t="shared" si="0"/>
        <v>0</v>
      </c>
      <c r="H15" s="399"/>
      <c r="I15" s="400"/>
      <c r="J15" s="400"/>
      <c r="K15" s="400"/>
      <c r="L15" s="394"/>
    </row>
    <row r="16" spans="1:13" ht="14.25" customHeight="1" thickBot="1" x14ac:dyDescent="0.25">
      <c r="A16" s="395">
        <f t="shared" si="1"/>
        <v>11</v>
      </c>
      <c r="B16" s="396" t="str">
        <f>Данные!A24</f>
        <v>Плита охлаждения</v>
      </c>
      <c r="C16" s="371">
        <f>Данные!C24</f>
        <v>0</v>
      </c>
      <c r="D16" s="397">
        <f>Данные!$B24</f>
        <v>0</v>
      </c>
      <c r="E16" s="397"/>
      <c r="F16" s="377"/>
      <c r="G16" s="397">
        <f t="shared" si="0"/>
        <v>0</v>
      </c>
      <c r="H16" s="399"/>
      <c r="I16" s="400"/>
      <c r="J16" s="400"/>
      <c r="K16" s="400"/>
      <c r="L16" s="394"/>
    </row>
    <row r="17" spans="1:12" x14ac:dyDescent="0.2">
      <c r="A17" s="405"/>
      <c r="B17" s="406"/>
      <c r="C17" s="381"/>
      <c r="D17" s="407"/>
      <c r="E17" s="381"/>
      <c r="F17" s="381"/>
      <c r="G17" s="381"/>
      <c r="H17" s="381"/>
      <c r="I17" s="381"/>
      <c r="J17" s="381"/>
    </row>
    <row r="18" spans="1:12" ht="16.5" thickBot="1" x14ac:dyDescent="0.3">
      <c r="A18" s="381"/>
      <c r="B18" s="408" t="s">
        <v>113</v>
      </c>
      <c r="C18" s="363"/>
      <c r="D18" s="363"/>
      <c r="E18" s="363"/>
      <c r="F18" s="363"/>
      <c r="G18" s="381"/>
      <c r="H18" s="381"/>
      <c r="I18" s="381"/>
      <c r="J18" s="409"/>
      <c r="K18" s="409"/>
      <c r="L18" s="409"/>
    </row>
    <row r="19" spans="1:12" ht="64.5" thickBot="1" x14ac:dyDescent="0.25">
      <c r="A19" s="384" t="s">
        <v>114</v>
      </c>
      <c r="B19" s="385" t="s">
        <v>115</v>
      </c>
      <c r="C19" s="385" t="s">
        <v>116</v>
      </c>
      <c r="D19" s="385" t="s">
        <v>117</v>
      </c>
      <c r="E19" s="385" t="s">
        <v>118</v>
      </c>
      <c r="F19" s="385" t="s">
        <v>119</v>
      </c>
      <c r="G19" s="410" t="s">
        <v>120</v>
      </c>
      <c r="H19" s="411" t="s">
        <v>121</v>
      </c>
      <c r="I19" s="412" t="s">
        <v>122</v>
      </c>
      <c r="J19" s="412" t="s">
        <v>139</v>
      </c>
      <c r="K19" s="388"/>
      <c r="L19" s="388"/>
    </row>
    <row r="20" spans="1:12" x14ac:dyDescent="0.2">
      <c r="A20" s="413">
        <f>D6*700000</f>
        <v>16800000</v>
      </c>
      <c r="B20" s="414">
        <v>44123</v>
      </c>
      <c r="C20" s="415">
        <v>44132</v>
      </c>
      <c r="D20" s="414">
        <v>44137</v>
      </c>
      <c r="E20" s="416">
        <v>1469412</v>
      </c>
      <c r="F20" s="416">
        <v>1529811</v>
      </c>
      <c r="G20" s="417">
        <f>F20/A$20</f>
        <v>9.1060178571428577E-2</v>
      </c>
      <c r="H20" s="418">
        <f>A20-F20</f>
        <v>15270189</v>
      </c>
      <c r="I20" s="419">
        <f>1-G20</f>
        <v>0.90893982142857144</v>
      </c>
      <c r="J20" s="469"/>
      <c r="K20" s="400"/>
      <c r="L20" s="400"/>
    </row>
    <row r="21" spans="1:12" ht="12.75" customHeight="1" x14ac:dyDescent="0.2">
      <c r="A21" s="421"/>
      <c r="B21" s="422">
        <v>44167</v>
      </c>
      <c r="C21" s="422">
        <v>44180</v>
      </c>
      <c r="D21" s="480">
        <v>44200</v>
      </c>
      <c r="E21" s="423">
        <v>2065644</v>
      </c>
      <c r="F21" s="423">
        <v>2149724</v>
      </c>
      <c r="G21" s="417">
        <f>F21/A$20</f>
        <v>0.12795976190476191</v>
      </c>
      <c r="H21" s="424">
        <f>H20-F21</f>
        <v>13120465</v>
      </c>
      <c r="I21" s="425">
        <f>I20-G21</f>
        <v>0.78098005952380956</v>
      </c>
      <c r="J21" s="470">
        <v>370</v>
      </c>
      <c r="K21" s="381"/>
      <c r="L21" s="381"/>
    </row>
    <row r="22" spans="1:12" ht="12.75" customHeight="1" x14ac:dyDescent="0.2">
      <c r="A22" s="426"/>
      <c r="B22" s="427">
        <v>44237</v>
      </c>
      <c r="C22" s="427">
        <v>44245</v>
      </c>
      <c r="D22" s="427">
        <v>44256</v>
      </c>
      <c r="E22" s="428">
        <v>1335348</v>
      </c>
      <c r="F22" s="428">
        <v>1387997</v>
      </c>
      <c r="G22" s="417">
        <f t="shared" ref="G22" si="2">F22/A$20</f>
        <v>8.2618869047619045E-2</v>
      </c>
      <c r="H22" s="424">
        <f t="shared" ref="H22" si="3">H21-F22</f>
        <v>11732468</v>
      </c>
      <c r="I22" s="425">
        <f t="shared" ref="I22" si="4">I21-G22</f>
        <v>0.6983611904761905</v>
      </c>
      <c r="J22" s="471">
        <v>371</v>
      </c>
      <c r="K22" s="400"/>
      <c r="L22" s="400"/>
    </row>
    <row r="23" spans="1:12" x14ac:dyDescent="0.2">
      <c r="A23" s="426"/>
      <c r="B23" s="368">
        <v>44289</v>
      </c>
      <c r="C23" s="368">
        <v>44305</v>
      </c>
      <c r="D23" s="368">
        <v>44319</v>
      </c>
      <c r="E23" s="646">
        <v>2531340</v>
      </c>
      <c r="F23" s="646">
        <v>2618407</v>
      </c>
      <c r="G23" s="417">
        <f t="shared" ref="G23" si="5">F23/A$20</f>
        <v>0.15585755952380953</v>
      </c>
      <c r="H23" s="424">
        <f t="shared" ref="H23" si="6">H22-F23</f>
        <v>9114061</v>
      </c>
      <c r="I23" s="425">
        <f t="shared" ref="I23" si="7">I22-G23</f>
        <v>0.54250363095238097</v>
      </c>
      <c r="J23" s="636">
        <v>371</v>
      </c>
      <c r="K23" s="420"/>
      <c r="L23" s="381"/>
    </row>
    <row r="24" spans="1:12" x14ac:dyDescent="0.2">
      <c r="A24" s="426"/>
      <c r="B24" s="368"/>
      <c r="C24" s="368"/>
      <c r="D24" s="368"/>
      <c r="E24" s="647"/>
      <c r="F24" s="647"/>
      <c r="G24" s="637"/>
      <c r="H24" s="650"/>
      <c r="I24" s="429"/>
      <c r="J24" s="471"/>
      <c r="K24" s="430"/>
      <c r="L24" s="381"/>
    </row>
    <row r="25" spans="1:12" x14ac:dyDescent="0.2">
      <c r="A25" s="426"/>
      <c r="B25" s="368"/>
      <c r="C25" s="368"/>
      <c r="D25" s="368"/>
      <c r="E25" s="647"/>
      <c r="F25" s="647"/>
      <c r="G25" s="637"/>
      <c r="H25" s="650"/>
      <c r="I25" s="429"/>
      <c r="J25" s="471"/>
      <c r="K25" s="420"/>
      <c r="L25" s="381"/>
    </row>
    <row r="26" spans="1:12" x14ac:dyDescent="0.2">
      <c r="A26" s="426"/>
      <c r="B26" s="368"/>
      <c r="C26" s="368"/>
      <c r="D26" s="368"/>
      <c r="E26" s="647"/>
      <c r="F26" s="647"/>
      <c r="G26" s="637"/>
      <c r="H26" s="650"/>
      <c r="I26" s="429"/>
      <c r="J26" s="471"/>
      <c r="K26" s="420"/>
      <c r="L26" s="381"/>
    </row>
    <row r="27" spans="1:12" x14ac:dyDescent="0.2">
      <c r="A27" s="426"/>
      <c r="B27" s="368"/>
      <c r="C27" s="368"/>
      <c r="D27" s="368"/>
      <c r="E27" s="647"/>
      <c r="F27" s="647"/>
      <c r="G27" s="637"/>
      <c r="H27" s="650"/>
      <c r="I27" s="429"/>
      <c r="J27" s="471"/>
      <c r="K27" s="420"/>
      <c r="L27" s="381"/>
    </row>
    <row r="28" spans="1:12" x14ac:dyDescent="0.2">
      <c r="A28" s="426"/>
      <c r="B28" s="368"/>
      <c r="C28" s="368"/>
      <c r="D28" s="365"/>
      <c r="E28" s="646"/>
      <c r="F28" s="647"/>
      <c r="G28" s="638"/>
      <c r="H28" s="650"/>
      <c r="I28" s="639"/>
      <c r="J28" s="640"/>
      <c r="K28" s="420"/>
      <c r="L28" s="381"/>
    </row>
    <row r="29" spans="1:12" x14ac:dyDescent="0.2">
      <c r="A29" s="426"/>
      <c r="B29" s="368"/>
      <c r="C29" s="368"/>
      <c r="D29" s="365"/>
      <c r="E29" s="646"/>
      <c r="F29" s="647"/>
      <c r="G29" s="637"/>
      <c r="H29" s="650"/>
      <c r="I29" s="639"/>
      <c r="J29" s="640"/>
      <c r="K29" s="420"/>
      <c r="L29" s="381"/>
    </row>
    <row r="30" spans="1:12" ht="13.5" thickBot="1" x14ac:dyDescent="0.25">
      <c r="A30" s="431"/>
      <c r="B30" s="641"/>
      <c r="C30" s="641"/>
      <c r="D30" s="642"/>
      <c r="E30" s="648"/>
      <c r="F30" s="649"/>
      <c r="G30" s="643"/>
      <c r="H30" s="651"/>
      <c r="I30" s="644"/>
      <c r="J30" s="645"/>
      <c r="K30" s="381"/>
      <c r="L30" s="381"/>
    </row>
    <row r="31" spans="1:12" ht="13.5" thickBot="1" x14ac:dyDescent="0.25">
      <c r="A31" s="432" t="s">
        <v>123</v>
      </c>
      <c r="B31" s="433"/>
      <c r="C31" s="433"/>
      <c r="D31" s="434"/>
      <c r="E31" s="477">
        <f>SUM(E20:E30)</f>
        <v>7401744</v>
      </c>
      <c r="F31" s="478">
        <f>SUM(F20:F30)</f>
        <v>7685939</v>
      </c>
      <c r="G31" s="435">
        <f>SUM(G20:G30)</f>
        <v>0.45749636904761909</v>
      </c>
      <c r="H31" s="436">
        <f>A20-F31</f>
        <v>9114061</v>
      </c>
      <c r="I31" s="437">
        <f>1-G31</f>
        <v>0.54250363095238097</v>
      </c>
      <c r="J31" s="472"/>
      <c r="K31" s="438"/>
      <c r="L31" s="438"/>
    </row>
    <row r="34" spans="1:11" x14ac:dyDescent="0.2">
      <c r="A34" s="381"/>
      <c r="B34" s="381"/>
      <c r="C34" s="381"/>
      <c r="D34" s="381"/>
      <c r="E34" s="381"/>
      <c r="F34" s="381"/>
      <c r="G34" s="381"/>
      <c r="H34" s="381"/>
      <c r="I34" s="381"/>
      <c r="J34" s="381"/>
    </row>
    <row r="35" spans="1:11" ht="12.75" customHeight="1" x14ac:dyDescent="0.25">
      <c r="A35" s="504" t="s">
        <v>124</v>
      </c>
      <c r="B35" s="504"/>
      <c r="C35" s="504"/>
      <c r="D35" s="504"/>
      <c r="E35" s="381"/>
      <c r="F35" s="381"/>
      <c r="G35" s="381"/>
      <c r="H35" s="381"/>
      <c r="I35" s="381"/>
      <c r="J35" s="381"/>
    </row>
    <row r="36" spans="1:11" x14ac:dyDescent="0.2">
      <c r="A36" s="505" t="s">
        <v>125</v>
      </c>
      <c r="B36" s="505"/>
      <c r="C36" s="439" t="s">
        <v>126</v>
      </c>
      <c r="D36" s="439" t="s">
        <v>127</v>
      </c>
      <c r="E36" s="381"/>
      <c r="F36" s="381"/>
      <c r="G36" s="381"/>
      <c r="H36" s="381"/>
      <c r="I36" s="381"/>
      <c r="J36" s="381"/>
    </row>
    <row r="37" spans="1:11" x14ac:dyDescent="0.2">
      <c r="A37" s="506">
        <f>A20-F31</f>
        <v>9114061</v>
      </c>
      <c r="B37" s="507"/>
      <c r="C37" s="440">
        <f>1-G31</f>
        <v>0.54250363095238097</v>
      </c>
      <c r="D37" s="441">
        <f>(C37/0.8)*100</f>
        <v>67.812953869047618</v>
      </c>
      <c r="E37" s="442" t="s">
        <v>128</v>
      </c>
      <c r="F37" s="442"/>
      <c r="G37" s="442"/>
      <c r="H37" s="442"/>
      <c r="I37" s="442"/>
      <c r="J37" s="442"/>
    </row>
    <row r="38" spans="1:11" x14ac:dyDescent="0.2">
      <c r="A38" s="381"/>
      <c r="B38" s="381"/>
      <c r="C38" s="381"/>
      <c r="D38" s="381"/>
      <c r="E38" s="381"/>
      <c r="F38" s="381"/>
    </row>
    <row r="39" spans="1:11" x14ac:dyDescent="0.2">
      <c r="A39" s="381"/>
      <c r="B39" s="381"/>
      <c r="C39" s="381"/>
      <c r="D39" s="381"/>
      <c r="E39" s="381"/>
      <c r="F39" s="381"/>
      <c r="G39" s="381"/>
      <c r="H39" s="381"/>
      <c r="I39" s="381"/>
      <c r="J39" s="381"/>
      <c r="K39" t="s">
        <v>42</v>
      </c>
    </row>
    <row r="40" spans="1:11" ht="15.75" x14ac:dyDescent="0.25">
      <c r="A40" s="381"/>
      <c r="B40" s="443"/>
      <c r="C40" s="443"/>
      <c r="D40" s="381"/>
      <c r="E40" s="381"/>
      <c r="F40" s="381"/>
      <c r="G40" s="381"/>
      <c r="H40" s="381"/>
      <c r="I40" s="381"/>
      <c r="J40" s="381"/>
    </row>
    <row r="41" spans="1:11" x14ac:dyDescent="0.2">
      <c r="A41" s="444"/>
      <c r="B41" s="444"/>
      <c r="C41" s="444"/>
      <c r="D41" s="444"/>
      <c r="E41" s="444"/>
      <c r="F41" s="444"/>
      <c r="G41" s="444"/>
      <c r="H41" s="444"/>
      <c r="I41" s="499"/>
      <c r="J41" s="500"/>
    </row>
    <row r="42" spans="1:11" x14ac:dyDescent="0.2">
      <c r="A42" s="445"/>
      <c r="B42" s="446"/>
      <c r="C42" s="446"/>
      <c r="D42" s="381"/>
      <c r="E42" s="381"/>
      <c r="F42" s="446"/>
      <c r="G42" s="404"/>
      <c r="H42" s="446"/>
    </row>
    <row r="43" spans="1:11" x14ac:dyDescent="0.2">
      <c r="A43" s="445"/>
      <c r="B43" s="446"/>
      <c r="C43" s="446"/>
      <c r="D43" s="446"/>
      <c r="E43" s="446"/>
      <c r="F43" s="446"/>
      <c r="G43" s="404"/>
      <c r="H43" s="446"/>
    </row>
    <row r="44" spans="1:11" x14ac:dyDescent="0.2">
      <c r="A44" s="445"/>
      <c r="B44" s="446"/>
      <c r="C44" s="446"/>
      <c r="D44" s="381"/>
      <c r="E44" s="381"/>
      <c r="F44" s="446"/>
      <c r="G44" s="404"/>
      <c r="H44" s="446"/>
    </row>
    <row r="45" spans="1:11" x14ac:dyDescent="0.2">
      <c r="A45" s="445"/>
      <c r="B45" s="446"/>
      <c r="C45" s="446"/>
      <c r="D45" s="446"/>
      <c r="E45" s="446"/>
      <c r="F45" s="446"/>
      <c r="G45" s="404"/>
      <c r="H45" s="446"/>
    </row>
    <row r="46" spans="1:11" x14ac:dyDescent="0.2">
      <c r="A46" s="445"/>
      <c r="B46" s="446"/>
      <c r="C46" s="446"/>
      <c r="D46" s="381"/>
      <c r="E46" s="381"/>
      <c r="F46" s="446"/>
      <c r="G46" s="404"/>
      <c r="H46" s="446"/>
    </row>
    <row r="47" spans="1:11" x14ac:dyDescent="0.2">
      <c r="A47" s="445"/>
      <c r="B47" s="446"/>
      <c r="C47" s="400"/>
      <c r="D47" s="447"/>
      <c r="E47" s="447"/>
      <c r="F47" s="400"/>
      <c r="G47" s="400"/>
      <c r="H47" s="400"/>
    </row>
    <row r="48" spans="1:11" x14ac:dyDescent="0.2">
      <c r="A48" s="445"/>
      <c r="B48" s="446"/>
      <c r="C48" s="446"/>
      <c r="D48" s="446"/>
      <c r="E48" s="446"/>
      <c r="F48" s="446"/>
      <c r="G48" s="404"/>
      <c r="H48" s="446"/>
    </row>
    <row r="49" spans="1:10" x14ac:dyDescent="0.2">
      <c r="A49" s="445"/>
      <c r="B49" s="446"/>
      <c r="C49" s="446"/>
      <c r="D49" s="446"/>
      <c r="E49" s="446"/>
      <c r="F49" s="446"/>
      <c r="G49" s="404"/>
      <c r="H49" s="446"/>
    </row>
    <row r="50" spans="1:10" x14ac:dyDescent="0.2">
      <c r="A50" s="445"/>
      <c r="B50" s="446"/>
      <c r="C50" s="446"/>
      <c r="D50" s="381"/>
      <c r="E50" s="381"/>
      <c r="F50" s="446"/>
      <c r="G50" s="404"/>
      <c r="H50" s="446"/>
    </row>
    <row r="51" spans="1:10" ht="15.75" x14ac:dyDescent="0.25">
      <c r="A51" s="381"/>
      <c r="B51" s="502"/>
      <c r="C51" s="502"/>
      <c r="D51" s="503"/>
      <c r="E51" s="442"/>
      <c r="F51" s="381"/>
      <c r="G51" s="381"/>
      <c r="H51" s="381"/>
      <c r="I51" s="381"/>
      <c r="J51" s="381"/>
    </row>
    <row r="52" spans="1:10" x14ac:dyDescent="0.2">
      <c r="A52" s="444"/>
      <c r="B52" s="444"/>
      <c r="C52" s="444"/>
      <c r="D52" s="444"/>
      <c r="E52" s="444"/>
      <c r="F52" s="444"/>
      <c r="G52" s="444"/>
      <c r="H52" s="444"/>
      <c r="I52" s="499"/>
      <c r="J52" s="500"/>
    </row>
    <row r="53" spans="1:10" x14ac:dyDescent="0.2">
      <c r="A53" s="445"/>
      <c r="B53" s="381"/>
      <c r="C53" s="381"/>
      <c r="D53" s="381"/>
      <c r="E53" s="381"/>
      <c r="F53" s="404"/>
      <c r="G53" s="404"/>
      <c r="H53" s="446"/>
      <c r="I53" s="501"/>
      <c r="J53" s="501"/>
    </row>
    <row r="54" spans="1:10" x14ac:dyDescent="0.2">
      <c r="A54" s="445"/>
      <c r="B54" s="381"/>
      <c r="C54" s="381"/>
      <c r="D54" s="400"/>
      <c r="E54" s="400"/>
      <c r="F54" s="400"/>
      <c r="G54" s="400"/>
      <c r="H54" s="400"/>
      <c r="I54" s="501"/>
      <c r="J54" s="501"/>
    </row>
    <row r="55" spans="1:10" x14ac:dyDescent="0.2">
      <c r="A55" s="381"/>
      <c r="B55" s="381"/>
      <c r="C55" s="381"/>
      <c r="D55" s="381"/>
      <c r="E55" s="381"/>
      <c r="F55" s="381"/>
      <c r="G55" s="381"/>
      <c r="H55" s="381"/>
    </row>
    <row r="60" spans="1:10" x14ac:dyDescent="0.2">
      <c r="B60" s="499"/>
      <c r="C60" s="500"/>
    </row>
    <row r="67" spans="2:3" x14ac:dyDescent="0.2">
      <c r="B67" s="499"/>
      <c r="C67" s="500"/>
    </row>
  </sheetData>
  <mergeCells count="10">
    <mergeCell ref="B51:D51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6" zoomScaleSheetLayoutView="100" workbookViewId="0">
      <selection activeCell="A52" sqref="A52:XFD52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8" customFormat="1" ht="17.25" x14ac:dyDescent="0.3">
      <c r="G2" s="308" t="s">
        <v>58</v>
      </c>
      <c r="H2" s="309"/>
      <c r="I2" s="309"/>
      <c r="J2" s="309"/>
      <c r="K2" s="309"/>
    </row>
    <row r="3" spans="1:11" s="358" customFormat="1" ht="17.25" x14ac:dyDescent="0.3">
      <c r="G3" s="308" t="s">
        <v>144</v>
      </c>
      <c r="H3" s="309"/>
      <c r="I3" s="309"/>
      <c r="J3" s="309"/>
      <c r="K3" s="309"/>
    </row>
    <row r="4" spans="1:11" s="358" customFormat="1" ht="17.25" x14ac:dyDescent="0.3">
      <c r="G4" s="308" t="s">
        <v>100</v>
      </c>
      <c r="H4" s="309"/>
      <c r="I4" s="309"/>
      <c r="J4" s="309"/>
      <c r="K4" s="309"/>
    </row>
    <row r="5" spans="1:11" s="358" customFormat="1" x14ac:dyDescent="0.25"/>
    <row r="6" spans="1:11" s="358" customFormat="1" ht="17.25" x14ac:dyDescent="0.3">
      <c r="G6" s="359"/>
      <c r="H6" s="308" t="s">
        <v>98</v>
      </c>
      <c r="I6" s="309"/>
      <c r="J6" s="309"/>
    </row>
    <row r="7" spans="1:11" s="358" customFormat="1" ht="17.25" x14ac:dyDescent="0.3">
      <c r="H7" s="309"/>
      <c r="I7" s="309"/>
      <c r="J7" s="309"/>
    </row>
    <row r="8" spans="1:11" s="358" customFormat="1" ht="18.75" x14ac:dyDescent="0.3">
      <c r="G8" s="303" t="s">
        <v>59</v>
      </c>
      <c r="H8" s="359"/>
      <c r="I8" s="308" t="s">
        <v>75</v>
      </c>
      <c r="J8" s="309"/>
    </row>
    <row r="11" spans="1:11" ht="15" customHeight="1" x14ac:dyDescent="0.25">
      <c r="A11" s="533" t="s">
        <v>64</v>
      </c>
      <c r="B11" s="533"/>
      <c r="C11" s="533"/>
      <c r="D11" s="533"/>
      <c r="E11" s="533"/>
      <c r="F11" s="533"/>
      <c r="G11" s="533"/>
      <c r="H11" s="533"/>
      <c r="I11" s="533"/>
      <c r="J11" s="533"/>
    </row>
    <row r="12" spans="1:11" ht="15" customHeight="1" x14ac:dyDescent="0.25">
      <c r="A12" s="532" t="s">
        <v>71</v>
      </c>
      <c r="B12" s="532"/>
      <c r="C12" s="532"/>
      <c r="D12" s="532"/>
      <c r="E12" s="532"/>
      <c r="F12" s="532"/>
      <c r="G12" s="532"/>
      <c r="H12" s="532"/>
      <c r="I12" s="532"/>
      <c r="J12" s="532"/>
    </row>
    <row r="13" spans="1:11" ht="18" customHeight="1" x14ac:dyDescent="0.25">
      <c r="A13" s="534" t="str">
        <f>Данные!A2</f>
        <v>XIII-В-28-2-500-4 (Фляга 0,5 л.)</v>
      </c>
      <c r="B13" s="533"/>
      <c r="C13" s="533"/>
      <c r="D13" s="533"/>
      <c r="E13" s="533"/>
      <c r="F13" s="533"/>
      <c r="G13" s="533"/>
      <c r="H13" s="533"/>
      <c r="I13" s="533"/>
      <c r="J13" s="53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44041</v>
      </c>
      <c r="I15" s="304"/>
      <c r="J15" s="305"/>
    </row>
    <row r="16" spans="1:11" ht="15.75" x14ac:dyDescent="0.25">
      <c r="A16" s="304" t="s">
        <v>92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0" customFormat="1" ht="15.75" x14ac:dyDescent="0.25">
      <c r="A17" s="311" t="s">
        <v>61</v>
      </c>
      <c r="B17" s="312" t="s">
        <v>62</v>
      </c>
      <c r="C17" s="312"/>
      <c r="D17" s="313" t="str">
        <f>Данные!F11</f>
        <v>начальник производства</v>
      </c>
      <c r="E17" s="312"/>
      <c r="F17" s="312"/>
      <c r="H17" s="312"/>
      <c r="I17" s="312" t="str">
        <f>Данные!J11</f>
        <v>Я.В. Карчмит</v>
      </c>
      <c r="J17" s="305"/>
    </row>
    <row r="18" spans="1:10" s="360" customFormat="1" ht="15.75" x14ac:dyDescent="0.25">
      <c r="A18" s="311" t="s">
        <v>61</v>
      </c>
      <c r="B18" s="312" t="s">
        <v>63</v>
      </c>
      <c r="C18" s="312"/>
      <c r="D18" s="313" t="str">
        <f>Данные!F12</f>
        <v>начальник производственного участка</v>
      </c>
      <c r="E18" s="312"/>
      <c r="F18" s="312"/>
      <c r="G18" s="312"/>
      <c r="I18" s="312" t="str">
        <f>Данные!J12</f>
        <v>Д.Е. Серков</v>
      </c>
      <c r="J18" s="305"/>
    </row>
    <row r="19" spans="1:10" s="360" customFormat="1" ht="15.75" x14ac:dyDescent="0.25">
      <c r="A19" s="312"/>
      <c r="B19" s="312"/>
      <c r="C19" s="312"/>
      <c r="D19" s="312" t="str">
        <f>Данные!F13</f>
        <v>начальник участка ремонта форм</v>
      </c>
      <c r="E19" s="312"/>
      <c r="F19" s="312"/>
      <c r="G19" s="312"/>
      <c r="H19" s="312"/>
      <c r="I19" s="312" t="str">
        <f>Данные!J13</f>
        <v>А.Д. Гавриленко</v>
      </c>
      <c r="J19" s="305"/>
    </row>
    <row r="20" spans="1:10" ht="15.75" x14ac:dyDescent="0.25">
      <c r="A20" s="304" t="s">
        <v>72</v>
      </c>
      <c r="B20" s="304"/>
      <c r="C20" s="304"/>
      <c r="D20" s="304"/>
      <c r="E20" s="304"/>
      <c r="F20" s="304"/>
      <c r="G20" s="304"/>
      <c r="H20" s="304"/>
      <c r="I20" s="306">
        <f>H15</f>
        <v>44041</v>
      </c>
      <c r="J20" s="305"/>
    </row>
    <row r="21" spans="1:10" ht="15.75" x14ac:dyDescent="0.25">
      <c r="A21" s="304" t="s">
        <v>73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0" t="s">
        <v>65</v>
      </c>
      <c r="B22" s="530" t="s">
        <v>66</v>
      </c>
      <c r="C22" s="530"/>
      <c r="D22" s="530"/>
      <c r="E22" s="530" t="s">
        <v>67</v>
      </c>
      <c r="F22" s="530"/>
      <c r="G22" s="531" t="s">
        <v>68</v>
      </c>
      <c r="H22" s="530" t="s">
        <v>69</v>
      </c>
      <c r="I22" s="530"/>
      <c r="J22" s="530"/>
    </row>
    <row r="23" spans="1:10" x14ac:dyDescent="0.25">
      <c r="A23" s="530"/>
      <c r="B23" s="530"/>
      <c r="C23" s="530"/>
      <c r="D23" s="530"/>
      <c r="E23" s="530"/>
      <c r="F23" s="530"/>
      <c r="G23" s="531"/>
      <c r="H23" s="530"/>
      <c r="I23" s="530"/>
      <c r="J23" s="530"/>
    </row>
    <row r="24" spans="1:10" x14ac:dyDescent="0.25">
      <c r="A24" s="509">
        <v>1</v>
      </c>
      <c r="B24" s="535" t="s">
        <v>43</v>
      </c>
      <c r="C24" s="536"/>
      <c r="D24" s="537"/>
      <c r="E24" s="514" t="str">
        <f>Данные!C14</f>
        <v>FLYAGA 500 ml</v>
      </c>
      <c r="F24" s="515"/>
      <c r="G24" s="518">
        <f>Данные!B14</f>
        <v>24</v>
      </c>
      <c r="H24" s="520"/>
      <c r="I24" s="521"/>
      <c r="J24" s="522"/>
    </row>
    <row r="25" spans="1:10" ht="60" customHeight="1" x14ac:dyDescent="0.25">
      <c r="A25" s="510"/>
      <c r="B25" s="526" t="str">
        <f>Данные!$A$30</f>
        <v>(к серийному формокомплекту БутылкаXIII-В-28-2-500-4 (Фляга 0,5 л.))</v>
      </c>
      <c r="C25" s="527"/>
      <c r="D25" s="528"/>
      <c r="E25" s="529"/>
      <c r="F25" s="517"/>
      <c r="G25" s="519"/>
      <c r="H25" s="523"/>
      <c r="I25" s="524"/>
      <c r="J25" s="525"/>
    </row>
    <row r="26" spans="1:10" x14ac:dyDescent="0.25">
      <c r="A26" s="509">
        <f>A24+1</f>
        <v>2</v>
      </c>
      <c r="B26" s="511" t="s">
        <v>103</v>
      </c>
      <c r="C26" s="512"/>
      <c r="D26" s="513"/>
      <c r="E26" s="514" t="str">
        <f>Данные!C15</f>
        <v>FLYAGA 500 ml</v>
      </c>
      <c r="F26" s="515"/>
      <c r="G26" s="518">
        <f>Данные!B15</f>
        <v>24</v>
      </c>
      <c r="H26" s="520"/>
      <c r="I26" s="521"/>
      <c r="J26" s="522"/>
    </row>
    <row r="27" spans="1:10" ht="55.5" customHeight="1" x14ac:dyDescent="0.25">
      <c r="A27" s="510"/>
      <c r="B27" s="526" t="str">
        <f>Данные!$A$30</f>
        <v>(к серийному формокомплекту БутылкаXIII-В-28-2-500-4 (Фляга 0,5 л.))</v>
      </c>
      <c r="C27" s="527"/>
      <c r="D27" s="528"/>
      <c r="E27" s="529"/>
      <c r="F27" s="517"/>
      <c r="G27" s="519"/>
      <c r="H27" s="523"/>
      <c r="I27" s="524"/>
      <c r="J27" s="525"/>
    </row>
    <row r="28" spans="1:10" ht="14.45" customHeight="1" x14ac:dyDescent="0.25">
      <c r="A28" s="509">
        <f t="shared" ref="A28" si="0">A26+1</f>
        <v>3</v>
      </c>
      <c r="B28" s="511" t="s">
        <v>38</v>
      </c>
      <c r="C28" s="512"/>
      <c r="D28" s="513"/>
      <c r="E28" s="514" t="str">
        <f>Данные!C16</f>
        <v>FLYAGA 500 ml</v>
      </c>
      <c r="F28" s="515"/>
      <c r="G28" s="518">
        <f>Данные!B16</f>
        <v>32</v>
      </c>
      <c r="H28" s="520" t="s">
        <v>151</v>
      </c>
      <c r="I28" s="521"/>
      <c r="J28" s="522"/>
    </row>
    <row r="29" spans="1:10" ht="56.25" customHeight="1" x14ac:dyDescent="0.25">
      <c r="A29" s="510"/>
      <c r="B29" s="526" t="str">
        <f>Данные!$A$30</f>
        <v>(к серийному формокомплекту БутылкаXIII-В-28-2-500-4 (Фляга 0,5 л.))</v>
      </c>
      <c r="C29" s="527"/>
      <c r="D29" s="528"/>
      <c r="E29" s="529"/>
      <c r="F29" s="517"/>
      <c r="G29" s="519"/>
      <c r="H29" s="523"/>
      <c r="I29" s="524"/>
      <c r="J29" s="525"/>
    </row>
    <row r="30" spans="1:10" ht="14.45" customHeight="1" x14ac:dyDescent="0.25">
      <c r="A30" s="509">
        <f t="shared" ref="A30" si="1">A28+1</f>
        <v>4</v>
      </c>
      <c r="B30" s="511" t="s">
        <v>104</v>
      </c>
      <c r="C30" s="512"/>
      <c r="D30" s="513"/>
      <c r="E30" s="514" t="str">
        <f>Данные!C17</f>
        <v>FLYAGA 500 ml</v>
      </c>
      <c r="F30" s="515"/>
      <c r="G30" s="518">
        <f>Данные!B17</f>
        <v>32</v>
      </c>
      <c r="H30" s="520"/>
      <c r="I30" s="521"/>
      <c r="J30" s="522"/>
    </row>
    <row r="31" spans="1:10" ht="55.5" customHeight="1" x14ac:dyDescent="0.25">
      <c r="A31" s="510"/>
      <c r="B31" s="526" t="str">
        <f>Данные!$A$30</f>
        <v>(к серийному формокомплекту БутылкаXIII-В-28-2-500-4 (Фляга 0,5 л.))</v>
      </c>
      <c r="C31" s="527"/>
      <c r="D31" s="528"/>
      <c r="E31" s="516"/>
      <c r="F31" s="517"/>
      <c r="G31" s="519"/>
      <c r="H31" s="523"/>
      <c r="I31" s="524"/>
      <c r="J31" s="525"/>
    </row>
    <row r="32" spans="1:10" ht="14.45" customHeight="1" x14ac:dyDescent="0.25">
      <c r="A32" s="509">
        <f t="shared" ref="A32" si="2">A30+1</f>
        <v>5</v>
      </c>
      <c r="B32" s="511" t="s">
        <v>47</v>
      </c>
      <c r="C32" s="512"/>
      <c r="D32" s="513"/>
      <c r="E32" s="514" t="str">
        <f>Данные!C18</f>
        <v>FLYAGA 500 ml</v>
      </c>
      <c r="F32" s="515"/>
      <c r="G32" s="518">
        <f>Данные!B18</f>
        <v>160</v>
      </c>
      <c r="H32" s="520"/>
      <c r="I32" s="521"/>
      <c r="J32" s="522"/>
    </row>
    <row r="33" spans="1:10" ht="54.75" customHeight="1" x14ac:dyDescent="0.25">
      <c r="A33" s="510"/>
      <c r="B33" s="526" t="str">
        <f>Данные!$A$30</f>
        <v>(к серийному формокомплекту БутылкаXIII-В-28-2-500-4 (Фляга 0,5 л.))</v>
      </c>
      <c r="C33" s="527"/>
      <c r="D33" s="528"/>
      <c r="E33" s="516"/>
      <c r="F33" s="517"/>
      <c r="G33" s="519"/>
      <c r="H33" s="523"/>
      <c r="I33" s="524"/>
      <c r="J33" s="525"/>
    </row>
    <row r="34" spans="1:10" ht="14.45" customHeight="1" x14ac:dyDescent="0.25">
      <c r="A34" s="509">
        <f t="shared" ref="A34" si="3">A32+1</f>
        <v>6</v>
      </c>
      <c r="B34" s="511" t="s">
        <v>87</v>
      </c>
      <c r="C34" s="512"/>
      <c r="D34" s="513"/>
      <c r="E34" s="514" t="str">
        <f>Данные!C19</f>
        <v>FLYAGA 500 ml</v>
      </c>
      <c r="F34" s="515"/>
      <c r="G34" s="518">
        <f>Данные!B19</f>
        <v>200</v>
      </c>
      <c r="H34" s="520"/>
      <c r="I34" s="521"/>
      <c r="J34" s="522"/>
    </row>
    <row r="35" spans="1:10" ht="56.25" customHeight="1" x14ac:dyDescent="0.25">
      <c r="A35" s="510"/>
      <c r="B35" s="526" t="str">
        <f>Данные!$A$30</f>
        <v>(к серийному формокомплекту БутылкаXIII-В-28-2-500-4 (Фляга 0,5 л.))</v>
      </c>
      <c r="C35" s="527"/>
      <c r="D35" s="528"/>
      <c r="E35" s="516"/>
      <c r="F35" s="517"/>
      <c r="G35" s="519"/>
      <c r="H35" s="523"/>
      <c r="I35" s="524"/>
      <c r="J35" s="525"/>
    </row>
    <row r="36" spans="1:10" ht="14.45" customHeight="1" x14ac:dyDescent="0.25">
      <c r="A36" s="509">
        <f t="shared" ref="A36" si="4">A34+1</f>
        <v>7</v>
      </c>
      <c r="B36" s="511" t="s">
        <v>51</v>
      </c>
      <c r="C36" s="512"/>
      <c r="D36" s="513"/>
      <c r="E36" s="514" t="str">
        <f>Данные!C20</f>
        <v>FLYAGA 500 ml</v>
      </c>
      <c r="F36" s="515"/>
      <c r="G36" s="518">
        <f>Данные!B20</f>
        <v>40</v>
      </c>
      <c r="H36" s="520"/>
      <c r="I36" s="521"/>
      <c r="J36" s="522"/>
    </row>
    <row r="37" spans="1:10" ht="57" customHeight="1" x14ac:dyDescent="0.25">
      <c r="A37" s="510"/>
      <c r="B37" s="526" t="str">
        <f>Данные!$A$30</f>
        <v>(к серийному формокомплекту БутылкаXIII-В-28-2-500-4 (Фляга 0,5 л.))</v>
      </c>
      <c r="C37" s="527"/>
      <c r="D37" s="528"/>
      <c r="E37" s="516"/>
      <c r="F37" s="517"/>
      <c r="G37" s="519"/>
      <c r="H37" s="523"/>
      <c r="I37" s="524"/>
      <c r="J37" s="525"/>
    </row>
    <row r="38" spans="1:10" ht="14.45" customHeight="1" x14ac:dyDescent="0.25">
      <c r="A38" s="509">
        <f t="shared" ref="A38" si="5">A36+1</f>
        <v>8</v>
      </c>
      <c r="B38" s="511" t="s">
        <v>53</v>
      </c>
      <c r="C38" s="512"/>
      <c r="D38" s="513"/>
      <c r="E38" s="514">
        <f>Данные!C21</f>
        <v>0</v>
      </c>
      <c r="F38" s="515"/>
      <c r="G38" s="518">
        <f>Данные!B21</f>
        <v>0</v>
      </c>
      <c r="H38" s="520"/>
      <c r="I38" s="521"/>
      <c r="J38" s="522"/>
    </row>
    <row r="39" spans="1:10" ht="55.5" customHeight="1" x14ac:dyDescent="0.25">
      <c r="A39" s="510"/>
      <c r="B39" s="526" t="str">
        <f>Данные!$A$30</f>
        <v>(к серийному формокомплекту БутылкаXIII-В-28-2-500-4 (Фляга 0,5 л.))</v>
      </c>
      <c r="C39" s="527"/>
      <c r="D39" s="528"/>
      <c r="E39" s="516"/>
      <c r="F39" s="517"/>
      <c r="G39" s="519"/>
      <c r="H39" s="523"/>
      <c r="I39" s="524"/>
      <c r="J39" s="525"/>
    </row>
    <row r="40" spans="1:10" ht="14.45" customHeight="1" x14ac:dyDescent="0.25">
      <c r="A40" s="509">
        <f t="shared" ref="A40" si="6">A38+1</f>
        <v>9</v>
      </c>
      <c r="B40" s="511" t="s">
        <v>56</v>
      </c>
      <c r="C40" s="512"/>
      <c r="D40" s="513"/>
      <c r="E40" s="514">
        <f>Данные!C23</f>
        <v>0</v>
      </c>
      <c r="F40" s="515"/>
      <c r="G40" s="518">
        <f>Данные!B23</f>
        <v>0</v>
      </c>
      <c r="H40" s="520"/>
      <c r="I40" s="521"/>
      <c r="J40" s="522"/>
    </row>
    <row r="41" spans="1:10" ht="55.5" customHeight="1" x14ac:dyDescent="0.25">
      <c r="A41" s="510"/>
      <c r="B41" s="526" t="str">
        <f>Данные!$A$30</f>
        <v>(к серийному формокомплекту БутылкаXIII-В-28-2-500-4 (Фляга 0,5 л.))</v>
      </c>
      <c r="C41" s="527"/>
      <c r="D41" s="528"/>
      <c r="E41" s="516"/>
      <c r="F41" s="517"/>
      <c r="G41" s="519"/>
      <c r="H41" s="523"/>
      <c r="I41" s="524"/>
      <c r="J41" s="525"/>
    </row>
    <row r="42" spans="1:10" ht="14.45" customHeight="1" x14ac:dyDescent="0.25">
      <c r="A42" s="509">
        <f t="shared" ref="A42" si="7">A40+1</f>
        <v>10</v>
      </c>
      <c r="B42" s="511" t="s">
        <v>55</v>
      </c>
      <c r="C42" s="512"/>
      <c r="D42" s="513"/>
      <c r="E42" s="514">
        <f>Данные!C26</f>
        <v>0</v>
      </c>
      <c r="F42" s="515"/>
      <c r="G42" s="518">
        <f>Данные!B26</f>
        <v>0</v>
      </c>
      <c r="H42" s="520"/>
      <c r="I42" s="521"/>
      <c r="J42" s="522"/>
    </row>
    <row r="43" spans="1:10" ht="55.5" customHeight="1" x14ac:dyDescent="0.25">
      <c r="A43" s="510"/>
      <c r="B43" s="526" t="str">
        <f>Данные!$A$30</f>
        <v>(к серийному формокомплекту БутылкаXIII-В-28-2-500-4 (Фляга 0,5 л.))</v>
      </c>
      <c r="C43" s="527"/>
      <c r="D43" s="528"/>
      <c r="E43" s="516"/>
      <c r="F43" s="517"/>
      <c r="G43" s="519"/>
      <c r="H43" s="523"/>
      <c r="I43" s="524"/>
      <c r="J43" s="525"/>
    </row>
    <row r="44" spans="1:10" ht="14.45" customHeight="1" x14ac:dyDescent="0.25">
      <c r="A44" s="509">
        <f t="shared" ref="A44" si="8">A42+1</f>
        <v>11</v>
      </c>
      <c r="B44" s="511" t="s">
        <v>101</v>
      </c>
      <c r="C44" s="512"/>
      <c r="D44" s="513"/>
      <c r="E44" s="514">
        <f>Данные!C27</f>
        <v>0</v>
      </c>
      <c r="F44" s="515"/>
      <c r="G44" s="518">
        <f>Данные!B27</f>
        <v>0</v>
      </c>
      <c r="H44" s="520"/>
      <c r="I44" s="521"/>
      <c r="J44" s="522"/>
    </row>
    <row r="45" spans="1:10" ht="54.75" customHeight="1" x14ac:dyDescent="0.25">
      <c r="A45" s="510"/>
      <c r="B45" s="526" t="str">
        <f>Данные!$A$30</f>
        <v>(к серийному формокомплекту БутылкаXIII-В-28-2-500-4 (Фляга 0,5 л.))</v>
      </c>
      <c r="C45" s="527"/>
      <c r="D45" s="528"/>
      <c r="E45" s="516"/>
      <c r="F45" s="517"/>
      <c r="G45" s="519"/>
      <c r="H45" s="523"/>
      <c r="I45" s="524"/>
      <c r="J45" s="525"/>
    </row>
    <row r="46" spans="1:10" ht="14.45" customHeight="1" x14ac:dyDescent="0.25">
      <c r="A46" s="509">
        <f t="shared" ref="A46" si="9">A44+1</f>
        <v>12</v>
      </c>
      <c r="B46" s="511" t="s">
        <v>70</v>
      </c>
      <c r="C46" s="512"/>
      <c r="D46" s="513"/>
      <c r="E46" s="514">
        <f>Данные!C24</f>
        <v>0</v>
      </c>
      <c r="F46" s="515"/>
      <c r="G46" s="518">
        <f>Данные!B24</f>
        <v>0</v>
      </c>
      <c r="H46" s="520"/>
      <c r="I46" s="521"/>
      <c r="J46" s="522"/>
    </row>
    <row r="47" spans="1:10" ht="54" customHeight="1" x14ac:dyDescent="0.25">
      <c r="A47" s="510"/>
      <c r="B47" s="526" t="str">
        <f>Данные!$A$30</f>
        <v>(к серийному формокомплекту БутылкаXIII-В-28-2-500-4 (Фляга 0,5 л.))</v>
      </c>
      <c r="C47" s="527"/>
      <c r="D47" s="528"/>
      <c r="E47" s="516"/>
      <c r="F47" s="517"/>
      <c r="G47" s="519"/>
      <c r="H47" s="523"/>
      <c r="I47" s="524"/>
      <c r="J47" s="52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32.25" customHeight="1" x14ac:dyDescent="0.25">
      <c r="A49" s="508" t="s">
        <v>152</v>
      </c>
      <c r="B49" s="508"/>
      <c r="C49" s="508"/>
      <c r="D49" s="508"/>
      <c r="E49" s="508"/>
      <c r="F49" s="508"/>
      <c r="G49" s="508"/>
      <c r="H49" s="508"/>
      <c r="I49" s="508"/>
      <c r="J49" s="508"/>
    </row>
    <row r="50" spans="1:10" ht="15.75" x14ac:dyDescent="0.25">
      <c r="A50" s="304"/>
      <c r="B50" s="304"/>
      <c r="C50" s="304"/>
      <c r="D50" s="304"/>
      <c r="E50" s="304"/>
      <c r="F50" s="304"/>
      <c r="G50" s="304"/>
      <c r="H50" s="304"/>
      <c r="I50" s="304"/>
      <c r="J50" s="305"/>
    </row>
    <row r="51" spans="1:10" ht="15.75" x14ac:dyDescent="0.25">
      <c r="A51" s="304"/>
      <c r="B51" s="304"/>
      <c r="C51" s="304"/>
      <c r="D51" s="310"/>
      <c r="E51" s="310"/>
      <c r="F51" s="310"/>
      <c r="G51" s="310"/>
      <c r="H51" s="310"/>
      <c r="I51" s="304"/>
      <c r="J51" s="305"/>
    </row>
    <row r="52" spans="1:10" ht="15.75" x14ac:dyDescent="0.25">
      <c r="A52" s="304" t="s">
        <v>42</v>
      </c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7"/>
      <c r="H53" s="307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7"/>
      <c r="H57" s="307"/>
      <c r="I57" s="304" t="str">
        <f>I19</f>
        <v>А.Д. Гавриленко</v>
      </c>
      <c r="J57" s="304"/>
    </row>
  </sheetData>
  <mergeCells count="81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9:J49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24</v>
      </c>
      <c r="L2" s="563"/>
      <c r="M2" s="66"/>
      <c r="N2" s="67"/>
      <c r="O2" s="68"/>
      <c r="P2" s="554"/>
      <c r="Q2" s="554"/>
      <c r="R2" s="69"/>
      <c r="S2" s="70"/>
    </row>
    <row r="3" spans="1:19" ht="24" thickBot="1" x14ac:dyDescent="0.25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9" t="s">
        <v>13</v>
      </c>
      <c r="C5" s="570"/>
      <c r="D5" s="493" t="str">
        <f>Данные!$A5</f>
        <v>PCI</v>
      </c>
      <c r="E5" s="494"/>
      <c r="F5" s="494"/>
      <c r="G5" s="494"/>
      <c r="H5" s="495"/>
      <c r="I5" s="571"/>
      <c r="J5" s="572"/>
      <c r="K5" s="494"/>
      <c r="L5" s="49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9" t="s">
        <v>12</v>
      </c>
      <c r="C6" s="573"/>
      <c r="D6" s="487" t="str">
        <f>Данные!$A2</f>
        <v>XIII-В-28-2-500-4 (Фляга 0,5 л.)</v>
      </c>
      <c r="E6" s="574"/>
      <c r="F6" s="574"/>
      <c r="G6" s="574"/>
      <c r="H6" s="575"/>
      <c r="I6" s="571"/>
      <c r="J6" s="572"/>
      <c r="K6" s="494"/>
      <c r="L6" s="49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9" t="s">
        <v>14</v>
      </c>
      <c r="C7" s="580"/>
      <c r="D7" s="496">
        <f>Данные!$A8</f>
        <v>0</v>
      </c>
      <c r="E7" s="581"/>
      <c r="F7" s="581"/>
      <c r="G7" s="581"/>
      <c r="H7" s="582"/>
      <c r="I7" s="579" t="s">
        <v>15</v>
      </c>
      <c r="J7" s="583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190"/>
    </row>
    <row r="10" spans="1:19" ht="23.25" customHeight="1" x14ac:dyDescent="0.2">
      <c r="A10" s="78"/>
      <c r="B10" s="92" t="s">
        <v>25</v>
      </c>
      <c r="C10" s="93">
        <v>219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</row>
    <row r="11" spans="1:19" ht="23.25" customHeight="1" x14ac:dyDescent="0.2">
      <c r="A11" s="78"/>
      <c r="B11" s="96" t="s">
        <v>26</v>
      </c>
      <c r="C11" s="314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</row>
    <row r="12" spans="1:19" ht="23.25" customHeight="1" x14ac:dyDescent="0.2">
      <c r="A12" s="78"/>
      <c r="B12" s="96" t="s">
        <v>2</v>
      </c>
      <c r="C12" s="97">
        <v>22.8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</row>
    <row r="13" spans="1:19" ht="23.25" customHeight="1" x14ac:dyDescent="0.2">
      <c r="A13" s="78"/>
      <c r="B13" s="96" t="s">
        <v>3</v>
      </c>
      <c r="C13" s="314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</row>
    <row r="14" spans="1:19" ht="23.25" customHeight="1" x14ac:dyDescent="0.2">
      <c r="A14" s="78"/>
      <c r="B14" s="96" t="s">
        <v>27</v>
      </c>
      <c r="C14" s="314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0"/>
      <c r="K14" s="320"/>
      <c r="L14" s="320"/>
      <c r="M14" s="320"/>
      <c r="N14" s="320"/>
      <c r="O14" s="320"/>
      <c r="P14" s="320"/>
      <c r="Q14" s="320"/>
      <c r="R14" s="321"/>
      <c r="S14" s="86"/>
    </row>
    <row r="15" spans="1:19" ht="23.25" customHeight="1" x14ac:dyDescent="0.2">
      <c r="A15" s="78"/>
      <c r="B15" s="96" t="s">
        <v>9</v>
      </c>
      <c r="C15" s="374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0"/>
      <c r="K15" s="320"/>
      <c r="L15" s="320"/>
      <c r="M15" s="320"/>
      <c r="N15" s="320"/>
      <c r="O15" s="320"/>
      <c r="P15" s="320"/>
      <c r="Q15" s="320"/>
      <c r="R15" s="321"/>
      <c r="S15" s="86"/>
    </row>
    <row r="16" spans="1:19" ht="23.25" customHeight="1" x14ac:dyDescent="0.2">
      <c r="A16" s="78"/>
      <c r="B16" s="96" t="s">
        <v>5</v>
      </c>
      <c r="C16" s="97">
        <v>193.8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23.25" customHeight="1" x14ac:dyDescent="0.2">
      <c r="A17" s="78"/>
      <c r="B17" s="96" t="s">
        <v>30</v>
      </c>
      <c r="C17" s="314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0"/>
      <c r="K17" s="320"/>
      <c r="L17" s="320"/>
      <c r="M17" s="320"/>
      <c r="N17" s="320"/>
      <c r="O17" s="320"/>
      <c r="P17" s="320"/>
      <c r="Q17" s="320"/>
      <c r="R17" s="321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2"/>
      <c r="K18" s="322"/>
      <c r="L18" s="322"/>
      <c r="M18" s="322"/>
      <c r="N18" s="322"/>
      <c r="O18" s="322"/>
      <c r="P18" s="322"/>
      <c r="Q18" s="322"/>
      <c r="R18" s="323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2"/>
      <c r="K19" s="322"/>
      <c r="L19" s="322"/>
      <c r="M19" s="322"/>
      <c r="N19" s="322"/>
      <c r="O19" s="322"/>
      <c r="P19" s="322"/>
      <c r="Q19" s="322"/>
      <c r="R19" s="323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2"/>
      <c r="K20" s="322"/>
      <c r="L20" s="322"/>
      <c r="M20" s="322"/>
      <c r="N20" s="322"/>
      <c r="O20" s="322"/>
      <c r="P20" s="322"/>
      <c r="Q20" s="322"/>
      <c r="R20" s="323"/>
      <c r="S20" s="86"/>
    </row>
    <row r="21" spans="1:19" ht="32.450000000000003" customHeight="1" x14ac:dyDescent="0.2">
      <c r="A21" s="78"/>
      <c r="B21" s="103" t="s">
        <v>40</v>
      </c>
      <c r="C21" s="352">
        <v>0.2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2"/>
      <c r="K21" s="322"/>
      <c r="L21" s="322"/>
      <c r="M21" s="322"/>
      <c r="N21" s="322"/>
      <c r="O21" s="322"/>
      <c r="P21" s="322"/>
      <c r="Q21" s="322"/>
      <c r="R21" s="323"/>
      <c r="S21" s="86"/>
    </row>
    <row r="22" spans="1:19" ht="28.15" customHeight="1" x14ac:dyDescent="0.2">
      <c r="A22" s="78"/>
      <c r="B22" s="103" t="s">
        <v>41</v>
      </c>
      <c r="C22" s="352" t="s">
        <v>149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2"/>
      <c r="K22" s="322"/>
      <c r="L22" s="322"/>
      <c r="M22" s="322"/>
      <c r="N22" s="322"/>
      <c r="O22" s="322"/>
      <c r="P22" s="322"/>
      <c r="Q22" s="322"/>
      <c r="R22" s="323"/>
      <c r="S22" s="86"/>
    </row>
    <row r="23" spans="1:19" ht="15" x14ac:dyDescent="0.2">
      <c r="A23" s="78"/>
      <c r="B23" s="576" t="s">
        <v>57</v>
      </c>
      <c r="C23" s="577"/>
      <c r="D23" s="577"/>
      <c r="E23" s="578"/>
      <c r="F23" s="114" t="s">
        <v>16</v>
      </c>
      <c r="G23" s="299" t="s">
        <v>46</v>
      </c>
      <c r="H23" s="105"/>
      <c r="I23" s="104"/>
      <c r="J23" s="322"/>
      <c r="K23" s="322"/>
      <c r="L23" s="322"/>
      <c r="M23" s="322"/>
      <c r="N23" s="322"/>
      <c r="O23" s="322"/>
      <c r="P23" s="322"/>
      <c r="Q23" s="322"/>
      <c r="R23" s="323"/>
      <c r="S23" s="86"/>
    </row>
    <row r="24" spans="1:19" ht="15.75" thickBot="1" x14ac:dyDescent="0.25">
      <c r="A24" s="78"/>
      <c r="B24" s="566" t="s">
        <v>45</v>
      </c>
      <c r="C24" s="567"/>
      <c r="D24" s="567"/>
      <c r="E24" s="568"/>
      <c r="F24" s="114" t="s">
        <v>16</v>
      </c>
      <c r="G24" s="51" t="s">
        <v>46</v>
      </c>
      <c r="H24" s="106"/>
      <c r="I24" s="107"/>
      <c r="J24" s="324"/>
      <c r="K24" s="324"/>
      <c r="L24" s="324"/>
      <c r="M24" s="324"/>
      <c r="N24" s="324"/>
      <c r="O24" s="324"/>
      <c r="P24" s="324"/>
      <c r="Q24" s="324"/>
      <c r="R24" s="325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41" t="s">
        <v>132</v>
      </c>
      <c r="L27" s="541"/>
      <c r="M27" s="541"/>
      <c r="N27" s="452"/>
      <c r="O27" s="452"/>
      <c r="P27" s="468"/>
      <c r="Q27" s="468"/>
    </row>
    <row r="28" spans="1:19" x14ac:dyDescent="0.2">
      <c r="N28" s="538" t="s">
        <v>136</v>
      </c>
      <c r="O28" s="538"/>
      <c r="P28" s="539" t="s">
        <v>137</v>
      </c>
      <c r="Q28" s="540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>
        <f>'Чист. форма'!B2:D4</f>
        <v>0</v>
      </c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Данные!B15</f>
        <v>24</v>
      </c>
      <c r="L2" s="610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44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</row>
    <row r="11" spans="1:19" ht="24.75" customHeight="1" x14ac:dyDescent="0.2">
      <c r="A11" s="78"/>
      <c r="B11" s="96" t="s">
        <v>28</v>
      </c>
      <c r="C11" s="314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</row>
    <row r="12" spans="1:19" ht="24.75" customHeight="1" x14ac:dyDescent="0.2">
      <c r="A12" s="78"/>
      <c r="B12" s="96" t="s">
        <v>4</v>
      </c>
      <c r="C12" s="314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</row>
    <row r="13" spans="1:19" ht="24.75" customHeight="1" x14ac:dyDescent="0.2">
      <c r="A13" s="78"/>
      <c r="B13" s="96" t="s">
        <v>5</v>
      </c>
      <c r="C13" s="374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</row>
    <row r="14" spans="1:19" ht="24.75" customHeight="1" x14ac:dyDescent="0.2">
      <c r="A14" s="78"/>
      <c r="B14" s="614" t="s">
        <v>131</v>
      </c>
      <c r="C14" s="615"/>
      <c r="D14" s="615"/>
      <c r="E14" s="615"/>
      <c r="F14" s="114" t="s">
        <v>16</v>
      </c>
      <c r="G14" s="56" t="s">
        <v>46</v>
      </c>
      <c r="H14" s="105"/>
      <c r="I14" s="104"/>
      <c r="J14" s="322"/>
      <c r="K14" s="322"/>
      <c r="L14" s="322"/>
      <c r="M14" s="322"/>
      <c r="N14" s="322"/>
      <c r="O14" s="322"/>
      <c r="P14" s="322"/>
      <c r="Q14" s="322"/>
      <c r="R14" s="323"/>
      <c r="S14" s="86"/>
    </row>
    <row r="15" spans="1:19" ht="24.75" customHeight="1" x14ac:dyDescent="0.2">
      <c r="A15" s="78"/>
      <c r="B15" s="576" t="s">
        <v>138</v>
      </c>
      <c r="C15" s="577"/>
      <c r="D15" s="577"/>
      <c r="E15" s="577"/>
      <c r="F15" s="613"/>
      <c r="G15" s="56" t="s">
        <v>74</v>
      </c>
      <c r="H15" s="105"/>
      <c r="I15" s="104"/>
      <c r="J15" s="322"/>
      <c r="K15" s="322"/>
      <c r="L15" s="322"/>
      <c r="M15" s="322"/>
      <c r="N15" s="322"/>
      <c r="O15" s="322"/>
      <c r="P15" s="322"/>
      <c r="Q15" s="322"/>
      <c r="R15" s="323"/>
      <c r="S15" s="86"/>
    </row>
    <row r="16" spans="1:19" ht="24.75" customHeight="1" thickBot="1" x14ac:dyDescent="0.25">
      <c r="A16" s="78"/>
      <c r="B16" s="566" t="s">
        <v>45</v>
      </c>
      <c r="C16" s="567"/>
      <c r="D16" s="567"/>
      <c r="E16" s="568"/>
      <c r="F16" s="114" t="s">
        <v>16</v>
      </c>
      <c r="G16" s="113" t="s">
        <v>46</v>
      </c>
      <c r="H16" s="106"/>
      <c r="I16" s="107"/>
      <c r="J16" s="324"/>
      <c r="K16" s="324"/>
      <c r="L16" s="324"/>
      <c r="M16" s="324"/>
      <c r="N16" s="324"/>
      <c r="O16" s="324"/>
      <c r="P16" s="324"/>
      <c r="Q16" s="324"/>
      <c r="R16" s="325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41" t="s">
        <v>132</v>
      </c>
      <c r="M19" s="541"/>
      <c r="N19" s="541"/>
      <c r="O19" s="452"/>
      <c r="P19" s="452"/>
      <c r="Q19" s="468"/>
      <c r="R19" s="468"/>
    </row>
    <row r="20" spans="1:19" x14ac:dyDescent="0.2">
      <c r="O20" s="538" t="s">
        <v>136</v>
      </c>
      <c r="P20" s="538"/>
      <c r="Q20" s="539" t="s">
        <v>137</v>
      </c>
      <c r="R20" s="540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32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25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9" t="s">
        <v>13</v>
      </c>
      <c r="C5" s="570"/>
      <c r="D5" s="493" t="str">
        <f>Данные!$A5</f>
        <v>PCI</v>
      </c>
      <c r="E5" s="494"/>
      <c r="F5" s="494"/>
      <c r="G5" s="494"/>
      <c r="H5" s="495"/>
      <c r="I5" s="571"/>
      <c r="J5" s="572"/>
      <c r="K5" s="494"/>
      <c r="L5" s="49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9" t="s">
        <v>12</v>
      </c>
      <c r="C6" s="573"/>
      <c r="D6" s="487" t="str">
        <f>Данные!$A2</f>
        <v>XIII-В-28-2-500-4 (Фляга 0,5 л.)</v>
      </c>
      <c r="E6" s="574"/>
      <c r="F6" s="574"/>
      <c r="G6" s="574"/>
      <c r="H6" s="575"/>
      <c r="I6" s="571"/>
      <c r="J6" s="572"/>
      <c r="K6" s="494"/>
      <c r="L6" s="49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9" t="s">
        <v>14</v>
      </c>
      <c r="C7" s="580"/>
      <c r="D7" s="496">
        <f>Данные!$A8</f>
        <v>0</v>
      </c>
      <c r="E7" s="581"/>
      <c r="F7" s="581"/>
      <c r="G7" s="581"/>
      <c r="H7" s="582"/>
      <c r="I7" s="579" t="s">
        <v>15</v>
      </c>
      <c r="J7" s="583"/>
      <c r="K7" s="484">
        <f>Данные!$A11</f>
        <v>0</v>
      </c>
      <c r="L7" s="48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201.45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4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4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4">
        <v>109.3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174.5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0"/>
      <c r="K14" s="320"/>
      <c r="L14" s="320"/>
      <c r="M14" s="320"/>
      <c r="N14" s="320"/>
      <c r="O14" s="320"/>
      <c r="P14" s="320"/>
      <c r="Q14" s="320"/>
      <c r="R14" s="321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4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0"/>
      <c r="K15" s="320"/>
      <c r="L15" s="320"/>
      <c r="M15" s="320"/>
      <c r="N15" s="320"/>
      <c r="O15" s="320"/>
      <c r="P15" s="320"/>
      <c r="Q15" s="320"/>
      <c r="R15" s="321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4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0"/>
      <c r="K16" s="320"/>
      <c r="L16" s="320"/>
      <c r="M16" s="320"/>
      <c r="N16" s="320"/>
      <c r="O16" s="320"/>
      <c r="P16" s="320"/>
      <c r="Q16" s="320"/>
      <c r="R16" s="321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0"/>
      <c r="K17" s="320"/>
      <c r="L17" s="320"/>
      <c r="M17" s="320"/>
      <c r="N17" s="320"/>
      <c r="O17" s="320"/>
      <c r="P17" s="320"/>
      <c r="Q17" s="320"/>
      <c r="R17" s="321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150</v>
      </c>
      <c r="D18" s="104">
        <v>0.05</v>
      </c>
      <c r="E18" s="97">
        <v>0</v>
      </c>
      <c r="F18" s="51" t="s">
        <v>19</v>
      </c>
      <c r="G18" s="479" t="s">
        <v>143</v>
      </c>
      <c r="H18" s="98"/>
      <c r="I18" s="97"/>
      <c r="J18" s="320"/>
      <c r="K18" s="320"/>
      <c r="L18" s="320"/>
      <c r="M18" s="320"/>
      <c r="N18" s="320"/>
      <c r="O18" s="320"/>
      <c r="P18" s="320"/>
      <c r="Q18" s="320"/>
      <c r="R18" s="321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2"/>
      <c r="D19" s="104">
        <v>0.02</v>
      </c>
      <c r="E19" s="97">
        <v>-0.02</v>
      </c>
      <c r="F19" s="114" t="s">
        <v>16</v>
      </c>
      <c r="G19" s="59" t="s">
        <v>142</v>
      </c>
      <c r="H19" s="105"/>
      <c r="I19" s="104"/>
      <c r="J19" s="322"/>
      <c r="K19" s="322"/>
      <c r="L19" s="322"/>
      <c r="M19" s="322"/>
      <c r="N19" s="322"/>
      <c r="O19" s="322"/>
      <c r="P19" s="322"/>
      <c r="Q19" s="322"/>
      <c r="R19" s="323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5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4"/>
      <c r="K20" s="324"/>
      <c r="L20" s="324"/>
      <c r="M20" s="324"/>
      <c r="N20" s="324"/>
      <c r="O20" s="324"/>
      <c r="P20" s="324"/>
      <c r="Q20" s="324"/>
      <c r="R20" s="325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16" t="s">
        <v>132</v>
      </c>
      <c r="M23" s="616"/>
      <c r="N23" s="616"/>
      <c r="O23" s="452"/>
      <c r="P23" s="452"/>
      <c r="Q23" s="468"/>
      <c r="R23" s="468"/>
    </row>
    <row r="24" spans="1:24" x14ac:dyDescent="0.2">
      <c r="O24" s="538" t="s">
        <v>136</v>
      </c>
      <c r="P24" s="538"/>
      <c r="Q24" s="539" t="s">
        <v>137</v>
      </c>
      <c r="R24" s="540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25" sqref="G2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32</v>
      </c>
      <c r="L2" s="563"/>
      <c r="M2" s="7"/>
      <c r="N2" s="8"/>
      <c r="O2" s="9"/>
      <c r="P2" s="617"/>
      <c r="Q2" s="617"/>
      <c r="R2" s="10"/>
      <c r="S2" s="11"/>
    </row>
    <row r="3" spans="1:19" ht="17.25" customHeight="1" thickBot="1" x14ac:dyDescent="0.25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9" t="s">
        <v>13</v>
      </c>
      <c r="C5" s="570"/>
      <c r="D5" s="493" t="str">
        <f>Данные!$A5</f>
        <v>PCI</v>
      </c>
      <c r="E5" s="494"/>
      <c r="F5" s="494"/>
      <c r="G5" s="494"/>
      <c r="H5" s="495"/>
      <c r="I5" s="571"/>
      <c r="J5" s="572"/>
      <c r="K5" s="494"/>
      <c r="L5" s="49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9" t="s">
        <v>12</v>
      </c>
      <c r="C6" s="573"/>
      <c r="D6" s="487" t="str">
        <f>Данные!$A2</f>
        <v>XIII-В-28-2-500-4 (Фляга 0,5 л.)</v>
      </c>
      <c r="E6" s="574"/>
      <c r="F6" s="574"/>
      <c r="G6" s="574"/>
      <c r="H6" s="575"/>
      <c r="I6" s="571"/>
      <c r="J6" s="572"/>
      <c r="K6" s="494"/>
      <c r="L6" s="49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9" t="s">
        <v>14</v>
      </c>
      <c r="C7" s="580"/>
      <c r="D7" s="496">
        <f>Данные!$A8</f>
        <v>0</v>
      </c>
      <c r="E7" s="581"/>
      <c r="F7" s="581"/>
      <c r="G7" s="581"/>
      <c r="H7" s="582"/>
      <c r="I7" s="579" t="s">
        <v>15</v>
      </c>
      <c r="J7" s="583"/>
      <c r="K7" s="484">
        <f>Данные!$A11</f>
        <v>0</v>
      </c>
      <c r="L7" s="48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6"/>
      <c r="K9" s="326"/>
      <c r="L9" s="326"/>
      <c r="M9" s="326"/>
      <c r="N9" s="326"/>
      <c r="O9" s="326"/>
      <c r="P9" s="326"/>
      <c r="Q9" s="326"/>
      <c r="R9" s="327"/>
      <c r="S9" s="38"/>
    </row>
    <row r="10" spans="1:19" ht="34.5" thickBot="1" x14ac:dyDescent="0.25">
      <c r="A10" s="24"/>
      <c r="B10" s="50" t="s">
        <v>6</v>
      </c>
      <c r="C10" s="375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8"/>
      <c r="K10" s="328"/>
      <c r="L10" s="328"/>
      <c r="M10" s="328"/>
      <c r="N10" s="328"/>
      <c r="O10" s="328"/>
      <c r="P10" s="328"/>
      <c r="Q10" s="328"/>
      <c r="R10" s="329"/>
      <c r="S10" s="32"/>
    </row>
    <row r="11" spans="1:19" ht="23.1" customHeight="1" x14ac:dyDescent="0.2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8"/>
      <c r="K11" s="328"/>
      <c r="L11" s="328"/>
      <c r="M11" s="328"/>
      <c r="N11" s="328"/>
      <c r="O11" s="328"/>
      <c r="P11" s="328"/>
      <c r="Q11" s="328"/>
      <c r="R11" s="329"/>
      <c r="S11" s="32"/>
    </row>
    <row r="12" spans="1:19" ht="23.1" customHeight="1" x14ac:dyDescent="0.2">
      <c r="A12" s="24"/>
      <c r="B12" s="50" t="s">
        <v>3</v>
      </c>
      <c r="C12" s="33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8"/>
      <c r="K12" s="328"/>
      <c r="L12" s="328"/>
      <c r="M12" s="328"/>
      <c r="N12" s="328"/>
      <c r="O12" s="328"/>
      <c r="P12" s="328"/>
      <c r="Q12" s="328"/>
      <c r="R12" s="329"/>
      <c r="S12" s="32"/>
    </row>
    <row r="13" spans="1:19" ht="23.1" customHeight="1" x14ac:dyDescent="0.2">
      <c r="A13" s="24"/>
      <c r="B13" s="50" t="s">
        <v>7</v>
      </c>
      <c r="C13" s="33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8"/>
      <c r="K13" s="328"/>
      <c r="L13" s="328"/>
      <c r="M13" s="328"/>
      <c r="N13" s="328"/>
      <c r="O13" s="328"/>
      <c r="P13" s="328"/>
      <c r="Q13" s="328"/>
      <c r="R13" s="329"/>
      <c r="S13" s="32"/>
    </row>
    <row r="14" spans="1:19" ht="23.1" customHeight="1" x14ac:dyDescent="0.2">
      <c r="A14" s="24"/>
      <c r="B14" s="50" t="s">
        <v>8</v>
      </c>
      <c r="C14" s="33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8"/>
      <c r="K14" s="328"/>
      <c r="L14" s="328"/>
      <c r="M14" s="328"/>
      <c r="N14" s="328"/>
      <c r="O14" s="328"/>
      <c r="P14" s="328"/>
      <c r="Q14" s="328"/>
      <c r="R14" s="329"/>
      <c r="S14" s="32"/>
    </row>
    <row r="15" spans="1:19" ht="23.1" customHeight="1" thickBot="1" x14ac:dyDescent="0.25">
      <c r="A15" s="24"/>
      <c r="B15" s="57" t="s">
        <v>4</v>
      </c>
      <c r="C15" s="33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0"/>
      <c r="K15" s="330"/>
      <c r="L15" s="330"/>
      <c r="M15" s="330"/>
      <c r="N15" s="330"/>
      <c r="O15" s="330"/>
      <c r="P15" s="330"/>
      <c r="Q15" s="330"/>
      <c r="R15" s="33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16" t="s">
        <v>132</v>
      </c>
      <c r="M18" s="616"/>
      <c r="N18" s="616"/>
      <c r="O18" s="452"/>
      <c r="P18" s="452"/>
      <c r="Q18" s="468"/>
      <c r="R18" s="468"/>
    </row>
    <row r="19" spans="12:18" x14ac:dyDescent="0.2">
      <c r="O19" s="538" t="s">
        <v>136</v>
      </c>
      <c r="P19" s="538"/>
      <c r="Q19" s="539" t="s">
        <v>137</v>
      </c>
      <c r="R19" s="540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5" sqref="F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Данные!B18</f>
        <v>160</v>
      </c>
      <c r="L2" s="610"/>
      <c r="M2" s="618"/>
      <c r="N2" s="619"/>
      <c r="O2" s="619"/>
      <c r="P2" s="619"/>
      <c r="Q2" s="619"/>
      <c r="R2" s="620"/>
      <c r="S2" s="70"/>
    </row>
    <row r="3" spans="1:19" ht="17.25" customHeight="1" thickBot="1" x14ac:dyDescent="0.25">
      <c r="A3" s="65"/>
      <c r="B3" s="593"/>
      <c r="C3" s="594"/>
      <c r="D3" s="595"/>
      <c r="E3" s="602" t="s">
        <v>47</v>
      </c>
      <c r="F3" s="603"/>
      <c r="G3" s="603"/>
      <c r="H3" s="604"/>
      <c r="I3" s="607"/>
      <c r="J3" s="608"/>
      <c r="K3" s="611"/>
      <c r="L3" s="612"/>
      <c r="M3" s="621"/>
      <c r="N3" s="622"/>
      <c r="O3" s="622"/>
      <c r="P3" s="622"/>
      <c r="Q3" s="622"/>
      <c r="R3" s="623"/>
      <c r="S3" s="70"/>
    </row>
    <row r="4" spans="1:19" ht="17.100000000000001" customHeight="1" thickBot="1" x14ac:dyDescent="0.25">
      <c r="A4" s="65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621"/>
      <c r="N4" s="622"/>
      <c r="O4" s="622"/>
      <c r="P4" s="622"/>
      <c r="Q4" s="622"/>
      <c r="R4" s="623"/>
      <c r="S4" s="70"/>
    </row>
    <row r="5" spans="1:19" ht="24.75" customHeight="1" thickTop="1" thickBot="1" x14ac:dyDescent="0.25">
      <c r="A5" s="65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 x14ac:dyDescent="0.25">
      <c r="A6" s="65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621"/>
      <c r="N6" s="622"/>
      <c r="O6" s="622"/>
      <c r="P6" s="622"/>
      <c r="Q6" s="622"/>
      <c r="R6" s="623"/>
      <c r="S6" s="70"/>
    </row>
    <row r="7" spans="1:19" ht="90.75" customHeight="1" thickTop="1" thickBot="1" x14ac:dyDescent="0.25">
      <c r="A7" s="65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621"/>
      <c r="N7" s="622"/>
      <c r="O7" s="622"/>
      <c r="P7" s="622"/>
      <c r="Q7" s="622"/>
      <c r="R7" s="62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6"/>
      <c r="N9" s="316"/>
      <c r="O9" s="316"/>
      <c r="P9" s="316"/>
      <c r="Q9" s="316"/>
      <c r="R9" s="317"/>
      <c r="S9" s="90"/>
    </row>
    <row r="10" spans="1:19" ht="24.2" customHeight="1" x14ac:dyDescent="0.2">
      <c r="A10" s="78"/>
      <c r="B10" s="92" t="s">
        <v>25</v>
      </c>
      <c r="C10" s="334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8"/>
      <c r="N10" s="318"/>
      <c r="O10" s="318"/>
      <c r="P10" s="318"/>
      <c r="Q10" s="318"/>
      <c r="R10" s="319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0"/>
      <c r="N11" s="320"/>
      <c r="O11" s="320"/>
      <c r="P11" s="320"/>
      <c r="Q11" s="320"/>
      <c r="R11" s="321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0"/>
      <c r="N12" s="320"/>
      <c r="O12" s="320"/>
      <c r="P12" s="320"/>
      <c r="Q12" s="320"/>
      <c r="R12" s="321"/>
      <c r="S12" s="86"/>
    </row>
    <row r="13" spans="1:19" s="463" customFormat="1" ht="33.75" x14ac:dyDescent="0.2">
      <c r="A13" s="453"/>
      <c r="B13" s="454" t="s">
        <v>3</v>
      </c>
      <c r="C13" s="455">
        <v>38.1</v>
      </c>
      <c r="D13" s="456">
        <v>0.03</v>
      </c>
      <c r="E13" s="456">
        <v>0</v>
      </c>
      <c r="F13" s="457" t="s">
        <v>16</v>
      </c>
      <c r="G13" s="296" t="s">
        <v>133</v>
      </c>
      <c r="H13" s="458"/>
      <c r="I13" s="459"/>
      <c r="J13" s="459"/>
      <c r="K13" s="459"/>
      <c r="L13" s="459"/>
      <c r="M13" s="460"/>
      <c r="N13" s="460"/>
      <c r="O13" s="460"/>
      <c r="P13" s="460"/>
      <c r="Q13" s="460"/>
      <c r="R13" s="461"/>
      <c r="S13" s="462"/>
    </row>
    <row r="14" spans="1:19" ht="33.75" x14ac:dyDescent="0.2">
      <c r="A14" s="78"/>
      <c r="B14" s="96" t="s">
        <v>27</v>
      </c>
      <c r="C14" s="314">
        <v>45.3</v>
      </c>
      <c r="D14" s="97">
        <v>0.03</v>
      </c>
      <c r="E14" s="97">
        <v>0</v>
      </c>
      <c r="F14" s="114" t="s">
        <v>16</v>
      </c>
      <c r="G14" s="296" t="s">
        <v>134</v>
      </c>
      <c r="H14" s="98"/>
      <c r="I14" s="97"/>
      <c r="J14" s="97"/>
      <c r="K14" s="97"/>
      <c r="L14" s="97"/>
      <c r="M14" s="320"/>
      <c r="N14" s="320"/>
      <c r="O14" s="320"/>
      <c r="P14" s="320"/>
      <c r="Q14" s="320"/>
      <c r="R14" s="321"/>
      <c r="S14" s="86"/>
    </row>
    <row r="15" spans="1:19" ht="24.2" customHeight="1" x14ac:dyDescent="0.2">
      <c r="A15" s="78"/>
      <c r="B15" s="96" t="s">
        <v>28</v>
      </c>
      <c r="C15" s="314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0"/>
      <c r="N15" s="320"/>
      <c r="O15" s="320"/>
      <c r="P15" s="320"/>
      <c r="Q15" s="320"/>
      <c r="R15" s="321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0"/>
      <c r="N16" s="320"/>
      <c r="O16" s="320"/>
      <c r="P16" s="320"/>
      <c r="Q16" s="320"/>
      <c r="R16" s="321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0"/>
      <c r="N17" s="320"/>
      <c r="O17" s="320"/>
      <c r="P17" s="320"/>
      <c r="Q17" s="320"/>
      <c r="R17" s="321"/>
      <c r="S17" s="86"/>
    </row>
    <row r="18" spans="1:19" ht="33.75" x14ac:dyDescent="0.2">
      <c r="A18" s="78"/>
      <c r="B18" s="96" t="s">
        <v>30</v>
      </c>
      <c r="C18" s="314">
        <v>9.52</v>
      </c>
      <c r="D18" s="97">
        <v>0.03</v>
      </c>
      <c r="E18" s="97">
        <v>0</v>
      </c>
      <c r="F18" s="114" t="s">
        <v>16</v>
      </c>
      <c r="G18" s="296" t="s">
        <v>133</v>
      </c>
      <c r="H18" s="98"/>
      <c r="I18" s="97"/>
      <c r="J18" s="97"/>
      <c r="K18" s="97"/>
      <c r="L18" s="97"/>
      <c r="M18" s="320"/>
      <c r="N18" s="320"/>
      <c r="O18" s="320"/>
      <c r="P18" s="320"/>
      <c r="Q18" s="320"/>
      <c r="R18" s="321"/>
      <c r="S18" s="86"/>
    </row>
    <row r="19" spans="1:19" ht="30.6" customHeight="1" x14ac:dyDescent="0.2">
      <c r="A19" s="78"/>
      <c r="B19" s="96" t="s">
        <v>41</v>
      </c>
      <c r="C19" s="374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0"/>
      <c r="N19" s="320"/>
      <c r="O19" s="320"/>
      <c r="P19" s="320"/>
      <c r="Q19" s="320"/>
      <c r="R19" s="321"/>
      <c r="S19" s="86"/>
    </row>
    <row r="20" spans="1:19" ht="24.2" customHeight="1" x14ac:dyDescent="0.2">
      <c r="A20" s="78"/>
      <c r="B20" s="96" t="s">
        <v>35</v>
      </c>
      <c r="C20" s="97">
        <v>27.2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0"/>
      <c r="N20" s="320"/>
      <c r="O20" s="320"/>
      <c r="P20" s="320"/>
      <c r="Q20" s="320"/>
      <c r="R20" s="321"/>
      <c r="S20" s="86"/>
    </row>
    <row r="21" spans="1:19" ht="34.5" thickBot="1" x14ac:dyDescent="0.25">
      <c r="A21" s="78"/>
      <c r="B21" s="566" t="s">
        <v>48</v>
      </c>
      <c r="C21" s="567"/>
      <c r="D21" s="567"/>
      <c r="E21" s="56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4"/>
      <c r="N21" s="324"/>
      <c r="O21" s="324"/>
      <c r="P21" s="324"/>
      <c r="Q21" s="324"/>
      <c r="R21" s="325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16" t="s">
        <v>132</v>
      </c>
      <c r="M24" s="616"/>
      <c r="N24" s="616"/>
      <c r="O24" s="452"/>
      <c r="P24" s="452"/>
      <c r="Q24" s="468"/>
      <c r="R24" s="468"/>
    </row>
    <row r="25" spans="1:19" x14ac:dyDescent="0.2">
      <c r="O25" s="538" t="s">
        <v>136</v>
      </c>
      <c r="P25" s="538"/>
      <c r="Q25" s="539" t="s">
        <v>137</v>
      </c>
      <c r="R25" s="540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Данные!B19</f>
        <v>200</v>
      </c>
      <c r="L2" s="610"/>
      <c r="M2" s="66"/>
      <c r="N2" s="67"/>
      <c r="O2" s="68"/>
      <c r="P2" s="624"/>
      <c r="Q2" s="624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87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584"/>
      <c r="D5" s="493" t="str">
        <f>Данные!$A5</f>
        <v>PCI</v>
      </c>
      <c r="E5" s="494"/>
      <c r="F5" s="494"/>
      <c r="G5" s="494"/>
      <c r="H5" s="495"/>
      <c r="I5" s="585"/>
      <c r="J5" s="586"/>
      <c r="K5" s="587"/>
      <c r="L5" s="49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584"/>
      <c r="D6" s="487" t="str">
        <f>Данные!$A2</f>
        <v>XIII-В-28-2-500-4 (Фляга 0,5 л.)</v>
      </c>
      <c r="E6" s="574"/>
      <c r="F6" s="574"/>
      <c r="G6" s="574"/>
      <c r="H6" s="575"/>
      <c r="I6" s="585"/>
      <c r="J6" s="586"/>
      <c r="K6" s="587"/>
      <c r="L6" s="49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9" t="s">
        <v>14</v>
      </c>
      <c r="C7" s="588"/>
      <c r="D7" s="496">
        <f>Данные!$A8</f>
        <v>0</v>
      </c>
      <c r="E7" s="581"/>
      <c r="F7" s="581"/>
      <c r="G7" s="581"/>
      <c r="H7" s="582"/>
      <c r="I7" s="589" t="s">
        <v>15</v>
      </c>
      <c r="J7" s="588"/>
      <c r="K7" s="484">
        <f>Данные!$A11</f>
        <v>0</v>
      </c>
      <c r="L7" s="48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3" customFormat="1" ht="25.15" customHeight="1" x14ac:dyDescent="0.2">
      <c r="A12" s="453"/>
      <c r="B12" s="464" t="s">
        <v>3</v>
      </c>
      <c r="C12" s="465">
        <v>28.6</v>
      </c>
      <c r="D12" s="459">
        <v>0</v>
      </c>
      <c r="E12" s="459">
        <v>-0.03</v>
      </c>
      <c r="F12" s="457" t="s">
        <v>16</v>
      </c>
      <c r="G12" s="296" t="s">
        <v>135</v>
      </c>
      <c r="H12" s="466"/>
      <c r="I12" s="459"/>
      <c r="J12" s="459"/>
      <c r="K12" s="459"/>
      <c r="L12" s="459"/>
      <c r="M12" s="459"/>
      <c r="N12" s="459"/>
      <c r="O12" s="459"/>
      <c r="P12" s="459"/>
      <c r="Q12" s="459"/>
      <c r="R12" s="467"/>
      <c r="S12" s="462"/>
    </row>
    <row r="13" spans="1:19" ht="23.1" customHeight="1" x14ac:dyDescent="0.2">
      <c r="A13" s="78"/>
      <c r="B13" s="127" t="s">
        <v>27</v>
      </c>
      <c r="C13" s="314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4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66" t="s">
        <v>50</v>
      </c>
      <c r="C16" s="567"/>
      <c r="D16" s="567"/>
      <c r="E16" s="56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16" t="s">
        <v>132</v>
      </c>
      <c r="M19" s="616"/>
      <c r="N19" s="616"/>
      <c r="O19" s="452"/>
      <c r="P19" s="452"/>
      <c r="Q19" s="468"/>
      <c r="R19" s="468"/>
    </row>
    <row r="20" spans="1:19" x14ac:dyDescent="0.2">
      <c r="O20" s="538" t="s">
        <v>136</v>
      </c>
      <c r="P20" s="538"/>
      <c r="Q20" s="539" t="s">
        <v>137</v>
      </c>
      <c r="R20" s="540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2020-07-29T11:57:39Z</cp:lastPrinted>
  <dcterms:created xsi:type="dcterms:W3CDTF">2004-01-21T15:24:02Z</dcterms:created>
  <dcterms:modified xsi:type="dcterms:W3CDTF">2021-05-03T11:47:15Z</dcterms:modified>
</cp:coreProperties>
</file>