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xr:revisionPtr revIDLastSave="0" documentId="13_ncr:1_{9F3416EE-9D88-41CD-A43E-106B9EC3A3E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кольцо'!$A$1:$S$24</definedName>
    <definedName name="_xlnm.Print_Area" localSheetId="1">Паспорт!$A$1:$J$44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6" l="1"/>
  <c r="I34" i="16"/>
  <c r="G34" i="16"/>
  <c r="B17" i="16" l="1"/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8" i="16"/>
  <c r="E38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33" i="16" l="1"/>
  <c r="G32" i="16"/>
  <c r="G31" i="16"/>
  <c r="G30" i="16"/>
  <c r="G29" i="16"/>
  <c r="G28" i="16"/>
  <c r="G27" i="16"/>
  <c r="G26" i="16"/>
  <c r="G25" i="16"/>
  <c r="G24" i="16"/>
  <c r="G23" i="16"/>
  <c r="H38" i="16"/>
  <c r="G21" i="16"/>
  <c r="G22" i="16"/>
  <c r="A44" i="16"/>
  <c r="H21" i="16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8" i="16" l="1"/>
  <c r="I38" i="16" s="1"/>
  <c r="I21" i="16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E24" i="14"/>
  <c r="C44" i="16" l="1"/>
  <c r="D44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<sst xmlns="http://schemas.openxmlformats.org/spreadsheetml/2006/main" count="524" uniqueCount="144">
  <si>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</si>
  <si>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</si>
  <si>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</si>
  <si>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</si>
  <si>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</si>
  <si>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</si>
  <si>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</si>
  <si>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</si>
  <si>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</si>
  <si>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</si>
  <si>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</si>
  <si>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</si>
  <si>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</si>
  <si>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</si>
  <si>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</si>
  <si>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</si>
  <si>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</si>
  <si>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</si>
  <si>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</si>
  <si>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</si>
  <si>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</si>
  <si>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</si>
  <si>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</si>
  <si>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</si>
  <si>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</si>
  <si>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</si>
  <si>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</si>
  <si>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</si>
  <si>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</si>
  <si>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</si>
  <si>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</si>
  <si>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</si>
  <si>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</si>
  <si>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</si>
  <si>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</si>
  <si>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</si>
  <si>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</si>
  <si>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</si>
  <si>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</si>
  <si>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</si>
  <si>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</si>
  <si>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</si>
  <si>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</si>
  <si>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</si>
  <si>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</si>
  <si>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</si>
  <si>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</si>
  <si>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</si>
  <si>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</si>
  <si>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</si>
  <si>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</si>
  <si>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</si>
  <si>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</si>
  <si>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</si>
  <si>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</si>
  <si>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</si>
  <si>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</si>
  <si>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</si>
  <si>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</si>
  <si>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</si>
  <si>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</si>
  <si>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</si>
  <si>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</si>
  <si>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</si>
  <si>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</si>
  <si>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</si>
  <si>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</si>
  <si>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</si>
  <si>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</si>
  <si>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</si>
  <si>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</si>
  <si>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</si>
  <si>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</si>
  <si>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</si>
  <si>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</si>
  <si>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</si>
  <si>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</si>
  <si>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</si>
  <si>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</si>
  <si>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</si>
  <si>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</si>
  <si>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</si>
  <si>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</si>
  <si>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</si>
  <si>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</si>
  <si>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</si>
  <si>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</si>
  <si>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</si>
  <si>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</si>
  <si>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</si>
  <si>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</si>
  <si>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</si>
  <si>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</si>
  <si>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</si>
  <si>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</si>
  <si>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</si>
  <si>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</si>
  <si>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</si>
  <si>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</si>
  <si>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</si>
  <si>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</si>
  <si>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</si>
  <si>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</si>
  <si>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</si>
  <si>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</si>
  <si>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</si>
  <si>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</si>
  <si>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</si>
  <si>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</si>
  <si>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</si>
  <si>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</si>
  <si>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</si>
  <si>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</si>
  <si>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</si>
  <si>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</si>
  <si>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</si>
  <si>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</si>
  <si>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</si>
  <si>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</si>
  <si>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</si>
  <si>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</si>
  <si>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</si>
  <si>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</si>
  <si>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</si>
  <si>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</si>
  <si>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</si>
  <si>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</si>
  <si>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</si>
  <si>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</si>
  <si>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</si>
  <si>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</si>
  <si>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</si>
  <si>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</si>
  <si>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</si>
  <si>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</si>
  <si>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</si>
  <si>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</si>
  <si>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</si>
  <si>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</si>
  <si>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</si>
  <si>
    <t>Слесарь-инструментальщик</t>
  </si>
  <si>
    <t>Вес, гр. (ном. 355 гр.)</t>
  </si>
  <si>
    <t>стоит</t>
  </si>
  <si>
    <t>Горловые кольца с финишными используем от формокомплекта "Ведьма"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</si>
</sst>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17" fillId="0" borderId="78" xfId="0" applyFont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17" fillId="0" borderId="26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7" xfId="0" applyBorder="1" applyAlignment="1">
      <alignment horizontal="center"/>
    </xf>
    <xf numFmtId="1" fontId="0" fillId="0" borderId="9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3" fontId="0" fillId="0" borderId="26" xfId="3" applyNumberFormat="1" applyFont="1" applyFill="1" applyBorder="1" applyAlignment="1">
      <alignment horizontal="center"/>
    </xf>
    <xf numFmtId="14" fontId="17" fillId="0" borderId="36" xfId="0" applyNumberFormat="1" applyFont="1" applyBorder="1" applyAlignment="1">
      <alignment horizontal="center"/>
    </xf>
    <xf numFmtId="10" fontId="0" fillId="0" borderId="97" xfId="4" applyNumberFormat="1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8</xdr:row>
      <xdr:rowOff>50801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92333" y="2599268"/>
          <a:ext cx="3539067" cy="3725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8</xdr:row>
      <xdr:rowOff>33866</xdr:rowOff>
    </xdr:from>
    <xdr:to>
      <xdr:col>17</xdr:col>
      <xdr:colOff>567267</xdr:colOff>
      <xdr:row>20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24600" y="2582333"/>
          <a:ext cx="3581400" cy="3759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42333</xdr:colOff>
      <xdr:row>1</xdr:row>
      <xdr:rowOff>135467</xdr:rowOff>
    </xdr:from>
    <xdr:to>
      <xdr:col>17</xdr:col>
      <xdr:colOff>530319</xdr:colOff>
      <xdr:row>6</xdr:row>
      <xdr:rowOff>969276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066" y="2370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42333</xdr:colOff>
      <xdr:row>8</xdr:row>
      <xdr:rowOff>25400</xdr:rowOff>
    </xdr:from>
    <xdr:to>
      <xdr:col>17</xdr:col>
      <xdr:colOff>601133</xdr:colOff>
      <xdr:row>15</xdr:row>
      <xdr:rowOff>270934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flipV="1">
          <a:off x="6248400" y="2302933"/>
          <a:ext cx="3649133" cy="25992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59266</xdr:colOff>
      <xdr:row>8</xdr:row>
      <xdr:rowOff>50800</xdr:rowOff>
    </xdr:from>
    <xdr:to>
      <xdr:col>18</xdr:col>
      <xdr:colOff>2347</xdr:colOff>
      <xdr:row>15</xdr:row>
      <xdr:rowOff>250921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6265333" y="2328333"/>
          <a:ext cx="3651481" cy="25538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76200</xdr:colOff>
      <xdr:row>8</xdr:row>
      <xdr:rowOff>19050</xdr:rowOff>
    </xdr:from>
    <xdr:to>
      <xdr:col>17</xdr:col>
      <xdr:colOff>571500</xdr:colOff>
      <xdr:row>17</xdr:row>
      <xdr:rowOff>245534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5291667" y="2237317"/>
          <a:ext cx="4821766" cy="3206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50803</xdr:colOff>
      <xdr:row>8</xdr:row>
      <xdr:rowOff>33869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5266270" y="2252136"/>
          <a:ext cx="4837637" cy="322262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26" sqref="B2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93" t="s">
        <v>82</v>
      </c>
      <c r="B1" s="497"/>
      <c r="C1" s="497"/>
      <c r="D1" s="497"/>
      <c r="E1" s="497"/>
      <c r="G1" s="371" t="s">
        <v>81</v>
      </c>
    </row>
    <row r="2" spans="1:11" ht="17.25" thickTop="1" thickBot="1" x14ac:dyDescent="0.25">
      <c r="A2" s="494" t="s">
        <v>137</v>
      </c>
      <c r="B2" s="495"/>
      <c r="C2" s="495"/>
      <c r="D2" s="495"/>
      <c r="E2" s="496"/>
      <c r="G2" s="370" t="s">
        <v>79</v>
      </c>
    </row>
    <row r="3" spans="1:11" ht="15.75" thickTop="1" x14ac:dyDescent="0.2">
      <c r="G3" s="370" t="s">
        <v>80</v>
      </c>
    </row>
    <row r="4" spans="1:11" ht="13.5" thickBot="1" x14ac:dyDescent="0.25">
      <c r="A4" s="498" t="s">
        <v>83</v>
      </c>
      <c r="B4" s="499"/>
      <c r="C4" s="499"/>
      <c r="D4" s="499"/>
      <c r="E4" s="499"/>
    </row>
    <row r="5" spans="1:11" ht="17.25" thickTop="1" thickBot="1" x14ac:dyDescent="0.25">
      <c r="A5" s="500" t="s">
        <v>87</v>
      </c>
      <c r="B5" s="501"/>
      <c r="C5" s="501"/>
      <c r="D5" s="501"/>
      <c r="E5" s="502"/>
    </row>
    <row r="6" spans="1:11" ht="13.5" thickTop="1" x14ac:dyDescent="0.2"/>
    <row r="7" spans="1:11" ht="13.5" thickBot="1" x14ac:dyDescent="0.25">
      <c r="A7" s="493" t="s">
        <v>84</v>
      </c>
      <c r="B7" s="497"/>
      <c r="C7" s="497"/>
      <c r="D7" s="497"/>
      <c r="E7" s="497"/>
    </row>
    <row r="8" spans="1:11" ht="17.25" thickTop="1" thickBot="1" x14ac:dyDescent="0.25">
      <c r="A8" s="503"/>
      <c r="B8" s="504"/>
      <c r="C8" s="504"/>
      <c r="D8" s="504"/>
      <c r="E8" s="505"/>
    </row>
    <row r="10" spans="1:11" ht="13.5" thickBot="1" x14ac:dyDescent="0.25">
      <c r="A10" s="493" t="s">
        <v>85</v>
      </c>
      <c r="B10" s="493"/>
      <c r="C10" s="372"/>
      <c r="D10" s="380" t="s">
        <v>94</v>
      </c>
      <c r="E10" s="372"/>
      <c r="F10" t="s">
        <v>95</v>
      </c>
    </row>
    <row r="11" spans="1:11" ht="17.25" thickTop="1" thickBot="1" x14ac:dyDescent="0.25">
      <c r="A11" s="491"/>
      <c r="B11" s="492"/>
      <c r="D11" s="379">
        <v>43782</v>
      </c>
      <c r="F11" s="506" t="s">
        <v>97</v>
      </c>
      <c r="G11" s="506"/>
      <c r="H11" s="506"/>
      <c r="I11" s="506"/>
      <c r="J11" s="507" t="s">
        <v>99</v>
      </c>
      <c r="K11" s="507"/>
    </row>
    <row r="12" spans="1:11" x14ac:dyDescent="0.2">
      <c r="F12" s="506" t="s">
        <v>86</v>
      </c>
      <c r="G12" s="506"/>
      <c r="H12" s="506"/>
      <c r="I12" s="506"/>
      <c r="J12" s="507" t="s">
        <v>100</v>
      </c>
      <c r="K12" s="507"/>
    </row>
    <row r="13" spans="1:11" x14ac:dyDescent="0.2">
      <c r="A13" s="373" t="s">
        <v>88</v>
      </c>
      <c r="B13" s="374" t="s">
        <v>89</v>
      </c>
      <c r="C13" s="384" t="s">
        <v>104</v>
      </c>
      <c r="F13" s="506" t="s">
        <v>98</v>
      </c>
      <c r="G13" s="506"/>
      <c r="H13" s="506"/>
      <c r="I13" s="506"/>
      <c r="J13" s="507" t="s">
        <v>101</v>
      </c>
      <c r="K13" s="507"/>
    </row>
    <row r="14" spans="1:11" x14ac:dyDescent="0.2">
      <c r="A14" s="375" t="s">
        <v>43</v>
      </c>
      <c r="B14" s="376">
        <v>24</v>
      </c>
      <c r="C14" s="382" t="s">
        <v>138</v>
      </c>
    </row>
    <row r="15" spans="1:11" x14ac:dyDescent="0.2">
      <c r="A15" s="375" t="s">
        <v>44</v>
      </c>
      <c r="B15" s="376">
        <v>24</v>
      </c>
      <c r="C15" s="382" t="s">
        <v>138</v>
      </c>
    </row>
    <row r="16" spans="1:11" x14ac:dyDescent="0.2">
      <c r="A16" s="375" t="s">
        <v>38</v>
      </c>
      <c r="B16" s="376">
        <v>32</v>
      </c>
      <c r="C16" s="382" t="s">
        <v>138</v>
      </c>
    </row>
    <row r="17" spans="1:3" x14ac:dyDescent="0.2">
      <c r="A17" s="375" t="s">
        <v>23</v>
      </c>
      <c r="B17" s="376">
        <v>32</v>
      </c>
      <c r="C17" s="382" t="s">
        <v>138</v>
      </c>
    </row>
    <row r="18" spans="1:3" x14ac:dyDescent="0.2">
      <c r="A18" s="375" t="s">
        <v>47</v>
      </c>
      <c r="B18" s="376">
        <v>60</v>
      </c>
      <c r="C18" s="382" t="s">
        <v>138</v>
      </c>
    </row>
    <row r="19" spans="1:3" x14ac:dyDescent="0.2">
      <c r="A19" s="375" t="s">
        <v>90</v>
      </c>
      <c r="B19" s="376">
        <v>60</v>
      </c>
      <c r="C19" s="382" t="s">
        <v>138</v>
      </c>
    </row>
    <row r="20" spans="1:3" x14ac:dyDescent="0.2">
      <c r="A20" s="375" t="s">
        <v>51</v>
      </c>
      <c r="B20" s="376">
        <v>50</v>
      </c>
      <c r="C20" s="382" t="s">
        <v>138</v>
      </c>
    </row>
    <row r="21" spans="1:3" x14ac:dyDescent="0.2">
      <c r="A21" s="375" t="s">
        <v>53</v>
      </c>
      <c r="B21" s="376">
        <v>24</v>
      </c>
      <c r="C21" s="382" t="s">
        <v>138</v>
      </c>
    </row>
    <row r="22" spans="1:3" x14ac:dyDescent="0.2">
      <c r="A22" s="375" t="s">
        <v>91</v>
      </c>
      <c r="B22" s="382" t="s">
        <v>93</v>
      </c>
      <c r="C22" s="382"/>
    </row>
    <row r="23" spans="1:3" x14ac:dyDescent="0.2">
      <c r="A23" s="375" t="s">
        <v>56</v>
      </c>
      <c r="B23" s="376">
        <v>20</v>
      </c>
      <c r="C23" s="382" t="s">
        <v>138</v>
      </c>
    </row>
    <row r="24" spans="1:3" x14ac:dyDescent="0.2">
      <c r="A24" s="375" t="s">
        <v>70</v>
      </c>
      <c r="B24" s="382" t="s">
        <v>61</v>
      </c>
      <c r="C24" s="382"/>
    </row>
    <row r="25" spans="1:3" x14ac:dyDescent="0.2">
      <c r="A25" s="375" t="s">
        <v>92</v>
      </c>
      <c r="B25" s="382" t="s">
        <v>61</v>
      </c>
      <c r="C25" s="382"/>
    </row>
    <row r="26" spans="1:3" x14ac:dyDescent="0.2">
      <c r="A26" s="377" t="s">
        <v>55</v>
      </c>
      <c r="B26" s="378">
        <v>22</v>
      </c>
      <c r="C26" s="382" t="s">
        <v>138</v>
      </c>
    </row>
    <row r="27" spans="1:3" x14ac:dyDescent="0.2">
      <c r="A27" s="377" t="s">
        <v>106</v>
      </c>
      <c r="B27" s="383">
        <v>22</v>
      </c>
      <c r="C27" s="385"/>
    </row>
    <row r="28" spans="1:3" x14ac:dyDescent="0.2">
      <c r="A28" s="381"/>
    </row>
    <row r="29" spans="1:3" x14ac:dyDescent="0.2">
      <c r="A29" s="490" t="s">
        <v>107</v>
      </c>
      <c r="B29" s="490"/>
      <c r="C29" s="490"/>
    </row>
    <row r="30" spans="1:3" x14ac:dyDescent="0.2">
      <c r="A30" s="371" t="s">
        <v>139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Данные!B20</f>
        <v>50</v>
      </c>
      <c r="L2" s="617"/>
      <c r="M2" s="171"/>
      <c r="N2" s="172"/>
      <c r="O2" s="173"/>
      <c r="P2" s="629"/>
      <c r="Q2" s="629"/>
      <c r="R2" s="174"/>
      <c r="S2" s="175"/>
    </row>
    <row r="3" spans="1:19" ht="17.25" customHeight="1" thickBot="1" x14ac:dyDescent="0.25">
      <c r="A3" s="170"/>
      <c r="B3" s="600"/>
      <c r="C3" s="601"/>
      <c r="D3" s="602"/>
      <c r="E3" s="609" t="s">
        <v>51</v>
      </c>
      <c r="F3" s="610"/>
      <c r="G3" s="610"/>
      <c r="H3" s="611"/>
      <c r="I3" s="614"/>
      <c r="J3" s="615"/>
      <c r="K3" s="618"/>
      <c r="L3" s="619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603"/>
      <c r="C4" s="604"/>
      <c r="D4" s="605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551" t="s">
        <v>13</v>
      </c>
      <c r="C5" s="590"/>
      <c r="D5" s="500" t="str">
        <f>Данные!$A5</f>
        <v>PCI</v>
      </c>
      <c r="E5" s="501"/>
      <c r="F5" s="501"/>
      <c r="G5" s="501"/>
      <c r="H5" s="502"/>
      <c r="I5" s="591"/>
      <c r="J5" s="592"/>
      <c r="K5" s="593"/>
      <c r="L5" s="502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551" t="s">
        <v>12</v>
      </c>
      <c r="C6" s="590"/>
      <c r="D6" s="494" t="str">
        <f>Данные!$A2</f>
        <v>ХXI-В-28-2.1-500-14 (Брест колоски 0.5 л.)</v>
      </c>
      <c r="E6" s="556"/>
      <c r="F6" s="556"/>
      <c r="G6" s="556"/>
      <c r="H6" s="557"/>
      <c r="I6" s="591"/>
      <c r="J6" s="592"/>
      <c r="K6" s="593"/>
      <c r="L6" s="502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558" t="s">
        <v>14</v>
      </c>
      <c r="C7" s="594"/>
      <c r="D7" s="503">
        <f>Данные!$A8</f>
        <v>0</v>
      </c>
      <c r="E7" s="560"/>
      <c r="F7" s="560"/>
      <c r="G7" s="560"/>
      <c r="H7" s="561"/>
      <c r="I7" s="595" t="s">
        <v>15</v>
      </c>
      <c r="J7" s="594"/>
      <c r="K7" s="491">
        <f>Данные!$A11</f>
        <v>0</v>
      </c>
      <c r="L7" s="492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70.319999999999993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20.6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30.67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  <row r="21" spans="1:19" x14ac:dyDescent="0.2">
      <c r="L21" s="627" t="s">
        <v>140</v>
      </c>
      <c r="M21" s="627"/>
      <c r="N21" s="627"/>
      <c r="O21" s="468"/>
      <c r="P21" s="468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Данные!B21</f>
        <v>24</v>
      </c>
      <c r="L2" s="617"/>
      <c r="M2" s="210"/>
      <c r="N2" s="211"/>
      <c r="O2" s="212"/>
      <c r="P2" s="633"/>
      <c r="Q2" s="633"/>
      <c r="R2" s="213"/>
      <c r="S2" s="214"/>
    </row>
    <row r="3" spans="1:19" ht="17.25" customHeight="1" thickBot="1" x14ac:dyDescent="0.25">
      <c r="A3" s="209"/>
      <c r="B3" s="600"/>
      <c r="C3" s="601"/>
      <c r="D3" s="602"/>
      <c r="E3" s="609" t="s">
        <v>53</v>
      </c>
      <c r="F3" s="610"/>
      <c r="G3" s="610"/>
      <c r="H3" s="611"/>
      <c r="I3" s="614"/>
      <c r="J3" s="615"/>
      <c r="K3" s="618"/>
      <c r="L3" s="619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603"/>
      <c r="C4" s="604"/>
      <c r="D4" s="605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551" t="s">
        <v>13</v>
      </c>
      <c r="C5" s="590"/>
      <c r="D5" s="500" t="str">
        <f>Данные!$A5</f>
        <v>PCI</v>
      </c>
      <c r="E5" s="501"/>
      <c r="F5" s="501"/>
      <c r="G5" s="501"/>
      <c r="H5" s="502"/>
      <c r="I5" s="591"/>
      <c r="J5" s="592"/>
      <c r="K5" s="593"/>
      <c r="L5" s="502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551" t="s">
        <v>12</v>
      </c>
      <c r="C6" s="590"/>
      <c r="D6" s="494" t="str">
        <f>Данные!$A2</f>
        <v>ХXI-В-28-2.1-500-14 (Брест колоски 0.5 л.)</v>
      </c>
      <c r="E6" s="556"/>
      <c r="F6" s="556"/>
      <c r="G6" s="556"/>
      <c r="H6" s="557"/>
      <c r="I6" s="591"/>
      <c r="J6" s="592"/>
      <c r="K6" s="593"/>
      <c r="L6" s="502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558" t="s">
        <v>14</v>
      </c>
      <c r="C7" s="594"/>
      <c r="D7" s="503">
        <f>Данные!$A8</f>
        <v>0</v>
      </c>
      <c r="E7" s="560"/>
      <c r="F7" s="560"/>
      <c r="G7" s="560"/>
      <c r="H7" s="561"/>
      <c r="I7" s="595" t="s">
        <v>15</v>
      </c>
      <c r="J7" s="594"/>
      <c r="K7" s="491">
        <f>Данные!$A11</f>
        <v>0</v>
      </c>
      <c r="L7" s="492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630" t="s">
        <v>54</v>
      </c>
      <c r="C18" s="631"/>
      <c r="D18" s="631"/>
      <c r="E18" s="632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Данные!B26</f>
        <v>22</v>
      </c>
      <c r="L2" s="617"/>
      <c r="M2" s="134"/>
      <c r="N2" s="135"/>
      <c r="O2" s="136"/>
      <c r="P2" s="634"/>
      <c r="Q2" s="634"/>
      <c r="R2" s="137"/>
      <c r="S2" s="138"/>
    </row>
    <row r="3" spans="1:19" ht="17.25" customHeight="1" thickBot="1" x14ac:dyDescent="0.25">
      <c r="A3" s="133"/>
      <c r="B3" s="600"/>
      <c r="C3" s="601"/>
      <c r="D3" s="602"/>
      <c r="E3" s="609" t="s">
        <v>55</v>
      </c>
      <c r="F3" s="610"/>
      <c r="G3" s="610"/>
      <c r="H3" s="611"/>
      <c r="I3" s="614"/>
      <c r="J3" s="615"/>
      <c r="K3" s="618"/>
      <c r="L3" s="619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603"/>
      <c r="C4" s="604"/>
      <c r="D4" s="605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551" t="s">
        <v>13</v>
      </c>
      <c r="C5" s="590"/>
      <c r="D5" s="500" t="str">
        <f>Данные!$A5</f>
        <v>PCI</v>
      </c>
      <c r="E5" s="501"/>
      <c r="F5" s="501"/>
      <c r="G5" s="501"/>
      <c r="H5" s="502"/>
      <c r="I5" s="591"/>
      <c r="J5" s="592"/>
      <c r="K5" s="593"/>
      <c r="L5" s="502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551" t="s">
        <v>12</v>
      </c>
      <c r="C6" s="590"/>
      <c r="D6" s="494" t="str">
        <f>Данные!$A2</f>
        <v>ХXI-В-28-2.1-500-14 (Брест колоски 0.5 л.)</v>
      </c>
      <c r="E6" s="556"/>
      <c r="F6" s="556"/>
      <c r="G6" s="556"/>
      <c r="H6" s="557"/>
      <c r="I6" s="591"/>
      <c r="J6" s="592"/>
      <c r="K6" s="593"/>
      <c r="L6" s="502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558" t="s">
        <v>14</v>
      </c>
      <c r="C7" s="594"/>
      <c r="D7" s="503">
        <f>Данные!$A8</f>
        <v>0</v>
      </c>
      <c r="E7" s="560"/>
      <c r="F7" s="560"/>
      <c r="G7" s="560"/>
      <c r="H7" s="561"/>
      <c r="I7" s="595" t="s">
        <v>15</v>
      </c>
      <c r="J7" s="594"/>
      <c r="K7" s="491">
        <f>Данные!$A11</f>
        <v>0</v>
      </c>
      <c r="L7" s="492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36">
        <f>Данные!B23</f>
        <v>20</v>
      </c>
      <c r="L2" s="637"/>
      <c r="M2" s="267"/>
      <c r="N2" s="268"/>
      <c r="O2" s="269"/>
      <c r="P2" s="635"/>
      <c r="Q2" s="635"/>
      <c r="R2" s="270"/>
      <c r="S2" s="271"/>
    </row>
    <row r="3" spans="1:19" ht="17.25" customHeight="1" thickBot="1" x14ac:dyDescent="0.25">
      <c r="A3" s="266"/>
      <c r="B3" s="600"/>
      <c r="C3" s="601"/>
      <c r="D3" s="602"/>
      <c r="E3" s="609" t="s">
        <v>56</v>
      </c>
      <c r="F3" s="610"/>
      <c r="G3" s="610"/>
      <c r="H3" s="611"/>
      <c r="I3" s="614"/>
      <c r="J3" s="615"/>
      <c r="K3" s="638"/>
      <c r="L3" s="639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603"/>
      <c r="C4" s="604"/>
      <c r="D4" s="605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551" t="s">
        <v>13</v>
      </c>
      <c r="C5" s="590"/>
      <c r="D5" s="500" t="str">
        <f>Данные!$A5</f>
        <v>PCI</v>
      </c>
      <c r="E5" s="501"/>
      <c r="F5" s="501"/>
      <c r="G5" s="501"/>
      <c r="H5" s="502"/>
      <c r="I5" s="591"/>
      <c r="J5" s="592"/>
      <c r="K5" s="593"/>
      <c r="L5" s="502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551" t="s">
        <v>12</v>
      </c>
      <c r="C6" s="590"/>
      <c r="D6" s="494" t="str">
        <f>Данные!$A2</f>
        <v>ХXI-В-28-2.1-500-14 (Брест колоски 0.5 л.)</v>
      </c>
      <c r="E6" s="556"/>
      <c r="F6" s="556"/>
      <c r="G6" s="556"/>
      <c r="H6" s="557"/>
      <c r="I6" s="591"/>
      <c r="J6" s="592"/>
      <c r="K6" s="593"/>
      <c r="L6" s="502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558" t="s">
        <v>14</v>
      </c>
      <c r="C7" s="594"/>
      <c r="D7" s="503">
        <f>Данные!$A8</f>
        <v>0</v>
      </c>
      <c r="E7" s="560"/>
      <c r="F7" s="560"/>
      <c r="G7" s="560"/>
      <c r="H7" s="561"/>
      <c r="I7" s="595" t="s">
        <v>15</v>
      </c>
      <c r="J7" s="594"/>
      <c r="K7" s="491">
        <f>Данные!$A11</f>
        <v>0</v>
      </c>
      <c r="L7" s="492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tabSelected="1" view="pageBreakPreview" topLeftCell="A7" zoomScale="120" zoomScaleNormal="100" zoomScaleSheetLayoutView="120" workbookViewId="0">
      <selection activeCell="H36" sqref="H36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90"/>
      <c r="B1" s="467" t="s">
        <v>111</v>
      </c>
      <c r="C1" s="390"/>
      <c r="D1" s="466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75" x14ac:dyDescent="0.25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">
      <c r="A3" s="510" t="s">
        <v>113</v>
      </c>
      <c r="B3" s="510"/>
      <c r="C3" s="510"/>
      <c r="D3" s="510"/>
      <c r="E3" s="510"/>
      <c r="F3" s="510"/>
      <c r="G3" s="510"/>
      <c r="H3" s="510"/>
      <c r="I3" s="510"/>
      <c r="K3" s="392"/>
      <c r="L3" s="392"/>
      <c r="M3" s="393"/>
    </row>
    <row r="4" spans="1:13" ht="16.5" thickBot="1" x14ac:dyDescent="0.3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4.5" thickBot="1" x14ac:dyDescent="0.25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24</v>
      </c>
      <c r="F6" s="405"/>
      <c r="G6" s="404">
        <f>E6-F6</f>
        <v>24</v>
      </c>
      <c r="H6" s="406"/>
      <c r="I6" s="407"/>
      <c r="J6" s="393"/>
      <c r="K6" s="393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24</v>
      </c>
      <c r="F7" s="389"/>
      <c r="G7" s="410">
        <f t="shared" ref="G7:G17" si="0">E7-F7</f>
        <v>24</v>
      </c>
      <c r="H7" s="411"/>
      <c r="I7" s="407"/>
      <c r="J7" s="393"/>
      <c r="K7" s="393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32</v>
      </c>
      <c r="F8" s="389"/>
      <c r="G8" s="410">
        <f t="shared" si="0"/>
        <v>32</v>
      </c>
      <c r="H8" s="412"/>
      <c r="I8" s="407"/>
      <c r="J8" s="393"/>
      <c r="K8" s="393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32</v>
      </c>
      <c r="F9" s="389"/>
      <c r="G9" s="410">
        <f t="shared" si="0"/>
        <v>32</v>
      </c>
      <c r="H9" s="412"/>
      <c r="I9" s="407"/>
      <c r="J9" s="413"/>
      <c r="K9" s="393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60</v>
      </c>
      <c r="F10" s="389"/>
      <c r="G10" s="410">
        <f t="shared" si="0"/>
        <v>60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60</v>
      </c>
      <c r="F11" s="389"/>
      <c r="G11" s="410">
        <f t="shared" si="0"/>
        <v>60</v>
      </c>
      <c r="H11" s="412"/>
      <c r="I11" s="407"/>
      <c r="J11" s="413"/>
      <c r="K11" s="393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65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20</v>
      </c>
      <c r="F15" s="414"/>
      <c r="G15" s="410">
        <f t="shared" si="0"/>
        <v>20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0</v>
      </c>
      <c r="F16" s="389"/>
      <c r="G16" s="410">
        <f t="shared" si="0"/>
        <v>0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18" t="str">
        <f>Данные!A26</f>
        <v>Дутьевая головка</v>
      </c>
      <c r="C17" s="419" t="str">
        <f>Данные!C26</f>
        <v>ХXI-В-28-2.1-500-14</v>
      </c>
      <c r="D17" s="420">
        <f>Данные!$B26</f>
        <v>22</v>
      </c>
      <c r="E17" s="420">
        <v>22</v>
      </c>
      <c r="F17" s="421"/>
      <c r="G17" s="420">
        <f t="shared" si="0"/>
        <v>22</v>
      </c>
      <c r="H17" s="422"/>
      <c r="I17" s="413"/>
      <c r="J17" s="423"/>
      <c r="K17" s="413"/>
      <c r="L17" s="407"/>
    </row>
    <row r="18" spans="1:12" x14ac:dyDescent="0.2">
      <c r="A18" s="424" t="s">
        <v>143</v>
      </c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5" thickBot="1" x14ac:dyDescent="0.3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4.5" thickBot="1" x14ac:dyDescent="0.25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31" t="s">
        <v>141</v>
      </c>
      <c r="K20" s="401"/>
      <c r="L20" s="401"/>
    </row>
    <row r="21" spans="1:12" x14ac:dyDescent="0.2">
      <c r="A21" s="432">
        <f>D6*700000</f>
        <v>16800000</v>
      </c>
      <c r="B21" s="438">
        <v>43825</v>
      </c>
      <c r="C21" s="473" t="s">
        <v>142</v>
      </c>
      <c r="D21" s="438">
        <v>43468</v>
      </c>
      <c r="E21" s="487">
        <v>1017372</v>
      </c>
      <c r="F21" s="487">
        <v>1082706</v>
      </c>
      <c r="G21" s="433">
        <f t="shared" ref="G21:G34" si="2">F21/A$21</f>
        <v>6.444678571428572E-2</v>
      </c>
      <c r="H21" s="434">
        <f>A21-F21</f>
        <v>15717294</v>
      </c>
      <c r="I21" s="435">
        <f>1-G21</f>
        <v>0.93555321428571425</v>
      </c>
      <c r="J21" s="469"/>
      <c r="K21" s="413"/>
      <c r="L21" s="413"/>
    </row>
    <row r="22" spans="1:12" ht="12.75" customHeight="1" x14ac:dyDescent="0.2">
      <c r="A22" s="437"/>
      <c r="B22" s="473" t="s">
        <v>142</v>
      </c>
      <c r="C22" s="438">
        <v>43833</v>
      </c>
      <c r="D22" s="438">
        <v>43857</v>
      </c>
      <c r="E22" s="487">
        <v>532824</v>
      </c>
      <c r="F22" s="487">
        <v>549478</v>
      </c>
      <c r="G22" s="433">
        <f t="shared" si="2"/>
        <v>3.2707023809523811E-2</v>
      </c>
      <c r="H22" s="439">
        <f t="shared" ref="H22:I24" si="3">H21-F22</f>
        <v>15167816</v>
      </c>
      <c r="I22" s="440">
        <f t="shared" si="3"/>
        <v>0.90284619047619041</v>
      </c>
      <c r="J22" s="470">
        <v>354</v>
      </c>
      <c r="K22" s="393"/>
      <c r="L22" s="393"/>
    </row>
    <row r="23" spans="1:12" ht="12.75" customHeight="1" x14ac:dyDescent="0.2">
      <c r="A23" s="441"/>
      <c r="B23" s="442">
        <v>43888</v>
      </c>
      <c r="C23" s="474" t="s">
        <v>142</v>
      </c>
      <c r="D23" s="442">
        <v>43892</v>
      </c>
      <c r="E23" s="487">
        <v>532824</v>
      </c>
      <c r="F23" s="487">
        <v>549478</v>
      </c>
      <c r="G23" s="433">
        <f t="shared" si="2"/>
        <v>3.2707023809523811E-2</v>
      </c>
      <c r="H23" s="439">
        <f t="shared" si="3"/>
        <v>14618338</v>
      </c>
      <c r="I23" s="440">
        <f t="shared" si="3"/>
        <v>0.87013916666666657</v>
      </c>
      <c r="J23" s="471">
        <v>351</v>
      </c>
      <c r="K23" s="413"/>
      <c r="L23" s="413"/>
    </row>
    <row r="24" spans="1:12" x14ac:dyDescent="0.2">
      <c r="A24" s="441"/>
      <c r="B24" s="477" t="s">
        <v>142</v>
      </c>
      <c r="C24" s="442">
        <v>43895</v>
      </c>
      <c r="D24" s="442">
        <v>43900</v>
      </c>
      <c r="E24" s="483">
        <v>899364</v>
      </c>
      <c r="F24" s="483">
        <v>920724</v>
      </c>
      <c r="G24" s="433">
        <f t="shared" si="2"/>
        <v>5.4805E-2</v>
      </c>
      <c r="H24" s="439">
        <f t="shared" si="3"/>
        <v>13697614</v>
      </c>
      <c r="I24" s="440">
        <f t="shared" si="3"/>
        <v>0.81533416666666658</v>
      </c>
      <c r="J24" s="478">
        <v>351</v>
      </c>
      <c r="K24" s="436"/>
      <c r="L24" s="393"/>
    </row>
    <row r="25" spans="1:12" x14ac:dyDescent="0.2">
      <c r="A25" s="441"/>
      <c r="B25" s="442">
        <v>43953</v>
      </c>
      <c r="C25" s="442">
        <v>43961</v>
      </c>
      <c r="D25" s="474">
        <v>43972</v>
      </c>
      <c r="E25" s="484">
        <v>1553772</v>
      </c>
      <c r="F25" s="484">
        <v>1615753</v>
      </c>
      <c r="G25" s="443">
        <f t="shared" si="2"/>
        <v>9.6175773809523815E-2</v>
      </c>
      <c r="H25" s="439">
        <f t="shared" ref="H25" si="4">H24-F25</f>
        <v>12081861</v>
      </c>
      <c r="I25" s="440">
        <f t="shared" ref="I25" si="5">I24-G25</f>
        <v>0.71915839285714278</v>
      </c>
      <c r="J25" s="471">
        <v>351</v>
      </c>
      <c r="K25" s="444"/>
      <c r="L25" s="393"/>
    </row>
    <row r="26" spans="1:12" x14ac:dyDescent="0.2">
      <c r="A26" s="441"/>
      <c r="B26" s="442">
        <v>44006</v>
      </c>
      <c r="C26" s="442">
        <v>44011</v>
      </c>
      <c r="D26" s="442">
        <v>44021</v>
      </c>
      <c r="E26" s="484">
        <v>1054920</v>
      </c>
      <c r="F26" s="484">
        <v>1095588</v>
      </c>
      <c r="G26" s="443">
        <f t="shared" si="2"/>
        <v>6.5213571428571426E-2</v>
      </c>
      <c r="H26" s="439">
        <f t="shared" ref="H26" si="6">H25-F26</f>
        <v>10986273</v>
      </c>
      <c r="I26" s="440">
        <f t="shared" ref="I26" si="7">I25-G26</f>
        <v>0.65394482142857135</v>
      </c>
      <c r="J26" s="471">
        <v>352</v>
      </c>
      <c r="K26" s="436"/>
      <c r="L26" s="393"/>
    </row>
    <row r="27" spans="1:12" x14ac:dyDescent="0.2">
      <c r="A27" s="441"/>
      <c r="B27" s="442">
        <v>44039</v>
      </c>
      <c r="C27" s="474" t="s">
        <v>142</v>
      </c>
      <c r="D27" s="442">
        <v>44046</v>
      </c>
      <c r="E27" s="484">
        <v>876120</v>
      </c>
      <c r="F27" s="484">
        <v>912319</v>
      </c>
      <c r="G27" s="443">
        <f t="shared" si="2"/>
        <v>5.4304702380952384E-2</v>
      </c>
      <c r="H27" s="439">
        <f t="shared" ref="H27" si="8">H26-F27</f>
        <v>10073954</v>
      </c>
      <c r="I27" s="440">
        <f t="shared" ref="I27" si="9">I26-G27</f>
        <v>0.59964011904761894</v>
      </c>
      <c r="J27" s="471">
        <v>351</v>
      </c>
      <c r="K27" s="436"/>
      <c r="L27" s="393"/>
    </row>
    <row r="28" spans="1:12" x14ac:dyDescent="0.2">
      <c r="A28" s="441"/>
      <c r="B28" s="442" t="s">
        <v>142</v>
      </c>
      <c r="C28" s="442">
        <v>44049</v>
      </c>
      <c r="D28" s="442">
        <v>44070</v>
      </c>
      <c r="E28" s="484">
        <v>1078164</v>
      </c>
      <c r="F28" s="484">
        <v>1107288</v>
      </c>
      <c r="G28" s="443">
        <f t="shared" si="2"/>
        <v>6.5909999999999996E-2</v>
      </c>
      <c r="H28" s="439">
        <f t="shared" ref="H28" si="10">H27-F28</f>
        <v>8966666</v>
      </c>
      <c r="I28" s="440">
        <f t="shared" ref="I28" si="11">I27-G28</f>
        <v>0.53373011904761891</v>
      </c>
      <c r="J28" s="471">
        <v>351</v>
      </c>
      <c r="K28" s="436"/>
      <c r="L28" s="393"/>
    </row>
    <row r="29" spans="1:12" x14ac:dyDescent="0.2">
      <c r="A29" s="441"/>
      <c r="B29" s="442">
        <v>44102</v>
      </c>
      <c r="C29" s="474" t="s">
        <v>142</v>
      </c>
      <c r="D29" s="442">
        <v>44105</v>
      </c>
      <c r="E29" s="483">
        <v>514944</v>
      </c>
      <c r="F29" s="484">
        <v>546624</v>
      </c>
      <c r="G29" s="445">
        <f t="shared" si="2"/>
        <v>3.2537142857142855E-2</v>
      </c>
      <c r="H29" s="439">
        <f t="shared" ref="H29" si="12">H28-F29</f>
        <v>8420042</v>
      </c>
      <c r="I29" s="440">
        <f t="shared" ref="I29" si="13">I28-G29</f>
        <v>0.50119297619047609</v>
      </c>
      <c r="J29" s="479">
        <v>352</v>
      </c>
      <c r="K29" s="436"/>
      <c r="L29" s="393"/>
    </row>
    <row r="30" spans="1:12" x14ac:dyDescent="0.2">
      <c r="A30" s="441"/>
      <c r="B30" s="474" t="s">
        <v>142</v>
      </c>
      <c r="C30" s="442">
        <v>44112</v>
      </c>
      <c r="D30" s="442">
        <v>44137</v>
      </c>
      <c r="E30" s="483">
        <v>1442916</v>
      </c>
      <c r="F30" s="484">
        <v>1475136</v>
      </c>
      <c r="G30" s="443">
        <f t="shared" si="2"/>
        <v>8.7805714285714292E-2</v>
      </c>
      <c r="H30" s="439">
        <f t="shared" ref="H30" si="14">H29-F30</f>
        <v>6944906</v>
      </c>
      <c r="I30" s="440">
        <f t="shared" ref="I30" si="15">I29-G30</f>
        <v>0.41338726190476183</v>
      </c>
      <c r="J30" s="479">
        <v>352</v>
      </c>
      <c r="K30" s="436"/>
      <c r="L30" s="393"/>
    </row>
    <row r="31" spans="1:12" x14ac:dyDescent="0.2">
      <c r="A31" s="446"/>
      <c r="B31" s="488">
        <v>44159</v>
      </c>
      <c r="C31" s="488" t="s">
        <v>142</v>
      </c>
      <c r="D31" s="447">
        <v>44166</v>
      </c>
      <c r="E31" s="485">
        <v>1246236</v>
      </c>
      <c r="F31" s="486">
        <v>1289995</v>
      </c>
      <c r="G31" s="448">
        <f t="shared" si="2"/>
        <v>7.6785416666666662E-2</v>
      </c>
      <c r="H31" s="439">
        <f t="shared" ref="H31" si="16">H30-F31</f>
        <v>5654911</v>
      </c>
      <c r="I31" s="440">
        <f t="shared" ref="I31" si="17">I30-G31</f>
        <v>0.33660184523809517</v>
      </c>
      <c r="J31" s="482">
        <v>352</v>
      </c>
      <c r="K31" s="436"/>
      <c r="L31" s="393"/>
    </row>
    <row r="32" spans="1:12" x14ac:dyDescent="0.2">
      <c r="A32" s="446"/>
      <c r="B32" s="488" t="s">
        <v>142</v>
      </c>
      <c r="C32" s="447">
        <v>44171</v>
      </c>
      <c r="D32" s="447">
        <v>44200</v>
      </c>
      <c r="E32" s="485">
        <v>1088892</v>
      </c>
      <c r="F32" s="486">
        <v>1107662</v>
      </c>
      <c r="G32" s="448">
        <f t="shared" si="2"/>
        <v>6.593226190476191E-2</v>
      </c>
      <c r="H32" s="439">
        <f t="shared" ref="H32" si="18">H31-F32</f>
        <v>4547249</v>
      </c>
      <c r="I32" s="440">
        <f t="shared" ref="I32" si="19">I31-G32</f>
        <v>0.27066958333333324</v>
      </c>
      <c r="J32" s="482">
        <v>353</v>
      </c>
      <c r="K32" s="436"/>
      <c r="L32" s="393"/>
    </row>
    <row r="33" spans="1:12" x14ac:dyDescent="0.2">
      <c r="A33" s="446"/>
      <c r="B33" s="488">
        <v>44271</v>
      </c>
      <c r="C33" s="447">
        <v>44277</v>
      </c>
      <c r="D33" s="447">
        <v>44287</v>
      </c>
      <c r="E33" s="485">
        <v>1264116</v>
      </c>
      <c r="F33" s="486">
        <v>1293084</v>
      </c>
      <c r="G33" s="448">
        <f t="shared" si="2"/>
        <v>7.6969285714285712E-2</v>
      </c>
      <c r="H33" s="439">
        <f t="shared" ref="H33" si="20">H32-F33</f>
        <v>3254165</v>
      </c>
      <c r="I33" s="440">
        <f t="shared" ref="I33" si="21">I32-G33</f>
        <v>0.19370029761904753</v>
      </c>
      <c r="J33" s="482">
        <v>352</v>
      </c>
      <c r="K33" s="436"/>
      <c r="L33" s="393"/>
    </row>
    <row r="34" spans="1:12" x14ac:dyDescent="0.2">
      <c r="A34" s="446"/>
      <c r="B34" s="488">
        <v>44344</v>
      </c>
      <c r="C34" s="488" t="s">
        <v>142</v>
      </c>
      <c r="D34" s="447">
        <v>44349</v>
      </c>
      <c r="E34" s="485">
        <v>704472</v>
      </c>
      <c r="F34" s="486">
        <v>735696</v>
      </c>
      <c r="G34" s="448">
        <f t="shared" si="2"/>
        <v>4.3791428571428571E-2</v>
      </c>
      <c r="H34" s="439">
        <f t="shared" ref="H34" si="22">H33-F34</f>
        <v>2518469</v>
      </c>
      <c r="I34" s="440">
        <f t="shared" ref="I34" si="23">I33-G34</f>
        <v>0.14990886904761896</v>
      </c>
      <c r="J34" s="482">
        <v>352</v>
      </c>
      <c r="K34" s="436"/>
      <c r="L34" s="393"/>
    </row>
    <row r="35" spans="1:12" x14ac:dyDescent="0.2">
      <c r="A35" s="446"/>
      <c r="B35" s="488"/>
      <c r="C35" s="447"/>
      <c r="D35" s="447"/>
      <c r="E35" s="485"/>
      <c r="F35" s="486"/>
      <c r="G35" s="448"/>
      <c r="H35" s="439"/>
      <c r="I35" s="489"/>
      <c r="J35" s="482"/>
      <c r="K35" s="436"/>
      <c r="L35" s="393"/>
    </row>
    <row r="36" spans="1:12" x14ac:dyDescent="0.2">
      <c r="A36" s="446"/>
      <c r="B36" s="488"/>
      <c r="C36" s="447"/>
      <c r="D36" s="447"/>
      <c r="E36" s="485"/>
      <c r="F36" s="486"/>
      <c r="G36" s="448"/>
      <c r="H36" s="439"/>
      <c r="I36" s="489"/>
      <c r="J36" s="482"/>
      <c r="K36" s="436"/>
      <c r="L36" s="393"/>
    </row>
    <row r="37" spans="1:12" ht="13.5" thickBot="1" x14ac:dyDescent="0.25">
      <c r="A37" s="446"/>
      <c r="B37" s="447"/>
      <c r="C37" s="447"/>
      <c r="D37" s="480"/>
      <c r="E37" s="485"/>
      <c r="F37" s="486"/>
      <c r="G37" s="448"/>
      <c r="H37" s="439"/>
      <c r="I37" s="481"/>
      <c r="J37" s="482"/>
      <c r="K37" s="393"/>
      <c r="L37" s="393"/>
    </row>
    <row r="38" spans="1:12" ht="13.5" thickBot="1" x14ac:dyDescent="0.25">
      <c r="A38" s="449" t="s">
        <v>131</v>
      </c>
      <c r="B38" s="450"/>
      <c r="C38" s="450"/>
      <c r="D38" s="451"/>
      <c r="E38" s="475">
        <f>SUM(E21:E37)</f>
        <v>13806936</v>
      </c>
      <c r="F38" s="476">
        <f>SUM(F21:F37)</f>
        <v>14281531</v>
      </c>
      <c r="G38" s="452">
        <f>SUM(G21:G37)</f>
        <v>0.85009113095238098</v>
      </c>
      <c r="H38" s="453">
        <f>A21-F38</f>
        <v>2518469</v>
      </c>
      <c r="I38" s="454">
        <f>1-G38</f>
        <v>0.14990886904761902</v>
      </c>
      <c r="J38" s="472"/>
      <c r="K38" s="455"/>
      <c r="L38" s="455"/>
    </row>
    <row r="41" spans="1:12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</row>
    <row r="42" spans="1:12" ht="12.75" customHeight="1" x14ac:dyDescent="0.25">
      <c r="A42" s="511" t="s">
        <v>132</v>
      </c>
      <c r="B42" s="511"/>
      <c r="C42" s="511"/>
      <c r="D42" s="511"/>
      <c r="E42" s="393"/>
      <c r="F42" s="393"/>
      <c r="G42" s="393"/>
      <c r="H42" s="393"/>
      <c r="I42" s="393"/>
      <c r="J42" s="393"/>
    </row>
    <row r="43" spans="1:12" x14ac:dyDescent="0.2">
      <c r="A43" s="512" t="s">
        <v>133</v>
      </c>
      <c r="B43" s="512"/>
      <c r="C43" s="456" t="s">
        <v>134</v>
      </c>
      <c r="D43" s="456" t="s">
        <v>135</v>
      </c>
      <c r="E43" s="393"/>
      <c r="F43" s="393"/>
      <c r="G43" s="393"/>
      <c r="H43" s="393"/>
      <c r="I43" s="393"/>
      <c r="J43" s="393"/>
    </row>
    <row r="44" spans="1:12" x14ac:dyDescent="0.2">
      <c r="A44" s="513">
        <f>A21-F38</f>
        <v>2518469</v>
      </c>
      <c r="B44" s="514"/>
      <c r="C44" s="457">
        <f>1-G38</f>
        <v>0.14990886904761902</v>
      </c>
      <c r="D44" s="458">
        <f>(C44/0.8)*100</f>
        <v>18.738608630952378</v>
      </c>
      <c r="E44" s="459" t="s">
        <v>136</v>
      </c>
      <c r="F44" s="459"/>
      <c r="G44" s="459"/>
      <c r="H44" s="459"/>
      <c r="I44" s="459"/>
      <c r="J44" s="459"/>
    </row>
    <row r="45" spans="1:12" x14ac:dyDescent="0.2">
      <c r="A45" s="393"/>
      <c r="B45" s="393"/>
      <c r="C45" s="393"/>
      <c r="D45" s="393"/>
      <c r="E45" s="393"/>
      <c r="F45" s="393"/>
    </row>
    <row r="46" spans="1:12" x14ac:dyDescent="0.2">
      <c r="A46" s="393"/>
      <c r="B46" s="393"/>
      <c r="C46" s="393"/>
      <c r="D46" s="393"/>
      <c r="E46" s="393"/>
      <c r="F46" s="393"/>
      <c r="G46" s="393"/>
      <c r="H46" s="393"/>
      <c r="I46" s="393"/>
      <c r="J46" s="393"/>
      <c r="K46" t="s">
        <v>42</v>
      </c>
    </row>
    <row r="47" spans="1:12" ht="15.75" x14ac:dyDescent="0.25">
      <c r="A47" s="393"/>
      <c r="B47" s="460"/>
      <c r="C47" s="460"/>
      <c r="D47" s="393"/>
      <c r="E47" s="393"/>
      <c r="F47" s="393"/>
      <c r="G47" s="393"/>
      <c r="H47" s="393"/>
      <c r="I47" s="393"/>
      <c r="J47" s="393"/>
    </row>
    <row r="48" spans="1:12" x14ac:dyDescent="0.2">
      <c r="A48" s="461"/>
      <c r="B48" s="461"/>
      <c r="C48" s="461"/>
      <c r="D48" s="461"/>
      <c r="E48" s="461"/>
      <c r="F48" s="461"/>
      <c r="G48" s="461"/>
      <c r="H48" s="461"/>
      <c r="I48" s="515"/>
      <c r="J48" s="516"/>
    </row>
    <row r="49" spans="1:10" x14ac:dyDescent="0.2">
      <c r="A49" s="462"/>
      <c r="B49" s="463"/>
      <c r="C49" s="463"/>
      <c r="D49" s="393"/>
      <c r="E49" s="393"/>
      <c r="F49" s="463"/>
      <c r="G49" s="423"/>
      <c r="H49" s="463"/>
    </row>
    <row r="50" spans="1:10" x14ac:dyDescent="0.2">
      <c r="A50" s="462"/>
      <c r="B50" s="463"/>
      <c r="C50" s="463"/>
      <c r="D50" s="463"/>
      <c r="E50" s="463"/>
      <c r="F50" s="463"/>
      <c r="G50" s="423"/>
      <c r="H50" s="463"/>
    </row>
    <row r="51" spans="1:10" x14ac:dyDescent="0.2">
      <c r="A51" s="462"/>
      <c r="B51" s="463"/>
      <c r="C51" s="463"/>
      <c r="D51" s="393"/>
      <c r="E51" s="393"/>
      <c r="F51" s="463"/>
      <c r="G51" s="423"/>
      <c r="H51" s="463"/>
    </row>
    <row r="52" spans="1:10" x14ac:dyDescent="0.2">
      <c r="A52" s="462"/>
      <c r="B52" s="463"/>
      <c r="C52" s="463"/>
      <c r="D52" s="463"/>
      <c r="E52" s="463"/>
      <c r="F52" s="463"/>
      <c r="G52" s="423"/>
      <c r="H52" s="463"/>
    </row>
    <row r="53" spans="1:10" x14ac:dyDescent="0.2">
      <c r="A53" s="462"/>
      <c r="B53" s="463"/>
      <c r="C53" s="463"/>
      <c r="D53" s="393"/>
      <c r="E53" s="393"/>
      <c r="F53" s="463"/>
      <c r="G53" s="423"/>
      <c r="H53" s="463"/>
    </row>
    <row r="54" spans="1:10" x14ac:dyDescent="0.2">
      <c r="A54" s="462"/>
      <c r="B54" s="463"/>
      <c r="C54" s="413"/>
      <c r="D54" s="464"/>
      <c r="E54" s="464"/>
      <c r="F54" s="413"/>
      <c r="G54" s="413"/>
      <c r="H54" s="413"/>
    </row>
    <row r="55" spans="1:10" x14ac:dyDescent="0.2">
      <c r="A55" s="462"/>
      <c r="B55" s="463"/>
      <c r="C55" s="463"/>
      <c r="D55" s="463"/>
      <c r="E55" s="463"/>
      <c r="F55" s="463"/>
      <c r="G55" s="423"/>
      <c r="H55" s="463"/>
    </row>
    <row r="56" spans="1:10" x14ac:dyDescent="0.2">
      <c r="A56" s="462"/>
      <c r="B56" s="463"/>
      <c r="C56" s="463"/>
      <c r="D56" s="463"/>
      <c r="E56" s="463"/>
      <c r="F56" s="463"/>
      <c r="G56" s="423"/>
      <c r="H56" s="463"/>
    </row>
    <row r="57" spans="1:10" x14ac:dyDescent="0.2">
      <c r="A57" s="462"/>
      <c r="B57" s="463"/>
      <c r="C57" s="463"/>
      <c r="D57" s="393"/>
      <c r="E57" s="393"/>
      <c r="F57" s="463"/>
      <c r="G57" s="423"/>
      <c r="H57" s="463"/>
    </row>
    <row r="58" spans="1:10" ht="15.75" x14ac:dyDescent="0.25">
      <c r="A58" s="393"/>
      <c r="B58" s="508"/>
      <c r="C58" s="508"/>
      <c r="D58" s="509"/>
      <c r="E58" s="459"/>
      <c r="F58" s="393"/>
      <c r="G58" s="393"/>
      <c r="H58" s="393"/>
      <c r="I58" s="393"/>
      <c r="J58" s="393"/>
    </row>
    <row r="59" spans="1:10" x14ac:dyDescent="0.2">
      <c r="A59" s="461"/>
      <c r="B59" s="461"/>
      <c r="C59" s="461"/>
      <c r="D59" s="461"/>
      <c r="E59" s="461"/>
      <c r="F59" s="461"/>
      <c r="G59" s="461"/>
      <c r="H59" s="461"/>
      <c r="I59" s="515"/>
      <c r="J59" s="516"/>
    </row>
    <row r="60" spans="1:10" x14ac:dyDescent="0.2">
      <c r="A60" s="462"/>
      <c r="B60" s="393"/>
      <c r="C60" s="393"/>
      <c r="D60" s="393"/>
      <c r="E60" s="393"/>
      <c r="F60" s="423"/>
      <c r="G60" s="423"/>
      <c r="H60" s="463"/>
      <c r="I60" s="517"/>
      <c r="J60" s="517"/>
    </row>
    <row r="61" spans="1:10" x14ac:dyDescent="0.2">
      <c r="A61" s="462"/>
      <c r="B61" s="393"/>
      <c r="C61" s="393"/>
      <c r="D61" s="413"/>
      <c r="E61" s="413"/>
      <c r="F61" s="413"/>
      <c r="G61" s="413"/>
      <c r="H61" s="413"/>
      <c r="I61" s="517"/>
      <c r="J61" s="517"/>
    </row>
    <row r="62" spans="1:10" x14ac:dyDescent="0.2">
      <c r="A62" s="393"/>
      <c r="B62" s="393"/>
      <c r="C62" s="393"/>
      <c r="D62" s="393"/>
      <c r="E62" s="393"/>
      <c r="F62" s="393"/>
      <c r="G62" s="393"/>
      <c r="H62" s="393"/>
    </row>
    <row r="67" spans="2:3" x14ac:dyDescent="0.2">
      <c r="B67" s="515"/>
      <c r="C67" s="516"/>
    </row>
    <row r="74" spans="2:3" x14ac:dyDescent="0.2">
      <c r="B74" s="515"/>
      <c r="C74" s="516"/>
    </row>
  </sheetData>
  <mergeCells count="11">
    <mergeCell ref="I59:J59"/>
    <mergeCell ref="I60:J60"/>
    <mergeCell ref="I61:J61"/>
    <mergeCell ref="B67:C67"/>
    <mergeCell ref="B74:C74"/>
    <mergeCell ref="B58:D58"/>
    <mergeCell ref="A3:I3"/>
    <mergeCell ref="A42:D42"/>
    <mergeCell ref="A43:B43"/>
    <mergeCell ref="A44:B44"/>
    <mergeCell ref="I48:J4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0" orientation="landscape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16" zoomScaleSheetLayoutView="100" workbookViewId="0">
      <selection activeCell="B31" sqref="B31:D31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5" width="9.140625" style="307"/>
    <col min="6" max="6" width="9.7109375" style="307" customWidth="1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58</v>
      </c>
      <c r="H2" s="317"/>
      <c r="I2" s="317"/>
      <c r="J2" s="317"/>
      <c r="K2" s="317"/>
    </row>
    <row r="3" spans="1:11" s="367" customFormat="1" ht="17.25" x14ac:dyDescent="0.3">
      <c r="G3" s="316" t="s">
        <v>102</v>
      </c>
      <c r="H3" s="317"/>
      <c r="I3" s="317"/>
      <c r="J3" s="317"/>
      <c r="K3" s="317"/>
    </row>
    <row r="4" spans="1:11" s="367" customFormat="1" ht="17.25" x14ac:dyDescent="0.3">
      <c r="G4" s="316" t="s">
        <v>105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103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59</v>
      </c>
      <c r="H8" s="368"/>
      <c r="I8" s="316" t="s">
        <v>78</v>
      </c>
      <c r="J8" s="317"/>
    </row>
    <row r="11" spans="1:11" ht="15" customHeight="1" x14ac:dyDescent="0.25">
      <c r="A11" s="519" t="s">
        <v>64</v>
      </c>
      <c r="B11" s="519"/>
      <c r="C11" s="519"/>
      <c r="D11" s="519"/>
      <c r="E11" s="519"/>
      <c r="F11" s="519"/>
      <c r="G11" s="519"/>
      <c r="H11" s="519"/>
      <c r="I11" s="519"/>
      <c r="J11" s="519"/>
    </row>
    <row r="12" spans="1:11" ht="15" customHeight="1" x14ac:dyDescent="0.25">
      <c r="A12" s="518" t="s">
        <v>74</v>
      </c>
      <c r="B12" s="518"/>
      <c r="C12" s="518"/>
      <c r="D12" s="518"/>
      <c r="E12" s="518"/>
      <c r="F12" s="518"/>
      <c r="G12" s="518"/>
      <c r="H12" s="518"/>
      <c r="I12" s="518"/>
      <c r="J12" s="518"/>
    </row>
    <row r="13" spans="1:11" ht="18" customHeight="1" x14ac:dyDescent="0.25">
      <c r="A13" s="520" t="str">
        <f>Данные!A2</f>
        <v>ХXI-В-28-2.1-500-14 (Брест колоски 0.5 л.)</v>
      </c>
      <c r="B13" s="519"/>
      <c r="C13" s="519"/>
      <c r="D13" s="519"/>
      <c r="E13" s="519"/>
      <c r="F13" s="519"/>
      <c r="G13" s="519"/>
      <c r="H13" s="519"/>
      <c r="I13" s="519"/>
      <c r="J13" s="519"/>
    </row>
    <row r="15" spans="1:11" ht="15.75" x14ac:dyDescent="0.25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75" x14ac:dyDescent="0.25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75" x14ac:dyDescent="0.25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524" t="s">
        <v>65</v>
      </c>
      <c r="B22" s="524" t="s">
        <v>66</v>
      </c>
      <c r="C22" s="524"/>
      <c r="D22" s="524"/>
      <c r="E22" s="524" t="s">
        <v>67</v>
      </c>
      <c r="F22" s="524"/>
      <c r="G22" s="542" t="s">
        <v>68</v>
      </c>
      <c r="H22" s="524" t="s">
        <v>69</v>
      </c>
      <c r="I22" s="524"/>
      <c r="J22" s="524"/>
    </row>
    <row r="23" spans="1:10" x14ac:dyDescent="0.25">
      <c r="A23" s="524"/>
      <c r="B23" s="524"/>
      <c r="C23" s="524"/>
      <c r="D23" s="524"/>
      <c r="E23" s="524"/>
      <c r="F23" s="524"/>
      <c r="G23" s="542"/>
      <c r="H23" s="524"/>
      <c r="I23" s="524"/>
      <c r="J23" s="524"/>
    </row>
    <row r="24" spans="1:10" x14ac:dyDescent="0.25">
      <c r="A24" s="525">
        <v>1</v>
      </c>
      <c r="B24" s="539" t="s">
        <v>43</v>
      </c>
      <c r="C24" s="540"/>
      <c r="D24" s="541"/>
      <c r="E24" s="527" t="str">
        <f>Данные!C14</f>
        <v>ХXI-В-28-2.1-500-14</v>
      </c>
      <c r="F24" s="528"/>
      <c r="G24" s="531">
        <f>Данные!B14</f>
        <v>24</v>
      </c>
      <c r="H24" s="533"/>
      <c r="I24" s="534"/>
      <c r="J24" s="535"/>
    </row>
    <row r="25" spans="1:10" ht="40.15" customHeight="1" x14ac:dyDescent="0.25">
      <c r="A25" s="526"/>
      <c r="B25" s="521" t="str">
        <f>Данные!$A$30</f>
        <v>(к серийному формокомплекту ХXI-В-28-2.1-500-14)</v>
      </c>
      <c r="C25" s="522"/>
      <c r="D25" s="523"/>
      <c r="E25" s="529"/>
      <c r="F25" s="530"/>
      <c r="G25" s="532"/>
      <c r="H25" s="536"/>
      <c r="I25" s="537"/>
      <c r="J25" s="538"/>
    </row>
    <row r="26" spans="1:10" x14ac:dyDescent="0.25">
      <c r="A26" s="525">
        <v>1</v>
      </c>
      <c r="B26" s="543" t="s">
        <v>108</v>
      </c>
      <c r="C26" s="544"/>
      <c r="D26" s="545"/>
      <c r="E26" s="527" t="str">
        <f>Данные!C15</f>
        <v>ХXI-В-28-2.1-500-14</v>
      </c>
      <c r="F26" s="528"/>
      <c r="G26" s="531">
        <f>Данные!B15</f>
        <v>24</v>
      </c>
      <c r="H26" s="533"/>
      <c r="I26" s="534"/>
      <c r="J26" s="535"/>
    </row>
    <row r="27" spans="1:10" ht="40.15" customHeight="1" x14ac:dyDescent="0.25">
      <c r="A27" s="526"/>
      <c r="B27" s="521" t="str">
        <f>Данные!$A$30</f>
        <v>(к серийному формокомплекту ХXI-В-28-2.1-500-14)</v>
      </c>
      <c r="C27" s="522"/>
      <c r="D27" s="523"/>
      <c r="E27" s="529"/>
      <c r="F27" s="530"/>
      <c r="G27" s="532"/>
      <c r="H27" s="536"/>
      <c r="I27" s="537"/>
      <c r="J27" s="538"/>
    </row>
    <row r="28" spans="1:10" x14ac:dyDescent="0.25">
      <c r="A28" s="525">
        <v>1</v>
      </c>
      <c r="B28" s="543" t="s">
        <v>38</v>
      </c>
      <c r="C28" s="544"/>
      <c r="D28" s="545"/>
      <c r="E28" s="527" t="str">
        <f>Данные!C16</f>
        <v>ХXI-В-28-2.1-500-14</v>
      </c>
      <c r="F28" s="528"/>
      <c r="G28" s="531">
        <f>Данные!B16</f>
        <v>32</v>
      </c>
      <c r="H28" s="533"/>
      <c r="I28" s="534"/>
      <c r="J28" s="535"/>
    </row>
    <row r="29" spans="1:10" ht="40.15" customHeight="1" x14ac:dyDescent="0.25">
      <c r="A29" s="526"/>
      <c r="B29" s="521" t="str">
        <f>Данные!$A$30</f>
        <v>(к серийному формокомплекту ХXI-В-28-2.1-500-14)</v>
      </c>
      <c r="C29" s="522"/>
      <c r="D29" s="523"/>
      <c r="E29" s="529"/>
      <c r="F29" s="530"/>
      <c r="G29" s="532"/>
      <c r="H29" s="536"/>
      <c r="I29" s="537"/>
      <c r="J29" s="538"/>
    </row>
    <row r="30" spans="1:10" ht="14.45" customHeight="1" x14ac:dyDescent="0.25">
      <c r="A30" s="525">
        <v>1</v>
      </c>
      <c r="B30" s="543" t="s">
        <v>109</v>
      </c>
      <c r="C30" s="544"/>
      <c r="D30" s="545"/>
      <c r="E30" s="527" t="str">
        <f>Данные!C17</f>
        <v>ХXI-В-28-2.1-500-14</v>
      </c>
      <c r="F30" s="528"/>
      <c r="G30" s="531">
        <f>Данные!B17</f>
        <v>32</v>
      </c>
      <c r="H30" s="533"/>
      <c r="I30" s="534"/>
      <c r="J30" s="535"/>
    </row>
    <row r="31" spans="1:10" ht="40.15" customHeight="1" x14ac:dyDescent="0.25">
      <c r="A31" s="546"/>
      <c r="B31" s="521" t="str">
        <f>Данные!$A$30</f>
        <v>(к серийному формокомплекту ХXI-В-28-2.1-500-14)</v>
      </c>
      <c r="C31" s="522"/>
      <c r="D31" s="523"/>
      <c r="E31" s="547"/>
      <c r="F31" s="530"/>
      <c r="G31" s="532"/>
      <c r="H31" s="536"/>
      <c r="I31" s="537"/>
      <c r="J31" s="538"/>
    </row>
    <row r="32" spans="1:10" ht="14.45" customHeight="1" x14ac:dyDescent="0.25">
      <c r="A32" s="525">
        <v>1</v>
      </c>
      <c r="B32" s="543" t="s">
        <v>47</v>
      </c>
      <c r="C32" s="544"/>
      <c r="D32" s="545"/>
      <c r="E32" s="527" t="str">
        <f>Данные!C18</f>
        <v>ХXI-В-28-2.1-500-14</v>
      </c>
      <c r="F32" s="528"/>
      <c r="G32" s="531">
        <f>Данные!B18</f>
        <v>60</v>
      </c>
      <c r="H32" s="533"/>
      <c r="I32" s="534"/>
      <c r="J32" s="535"/>
    </row>
    <row r="33" spans="1:10" ht="40.15" customHeight="1" x14ac:dyDescent="0.25">
      <c r="A33" s="546"/>
      <c r="B33" s="521" t="str">
        <f>Данные!$A$30</f>
        <v>(к серийному формокомплекту ХXI-В-28-2.1-500-14)</v>
      </c>
      <c r="C33" s="522"/>
      <c r="D33" s="523"/>
      <c r="E33" s="547"/>
      <c r="F33" s="530"/>
      <c r="G33" s="532"/>
      <c r="H33" s="536"/>
      <c r="I33" s="537"/>
      <c r="J33" s="538"/>
    </row>
    <row r="34" spans="1:10" ht="14.45" customHeight="1" x14ac:dyDescent="0.25">
      <c r="A34" s="525">
        <v>1</v>
      </c>
      <c r="B34" s="543" t="s">
        <v>90</v>
      </c>
      <c r="C34" s="544"/>
      <c r="D34" s="545"/>
      <c r="E34" s="527" t="str">
        <f>Данные!C19</f>
        <v>ХXI-В-28-2.1-500-14</v>
      </c>
      <c r="F34" s="528"/>
      <c r="G34" s="531">
        <f>Данные!B19</f>
        <v>60</v>
      </c>
      <c r="H34" s="533"/>
      <c r="I34" s="534"/>
      <c r="J34" s="535"/>
    </row>
    <row r="35" spans="1:10" ht="40.15" customHeight="1" x14ac:dyDescent="0.25">
      <c r="A35" s="546"/>
      <c r="B35" s="521" t="str">
        <f>Данные!$A$30</f>
        <v>(к серийному формокомплекту ХXI-В-28-2.1-500-14)</v>
      </c>
      <c r="C35" s="522"/>
      <c r="D35" s="523"/>
      <c r="E35" s="547"/>
      <c r="F35" s="530"/>
      <c r="G35" s="532"/>
      <c r="H35" s="536"/>
      <c r="I35" s="537"/>
      <c r="J35" s="538"/>
    </row>
    <row r="36" spans="1:10" ht="14.45" customHeight="1" x14ac:dyDescent="0.25">
      <c r="A36" s="525">
        <v>1</v>
      </c>
      <c r="B36" s="543" t="s">
        <v>51</v>
      </c>
      <c r="C36" s="544"/>
      <c r="D36" s="545"/>
      <c r="E36" s="527" t="str">
        <f>Данные!C20</f>
        <v>ХXI-В-28-2.1-500-14</v>
      </c>
      <c r="F36" s="528"/>
      <c r="G36" s="531">
        <f>Данные!B20</f>
        <v>50</v>
      </c>
      <c r="H36" s="533"/>
      <c r="I36" s="534"/>
      <c r="J36" s="535"/>
    </row>
    <row r="37" spans="1:10" ht="40.15" customHeight="1" x14ac:dyDescent="0.25">
      <c r="A37" s="546"/>
      <c r="B37" s="521" t="str">
        <f>Данные!$A$30</f>
        <v>(к серийному формокомплекту ХXI-В-28-2.1-500-14)</v>
      </c>
      <c r="C37" s="522"/>
      <c r="D37" s="523"/>
      <c r="E37" s="547"/>
      <c r="F37" s="530"/>
      <c r="G37" s="532"/>
      <c r="H37" s="536"/>
      <c r="I37" s="537"/>
      <c r="J37" s="538"/>
    </row>
    <row r="38" spans="1:10" ht="14.45" customHeight="1" x14ac:dyDescent="0.25">
      <c r="A38" s="525">
        <v>1</v>
      </c>
      <c r="B38" s="543" t="s">
        <v>53</v>
      </c>
      <c r="C38" s="544"/>
      <c r="D38" s="545"/>
      <c r="E38" s="527" t="str">
        <f>Данные!C21</f>
        <v>ХXI-В-28-2.1-500-14</v>
      </c>
      <c r="F38" s="528"/>
      <c r="G38" s="531">
        <f>Данные!B21</f>
        <v>24</v>
      </c>
      <c r="H38" s="533"/>
      <c r="I38" s="534"/>
      <c r="J38" s="535"/>
    </row>
    <row r="39" spans="1:10" ht="40.15" customHeight="1" x14ac:dyDescent="0.25">
      <c r="A39" s="546"/>
      <c r="B39" s="521" t="str">
        <f>Данные!$A$30</f>
        <v>(к серийному формокомплекту ХXI-В-28-2.1-500-14)</v>
      </c>
      <c r="C39" s="522"/>
      <c r="D39" s="523"/>
      <c r="E39" s="547"/>
      <c r="F39" s="530"/>
      <c r="G39" s="532"/>
      <c r="H39" s="536"/>
      <c r="I39" s="537"/>
      <c r="J39" s="538"/>
    </row>
    <row r="40" spans="1:10" ht="14.45" customHeight="1" x14ac:dyDescent="0.25">
      <c r="A40" s="525">
        <v>1</v>
      </c>
      <c r="B40" s="543" t="s">
        <v>56</v>
      </c>
      <c r="C40" s="544"/>
      <c r="D40" s="545"/>
      <c r="E40" s="527" t="str">
        <f>Данные!C23</f>
        <v>ХXI-В-28-2.1-500-14</v>
      </c>
      <c r="F40" s="528"/>
      <c r="G40" s="531">
        <f>Данные!B23</f>
        <v>20</v>
      </c>
      <c r="H40" s="533"/>
      <c r="I40" s="534"/>
      <c r="J40" s="535"/>
    </row>
    <row r="41" spans="1:10" ht="40.15" customHeight="1" x14ac:dyDescent="0.25">
      <c r="A41" s="546"/>
      <c r="B41" s="521" t="str">
        <f>Данные!$A$30</f>
        <v>(к серийному формокомплекту ХXI-В-28-2.1-500-14)</v>
      </c>
      <c r="C41" s="522"/>
      <c r="D41" s="523"/>
      <c r="E41" s="547"/>
      <c r="F41" s="530"/>
      <c r="G41" s="532"/>
      <c r="H41" s="536"/>
      <c r="I41" s="537"/>
      <c r="J41" s="538"/>
    </row>
    <row r="42" spans="1:10" ht="14.45" customHeight="1" x14ac:dyDescent="0.25">
      <c r="A42" s="525">
        <v>1</v>
      </c>
      <c r="B42" s="543" t="s">
        <v>55</v>
      </c>
      <c r="C42" s="544"/>
      <c r="D42" s="545"/>
      <c r="E42" s="527" t="str">
        <f>Данные!C26</f>
        <v>ХXI-В-28-2.1-500-14</v>
      </c>
      <c r="F42" s="528"/>
      <c r="G42" s="531">
        <f>Данные!B26</f>
        <v>22</v>
      </c>
      <c r="H42" s="533"/>
      <c r="I42" s="534"/>
      <c r="J42" s="535"/>
    </row>
    <row r="43" spans="1:10" ht="40.15" customHeight="1" x14ac:dyDescent="0.25">
      <c r="A43" s="546"/>
      <c r="B43" s="521" t="str">
        <f>Данные!$A$30</f>
        <v>(к серийному формокомплекту ХXI-В-28-2.1-500-14)</v>
      </c>
      <c r="C43" s="522"/>
      <c r="D43" s="523"/>
      <c r="E43" s="547"/>
      <c r="F43" s="530"/>
      <c r="G43" s="532"/>
      <c r="H43" s="536"/>
      <c r="I43" s="537"/>
      <c r="J43" s="538"/>
    </row>
    <row r="44" spans="1:10" ht="14.45" customHeight="1" x14ac:dyDescent="0.25">
      <c r="A44" s="525">
        <v>1</v>
      </c>
      <c r="B44" s="543" t="s">
        <v>106</v>
      </c>
      <c r="C44" s="544"/>
      <c r="D44" s="545"/>
      <c r="E44" s="527">
        <f>Данные!C27</f>
        <v>0</v>
      </c>
      <c r="F44" s="528"/>
      <c r="G44" s="531">
        <f>Данные!B27</f>
        <v>22</v>
      </c>
      <c r="H44" s="533"/>
      <c r="I44" s="534"/>
      <c r="J44" s="535"/>
    </row>
    <row r="45" spans="1:10" ht="40.15" customHeight="1" x14ac:dyDescent="0.25">
      <c r="A45" s="546"/>
      <c r="B45" s="521" t="str">
        <f>Данные!$A$30</f>
        <v>(к серийному формокомплекту ХXI-В-28-2.1-500-14)</v>
      </c>
      <c r="C45" s="522"/>
      <c r="D45" s="523"/>
      <c r="E45" s="547"/>
      <c r="F45" s="530"/>
      <c r="G45" s="532"/>
      <c r="H45" s="536"/>
      <c r="I45" s="537"/>
      <c r="J45" s="538"/>
    </row>
    <row r="46" spans="1:10" ht="14.45" customHeight="1" x14ac:dyDescent="0.25">
      <c r="A46" s="525">
        <v>1</v>
      </c>
      <c r="B46" s="543" t="s">
        <v>70</v>
      </c>
      <c r="C46" s="544"/>
      <c r="D46" s="545"/>
      <c r="E46" s="527">
        <f>Данные!C24</f>
        <v>0</v>
      </c>
      <c r="F46" s="528"/>
      <c r="G46" s="531" t="str">
        <f>Данные!B24</f>
        <v>-</v>
      </c>
      <c r="H46" s="533"/>
      <c r="I46" s="534"/>
      <c r="J46" s="535"/>
    </row>
    <row r="47" spans="1:10" ht="40.15" customHeight="1" x14ac:dyDescent="0.25">
      <c r="A47" s="546"/>
      <c r="B47" s="521" t="str">
        <f>Данные!$A$30</f>
        <v>(к серийному формокомплекту ХXI-В-28-2.1-500-14)</v>
      </c>
      <c r="C47" s="522"/>
      <c r="D47" s="523"/>
      <c r="E47" s="547"/>
      <c r="F47" s="530"/>
      <c r="G47" s="532"/>
      <c r="H47" s="536"/>
      <c r="I47" s="537"/>
      <c r="J47" s="538"/>
    </row>
    <row r="48" spans="1:10" ht="15.75" x14ac:dyDescent="0.25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75" x14ac:dyDescent="0.25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75" x14ac:dyDescent="0.25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75" x14ac:dyDescent="0.25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75" x14ac:dyDescent="0.25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75" x14ac:dyDescent="0.25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75" x14ac:dyDescent="0.25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75" x14ac:dyDescent="0.25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8" x14ac:dyDescent="0.25">
      <c r="A56" s="308"/>
      <c r="B56" s="308"/>
      <c r="C56" s="308"/>
      <c r="D56" s="308"/>
      <c r="E56" s="308"/>
    </row>
    <row r="57" spans="1:10" ht="18" x14ac:dyDescent="0.25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Данные!B14</f>
        <v>24</v>
      </c>
      <c r="L2" s="587"/>
      <c r="M2" s="66"/>
      <c r="N2" s="67"/>
      <c r="O2" s="68"/>
      <c r="P2" s="578"/>
      <c r="Q2" s="578"/>
      <c r="R2" s="69"/>
      <c r="S2" s="70"/>
    </row>
    <row r="3" spans="1:19" ht="24" thickBot="1" x14ac:dyDescent="0.25">
      <c r="A3" s="65"/>
      <c r="B3" s="569"/>
      <c r="C3" s="570"/>
      <c r="D3" s="571"/>
      <c r="E3" s="579" t="s">
        <v>43</v>
      </c>
      <c r="F3" s="580"/>
      <c r="G3" s="580"/>
      <c r="H3" s="581"/>
      <c r="I3" s="584"/>
      <c r="J3" s="585"/>
      <c r="K3" s="588"/>
      <c r="L3" s="58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51" t="s">
        <v>13</v>
      </c>
      <c r="C5" s="552"/>
      <c r="D5" s="500" t="str">
        <f>Данные!$A5</f>
        <v>PCI</v>
      </c>
      <c r="E5" s="501"/>
      <c r="F5" s="501"/>
      <c r="G5" s="501"/>
      <c r="H5" s="502"/>
      <c r="I5" s="553"/>
      <c r="J5" s="554"/>
      <c r="K5" s="501"/>
      <c r="L5" s="502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51" t="s">
        <v>12</v>
      </c>
      <c r="C6" s="555"/>
      <c r="D6" s="494" t="str">
        <f>Данные!$A2</f>
        <v>ХXI-В-28-2.1-500-14 (Брест колоски 0.5 л.)</v>
      </c>
      <c r="E6" s="556"/>
      <c r="F6" s="556"/>
      <c r="G6" s="556"/>
      <c r="H6" s="557"/>
      <c r="I6" s="553"/>
      <c r="J6" s="554"/>
      <c r="K6" s="501"/>
      <c r="L6" s="50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8" t="s">
        <v>14</v>
      </c>
      <c r="C7" s="559"/>
      <c r="D7" s="503">
        <f>Данные!$A8</f>
        <v>0</v>
      </c>
      <c r="E7" s="560"/>
      <c r="F7" s="560"/>
      <c r="G7" s="560"/>
      <c r="H7" s="561"/>
      <c r="I7" s="558" t="s">
        <v>15</v>
      </c>
      <c r="J7" s="562"/>
      <c r="K7" s="491">
        <f>Данные!$A11</f>
        <v>0</v>
      </c>
      <c r="L7" s="492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3.75" x14ac:dyDescent="0.2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50000000000003" customHeight="1" x14ac:dyDescent="0.2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15" customHeight="1" x14ac:dyDescent="0.2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" x14ac:dyDescent="0.2">
      <c r="A23" s="78"/>
      <c r="B23" s="563" t="s">
        <v>57</v>
      </c>
      <c r="C23" s="564"/>
      <c r="D23" s="564"/>
      <c r="E23" s="565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.75" thickBot="1" x14ac:dyDescent="0.25">
      <c r="A24" s="78"/>
      <c r="B24" s="548" t="s">
        <v>45</v>
      </c>
      <c r="C24" s="549"/>
      <c r="D24" s="549"/>
      <c r="E24" s="550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25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>
        <f>'Чист. форма'!B2:D4</f>
        <v>0</v>
      </c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Данные!B15</f>
        <v>24</v>
      </c>
      <c r="L2" s="617"/>
      <c r="M2" s="66"/>
      <c r="N2" s="67"/>
      <c r="O2" s="68"/>
      <c r="P2" s="578"/>
      <c r="Q2" s="578"/>
      <c r="R2" s="69"/>
      <c r="S2" s="70"/>
    </row>
    <row r="3" spans="1:19" ht="17.25" customHeight="1" thickBot="1" x14ac:dyDescent="0.25">
      <c r="A3" s="65"/>
      <c r="B3" s="600"/>
      <c r="C3" s="601"/>
      <c r="D3" s="602"/>
      <c r="E3" s="609" t="s">
        <v>44</v>
      </c>
      <c r="F3" s="610"/>
      <c r="G3" s="610"/>
      <c r="H3" s="611"/>
      <c r="I3" s="614"/>
      <c r="J3" s="615"/>
      <c r="K3" s="618"/>
      <c r="L3" s="61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3"/>
      <c r="C4" s="604"/>
      <c r="D4" s="605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1" t="s">
        <v>13</v>
      </c>
      <c r="C5" s="590"/>
      <c r="D5" s="500" t="str">
        <f>Данные!$A5</f>
        <v>PCI</v>
      </c>
      <c r="E5" s="501"/>
      <c r="F5" s="501"/>
      <c r="G5" s="501"/>
      <c r="H5" s="502"/>
      <c r="I5" s="591"/>
      <c r="J5" s="592"/>
      <c r="K5" s="593"/>
      <c r="L5" s="5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1" t="s">
        <v>12</v>
      </c>
      <c r="C6" s="590"/>
      <c r="D6" s="494" t="str">
        <f>Данные!$A2</f>
        <v>ХXI-В-28-2.1-500-14 (Брест колоски 0.5 л.)</v>
      </c>
      <c r="E6" s="556"/>
      <c r="F6" s="556"/>
      <c r="G6" s="556"/>
      <c r="H6" s="557"/>
      <c r="I6" s="591"/>
      <c r="J6" s="592"/>
      <c r="K6" s="593"/>
      <c r="L6" s="50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8" t="s">
        <v>14</v>
      </c>
      <c r="C7" s="594"/>
      <c r="D7" s="503">
        <f>Данные!$A8</f>
        <v>0</v>
      </c>
      <c r="E7" s="560"/>
      <c r="F7" s="560"/>
      <c r="G7" s="560"/>
      <c r="H7" s="561"/>
      <c r="I7" s="595" t="s">
        <v>15</v>
      </c>
      <c r="J7" s="594"/>
      <c r="K7" s="491">
        <f>Данные!$A11</f>
        <v>0</v>
      </c>
      <c r="L7" s="492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563" t="s">
        <v>110</v>
      </c>
      <c r="C14" s="564"/>
      <c r="D14" s="564"/>
      <c r="E14" s="564"/>
      <c r="F14" s="596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548" t="s">
        <v>45</v>
      </c>
      <c r="C15" s="549"/>
      <c r="D15" s="549"/>
      <c r="E15" s="550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Данные!B16</f>
        <v>32</v>
      </c>
      <c r="L2" s="587"/>
      <c r="M2" s="66"/>
      <c r="N2" s="67"/>
      <c r="O2" s="68"/>
      <c r="P2" s="578"/>
      <c r="Q2" s="578"/>
      <c r="R2" s="69"/>
      <c r="S2" s="70"/>
    </row>
    <row r="3" spans="1:24" ht="17.25" customHeight="1" thickBot="1" x14ac:dyDescent="0.25">
      <c r="A3" s="65"/>
      <c r="B3" s="569"/>
      <c r="C3" s="570"/>
      <c r="D3" s="571"/>
      <c r="E3" s="579" t="s">
        <v>38</v>
      </c>
      <c r="F3" s="580"/>
      <c r="G3" s="580"/>
      <c r="H3" s="581"/>
      <c r="I3" s="584"/>
      <c r="J3" s="585"/>
      <c r="K3" s="588"/>
      <c r="L3" s="58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51" t="s">
        <v>13</v>
      </c>
      <c r="C5" s="552"/>
      <c r="D5" s="500" t="str">
        <f>Данные!$A5</f>
        <v>PCI</v>
      </c>
      <c r="E5" s="501"/>
      <c r="F5" s="501"/>
      <c r="G5" s="501"/>
      <c r="H5" s="502"/>
      <c r="I5" s="553"/>
      <c r="J5" s="554"/>
      <c r="K5" s="501"/>
      <c r="L5" s="50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51" t="s">
        <v>12</v>
      </c>
      <c r="C6" s="555"/>
      <c r="D6" s="494" t="str">
        <f>Данные!$A2</f>
        <v>ХXI-В-28-2.1-500-14 (Брест колоски 0.5 л.)</v>
      </c>
      <c r="E6" s="556"/>
      <c r="F6" s="556"/>
      <c r="G6" s="556"/>
      <c r="H6" s="557"/>
      <c r="I6" s="553"/>
      <c r="J6" s="554"/>
      <c r="K6" s="501"/>
      <c r="L6" s="50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8" t="s">
        <v>14</v>
      </c>
      <c r="C7" s="559"/>
      <c r="D7" s="503">
        <f>Данные!$A8</f>
        <v>0</v>
      </c>
      <c r="E7" s="560"/>
      <c r="F7" s="560"/>
      <c r="G7" s="560"/>
      <c r="H7" s="561"/>
      <c r="I7" s="558" t="s">
        <v>15</v>
      </c>
      <c r="J7" s="562"/>
      <c r="K7" s="491">
        <f>Данные!$A11</f>
        <v>0</v>
      </c>
      <c r="L7" s="492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Данные!B17</f>
        <v>32</v>
      </c>
      <c r="L2" s="587"/>
      <c r="M2" s="7"/>
      <c r="N2" s="8"/>
      <c r="O2" s="9"/>
      <c r="P2" s="620"/>
      <c r="Q2" s="620"/>
      <c r="R2" s="10"/>
      <c r="S2" s="11"/>
    </row>
    <row r="3" spans="1:19" ht="17.25" customHeight="1" thickBot="1" x14ac:dyDescent="0.25">
      <c r="A3" s="6"/>
      <c r="B3" s="569"/>
      <c r="C3" s="570"/>
      <c r="D3" s="571"/>
      <c r="E3" s="579" t="s">
        <v>23</v>
      </c>
      <c r="F3" s="580"/>
      <c r="G3" s="580"/>
      <c r="H3" s="581"/>
      <c r="I3" s="584"/>
      <c r="J3" s="585"/>
      <c r="K3" s="588"/>
      <c r="L3" s="58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51" t="s">
        <v>13</v>
      </c>
      <c r="C5" s="552"/>
      <c r="D5" s="500" t="str">
        <f>Данные!$A5</f>
        <v>PCI</v>
      </c>
      <c r="E5" s="501"/>
      <c r="F5" s="501"/>
      <c r="G5" s="501"/>
      <c r="H5" s="502"/>
      <c r="I5" s="553"/>
      <c r="J5" s="554"/>
      <c r="K5" s="501"/>
      <c r="L5" s="50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51" t="s">
        <v>12</v>
      </c>
      <c r="C6" s="555"/>
      <c r="D6" s="494" t="str">
        <f>Данные!$A2</f>
        <v>ХXI-В-28-2.1-500-14 (Брест колоски 0.5 л.)</v>
      </c>
      <c r="E6" s="556"/>
      <c r="F6" s="556"/>
      <c r="G6" s="556"/>
      <c r="H6" s="557"/>
      <c r="I6" s="553"/>
      <c r="J6" s="554"/>
      <c r="K6" s="501"/>
      <c r="L6" s="50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8" t="s">
        <v>14</v>
      </c>
      <c r="C7" s="559"/>
      <c r="D7" s="503">
        <f>Данные!$A8</f>
        <v>0</v>
      </c>
      <c r="E7" s="560"/>
      <c r="F7" s="560"/>
      <c r="G7" s="560"/>
      <c r="H7" s="561"/>
      <c r="I7" s="558" t="s">
        <v>15</v>
      </c>
      <c r="J7" s="562"/>
      <c r="K7" s="491">
        <f>Данные!$A11</f>
        <v>0</v>
      </c>
      <c r="L7" s="492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J15" activePane="bottomRight" state="frozen"/>
      <selection pane="topRight" activeCell="H1" sqref="H1"/>
      <selection pane="bottomLeft" activeCell="A9" sqref="A9"/>
      <selection pane="bottomRight" activeCell="L24" sqref="L24:P2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Данные!B18</f>
        <v>60</v>
      </c>
      <c r="L2" s="617"/>
      <c r="M2" s="621"/>
      <c r="N2" s="622"/>
      <c r="O2" s="622"/>
      <c r="P2" s="622"/>
      <c r="Q2" s="622"/>
      <c r="R2" s="623"/>
      <c r="S2" s="70"/>
    </row>
    <row r="3" spans="1:19" ht="17.25" customHeight="1" thickBot="1" x14ac:dyDescent="0.25">
      <c r="A3" s="65"/>
      <c r="B3" s="600"/>
      <c r="C3" s="601"/>
      <c r="D3" s="602"/>
      <c r="E3" s="609" t="s">
        <v>47</v>
      </c>
      <c r="F3" s="610"/>
      <c r="G3" s="610"/>
      <c r="H3" s="611"/>
      <c r="I3" s="614"/>
      <c r="J3" s="615"/>
      <c r="K3" s="618"/>
      <c r="L3" s="619"/>
      <c r="M3" s="624"/>
      <c r="N3" s="625"/>
      <c r="O3" s="625"/>
      <c r="P3" s="625"/>
      <c r="Q3" s="625"/>
      <c r="R3" s="626"/>
      <c r="S3" s="70"/>
    </row>
    <row r="4" spans="1:19" ht="17.100000000000001" customHeight="1" thickBot="1" x14ac:dyDescent="0.25">
      <c r="A4" s="65"/>
      <c r="B4" s="603"/>
      <c r="C4" s="604"/>
      <c r="D4" s="605"/>
      <c r="E4" s="250"/>
      <c r="F4" s="250"/>
      <c r="G4" s="250"/>
      <c r="H4" s="250"/>
      <c r="I4" s="251"/>
      <c r="J4" s="249"/>
      <c r="K4" s="252"/>
      <c r="L4" s="253"/>
      <c r="M4" s="624"/>
      <c r="N4" s="625"/>
      <c r="O4" s="625"/>
      <c r="P4" s="625"/>
      <c r="Q4" s="625"/>
      <c r="R4" s="626"/>
      <c r="S4" s="70"/>
    </row>
    <row r="5" spans="1:19" ht="24.75" customHeight="1" thickTop="1" thickBot="1" x14ac:dyDescent="0.25">
      <c r="A5" s="65"/>
      <c r="B5" s="551" t="s">
        <v>13</v>
      </c>
      <c r="C5" s="590"/>
      <c r="D5" s="500" t="str">
        <f>Данные!$A5</f>
        <v>PCI</v>
      </c>
      <c r="E5" s="501"/>
      <c r="F5" s="501"/>
      <c r="G5" s="501"/>
      <c r="H5" s="502"/>
      <c r="I5" s="591"/>
      <c r="J5" s="592"/>
      <c r="K5" s="593"/>
      <c r="L5" s="502"/>
      <c r="M5" s="624"/>
      <c r="N5" s="625"/>
      <c r="O5" s="625"/>
      <c r="P5" s="625"/>
      <c r="Q5" s="625"/>
      <c r="R5" s="626"/>
      <c r="S5" s="70"/>
    </row>
    <row r="6" spans="1:19" ht="17.100000000000001" customHeight="1" thickTop="1" thickBot="1" x14ac:dyDescent="0.25">
      <c r="A6" s="65"/>
      <c r="B6" s="551" t="s">
        <v>12</v>
      </c>
      <c r="C6" s="590"/>
      <c r="D6" s="494" t="str">
        <f>Данные!$A2</f>
        <v>ХXI-В-28-2.1-500-14 (Брест колоски 0.5 л.)</v>
      </c>
      <c r="E6" s="556"/>
      <c r="F6" s="556"/>
      <c r="G6" s="556"/>
      <c r="H6" s="557"/>
      <c r="I6" s="591"/>
      <c r="J6" s="592"/>
      <c r="K6" s="593"/>
      <c r="L6" s="502"/>
      <c r="M6" s="624"/>
      <c r="N6" s="625"/>
      <c r="O6" s="625"/>
      <c r="P6" s="625"/>
      <c r="Q6" s="625"/>
      <c r="R6" s="626"/>
      <c r="S6" s="70"/>
    </row>
    <row r="7" spans="1:19" ht="90.75" customHeight="1" thickTop="1" thickBot="1" x14ac:dyDescent="0.25">
      <c r="A7" s="65"/>
      <c r="B7" s="558" t="s">
        <v>14</v>
      </c>
      <c r="C7" s="594"/>
      <c r="D7" s="503">
        <f>Данные!$A8</f>
        <v>0</v>
      </c>
      <c r="E7" s="560"/>
      <c r="F7" s="560"/>
      <c r="G7" s="560"/>
      <c r="H7" s="561"/>
      <c r="I7" s="595" t="s">
        <v>15</v>
      </c>
      <c r="J7" s="594"/>
      <c r="K7" s="491">
        <f>Данные!$A11</f>
        <v>0</v>
      </c>
      <c r="L7" s="492"/>
      <c r="M7" s="624"/>
      <c r="N7" s="625"/>
      <c r="O7" s="625"/>
      <c r="P7" s="625"/>
      <c r="Q7" s="625"/>
      <c r="R7" s="62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24.9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3.15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41</v>
      </c>
      <c r="C19" s="322"/>
      <c r="D19" s="98"/>
      <c r="E19" s="98"/>
      <c r="F19" s="116"/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35</v>
      </c>
      <c r="C20" s="98">
        <v>27.1</v>
      </c>
      <c r="D20" s="98">
        <v>0.05</v>
      </c>
      <c r="E20" s="103">
        <v>-0.05</v>
      </c>
      <c r="F20" s="51" t="s">
        <v>19</v>
      </c>
      <c r="G20" s="56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4.5" thickBot="1" x14ac:dyDescent="0.25">
      <c r="A21" s="78"/>
      <c r="B21" s="548" t="s">
        <v>48</v>
      </c>
      <c r="C21" s="549"/>
      <c r="D21" s="549"/>
      <c r="E21" s="550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25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">
      <c r="B23" s="123"/>
    </row>
    <row r="24" spans="1:19" x14ac:dyDescent="0.2">
      <c r="L24" s="627" t="s">
        <v>140</v>
      </c>
      <c r="M24" s="627"/>
      <c r="N24" s="627"/>
      <c r="O24" s="468"/>
      <c r="P24" s="468"/>
    </row>
  </sheetData>
  <mergeCells count="20">
    <mergeCell ref="D7:H7"/>
    <mergeCell ref="I7:J7"/>
    <mergeCell ref="L24:N24"/>
    <mergeCell ref="B21:E21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Данные!B19</f>
        <v>60</v>
      </c>
      <c r="L2" s="617"/>
      <c r="M2" s="66"/>
      <c r="N2" s="67"/>
      <c r="O2" s="68"/>
      <c r="P2" s="628"/>
      <c r="Q2" s="628"/>
      <c r="R2" s="69"/>
      <c r="S2" s="70"/>
    </row>
    <row r="3" spans="1:19" ht="17.25" customHeight="1" thickBot="1" x14ac:dyDescent="0.25">
      <c r="A3" s="65"/>
      <c r="B3" s="600"/>
      <c r="C3" s="601"/>
      <c r="D3" s="602"/>
      <c r="E3" s="609" t="s">
        <v>90</v>
      </c>
      <c r="F3" s="610"/>
      <c r="G3" s="610"/>
      <c r="H3" s="611"/>
      <c r="I3" s="614"/>
      <c r="J3" s="615"/>
      <c r="K3" s="618"/>
      <c r="L3" s="61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3"/>
      <c r="C4" s="604"/>
      <c r="D4" s="605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1" t="s">
        <v>13</v>
      </c>
      <c r="C5" s="590"/>
      <c r="D5" s="500" t="str">
        <f>Данные!$A5</f>
        <v>PCI</v>
      </c>
      <c r="E5" s="501"/>
      <c r="F5" s="501"/>
      <c r="G5" s="501"/>
      <c r="H5" s="502"/>
      <c r="I5" s="591"/>
      <c r="J5" s="592"/>
      <c r="K5" s="593"/>
      <c r="L5" s="5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1" t="s">
        <v>12</v>
      </c>
      <c r="C6" s="590"/>
      <c r="D6" s="494" t="str">
        <f>Данные!$A2</f>
        <v>ХXI-В-28-2.1-500-14 (Брест колоски 0.5 л.)</v>
      </c>
      <c r="E6" s="556"/>
      <c r="F6" s="556"/>
      <c r="G6" s="556"/>
      <c r="H6" s="557"/>
      <c r="I6" s="591"/>
      <c r="J6" s="592"/>
      <c r="K6" s="593"/>
      <c r="L6" s="50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8" t="s">
        <v>14</v>
      </c>
      <c r="C7" s="594"/>
      <c r="D7" s="503">
        <f>Данные!$A8</f>
        <v>0</v>
      </c>
      <c r="E7" s="560"/>
      <c r="F7" s="560"/>
      <c r="G7" s="560"/>
      <c r="H7" s="561"/>
      <c r="I7" s="595" t="s">
        <v>15</v>
      </c>
      <c r="J7" s="594"/>
      <c r="K7" s="491">
        <f>Данные!$A11</f>
        <v>0</v>
      </c>
      <c r="L7" s="49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48" t="s">
        <v>50</v>
      </c>
      <c r="C16" s="549"/>
      <c r="D16" s="549"/>
      <c r="E16" s="550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  <row r="19" spans="1:19" x14ac:dyDescent="0.2">
      <c r="K19" s="627" t="s">
        <v>140</v>
      </c>
      <c r="L19" s="627"/>
      <c r="M19" s="627"/>
      <c r="N19" s="468"/>
      <c r="O19" s="468"/>
    </row>
  </sheetData>
  <mergeCells count="20">
    <mergeCell ref="P2:Q2"/>
    <mergeCell ref="E2:H2"/>
    <mergeCell ref="E3:H3"/>
    <mergeCell ref="I2:J3"/>
    <mergeCell ref="K2:L3"/>
    <mergeCell ref="K19:M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9</vt:i4>
      </vt:variant>
    </vt:vector>
  </HeadingPairs>
  <TitlesOfParts>
    <vt:vector size="22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2021-05-27T09:47:00Z</cp:lastPrinted>
  <dcterms:created xsi:type="dcterms:W3CDTF">2004-01-21T15:24:02Z</dcterms:created>
  <dcterms:modified xsi:type="dcterms:W3CDTF">2021-06-02T07:39:34Z</dcterms:modified>
</cp:coreProperties>
</file>