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B18AB5E8-6D2D-4DF3-8E80-039093D4B458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<sst xmlns="http://schemas.openxmlformats.org/spreadsheetml/2006/main" count="546" uniqueCount="154">
  <si>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</si>
  <si>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</si>
  <si>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</si>
  <si>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</si>
  <si>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</si>
  <si>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</si>
  <si>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</si>
  <si>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</si>
  <si>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</si>
  <si>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</si>
  <si>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</si>
  <si>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</si>
  <si>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</si>
  <si>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</si>
  <si>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</si>
  <si>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</si>
  <si>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</si>
  <si>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</si>
  <si>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</si>
  <si>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</si>
  <si>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</si>
  <si>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</si>
  <si>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</si>
  <si>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</si>
  <si>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</si>
  <si>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</si>
  <si>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</si>
  <si>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</si>
  <si>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</si>
  <si>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</si>
  <si>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</si>
  <si>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</si>
  <si>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</si>
  <si>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</si>
  <si>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</si>
  <si>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</si>
  <si>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</si>
  <si>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</si>
  <si>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</si>
  <si>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</si>
  <si>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</si>
  <si>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</si>
  <si>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</si>
  <si>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</si>
  <si>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</si>
  <si>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</si>
  <si>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</si>
  <si>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</si>
  <si>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</si>
  <si>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</si>
  <si>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</si>
  <si>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</si>
  <si>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</si>
  <si>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</si>
  <si>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</si>
  <si>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</si>
  <si>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</si>
  <si>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</si>
  <si>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</si>
  <si>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</si>
  <si>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</si>
  <si>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</si>
  <si>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</si>
  <si>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</si>
  <si>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</si>
  <si>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</si>
  <si>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</si>
  <si>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</si>
  <si>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</si>
  <si>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</si>
  <si>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</si>
  <si>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</si>
  <si>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</si>
  <si>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</si>
  <si>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</si>
  <si>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</si>
  <si>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</si>
  <si>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</si>
  <si>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</si>
  <si>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</si>
  <si>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</si>
  <si>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</si>
  <si>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</si>
  <si>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</si>
  <si>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</si>
  <si>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</si>
  <si>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</si>
  <si>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</si>
  <si>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</si>
  <si>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</si>
  <si>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</si>
  <si>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</si>
  <si>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</si>
  <si>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</si>
  <si>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</si>
  <si>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</si>
  <si>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</si>
  <si>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</si>
  <si>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</si>
  <si>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</si>
  <si>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</si>
  <si>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</si>
  <si>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</si>
  <si>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</si>
  <si>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</si>
  <si>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</si>
  <si>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</si>
  <si>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</si>
  <si>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</si>
  <si>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</si>
  <si>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</si>
  <si>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</si>
  <si>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</si>
  <si>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</si>
  <si>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</si>
  <si>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</si>
  <si>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</si>
  <si>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</si>
  <si>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</si>
  <si>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</si>
  <si>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</si>
  <si>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</si>
  <si>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</si>
  <si>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</si>
  <si>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</si>
  <si>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</si>
  <si>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</si>
  <si>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</si>
  <si>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</si>
  <si>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</si>
  <si>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</si>
  <si>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</si>
  <si>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</si>
  <si>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</si>
  <si>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</si>
  <si>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</si>
  <si>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</si>
  <si>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</si>
  <si>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</si>
  <si>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</si>
  <si>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</si>
  <si>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</si>
  <si>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</si>
  <si>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</si>
  <si>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</si>
  <si>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</si>
  <si>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Вес, гр. (ном. 435 гр.)</t>
  </si>
  <si>
    <t>Сопряжение с поддоном, штангенциркуль</t>
  </si>
  <si>
    <t>КПМ-26-34-500 Залихватская</t>
  </si>
  <si>
    <t xml:space="preserve"> (владелец Радамир Дог. безв. польз. имущества №1911 от 19.11.2019 г.)</t>
  </si>
  <si>
    <t>(к формокомплекту Бутылка КПМ-26-34-500 Залихватская)</t>
  </si>
  <si>
    <t>Zalihvatskaya</t>
  </si>
  <si>
    <t>главный конструктор</t>
  </si>
  <si>
    <t>А.Н. Веко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</si>
</sst>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3" fillId="0" borderId="78" xfId="2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41275</xdr:colOff>
      <xdr:row>1</xdr:row>
      <xdr:rowOff>78317</xdr:rowOff>
    </xdr:from>
    <xdr:to>
      <xdr:col>17</xdr:col>
      <xdr:colOff>550427</xdr:colOff>
      <xdr:row>6</xdr:row>
      <xdr:rowOff>910009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83092"/>
          <a:ext cx="3461902" cy="2088992"/>
        </a:xfrm>
        <a:prstGeom prst="rect">
          <a:avLst/>
        </a:prstGeom>
      </xdr:spPr>
    </xdr:pic>
    <xdr:clientData/>
  </xdr:twoCellAnchor>
  <xdr:twoCellAnchor editAs="oneCell">
    <xdr:from>
      <xdr:col>21</xdr:col>
      <xdr:colOff>314325</xdr:colOff>
      <xdr:row>12</xdr:row>
      <xdr:rowOff>323850</xdr:rowOff>
    </xdr:from>
    <xdr:to>
      <xdr:col>27</xdr:col>
      <xdr:colOff>162229</xdr:colOff>
      <xdr:row>18</xdr:row>
      <xdr:rowOff>208588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3B1B76-2E49-47D8-86B9-6A5A0809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4238625"/>
          <a:ext cx="3505504" cy="2085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J15" sqref="J1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8" t="s">
        <v>81</v>
      </c>
      <c r="B1" s="512"/>
      <c r="C1" s="512"/>
      <c r="D1" s="512"/>
      <c r="E1" s="512"/>
      <c r="G1" s="363" t="s">
        <v>80</v>
      </c>
    </row>
    <row r="2" spans="1:11" ht="17.25" thickTop="1" thickBot="1" x14ac:dyDescent="0.25">
      <c r="A2" s="509" t="s">
        <v>148</v>
      </c>
      <c r="B2" s="510"/>
      <c r="C2" s="510"/>
      <c r="D2" s="510"/>
      <c r="E2" s="511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13" t="s">
        <v>82</v>
      </c>
      <c r="B4" s="514"/>
      <c r="C4" s="514"/>
      <c r="D4" s="514"/>
      <c r="E4" s="514"/>
    </row>
    <row r="5" spans="1:11" ht="17.25" thickTop="1" thickBot="1" x14ac:dyDescent="0.25">
      <c r="A5" s="515" t="s">
        <v>86</v>
      </c>
      <c r="B5" s="516"/>
      <c r="C5" s="516"/>
      <c r="D5" s="516"/>
      <c r="E5" s="517"/>
    </row>
    <row r="6" spans="1:11" ht="13.5" thickTop="1" x14ac:dyDescent="0.2"/>
    <row r="7" spans="1:11" ht="13.5" thickBot="1" x14ac:dyDescent="0.25">
      <c r="A7" s="508" t="s">
        <v>83</v>
      </c>
      <c r="B7" s="512"/>
      <c r="C7" s="512"/>
      <c r="D7" s="512"/>
      <c r="E7" s="512"/>
    </row>
    <row r="8" spans="1:11" ht="17.25" thickTop="1" thickBot="1" x14ac:dyDescent="0.25">
      <c r="A8" s="518"/>
      <c r="B8" s="519"/>
      <c r="C8" s="519"/>
      <c r="D8" s="519"/>
      <c r="E8" s="520"/>
    </row>
    <row r="10" spans="1:11" ht="13.5" thickBot="1" x14ac:dyDescent="0.25">
      <c r="A10" s="508" t="s">
        <v>84</v>
      </c>
      <c r="B10" s="508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6"/>
      <c r="B11" s="507"/>
      <c r="D11" s="369">
        <v>44158</v>
      </c>
      <c r="F11" s="503" t="s">
        <v>95</v>
      </c>
      <c r="G11" s="503"/>
      <c r="H11" s="503"/>
      <c r="I11" s="503"/>
      <c r="J11" s="504" t="s">
        <v>97</v>
      </c>
      <c r="K11" s="504"/>
    </row>
    <row r="12" spans="1:11" x14ac:dyDescent="0.2">
      <c r="F12" s="503" t="s">
        <v>85</v>
      </c>
      <c r="G12" s="503"/>
      <c r="H12" s="503"/>
      <c r="I12" s="503"/>
      <c r="J12" s="504" t="s">
        <v>98</v>
      </c>
      <c r="K12" s="504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71" t="s">
        <v>132</v>
      </c>
      <c r="F13" s="503" t="s">
        <v>96</v>
      </c>
      <c r="G13" s="503"/>
      <c r="H13" s="503"/>
      <c r="I13" s="503"/>
      <c r="J13" s="504" t="s">
        <v>99</v>
      </c>
      <c r="K13" s="504"/>
    </row>
    <row r="14" spans="1:11" x14ac:dyDescent="0.2">
      <c r="A14" s="365" t="s">
        <v>42</v>
      </c>
      <c r="B14" s="366">
        <v>22</v>
      </c>
      <c r="C14" s="372" t="s">
        <v>151</v>
      </c>
      <c r="D14" s="366">
        <v>32.5</v>
      </c>
      <c r="E14" s="366">
        <f>B14*D14</f>
        <v>715</v>
      </c>
      <c r="F14" s="503" t="s">
        <v>152</v>
      </c>
      <c r="G14" s="503"/>
      <c r="H14" s="503"/>
      <c r="I14" s="503"/>
      <c r="J14" s="504" t="s">
        <v>153</v>
      </c>
      <c r="K14" s="504"/>
    </row>
    <row r="15" spans="1:11" x14ac:dyDescent="0.2">
      <c r="A15" s="365" t="s">
        <v>43</v>
      </c>
      <c r="B15" s="366">
        <v>22</v>
      </c>
      <c r="C15" s="372" t="s">
        <v>151</v>
      </c>
      <c r="D15" s="366">
        <v>3</v>
      </c>
      <c r="E15" s="366">
        <f t="shared" ref="E15:E26" si="0">B15*D15</f>
        <v>66</v>
      </c>
    </row>
    <row r="16" spans="1:11" x14ac:dyDescent="0.2">
      <c r="A16" s="365" t="s">
        <v>37</v>
      </c>
      <c r="B16" s="366">
        <v>26</v>
      </c>
      <c r="C16" s="372" t="s">
        <v>151</v>
      </c>
      <c r="D16" s="366">
        <v>34.200000000000003</v>
      </c>
      <c r="E16" s="366">
        <f t="shared" si="0"/>
        <v>889.2</v>
      </c>
    </row>
    <row r="17" spans="1:7" x14ac:dyDescent="0.2">
      <c r="A17" s="365" t="s">
        <v>23</v>
      </c>
      <c r="B17" s="366">
        <v>26</v>
      </c>
      <c r="C17" s="372" t="s">
        <v>151</v>
      </c>
      <c r="D17" s="366">
        <v>1.3</v>
      </c>
      <c r="E17" s="366">
        <f t="shared" si="0"/>
        <v>33.800000000000004</v>
      </c>
    </row>
    <row r="18" spans="1:7" x14ac:dyDescent="0.2">
      <c r="A18" s="365" t="s">
        <v>46</v>
      </c>
      <c r="B18" s="366">
        <v>50</v>
      </c>
      <c r="C18" s="372" t="s">
        <v>151</v>
      </c>
      <c r="D18" s="366">
        <v>1.29</v>
      </c>
      <c r="E18" s="366">
        <f t="shared" si="0"/>
        <v>64.5</v>
      </c>
    </row>
    <row r="19" spans="1:7" x14ac:dyDescent="0.2">
      <c r="A19" s="365" t="s">
        <v>89</v>
      </c>
      <c r="B19" s="366">
        <v>50</v>
      </c>
      <c r="C19" s="372" t="s">
        <v>151</v>
      </c>
      <c r="D19" s="366">
        <v>0.3</v>
      </c>
      <c r="E19" s="366">
        <f t="shared" si="0"/>
        <v>15</v>
      </c>
    </row>
    <row r="20" spans="1:7" x14ac:dyDescent="0.2">
      <c r="A20" s="365" t="s">
        <v>50</v>
      </c>
      <c r="B20" s="366">
        <v>40</v>
      </c>
      <c r="C20" s="372" t="s">
        <v>151</v>
      </c>
      <c r="D20" s="366">
        <v>0.5</v>
      </c>
      <c r="E20" s="366">
        <f t="shared" si="0"/>
        <v>20</v>
      </c>
    </row>
    <row r="21" spans="1:7" x14ac:dyDescent="0.2">
      <c r="A21" s="365" t="s">
        <v>52</v>
      </c>
      <c r="B21" s="366">
        <v>20</v>
      </c>
      <c r="C21" s="372" t="s">
        <v>151</v>
      </c>
      <c r="D21" s="366">
        <v>0.4</v>
      </c>
      <c r="E21" s="366">
        <f t="shared" si="0"/>
        <v>8</v>
      </c>
    </row>
    <row r="22" spans="1:7" x14ac:dyDescent="0.2">
      <c r="A22" s="365" t="s">
        <v>90</v>
      </c>
      <c r="B22" s="372">
        <v>22</v>
      </c>
      <c r="C22" s="372" t="s">
        <v>151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18</v>
      </c>
      <c r="C23" s="372" t="s">
        <v>151</v>
      </c>
      <c r="D23" s="366">
        <v>1.7</v>
      </c>
      <c r="E23" s="366">
        <f t="shared" si="0"/>
        <v>30.599999999999998</v>
      </c>
    </row>
    <row r="24" spans="1:7" x14ac:dyDescent="0.2">
      <c r="A24" s="365" t="s">
        <v>69</v>
      </c>
      <c r="B24" s="366">
        <v>8</v>
      </c>
      <c r="C24" s="372" t="s">
        <v>151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  <c r="F25" s="363"/>
    </row>
    <row r="26" spans="1:7" x14ac:dyDescent="0.2">
      <c r="A26" s="367" t="s">
        <v>54</v>
      </c>
      <c r="B26" s="368">
        <v>22</v>
      </c>
      <c r="C26" s="372" t="s">
        <v>151</v>
      </c>
      <c r="D26" s="366">
        <v>1.5</v>
      </c>
      <c r="E26" s="366">
        <f t="shared" si="0"/>
        <v>33</v>
      </c>
    </row>
    <row r="27" spans="1:7" x14ac:dyDescent="0.2">
      <c r="A27" s="367" t="s">
        <v>103</v>
      </c>
      <c r="B27" s="373">
        <v>25</v>
      </c>
      <c r="C27" s="372" t="s">
        <v>151</v>
      </c>
      <c r="D27" s="366"/>
      <c r="E27" s="366"/>
    </row>
    <row r="28" spans="1:7" x14ac:dyDescent="0.2">
      <c r="A28" s="371"/>
      <c r="D28" s="370"/>
      <c r="E28" s="370">
        <f>SUM(E14:E27)</f>
        <v>1899.1</v>
      </c>
      <c r="F28">
        <v>2400</v>
      </c>
      <c r="G28">
        <f>F28-E28</f>
        <v>500.90000000000009</v>
      </c>
    </row>
    <row r="29" spans="1:7" x14ac:dyDescent="0.2">
      <c r="A29" s="505" t="s">
        <v>104</v>
      </c>
      <c r="B29" s="505"/>
      <c r="C29" s="505"/>
    </row>
    <row r="30" spans="1:7" x14ac:dyDescent="0.2">
      <c r="A30" s="363" t="s">
        <v>150</v>
      </c>
    </row>
  </sheetData>
  <mergeCells count="17">
    <mergeCell ref="F14:I14"/>
    <mergeCell ref="J14:K14"/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Данные!B20</f>
        <v>40</v>
      </c>
      <c r="L2" s="631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4"/>
      <c r="C3" s="615"/>
      <c r="D3" s="616"/>
      <c r="E3" s="623" t="s">
        <v>50</v>
      </c>
      <c r="F3" s="624"/>
      <c r="G3" s="624"/>
      <c r="H3" s="625"/>
      <c r="I3" s="628"/>
      <c r="J3" s="629"/>
      <c r="K3" s="632"/>
      <c r="L3" s="63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0" t="s">
        <v>12</v>
      </c>
      <c r="C6" s="605"/>
      <c r="D6" s="509" t="str">
        <f>Данные!$A2</f>
        <v>КПМ-26-34-500 Залихватская</v>
      </c>
      <c r="E6" s="595"/>
      <c r="F6" s="595"/>
      <c r="G6" s="595"/>
      <c r="H6" s="596"/>
      <c r="I6" s="606"/>
      <c r="J6" s="607"/>
      <c r="K6" s="608"/>
      <c r="L6" s="51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134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138</v>
      </c>
      <c r="P22" s="559"/>
      <c r="Q22" s="560" t="s">
        <v>139</v>
      </c>
      <c r="R22" s="56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Данные!B21</f>
        <v>20</v>
      </c>
      <c r="L2" s="631"/>
      <c r="M2" s="203"/>
      <c r="N2" s="204"/>
      <c r="O2" s="205"/>
      <c r="P2" s="647"/>
      <c r="Q2" s="647"/>
      <c r="R2" s="206"/>
      <c r="S2" s="207"/>
    </row>
    <row r="3" spans="1:19" ht="17.25" customHeight="1" thickBot="1" x14ac:dyDescent="0.25">
      <c r="A3" s="202"/>
      <c r="B3" s="614"/>
      <c r="C3" s="615"/>
      <c r="D3" s="616"/>
      <c r="E3" s="623" t="s">
        <v>52</v>
      </c>
      <c r="F3" s="624"/>
      <c r="G3" s="624"/>
      <c r="H3" s="625"/>
      <c r="I3" s="628"/>
      <c r="J3" s="629"/>
      <c r="K3" s="632"/>
      <c r="L3" s="63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0" t="s">
        <v>12</v>
      </c>
      <c r="C6" s="605"/>
      <c r="D6" s="509" t="str">
        <f>Данные!$A2</f>
        <v>КПМ-26-34-500 Залихватская</v>
      </c>
      <c r="E6" s="595"/>
      <c r="F6" s="595"/>
      <c r="G6" s="595"/>
      <c r="H6" s="596"/>
      <c r="I6" s="606"/>
      <c r="J6" s="607"/>
      <c r="K6" s="608"/>
      <c r="L6" s="51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8" t="s">
        <v>53</v>
      </c>
      <c r="C18" s="649"/>
      <c r="D18" s="649"/>
      <c r="E18" s="650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134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138</v>
      </c>
      <c r="P22" s="559"/>
      <c r="Q22" s="560" t="s">
        <v>139</v>
      </c>
      <c r="R22" s="56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Данные!B26</f>
        <v>22</v>
      </c>
      <c r="L2" s="631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4"/>
      <c r="C3" s="615"/>
      <c r="D3" s="616"/>
      <c r="E3" s="623" t="s">
        <v>54</v>
      </c>
      <c r="F3" s="624"/>
      <c r="G3" s="624"/>
      <c r="H3" s="625"/>
      <c r="I3" s="628"/>
      <c r="J3" s="629"/>
      <c r="K3" s="632"/>
      <c r="L3" s="63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0" t="s">
        <v>12</v>
      </c>
      <c r="C6" s="605"/>
      <c r="D6" s="509" t="str">
        <f>Данные!$A2</f>
        <v>КПМ-26-34-500 Залихватская</v>
      </c>
      <c r="E6" s="595"/>
      <c r="F6" s="595"/>
      <c r="G6" s="595"/>
      <c r="H6" s="596"/>
      <c r="I6" s="606"/>
      <c r="J6" s="607"/>
      <c r="K6" s="608"/>
      <c r="L6" s="51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134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138</v>
      </c>
      <c r="P20" s="559"/>
      <c r="Q20" s="560" t="s">
        <v>139</v>
      </c>
      <c r="R20" s="56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53">
        <f>Данные!B23</f>
        <v>18</v>
      </c>
      <c r="L2" s="654"/>
      <c r="M2" s="260"/>
      <c r="N2" s="261"/>
      <c r="O2" s="262"/>
      <c r="P2" s="652"/>
      <c r="Q2" s="652"/>
      <c r="R2" s="263"/>
      <c r="S2" s="264"/>
    </row>
    <row r="3" spans="1:19" ht="17.25" customHeight="1" thickBot="1" x14ac:dyDescent="0.25">
      <c r="A3" s="259"/>
      <c r="B3" s="614"/>
      <c r="C3" s="615"/>
      <c r="D3" s="616"/>
      <c r="E3" s="623" t="s">
        <v>55</v>
      </c>
      <c r="F3" s="624"/>
      <c r="G3" s="624"/>
      <c r="H3" s="625"/>
      <c r="I3" s="628"/>
      <c r="J3" s="629"/>
      <c r="K3" s="655"/>
      <c r="L3" s="65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0" t="s">
        <v>12</v>
      </c>
      <c r="C6" s="605"/>
      <c r="D6" s="509" t="str">
        <f>Данные!$A2</f>
        <v>КПМ-26-34-500 Залихватская</v>
      </c>
      <c r="E6" s="595"/>
      <c r="F6" s="595"/>
      <c r="G6" s="595"/>
      <c r="H6" s="596"/>
      <c r="I6" s="606"/>
      <c r="J6" s="607"/>
      <c r="K6" s="608"/>
      <c r="L6" s="51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134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138</v>
      </c>
      <c r="P19" s="559"/>
      <c r="Q19" s="560" t="s">
        <v>139</v>
      </c>
      <c r="R19" s="56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10" zoomScale="110" zoomScaleNormal="100" zoomScaleSheetLayoutView="110" workbookViewId="0">
      <selection activeCell="B2" sqref="B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21" bestFit="1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107</v>
      </c>
      <c r="C1" s="380"/>
      <c r="D1" s="469" t="str">
        <f>Данные!A2</f>
        <v>КПМ-26-34-500 Залихватская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141</v>
      </c>
      <c r="C3" s="498">
        <f>Данные!D11</f>
        <v>44158</v>
      </c>
      <c r="D3" s="499" t="s">
        <v>142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66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Zalihvatskaya</v>
      </c>
      <c r="D6" s="393">
        <f>Данные!$B14</f>
        <v>22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Zalihvatskaya</v>
      </c>
      <c r="D7" s="399">
        <f>Данные!$B15</f>
        <v>22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Zalihvatskaya</v>
      </c>
      <c r="D8" s="399">
        <f>Данные!$B16</f>
        <v>26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Zalihvatskaya</v>
      </c>
      <c r="D9" s="399">
        <f>Данные!$B17</f>
        <v>26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Zalihvatskaya</v>
      </c>
      <c r="D10" s="399">
        <f>Данные!$B18</f>
        <v>50</v>
      </c>
      <c r="E10" s="399">
        <v>58</v>
      </c>
      <c r="F10" s="379"/>
      <c r="G10" s="399">
        <f t="shared" si="0"/>
        <v>58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Zalihvatskaya</v>
      </c>
      <c r="D11" s="399">
        <f>Данные!$B19</f>
        <v>50</v>
      </c>
      <c r="E11" s="399">
        <v>58</v>
      </c>
      <c r="F11" s="379"/>
      <c r="G11" s="399">
        <f t="shared" si="0"/>
        <v>58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Zalihvatskaya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Zalihvatskaya</v>
      </c>
      <c r="D13" s="399">
        <f>Данные!$B21</f>
        <v>20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Zalihvatskaya</v>
      </c>
      <c r="D14" s="399">
        <f>Данные!$B22</f>
        <v>22</v>
      </c>
      <c r="E14" s="468">
        <v>0</v>
      </c>
      <c r="F14" s="379"/>
      <c r="G14" s="399">
        <f t="shared" si="0"/>
        <v>0</v>
      </c>
      <c r="H14" s="401" t="s">
        <v>41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Zalihvatskaya</v>
      </c>
      <c r="D15" s="399">
        <f>Данные!$B23</f>
        <v>18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Zalihvatskaya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Zalihvatskaya</v>
      </c>
      <c r="D17" s="409">
        <f>Данные!$B26</f>
        <v>22</v>
      </c>
      <c r="E17" s="409">
        <v>20</v>
      </c>
      <c r="F17" s="410"/>
      <c r="G17" s="409">
        <f t="shared" si="0"/>
        <v>20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115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116</v>
      </c>
      <c r="B20" s="387" t="s">
        <v>117</v>
      </c>
      <c r="C20" s="387" t="s">
        <v>118</v>
      </c>
      <c r="D20" s="387" t="s">
        <v>119</v>
      </c>
      <c r="E20" s="387" t="s">
        <v>120</v>
      </c>
      <c r="F20" s="387" t="s">
        <v>121</v>
      </c>
      <c r="G20" s="418" t="s">
        <v>122</v>
      </c>
      <c r="H20" s="419" t="s">
        <v>123</v>
      </c>
      <c r="I20" s="420" t="s">
        <v>124</v>
      </c>
      <c r="J20" s="420" t="s">
        <v>146</v>
      </c>
      <c r="K20" s="390"/>
      <c r="L20" s="390"/>
    </row>
    <row r="21" spans="1:12" x14ac:dyDescent="0.2">
      <c r="A21" s="421">
        <f>D6*700000</f>
        <v>15400000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6.700746753246753E-2</v>
      </c>
      <c r="H21" s="426">
        <f>A21-F21</f>
        <v>14368085</v>
      </c>
      <c r="I21" s="427">
        <f>1-G21</f>
        <v>0.93299253246753244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14368085</v>
      </c>
      <c r="I22" s="433">
        <f>I21-G22</f>
        <v>0.93299253246753244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125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6.700746753246753E-2</v>
      </c>
      <c r="H32" s="456">
        <f>A21-F32</f>
        <v>14368085</v>
      </c>
      <c r="I32" s="457">
        <f>1-G32</f>
        <v>0.93299253246753244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6" t="s">
        <v>126</v>
      </c>
      <c r="B36" s="526"/>
      <c r="C36" s="526"/>
      <c r="D36" s="526"/>
      <c r="E36" s="383"/>
      <c r="F36" s="383"/>
      <c r="G36" s="383"/>
      <c r="H36" s="383"/>
      <c r="I36" s="383"/>
      <c r="J36" s="383"/>
    </row>
    <row r="37" spans="1:11" x14ac:dyDescent="0.2">
      <c r="A37" s="527" t="s">
        <v>127</v>
      </c>
      <c r="B37" s="527"/>
      <c r="C37" s="459" t="s">
        <v>128</v>
      </c>
      <c r="D37" s="459" t="s">
        <v>129</v>
      </c>
      <c r="E37" s="383"/>
      <c r="F37" s="383"/>
      <c r="G37" s="383"/>
      <c r="H37" s="383"/>
      <c r="I37" s="383"/>
      <c r="J37" s="383"/>
    </row>
    <row r="38" spans="1:11" x14ac:dyDescent="0.2">
      <c r="A38" s="528">
        <f>A21-F32</f>
        <v>14368085</v>
      </c>
      <c r="B38" s="529"/>
      <c r="C38" s="460">
        <f>1-G32</f>
        <v>0.93299253246753244</v>
      </c>
      <c r="D38" s="461">
        <f>(C38/0.8)*100</f>
        <v>116.62406655844156</v>
      </c>
      <c r="E38" s="462" t="s">
        <v>130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41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1"/>
      <c r="J42" s="522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4"/>
      <c r="C52" s="524"/>
      <c r="D52" s="525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1"/>
      <c r="J53" s="522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3"/>
      <c r="J54" s="523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3"/>
      <c r="J55" s="523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1"/>
      <c r="C61" s="522"/>
    </row>
    <row r="68" spans="2:3" x14ac:dyDescent="0.2">
      <c r="B68" s="521"/>
      <c r="C68" s="522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tabSelected="1" view="pageBreakPreview" topLeftCell="A43" zoomScaleSheetLayoutView="100" workbookViewId="0">
      <selection activeCell="G59" sqref="G59:H59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54" t="s">
        <v>63</v>
      </c>
      <c r="B11" s="554"/>
      <c r="C11" s="554"/>
      <c r="D11" s="554"/>
      <c r="E11" s="554"/>
      <c r="F11" s="554"/>
      <c r="G11" s="554"/>
      <c r="H11" s="554"/>
      <c r="I11" s="554"/>
      <c r="J11" s="554"/>
    </row>
    <row r="12" spans="1:11" ht="15" customHeight="1" x14ac:dyDescent="0.25">
      <c r="A12" s="553" t="s">
        <v>73</v>
      </c>
      <c r="B12" s="553"/>
      <c r="C12" s="553"/>
      <c r="D12" s="553"/>
      <c r="E12" s="553"/>
      <c r="F12" s="553"/>
      <c r="G12" s="553"/>
      <c r="H12" s="553"/>
      <c r="I12" s="553"/>
      <c r="J12" s="553"/>
    </row>
    <row r="13" spans="1:11" ht="18" customHeight="1" x14ac:dyDescent="0.25">
      <c r="A13" s="555" t="str">
        <f>Данные!A2</f>
        <v>КПМ-26-34-500 Залихватская</v>
      </c>
      <c r="B13" s="554"/>
      <c r="C13" s="554"/>
      <c r="D13" s="554"/>
      <c r="E13" s="554"/>
      <c r="F13" s="554"/>
      <c r="G13" s="554"/>
      <c r="H13" s="554"/>
      <c r="I13" s="554"/>
      <c r="J13" s="554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44158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44158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1" t="s">
        <v>64</v>
      </c>
      <c r="B22" s="551" t="s">
        <v>65</v>
      </c>
      <c r="C22" s="551"/>
      <c r="D22" s="551"/>
      <c r="E22" s="551" t="s">
        <v>66</v>
      </c>
      <c r="F22" s="551"/>
      <c r="G22" s="552" t="s">
        <v>67</v>
      </c>
      <c r="H22" s="551" t="s">
        <v>68</v>
      </c>
      <c r="I22" s="551"/>
      <c r="J22" s="551"/>
    </row>
    <row r="23" spans="1:10" x14ac:dyDescent="0.25">
      <c r="A23" s="551"/>
      <c r="B23" s="551"/>
      <c r="C23" s="551"/>
      <c r="D23" s="551"/>
      <c r="E23" s="551"/>
      <c r="F23" s="551"/>
      <c r="G23" s="552"/>
      <c r="H23" s="551"/>
      <c r="I23" s="551"/>
      <c r="J23" s="551"/>
    </row>
    <row r="24" spans="1:10" x14ac:dyDescent="0.25">
      <c r="A24" s="530">
        <v>1</v>
      </c>
      <c r="B24" s="556" t="s">
        <v>42</v>
      </c>
      <c r="C24" s="557"/>
      <c r="D24" s="558"/>
      <c r="E24" s="535" t="str">
        <f>Данные!C14</f>
        <v>Zalihvatskaya</v>
      </c>
      <c r="F24" s="536"/>
      <c r="G24" s="539">
        <f>Данные!B14</f>
        <v>22</v>
      </c>
      <c r="H24" s="541"/>
      <c r="I24" s="542"/>
      <c r="J24" s="543"/>
    </row>
    <row r="25" spans="1:10" ht="40.15" customHeight="1" x14ac:dyDescent="0.25">
      <c r="A25" s="531"/>
      <c r="B25" s="547" t="str">
        <f>Данные!$A$30</f>
        <v>(к формокомплекту Бутылка КПМ-26-34-500 Залихватская)</v>
      </c>
      <c r="C25" s="548"/>
      <c r="D25" s="549"/>
      <c r="E25" s="550"/>
      <c r="F25" s="538"/>
      <c r="G25" s="540"/>
      <c r="H25" s="544"/>
      <c r="I25" s="545"/>
      <c r="J25" s="546"/>
    </row>
    <row r="26" spans="1:10" x14ac:dyDescent="0.25">
      <c r="A26" s="530">
        <f>A24+1</f>
        <v>2</v>
      </c>
      <c r="B26" s="532" t="s">
        <v>105</v>
      </c>
      <c r="C26" s="533"/>
      <c r="D26" s="534"/>
      <c r="E26" s="535" t="str">
        <f>Данные!C15</f>
        <v>Zalihvatskaya</v>
      </c>
      <c r="F26" s="536"/>
      <c r="G26" s="539">
        <f>Данные!B15</f>
        <v>22</v>
      </c>
      <c r="H26" s="541"/>
      <c r="I26" s="542"/>
      <c r="J26" s="543"/>
    </row>
    <row r="27" spans="1:10" ht="40.15" customHeight="1" x14ac:dyDescent="0.25">
      <c r="A27" s="531"/>
      <c r="B27" s="547" t="str">
        <f>Данные!$A$30</f>
        <v>(к формокомплекту Бутылка КПМ-26-34-500 Залихватская)</v>
      </c>
      <c r="C27" s="548"/>
      <c r="D27" s="549"/>
      <c r="E27" s="550"/>
      <c r="F27" s="538"/>
      <c r="G27" s="540"/>
      <c r="H27" s="544"/>
      <c r="I27" s="545"/>
      <c r="J27" s="546"/>
    </row>
    <row r="28" spans="1:10" ht="14.45" customHeight="1" x14ac:dyDescent="0.25">
      <c r="A28" s="530">
        <f t="shared" ref="A28" si="0">A26+1</f>
        <v>3</v>
      </c>
      <c r="B28" s="532" t="s">
        <v>37</v>
      </c>
      <c r="C28" s="533"/>
      <c r="D28" s="534"/>
      <c r="E28" s="535" t="str">
        <f>Данные!C16</f>
        <v>Zalihvatskaya</v>
      </c>
      <c r="F28" s="536"/>
      <c r="G28" s="539">
        <f>Данные!B16</f>
        <v>26</v>
      </c>
      <c r="H28" s="541" t="s">
        <v>41</v>
      </c>
      <c r="I28" s="542"/>
      <c r="J28" s="543"/>
    </row>
    <row r="29" spans="1:10" ht="40.15" customHeight="1" x14ac:dyDescent="0.25">
      <c r="A29" s="531"/>
      <c r="B29" s="547" t="str">
        <f>Данные!$A$30</f>
        <v>(к формокомплекту Бутылка КПМ-26-34-500 Залихватская)</v>
      </c>
      <c r="C29" s="548"/>
      <c r="D29" s="549"/>
      <c r="E29" s="550"/>
      <c r="F29" s="538"/>
      <c r="G29" s="540"/>
      <c r="H29" s="544"/>
      <c r="I29" s="545"/>
      <c r="J29" s="546"/>
    </row>
    <row r="30" spans="1:10" ht="14.45" customHeight="1" x14ac:dyDescent="0.25">
      <c r="A30" s="530">
        <f t="shared" ref="A30" si="1">A28+1</f>
        <v>4</v>
      </c>
      <c r="B30" s="532" t="s">
        <v>106</v>
      </c>
      <c r="C30" s="533"/>
      <c r="D30" s="534"/>
      <c r="E30" s="535" t="str">
        <f>Данные!C17</f>
        <v>Zalihvatskaya</v>
      </c>
      <c r="F30" s="536"/>
      <c r="G30" s="539">
        <f>Данные!B17</f>
        <v>26</v>
      </c>
      <c r="H30" s="541"/>
      <c r="I30" s="542"/>
      <c r="J30" s="543"/>
    </row>
    <row r="31" spans="1:10" ht="40.15" customHeight="1" x14ac:dyDescent="0.25">
      <c r="A31" s="531"/>
      <c r="B31" s="547" t="str">
        <f>Данные!$A$30</f>
        <v>(к формокомплекту Бутылка КПМ-26-34-500 Залихватская)</v>
      </c>
      <c r="C31" s="548"/>
      <c r="D31" s="549"/>
      <c r="E31" s="537"/>
      <c r="F31" s="538"/>
      <c r="G31" s="540"/>
      <c r="H31" s="544"/>
      <c r="I31" s="545"/>
      <c r="J31" s="546"/>
    </row>
    <row r="32" spans="1:10" ht="14.45" customHeight="1" x14ac:dyDescent="0.25">
      <c r="A32" s="530">
        <f t="shared" ref="A32" si="2">A30+1</f>
        <v>5</v>
      </c>
      <c r="B32" s="532" t="s">
        <v>46</v>
      </c>
      <c r="C32" s="533"/>
      <c r="D32" s="534"/>
      <c r="E32" s="535" t="str">
        <f>Данные!C18</f>
        <v>Zalihvatskaya</v>
      </c>
      <c r="F32" s="536"/>
      <c r="G32" s="539">
        <f>Данные!B18</f>
        <v>50</v>
      </c>
      <c r="H32" s="541"/>
      <c r="I32" s="542"/>
      <c r="J32" s="543"/>
    </row>
    <row r="33" spans="1:10" ht="40.15" customHeight="1" x14ac:dyDescent="0.25">
      <c r="A33" s="531"/>
      <c r="B33" s="547" t="str">
        <f>Данные!$A$30</f>
        <v>(к формокомплекту Бутылка КПМ-26-34-500 Залихватская)</v>
      </c>
      <c r="C33" s="548"/>
      <c r="D33" s="549"/>
      <c r="E33" s="537"/>
      <c r="F33" s="538"/>
      <c r="G33" s="540"/>
      <c r="H33" s="544"/>
      <c r="I33" s="545"/>
      <c r="J33" s="546"/>
    </row>
    <row r="34" spans="1:10" ht="14.45" customHeight="1" x14ac:dyDescent="0.25">
      <c r="A34" s="530">
        <f t="shared" ref="A34" si="3">A32+1</f>
        <v>6</v>
      </c>
      <c r="B34" s="532" t="s">
        <v>89</v>
      </c>
      <c r="C34" s="533"/>
      <c r="D34" s="534"/>
      <c r="E34" s="535" t="str">
        <f>Данные!C19</f>
        <v>Zalihvatskaya</v>
      </c>
      <c r="F34" s="536"/>
      <c r="G34" s="539">
        <f>Данные!B19</f>
        <v>50</v>
      </c>
      <c r="H34" s="541"/>
      <c r="I34" s="542"/>
      <c r="J34" s="543"/>
    </row>
    <row r="35" spans="1:10" ht="40.15" customHeight="1" x14ac:dyDescent="0.25">
      <c r="A35" s="531"/>
      <c r="B35" s="547" t="str">
        <f>Данные!$A$30</f>
        <v>(к формокомплекту Бутылка КПМ-26-34-500 Залихватская)</v>
      </c>
      <c r="C35" s="548"/>
      <c r="D35" s="549"/>
      <c r="E35" s="537"/>
      <c r="F35" s="538"/>
      <c r="G35" s="540"/>
      <c r="H35" s="544"/>
      <c r="I35" s="545"/>
      <c r="J35" s="546"/>
    </row>
    <row r="36" spans="1:10" ht="14.45" customHeight="1" x14ac:dyDescent="0.25">
      <c r="A36" s="530">
        <f t="shared" ref="A36" si="4">A34+1</f>
        <v>7</v>
      </c>
      <c r="B36" s="532" t="s">
        <v>50</v>
      </c>
      <c r="C36" s="533"/>
      <c r="D36" s="534"/>
      <c r="E36" s="535" t="str">
        <f>Данные!C20</f>
        <v>Zalihvatskaya</v>
      </c>
      <c r="F36" s="536"/>
      <c r="G36" s="539">
        <f>Данные!B20</f>
        <v>40</v>
      </c>
      <c r="H36" s="541"/>
      <c r="I36" s="542"/>
      <c r="J36" s="543"/>
    </row>
    <row r="37" spans="1:10" ht="40.15" customHeight="1" x14ac:dyDescent="0.25">
      <c r="A37" s="531"/>
      <c r="B37" s="547" t="str">
        <f>Данные!$A$30</f>
        <v>(к формокомплекту Бутылка КПМ-26-34-500 Залихватская)</v>
      </c>
      <c r="C37" s="548"/>
      <c r="D37" s="549"/>
      <c r="E37" s="537"/>
      <c r="F37" s="538"/>
      <c r="G37" s="540"/>
      <c r="H37" s="544"/>
      <c r="I37" s="545"/>
      <c r="J37" s="546"/>
    </row>
    <row r="38" spans="1:10" ht="14.45" customHeight="1" x14ac:dyDescent="0.25">
      <c r="A38" s="530">
        <f t="shared" ref="A38" si="5">A36+1</f>
        <v>8</v>
      </c>
      <c r="B38" s="532" t="s">
        <v>52</v>
      </c>
      <c r="C38" s="533"/>
      <c r="D38" s="534"/>
      <c r="E38" s="535" t="str">
        <f>Данные!C21</f>
        <v>Zalihvatskaya</v>
      </c>
      <c r="F38" s="536"/>
      <c r="G38" s="539">
        <f>Данные!B21</f>
        <v>20</v>
      </c>
      <c r="H38" s="541"/>
      <c r="I38" s="542"/>
      <c r="J38" s="543"/>
    </row>
    <row r="39" spans="1:10" ht="40.15" customHeight="1" x14ac:dyDescent="0.25">
      <c r="A39" s="531"/>
      <c r="B39" s="547" t="str">
        <f>Данные!$A$30</f>
        <v>(к формокомплекту Бутылка КПМ-26-34-500 Залихватская)</v>
      </c>
      <c r="C39" s="548"/>
      <c r="D39" s="549"/>
      <c r="E39" s="537"/>
      <c r="F39" s="538"/>
      <c r="G39" s="540"/>
      <c r="H39" s="544"/>
      <c r="I39" s="545"/>
      <c r="J39" s="546"/>
    </row>
    <row r="40" spans="1:10" ht="14.45" customHeight="1" x14ac:dyDescent="0.25">
      <c r="A40" s="530">
        <f t="shared" ref="A40" si="6">A38+1</f>
        <v>9</v>
      </c>
      <c r="B40" s="532" t="s">
        <v>55</v>
      </c>
      <c r="C40" s="533"/>
      <c r="D40" s="534"/>
      <c r="E40" s="535" t="str">
        <f>Данные!C23</f>
        <v>Zalihvatskaya</v>
      </c>
      <c r="F40" s="536"/>
      <c r="G40" s="539">
        <f>Данные!B23</f>
        <v>18</v>
      </c>
      <c r="H40" s="541"/>
      <c r="I40" s="542"/>
      <c r="J40" s="543"/>
    </row>
    <row r="41" spans="1:10" ht="40.15" customHeight="1" x14ac:dyDescent="0.25">
      <c r="A41" s="531"/>
      <c r="B41" s="547" t="str">
        <f>Данные!$A$30</f>
        <v>(к формокомплекту Бутылка КПМ-26-34-500 Залихватская)</v>
      </c>
      <c r="C41" s="548"/>
      <c r="D41" s="549"/>
      <c r="E41" s="537"/>
      <c r="F41" s="538"/>
      <c r="G41" s="540"/>
      <c r="H41" s="544"/>
      <c r="I41" s="545"/>
      <c r="J41" s="546"/>
    </row>
    <row r="42" spans="1:10" ht="14.45" customHeight="1" x14ac:dyDescent="0.25">
      <c r="A42" s="530">
        <f t="shared" ref="A42" si="7">A40+1</f>
        <v>10</v>
      </c>
      <c r="B42" s="532" t="s">
        <v>54</v>
      </c>
      <c r="C42" s="533"/>
      <c r="D42" s="534"/>
      <c r="E42" s="535" t="str">
        <f>Данные!C26</f>
        <v>Zalihvatskaya</v>
      </c>
      <c r="F42" s="536"/>
      <c r="G42" s="539">
        <f>Данные!B26</f>
        <v>22</v>
      </c>
      <c r="H42" s="541"/>
      <c r="I42" s="542"/>
      <c r="J42" s="543"/>
    </row>
    <row r="43" spans="1:10" ht="40.15" customHeight="1" x14ac:dyDescent="0.25">
      <c r="A43" s="531"/>
      <c r="B43" s="547" t="str">
        <f>Данные!$A$30</f>
        <v>(к формокомплекту Бутылка КПМ-26-34-500 Залихватская)</v>
      </c>
      <c r="C43" s="548"/>
      <c r="D43" s="549"/>
      <c r="E43" s="537"/>
      <c r="F43" s="538"/>
      <c r="G43" s="540"/>
      <c r="H43" s="544"/>
      <c r="I43" s="545"/>
      <c r="J43" s="546"/>
    </row>
    <row r="44" spans="1:10" ht="14.45" customHeight="1" x14ac:dyDescent="0.25">
      <c r="A44" s="530">
        <f t="shared" ref="A44" si="8">A42+1</f>
        <v>11</v>
      </c>
      <c r="B44" s="532" t="s">
        <v>103</v>
      </c>
      <c r="C44" s="533"/>
      <c r="D44" s="534"/>
      <c r="E44" s="535" t="str">
        <f>Данные!C27</f>
        <v>Zalihvatskaya</v>
      </c>
      <c r="F44" s="536"/>
      <c r="G44" s="539">
        <f>Данные!B27</f>
        <v>25</v>
      </c>
      <c r="H44" s="541"/>
      <c r="I44" s="542"/>
      <c r="J44" s="543"/>
    </row>
    <row r="45" spans="1:10" ht="40.15" customHeight="1" x14ac:dyDescent="0.25">
      <c r="A45" s="531"/>
      <c r="B45" s="547" t="str">
        <f>Данные!$A$30</f>
        <v>(к формокомплекту Бутылка КПМ-26-34-500 Залихватская)</v>
      </c>
      <c r="C45" s="548"/>
      <c r="D45" s="549"/>
      <c r="E45" s="537"/>
      <c r="F45" s="538"/>
      <c r="G45" s="540"/>
      <c r="H45" s="544"/>
      <c r="I45" s="545"/>
      <c r="J45" s="546"/>
    </row>
    <row r="46" spans="1:10" ht="14.45" customHeight="1" x14ac:dyDescent="0.25">
      <c r="A46" s="530">
        <f t="shared" ref="A46" si="9">A44+1</f>
        <v>12</v>
      </c>
      <c r="B46" s="532" t="s">
        <v>69</v>
      </c>
      <c r="C46" s="533"/>
      <c r="D46" s="534"/>
      <c r="E46" s="535" t="str">
        <f>Данные!C24</f>
        <v>Zalihvatskaya</v>
      </c>
      <c r="F46" s="536"/>
      <c r="G46" s="539">
        <f>Данные!B24</f>
        <v>8</v>
      </c>
      <c r="H46" s="541"/>
      <c r="I46" s="542"/>
      <c r="J46" s="543"/>
    </row>
    <row r="47" spans="1:10" ht="40.15" customHeight="1" x14ac:dyDescent="0.25">
      <c r="A47" s="531"/>
      <c r="B47" s="547" t="str">
        <f>Данные!$A$30</f>
        <v>(к формокомплекту Бутылка КПМ-26-34-500 Залихватская)</v>
      </c>
      <c r="C47" s="548"/>
      <c r="D47" s="549"/>
      <c r="E47" s="537"/>
      <c r="F47" s="538"/>
      <c r="G47" s="540"/>
      <c r="H47" s="544"/>
      <c r="I47" s="545"/>
      <c r="J47" s="546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9" spans="1:10" ht="15.75" x14ac:dyDescent="0.25">
      <c r="G59" s="657"/>
      <c r="H59" s="657"/>
      <c r="I59" s="304" t="str">
        <f>Данные!J14</f>
        <v>А.Н. Веко</v>
      </c>
    </row>
  </sheetData>
  <mergeCells count="81">
    <mergeCell ref="G59:H59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22</v>
      </c>
      <c r="L2" s="584"/>
      <c r="M2" s="66"/>
      <c r="N2" s="67"/>
      <c r="O2" s="68"/>
      <c r="P2" s="575"/>
      <c r="Q2" s="575"/>
      <c r="R2" s="69"/>
      <c r="S2" s="70"/>
    </row>
    <row r="3" spans="1:19" ht="24" thickBot="1" x14ac:dyDescent="0.25">
      <c r="A3" s="65"/>
      <c r="B3" s="566"/>
      <c r="C3" s="567"/>
      <c r="D3" s="568"/>
      <c r="E3" s="576" t="s">
        <v>42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0" t="s">
        <v>12</v>
      </c>
      <c r="C6" s="594"/>
      <c r="D6" s="509" t="str">
        <f>Данные!$A2</f>
        <v>КПМ-26-34-500 Залихватская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147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7" t="s">
        <v>56</v>
      </c>
      <c r="C23" s="598"/>
      <c r="D23" s="598"/>
      <c r="E23" s="599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7" t="s">
        <v>44</v>
      </c>
      <c r="C24" s="588"/>
      <c r="D24" s="588"/>
      <c r="E24" s="589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2" t="s">
        <v>134</v>
      </c>
      <c r="L27" s="562"/>
      <c r="M27" s="562"/>
      <c r="N27" s="472"/>
      <c r="O27" s="472"/>
      <c r="P27" s="488"/>
      <c r="Q27" s="488"/>
    </row>
    <row r="28" spans="1:19" x14ac:dyDescent="0.2">
      <c r="N28" s="559" t="s">
        <v>138</v>
      </c>
      <c r="O28" s="559"/>
      <c r="P28" s="560" t="s">
        <v>139</v>
      </c>
      <c r="Q28" s="56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>
        <f>'Чист. форма'!B2:D4</f>
        <v>0</v>
      </c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Данные!B15</f>
        <v>22</v>
      </c>
      <c r="L2" s="631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43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КПМ-26-34-500 Залихватская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5" t="s">
        <v>133</v>
      </c>
      <c r="C14" s="636"/>
      <c r="D14" s="636"/>
      <c r="E14" s="636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7" t="s">
        <v>140</v>
      </c>
      <c r="C15" s="598"/>
      <c r="D15" s="598"/>
      <c r="E15" s="598"/>
      <c r="F15" s="634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7" t="s">
        <v>44</v>
      </c>
      <c r="C16" s="588"/>
      <c r="D16" s="588"/>
      <c r="E16" s="589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2" t="s">
        <v>134</v>
      </c>
      <c r="M19" s="562"/>
      <c r="N19" s="562"/>
      <c r="O19" s="472"/>
      <c r="P19" s="472"/>
      <c r="Q19" s="488"/>
      <c r="R19" s="488"/>
    </row>
    <row r="20" spans="1:19" x14ac:dyDescent="0.2">
      <c r="O20" s="559" t="s">
        <v>138</v>
      </c>
      <c r="P20" s="559"/>
      <c r="Q20" s="560" t="s">
        <v>139</v>
      </c>
      <c r="R20" s="56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9" sqref="G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26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25">
      <c r="A3" s="65"/>
      <c r="B3" s="566"/>
      <c r="C3" s="567"/>
      <c r="D3" s="568"/>
      <c r="E3" s="576" t="s">
        <v>37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0" t="s">
        <v>12</v>
      </c>
      <c r="C6" s="594"/>
      <c r="D6" s="509" t="str">
        <f>Данные!$A2</f>
        <v>КПМ-26-34-500 Залихватская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134</v>
      </c>
      <c r="M23" s="637"/>
      <c r="N23" s="637"/>
      <c r="O23" s="472"/>
      <c r="P23" s="472"/>
      <c r="Q23" s="488"/>
      <c r="R23" s="488"/>
    </row>
    <row r="24" spans="1:24" x14ac:dyDescent="0.2">
      <c r="O24" s="559" t="s">
        <v>138</v>
      </c>
      <c r="P24" s="559"/>
      <c r="Q24" s="560" t="s">
        <v>139</v>
      </c>
      <c r="R24" s="56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26</v>
      </c>
      <c r="L2" s="58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0" t="s">
        <v>12</v>
      </c>
      <c r="C6" s="594"/>
      <c r="D6" s="509" t="str">
        <f>Данные!$A2</f>
        <v>КПМ-26-34-500 Залихватская</v>
      </c>
      <c r="E6" s="595"/>
      <c r="F6" s="595"/>
      <c r="G6" s="595"/>
      <c r="H6" s="596"/>
      <c r="I6" s="592"/>
      <c r="J6" s="593"/>
      <c r="K6" s="516"/>
      <c r="L6" s="51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134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138</v>
      </c>
      <c r="P19" s="559"/>
      <c r="Q19" s="560" t="s">
        <v>139</v>
      </c>
      <c r="R19" s="56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6" sqref="V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24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Данные!B18</f>
        <v>50</v>
      </c>
      <c r="L2" s="631"/>
      <c r="M2" s="639"/>
      <c r="N2" s="640"/>
      <c r="O2" s="640"/>
      <c r="P2" s="640"/>
      <c r="Q2" s="640"/>
      <c r="R2" s="641"/>
      <c r="S2" s="70"/>
    </row>
    <row r="3" spans="1:24" ht="17.25" customHeight="1" thickBot="1" x14ac:dyDescent="0.25">
      <c r="A3" s="65"/>
      <c r="B3" s="614"/>
      <c r="C3" s="615"/>
      <c r="D3" s="616"/>
      <c r="E3" s="623" t="s">
        <v>46</v>
      </c>
      <c r="F3" s="624"/>
      <c r="G3" s="624"/>
      <c r="H3" s="625"/>
      <c r="I3" s="628"/>
      <c r="J3" s="629"/>
      <c r="K3" s="632"/>
      <c r="L3" s="633"/>
      <c r="M3" s="642"/>
      <c r="N3" s="643"/>
      <c r="O3" s="643"/>
      <c r="P3" s="643"/>
      <c r="Q3" s="643"/>
      <c r="R3" s="644"/>
      <c r="S3" s="70"/>
    </row>
    <row r="4" spans="1:24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24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642"/>
      <c r="N5" s="643"/>
      <c r="O5" s="643"/>
      <c r="P5" s="643"/>
      <c r="Q5" s="643"/>
      <c r="R5" s="644"/>
      <c r="S5" s="70"/>
    </row>
    <row r="6" spans="1:24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КПМ-26-34-500 Залихватская</v>
      </c>
      <c r="E6" s="595"/>
      <c r="F6" s="595"/>
      <c r="G6" s="595"/>
      <c r="H6" s="596"/>
      <c r="I6" s="606"/>
      <c r="J6" s="607"/>
      <c r="K6" s="608"/>
      <c r="L6" s="517"/>
      <c r="M6" s="642"/>
      <c r="N6" s="643"/>
      <c r="O6" s="643"/>
      <c r="P6" s="643"/>
      <c r="Q6" s="643"/>
      <c r="R6" s="644"/>
      <c r="S6" s="70"/>
    </row>
    <row r="7" spans="1:24" ht="90.7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642"/>
      <c r="N7" s="643"/>
      <c r="O7" s="643"/>
      <c r="P7" s="643"/>
      <c r="Q7" s="643"/>
      <c r="R7" s="644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24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24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24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24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135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  <c r="X13" s="64"/>
    </row>
    <row r="14" spans="1:24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  <c r="X14" s="483"/>
    </row>
    <row r="15" spans="1:24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24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7" t="s">
        <v>47</v>
      </c>
      <c r="C21" s="588"/>
      <c r="D21" s="588"/>
      <c r="E21" s="58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134</v>
      </c>
      <c r="M24" s="637"/>
      <c r="N24" s="637"/>
      <c r="O24" s="472"/>
      <c r="P24" s="472"/>
      <c r="Q24" s="488"/>
      <c r="R24" s="488"/>
    </row>
    <row r="25" spans="1:19" x14ac:dyDescent="0.2">
      <c r="O25" s="559" t="s">
        <v>138</v>
      </c>
      <c r="P25" s="559"/>
      <c r="Q25" s="560" t="s">
        <v>139</v>
      </c>
      <c r="R25" s="561"/>
    </row>
  </sheetData>
  <mergeCells count="22">
    <mergeCell ref="B21:E21"/>
    <mergeCell ref="D6:H6"/>
    <mergeCell ref="I6:J6"/>
    <mergeCell ref="B7:C7"/>
    <mergeCell ref="D7:H7"/>
    <mergeCell ref="I7:J7"/>
    <mergeCell ref="L24:N24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Данные!B19</f>
        <v>50</v>
      </c>
      <c r="L2" s="631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89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КПМ-26-34-500 Залихватская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137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7" t="s">
        <v>49</v>
      </c>
      <c r="C16" s="588"/>
      <c r="D16" s="588"/>
      <c r="E16" s="589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134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138</v>
      </c>
      <c r="P20" s="559"/>
      <c r="Q20" s="560" t="s">
        <v>139</v>
      </c>
      <c r="R20" s="56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2020-11-24T08:39:06Z</cp:lastPrinted>
  <dcterms:created xsi:type="dcterms:W3CDTF">2004-01-21T15:24:02Z</dcterms:created>
  <dcterms:modified xsi:type="dcterms:W3CDTF">2020-11-24T08:39:39Z</dcterms:modified>
</cp:coreProperties>
</file>