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КПМ-26-2-700-17 (Экстра New)\"/>
    </mc:Choice>
  </mc:AlternateContent>
  <xr:revisionPtr revIDLastSave="0" documentId="13_ncr:1_{1A19A56D-AE69-48E5-823B-6EEE2EF0B04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Паспорт!$A$1:$J$37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6" l="1"/>
  <c r="I24" i="16"/>
  <c r="G24" i="16"/>
  <c r="G23" i="16" l="1"/>
  <c r="I23" i="16" s="1"/>
  <c r="H23" i="16"/>
  <c r="G22" i="16" l="1"/>
  <c r="I22" i="16" s="1"/>
  <c r="H22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6" i="16"/>
  <c r="D15" i="16"/>
  <c r="D14" i="16"/>
  <c r="D13" i="16"/>
  <c r="D12" i="16"/>
  <c r="D11" i="16"/>
  <c r="D10" i="16"/>
  <c r="D9" i="16"/>
  <c r="D8" i="16"/>
  <c r="D7" i="16"/>
  <c r="D6" i="16"/>
  <c r="A20" i="16" s="1"/>
  <c r="G8" i="16"/>
  <c r="G9" i="16"/>
  <c r="G12" i="16"/>
  <c r="G16" i="16"/>
  <c r="G6" i="16"/>
  <c r="D1" i="16"/>
  <c r="C8" i="16"/>
  <c r="C9" i="16"/>
  <c r="C10" i="16"/>
  <c r="C11" i="16"/>
  <c r="C12" i="16"/>
  <c r="C13" i="16"/>
  <c r="C14" i="16"/>
  <c r="C15" i="16"/>
  <c r="C16" i="16"/>
  <c r="C6" i="16"/>
  <c r="C7" i="16"/>
  <c r="F31" i="16"/>
  <c r="E31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B6" i="16"/>
  <c r="H31" i="16" l="1"/>
  <c r="G20" i="16"/>
  <c r="G21" i="16"/>
  <c r="A37" i="16"/>
  <c r="H20" i="16"/>
  <c r="H21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1" i="16" l="1"/>
  <c r="C37" i="16" s="1"/>
  <c r="D37" i="16" s="1"/>
  <c r="I20" i="16"/>
  <c r="I21" i="16" s="1"/>
  <c r="E24" i="14"/>
  <c r="I31" i="16" l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<sst xmlns="http://schemas.openxmlformats.org/spreadsheetml/2006/main" count="540" uniqueCount="150">
  <si>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</si>
  <si>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</si>
  <si>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</si>
  <si>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</si>
  <si>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</si>
  <si>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</si>
  <si>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</si>
  <si>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</si>
  <si>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</si>
  <si>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</si>
  <si>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</si>
  <si>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</si>
  <si>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</si>
  <si>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</si>
  <si>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</si>
  <si>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</si>
  <si>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</si>
  <si>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</si>
  <si>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</si>
  <si>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</si>
  <si>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</si>
  <si>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</si>
  <si>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</si>
  <si>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</si>
  <si>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</si>
  <si>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</si>
  <si>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</si>
  <si>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</si>
  <si>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</si>
  <si>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</si>
  <si>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</si>
  <si>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</si>
  <si>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</si>
  <si>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</si>
  <si>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</si>
  <si>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</si>
  <si>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</si>
  <si>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</si>
  <si>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</si>
  <si>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</si>
  <si>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</si>
  <si>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</si>
  <si>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</si>
  <si>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</si>
  <si>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</si>
  <si>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</si>
  <si>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</si>
  <si>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</si>
  <si>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</si>
  <si>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</si>
  <si>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</si>
  <si>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</si>
  <si>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</si>
  <si>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</si>
  <si>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</si>
  <si>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</si>
  <si>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</si>
  <si>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</si>
  <si>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</si>
  <si>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</si>
  <si>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</si>
  <si>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</si>
  <si>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</si>
  <si>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</si>
  <si>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</si>
  <si>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</si>
  <si>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</si>
  <si>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</si>
  <si>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</si>
  <si>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</si>
  <si>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</si>
  <si>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</si>
  <si>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</si>
  <si>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</si>
  <si>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</si>
  <si>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</si>
  <si>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</si>
  <si>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</si>
  <si>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</si>
  <si>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</si>
  <si>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</si>
  <si>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</si>
  <si>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</si>
  <si>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</si>
  <si>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</si>
  <si>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</si>
  <si>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</si>
  <si>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</si>
  <si>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</si>
  <si>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</si>
  <si>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</si>
  <si>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</si>
  <si>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</si>
  <si>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</si>
  <si>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</si>
  <si>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</si>
  <si>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</si>
  <si>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</si>
  <si>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</si>
  <si>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</si>
  <si>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</si>
  <si>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</si>
  <si>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</si>
  <si>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</si>
  <si>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</si>
  <si>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</si>
  <si>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</si>
  <si>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</si>
  <si>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</si>
  <si>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</si>
  <si>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</si>
  <si>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</si>
  <si>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</si>
  <si>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</si>
  <si>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</si>
  <si>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</si>
  <si>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</si>
  <si>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</si>
  <si>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</si>
  <si>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</si>
  <si>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</si>
  <si>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</si>
  <si>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</si>
  <si>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</si>
  <si>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</si>
  <si>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</si>
  <si>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</si>
  <si>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</si>
  <si>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</si>
  <si>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</si>
  <si>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</si>
  <si>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</si>
  <si>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</si>
  <si>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</si>
  <si>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</si>
  <si>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</si>
  <si>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</si>
  <si>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</si>
  <si>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</si>
  <si>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</si>
  <si>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</si>
  <si>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 xml:space="preserve"> (владелец ООО "Булбаш" дог. безв. польз. №0910 от 09.10.2019)</t>
  </si>
  <si>
    <t>Вес, гр. (ном. 700 гр.)</t>
  </si>
  <si>
    <t>Дата      снятия формокомплекта</t>
  </si>
  <si>
    <t>Дата установки формокомплекта</t>
  </si>
  <si>
    <t>ХXI-КПМ-26-2-700-17 (Экстра New)</t>
  </si>
  <si>
    <t>ХXI-КПМ-26-2-700-17 ExtraNew</t>
  </si>
  <si>
    <t>PSI/5015</t>
  </si>
  <si>
    <t>(к серийному формокомплекту ХXI-КПМ-26-2-700-17 Экстра New)</t>
  </si>
  <si>
    <t>Зам. дирекотора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</si>
</sst>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9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4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6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4" fontId="58" fillId="0" borderId="26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/>
    </xf>
    <xf numFmtId="0" fontId="0" fillId="0" borderId="36" xfId="0" applyBorder="1" applyAlignment="1">
      <alignment horizontal="center"/>
    </xf>
    <xf numFmtId="165" fontId="0" fillId="0" borderId="36" xfId="3" applyNumberFormat="1" applyFont="1" applyBorder="1" applyAlignment="1">
      <alignment horizontal="center"/>
    </xf>
    <xf numFmtId="0" fontId="0" fillId="0" borderId="96" xfId="0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2" sqref="A2:E2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31.7109375" bestFit="1" customWidth="1"/>
    <col min="4" max="4" width="12.7109375" bestFit="1" customWidth="1"/>
  </cols>
  <sheetData>
    <row r="1" spans="1:11" ht="13.5" thickBot="1" x14ac:dyDescent="0.25">
      <c r="A1" s="495" t="s">
        <v>82</v>
      </c>
      <c r="B1" s="499"/>
      <c r="C1" s="499"/>
      <c r="D1" s="499"/>
      <c r="E1" s="499"/>
      <c r="G1" s="363" t="s">
        <v>81</v>
      </c>
    </row>
    <row r="2" spans="1:11" ht="17.25" thickTop="1" thickBot="1" x14ac:dyDescent="0.25">
      <c r="A2" s="496" t="s">
        <v>145</v>
      </c>
      <c r="B2" s="497"/>
      <c r="C2" s="497"/>
      <c r="D2" s="497"/>
      <c r="E2" s="498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00" t="s">
        <v>83</v>
      </c>
      <c r="B4" s="501"/>
      <c r="C4" s="501"/>
      <c r="D4" s="501"/>
      <c r="E4" s="501"/>
    </row>
    <row r="5" spans="1:11" ht="17.25" thickTop="1" thickBot="1" x14ac:dyDescent="0.25">
      <c r="A5" s="502" t="s">
        <v>87</v>
      </c>
      <c r="B5" s="503"/>
      <c r="C5" s="503"/>
      <c r="D5" s="503"/>
      <c r="E5" s="504"/>
    </row>
    <row r="6" spans="1:11" ht="13.5" thickTop="1" x14ac:dyDescent="0.2"/>
    <row r="7" spans="1:11" ht="13.5" thickBot="1" x14ac:dyDescent="0.25">
      <c r="A7" s="495" t="s">
        <v>84</v>
      </c>
      <c r="B7" s="499"/>
      <c r="C7" s="499"/>
      <c r="D7" s="499"/>
      <c r="E7" s="499"/>
    </row>
    <row r="8" spans="1:11" ht="17.25" thickTop="1" thickBot="1" x14ac:dyDescent="0.25">
      <c r="A8" s="505"/>
      <c r="B8" s="506"/>
      <c r="C8" s="506"/>
      <c r="D8" s="506"/>
      <c r="E8" s="507"/>
    </row>
    <row r="10" spans="1:11" ht="13.5" thickBot="1" x14ac:dyDescent="0.25">
      <c r="A10" s="495" t="s">
        <v>85</v>
      </c>
      <c r="B10" s="495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493"/>
      <c r="B11" s="494"/>
      <c r="D11" s="369">
        <v>44014</v>
      </c>
      <c r="F11" s="490" t="s">
        <v>96</v>
      </c>
      <c r="G11" s="490"/>
      <c r="H11" s="490"/>
      <c r="I11" s="490"/>
      <c r="J11" s="491" t="s">
        <v>98</v>
      </c>
      <c r="K11" s="491"/>
    </row>
    <row r="12" spans="1:11" x14ac:dyDescent="0.2">
      <c r="F12" s="490" t="s">
        <v>86</v>
      </c>
      <c r="G12" s="490"/>
      <c r="H12" s="490"/>
      <c r="I12" s="490"/>
      <c r="J12" s="491" t="s">
        <v>99</v>
      </c>
      <c r="K12" s="491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131</v>
      </c>
      <c r="E13" s="463" t="s">
        <v>132</v>
      </c>
      <c r="F13" s="490" t="s">
        <v>97</v>
      </c>
      <c r="G13" s="490"/>
      <c r="H13" s="490"/>
      <c r="I13" s="490"/>
      <c r="J13" s="491" t="s">
        <v>100</v>
      </c>
      <c r="K13" s="491"/>
    </row>
    <row r="14" spans="1:11" x14ac:dyDescent="0.2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59</v>
      </c>
      <c r="C18" s="372" t="s">
        <v>146</v>
      </c>
      <c r="D18" s="366">
        <v>1.29</v>
      </c>
      <c r="E18" s="366">
        <f t="shared" si="0"/>
        <v>76.11</v>
      </c>
    </row>
    <row r="19" spans="1:7" x14ac:dyDescent="0.2">
      <c r="A19" s="365" t="s">
        <v>90</v>
      </c>
      <c r="B19" s="366">
        <v>70</v>
      </c>
      <c r="C19" s="372" t="s">
        <v>146</v>
      </c>
      <c r="D19" s="366">
        <v>0.3</v>
      </c>
      <c r="E19" s="366">
        <f t="shared" si="0"/>
        <v>21</v>
      </c>
    </row>
    <row r="20" spans="1:7" x14ac:dyDescent="0.2">
      <c r="A20" s="365" t="s">
        <v>51</v>
      </c>
      <c r="B20" s="366">
        <v>40</v>
      </c>
      <c r="C20" s="372" t="s">
        <v>146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20</v>
      </c>
      <c r="C21" s="372" t="s">
        <v>146</v>
      </c>
      <c r="D21" s="366">
        <v>0.4</v>
      </c>
      <c r="E21" s="366">
        <f t="shared" si="0"/>
        <v>8</v>
      </c>
    </row>
    <row r="22" spans="1:7" x14ac:dyDescent="0.2">
      <c r="A22" s="365" t="s">
        <v>91</v>
      </c>
      <c r="B22" s="372">
        <v>24</v>
      </c>
      <c r="C22" s="372" t="s">
        <v>147</v>
      </c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146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146</v>
      </c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20</v>
      </c>
      <c r="C26" s="372" t="s">
        <v>146</v>
      </c>
      <c r="D26" s="366">
        <v>1.5</v>
      </c>
      <c r="E26" s="366">
        <f t="shared" si="0"/>
        <v>30</v>
      </c>
    </row>
    <row r="27" spans="1:7" x14ac:dyDescent="0.2">
      <c r="A27" s="367" t="s">
        <v>104</v>
      </c>
      <c r="B27" s="373"/>
      <c r="C27" s="375"/>
      <c r="D27" s="366"/>
      <c r="E27" s="366"/>
    </row>
    <row r="28" spans="1:7" x14ac:dyDescent="0.2">
      <c r="A28" s="371"/>
      <c r="D28" s="370"/>
      <c r="E28" s="370">
        <f>SUM(E14:E27)</f>
        <v>2201.11</v>
      </c>
      <c r="F28">
        <v>2400</v>
      </c>
      <c r="G28">
        <f>F28-E28</f>
        <v>198.88999999999987</v>
      </c>
    </row>
    <row r="29" spans="1:7" x14ac:dyDescent="0.2">
      <c r="A29" s="492" t="s">
        <v>105</v>
      </c>
      <c r="B29" s="492"/>
      <c r="C29" s="492"/>
    </row>
    <row r="30" spans="1:7" x14ac:dyDescent="0.2">
      <c r="A30" t="s">
        <v>148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Данные!B20</f>
        <v>40</v>
      </c>
      <c r="L2" s="619"/>
      <c r="M2" s="164"/>
      <c r="N2" s="165"/>
      <c r="O2" s="166"/>
      <c r="P2" s="634"/>
      <c r="Q2" s="634"/>
      <c r="R2" s="167"/>
      <c r="S2" s="168"/>
    </row>
    <row r="3" spans="1:19" ht="17.25" customHeight="1" thickBot="1" x14ac:dyDescent="0.25">
      <c r="A3" s="163"/>
      <c r="B3" s="602"/>
      <c r="C3" s="603"/>
      <c r="D3" s="604"/>
      <c r="E3" s="611" t="s">
        <v>51</v>
      </c>
      <c r="F3" s="612"/>
      <c r="G3" s="612"/>
      <c r="H3" s="613"/>
      <c r="I3" s="616"/>
      <c r="J3" s="617"/>
      <c r="K3" s="620"/>
      <c r="L3" s="621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25" t="s">
        <v>134</v>
      </c>
      <c r="M21" s="625"/>
      <c r="N21" s="625"/>
      <c r="O21" s="464"/>
      <c r="P21" s="464"/>
      <c r="Q21" s="480"/>
      <c r="R21" s="480"/>
    </row>
    <row r="22" spans="1:19" x14ac:dyDescent="0.2">
      <c r="O22" s="547" t="s">
        <v>138</v>
      </c>
      <c r="P22" s="547"/>
      <c r="Q22" s="548" t="s">
        <v>139</v>
      </c>
      <c r="R22" s="549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Данные!B21</f>
        <v>20</v>
      </c>
      <c r="L2" s="619"/>
      <c r="M2" s="203"/>
      <c r="N2" s="204"/>
      <c r="O2" s="205"/>
      <c r="P2" s="635"/>
      <c r="Q2" s="635"/>
      <c r="R2" s="206"/>
      <c r="S2" s="207"/>
    </row>
    <row r="3" spans="1:19" ht="17.25" customHeight="1" thickBot="1" x14ac:dyDescent="0.25">
      <c r="A3" s="202"/>
      <c r="B3" s="602"/>
      <c r="C3" s="603"/>
      <c r="D3" s="604"/>
      <c r="E3" s="611" t="s">
        <v>53</v>
      </c>
      <c r="F3" s="612"/>
      <c r="G3" s="612"/>
      <c r="H3" s="613"/>
      <c r="I3" s="616"/>
      <c r="J3" s="617"/>
      <c r="K3" s="620"/>
      <c r="L3" s="621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36" t="s">
        <v>54</v>
      </c>
      <c r="C18" s="637"/>
      <c r="D18" s="637"/>
      <c r="E18" s="638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25" t="s">
        <v>134</v>
      </c>
      <c r="M21" s="625"/>
      <c r="N21" s="625"/>
      <c r="O21" s="464"/>
      <c r="P21" s="464"/>
      <c r="Q21" s="480"/>
      <c r="R21" s="480"/>
    </row>
    <row r="22" spans="1:19" x14ac:dyDescent="0.2">
      <c r="O22" s="547" t="s">
        <v>138</v>
      </c>
      <c r="P22" s="547"/>
      <c r="Q22" s="548" t="s">
        <v>139</v>
      </c>
      <c r="R22" s="549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Данные!B26</f>
        <v>20</v>
      </c>
      <c r="L2" s="619"/>
      <c r="M2" s="131"/>
      <c r="N2" s="132"/>
      <c r="O2" s="133"/>
      <c r="P2" s="639"/>
      <c r="Q2" s="639"/>
      <c r="R2" s="134"/>
      <c r="S2" s="135"/>
    </row>
    <row r="3" spans="1:19" ht="17.25" customHeight="1" thickBot="1" x14ac:dyDescent="0.25">
      <c r="A3" s="130"/>
      <c r="B3" s="602"/>
      <c r="C3" s="603"/>
      <c r="D3" s="604"/>
      <c r="E3" s="611" t="s">
        <v>55</v>
      </c>
      <c r="F3" s="612"/>
      <c r="G3" s="612"/>
      <c r="H3" s="613"/>
      <c r="I3" s="616"/>
      <c r="J3" s="617"/>
      <c r="K3" s="620"/>
      <c r="L3" s="621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25" t="s">
        <v>134</v>
      </c>
      <c r="M19" s="625"/>
      <c r="N19" s="625"/>
      <c r="O19" s="464"/>
      <c r="P19" s="464"/>
      <c r="Q19" s="480"/>
      <c r="R19" s="480"/>
    </row>
    <row r="20" spans="1:19" x14ac:dyDescent="0.2">
      <c r="O20" s="547" t="s">
        <v>138</v>
      </c>
      <c r="P20" s="547"/>
      <c r="Q20" s="548" t="s">
        <v>139</v>
      </c>
      <c r="R20" s="549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41">
        <f>Данные!B23</f>
        <v>20</v>
      </c>
      <c r="L2" s="642"/>
      <c r="M2" s="260"/>
      <c r="N2" s="261"/>
      <c r="O2" s="262"/>
      <c r="P2" s="640"/>
      <c r="Q2" s="640"/>
      <c r="R2" s="263"/>
      <c r="S2" s="264"/>
    </row>
    <row r="3" spans="1:19" ht="17.25" customHeight="1" thickBot="1" x14ac:dyDescent="0.25">
      <c r="A3" s="259"/>
      <c r="B3" s="602"/>
      <c r="C3" s="603"/>
      <c r="D3" s="604"/>
      <c r="E3" s="611" t="s">
        <v>56</v>
      </c>
      <c r="F3" s="612"/>
      <c r="G3" s="612"/>
      <c r="H3" s="613"/>
      <c r="I3" s="616"/>
      <c r="J3" s="617"/>
      <c r="K3" s="643"/>
      <c r="L3" s="644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25" t="s">
        <v>134</v>
      </c>
      <c r="M18" s="625"/>
      <c r="N18" s="625"/>
      <c r="O18" s="464"/>
      <c r="P18" s="464"/>
      <c r="Q18" s="480"/>
      <c r="R18" s="480"/>
    </row>
    <row r="19" spans="12:18" x14ac:dyDescent="0.2">
      <c r="O19" s="547" t="s">
        <v>138</v>
      </c>
      <c r="P19" s="547"/>
      <c r="Q19" s="548" t="s">
        <v>139</v>
      </c>
      <c r="R19" s="549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abSelected="1" view="pageBreakPreview" topLeftCell="A4" zoomScale="120" zoomScaleNormal="100" zoomScaleSheetLayoutView="120" workbookViewId="0">
      <selection activeCell="H23" sqref="H23:I24"/>
    </sheetView>
  </sheetViews>
  <sheetFormatPr defaultRowHeight="12.75" x14ac:dyDescent="0.2"/>
  <cols>
    <col min="1" max="1" width="12.140625" customWidth="1"/>
    <col min="2" max="2" width="18" customWidth="1"/>
    <col min="3" max="3" width="28.425781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285156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2" t="s">
        <v>108</v>
      </c>
      <c r="C1" s="380"/>
      <c r="D1" s="461" t="str">
        <f>Данные!A2</f>
        <v>ХXI-КПМ-26-2-700-17 (Экстра New)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13" t="s">
        <v>109</v>
      </c>
      <c r="B3" s="513"/>
      <c r="C3" s="513"/>
      <c r="D3" s="513"/>
      <c r="E3" s="513"/>
      <c r="F3" s="513"/>
      <c r="G3" s="513"/>
      <c r="H3" s="513"/>
      <c r="I3" s="513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ХXI-КПМ-26-2-700-17 ExtraNew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ХXI-КПМ-26-2-700-17 ExtraNew</v>
      </c>
      <c r="D7" s="400">
        <f>Данные!$B15</f>
        <v>24</v>
      </c>
      <c r="E7" s="400">
        <v>24</v>
      </c>
      <c r="F7" s="379"/>
      <c r="G7" s="400">
        <f t="shared" ref="G7:G16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6" si="1">A7+1</f>
        <v>3</v>
      </c>
      <c r="B8" s="399" t="str">
        <f>Данные!A16</f>
        <v>Черновая форма</v>
      </c>
      <c r="C8" s="372" t="str">
        <f>Данные!C16</f>
        <v>ХXI-КПМ-26-2-700-17 ExtraNew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ХXI-КПМ-26-2-700-17 ExtraNew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ХXI-КПМ-26-2-700-17 ExtraNew</v>
      </c>
      <c r="D10" s="400">
        <f>Данные!$B18</f>
        <v>59</v>
      </c>
      <c r="E10" s="400">
        <v>59</v>
      </c>
      <c r="F10" s="379"/>
      <c r="G10" s="400">
        <f t="shared" si="0"/>
        <v>59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ХXI-КПМ-26-2-700-17 ExtraNew</v>
      </c>
      <c r="D11" s="400">
        <f>Данные!$B19</f>
        <v>70</v>
      </c>
      <c r="E11" s="400">
        <v>70</v>
      </c>
      <c r="F11" s="379"/>
      <c r="G11" s="400">
        <f t="shared" si="0"/>
        <v>70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ХXI-КПМ-26-2-700-17 ExtraNew</v>
      </c>
      <c r="D12" s="400">
        <f>Данные!$B20</f>
        <v>40</v>
      </c>
      <c r="E12" s="400">
        <v>40</v>
      </c>
      <c r="F12" s="404"/>
      <c r="G12" s="400">
        <f t="shared" si="0"/>
        <v>40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ХXI-КПМ-26-2-700-17 ExtraNew</v>
      </c>
      <c r="D13" s="400">
        <f>Данные!$B21</f>
        <v>20</v>
      </c>
      <c r="E13" s="400">
        <v>20</v>
      </c>
      <c r="F13" s="406"/>
      <c r="G13" s="400">
        <f t="shared" si="0"/>
        <v>20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 t="str">
        <f>Данные!C22</f>
        <v>PSI/5015</v>
      </c>
      <c r="D14" s="400">
        <f>Данные!$B22</f>
        <v>24</v>
      </c>
      <c r="E14" s="460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ХXI-КПМ-26-2-700-17 ExtraNew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thickBo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ХXI-КПМ-26-2-700-17 ExtraNew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x14ac:dyDescent="0.2">
      <c r="A17" s="408"/>
      <c r="B17" s="409"/>
      <c r="C17" s="383"/>
      <c r="D17" s="410"/>
      <c r="E17" s="383"/>
      <c r="F17" s="383"/>
      <c r="G17" s="383"/>
      <c r="H17" s="383"/>
      <c r="I17" s="383"/>
      <c r="J17" s="383"/>
    </row>
    <row r="18" spans="1:12" ht="16.5" thickBot="1" x14ac:dyDescent="0.3">
      <c r="A18" s="383"/>
      <c r="B18" s="411" t="s">
        <v>117</v>
      </c>
      <c r="C18" s="364"/>
      <c r="D18" s="364"/>
      <c r="E18" s="364"/>
      <c r="F18" s="364"/>
      <c r="G18" s="383"/>
      <c r="H18" s="383"/>
      <c r="I18" s="383"/>
      <c r="J18" s="412"/>
      <c r="K18" s="412"/>
      <c r="L18" s="412"/>
    </row>
    <row r="19" spans="1:12" ht="64.5" thickBot="1" x14ac:dyDescent="0.25">
      <c r="A19" s="387" t="s">
        <v>118</v>
      </c>
      <c r="B19" s="388" t="s">
        <v>144</v>
      </c>
      <c r="C19" s="388" t="s">
        <v>143</v>
      </c>
      <c r="D19" s="388" t="s">
        <v>119</v>
      </c>
      <c r="E19" s="388" t="s">
        <v>120</v>
      </c>
      <c r="F19" s="388" t="s">
        <v>121</v>
      </c>
      <c r="G19" s="413" t="s">
        <v>122</v>
      </c>
      <c r="H19" s="414" t="s">
        <v>123</v>
      </c>
      <c r="I19" s="415" t="s">
        <v>124</v>
      </c>
      <c r="J19" s="415" t="s">
        <v>142</v>
      </c>
      <c r="K19" s="391"/>
      <c r="L19" s="391"/>
    </row>
    <row r="20" spans="1:12" x14ac:dyDescent="0.2">
      <c r="A20" s="416">
        <f>D6*700000</f>
        <v>16800000</v>
      </c>
      <c r="B20" s="417">
        <v>44048</v>
      </c>
      <c r="C20" s="418">
        <v>44050</v>
      </c>
      <c r="D20" s="417">
        <v>44070</v>
      </c>
      <c r="E20" s="419">
        <v>319488</v>
      </c>
      <c r="F20" s="419">
        <v>352449</v>
      </c>
      <c r="G20" s="420">
        <f>F20/A$20</f>
        <v>2.0979107142857143E-2</v>
      </c>
      <c r="H20" s="421">
        <f>A20-F20</f>
        <v>16447551</v>
      </c>
      <c r="I20" s="422">
        <f>1-G20</f>
        <v>0.97902089285714289</v>
      </c>
      <c r="J20" s="422"/>
      <c r="K20" s="403"/>
      <c r="L20" s="403"/>
    </row>
    <row r="21" spans="1:12" ht="12.75" customHeight="1" x14ac:dyDescent="0.2">
      <c r="A21" s="424"/>
      <c r="B21" s="425">
        <v>44117</v>
      </c>
      <c r="C21" s="425">
        <v>44119</v>
      </c>
      <c r="D21" s="425">
        <v>44137</v>
      </c>
      <c r="E21" s="426">
        <v>310752</v>
      </c>
      <c r="F21" s="426">
        <v>355049</v>
      </c>
      <c r="G21" s="420">
        <f>F21/A$20</f>
        <v>2.1133869047619047E-2</v>
      </c>
      <c r="H21" s="427">
        <f t="shared" ref="H21:I23" si="2">H20-F21</f>
        <v>16092502</v>
      </c>
      <c r="I21" s="428">
        <f t="shared" si="2"/>
        <v>0.95788702380952384</v>
      </c>
      <c r="J21" s="428"/>
      <c r="K21" s="383"/>
      <c r="L21" s="383"/>
    </row>
    <row r="22" spans="1:12" ht="12.75" customHeight="1" x14ac:dyDescent="0.2">
      <c r="A22" s="429"/>
      <c r="B22" s="430">
        <v>44181</v>
      </c>
      <c r="C22" s="430">
        <v>44183</v>
      </c>
      <c r="D22" s="484">
        <v>44200</v>
      </c>
      <c r="E22" s="431">
        <v>338238</v>
      </c>
      <c r="F22" s="431">
        <v>365096</v>
      </c>
      <c r="G22" s="420">
        <f>F22/A$20</f>
        <v>2.1731904761904761E-2</v>
      </c>
      <c r="H22" s="427">
        <f t="shared" si="2"/>
        <v>15727406</v>
      </c>
      <c r="I22" s="428">
        <f t="shared" si="2"/>
        <v>0.93615511904761906</v>
      </c>
      <c r="J22" s="433"/>
      <c r="K22" s="403"/>
      <c r="L22" s="403"/>
    </row>
    <row r="23" spans="1:12" x14ac:dyDescent="0.2">
      <c r="A23" s="429"/>
      <c r="B23" s="430">
        <v>44278</v>
      </c>
      <c r="C23" s="430">
        <v>44279</v>
      </c>
      <c r="D23" s="430">
        <v>44287</v>
      </c>
      <c r="E23" s="489">
        <v>229632</v>
      </c>
      <c r="F23" s="489">
        <v>247738</v>
      </c>
      <c r="G23" s="420">
        <f>F23/A$20</f>
        <v>1.4746309523809524E-2</v>
      </c>
      <c r="H23" s="427">
        <f t="shared" si="2"/>
        <v>15479668</v>
      </c>
      <c r="I23" s="428">
        <f t="shared" si="2"/>
        <v>0.92140880952380955</v>
      </c>
      <c r="J23" s="434"/>
      <c r="K23" s="423"/>
      <c r="L23" s="383"/>
    </row>
    <row r="24" spans="1:12" x14ac:dyDescent="0.2">
      <c r="A24" s="429"/>
      <c r="B24" s="430">
        <v>44337</v>
      </c>
      <c r="C24" s="430">
        <v>44340</v>
      </c>
      <c r="D24" s="430">
        <v>44349</v>
      </c>
      <c r="E24" s="432">
        <v>416946</v>
      </c>
      <c r="F24" s="432">
        <v>432788</v>
      </c>
      <c r="G24" s="435">
        <f>F24/A$20</f>
        <v>2.5761190476190476E-2</v>
      </c>
      <c r="H24" s="427">
        <f t="shared" ref="H24" si="3">H23-F24</f>
        <v>15046880</v>
      </c>
      <c r="I24" s="428">
        <f t="shared" ref="I24" si="4">I23-G24</f>
        <v>0.89564761904761903</v>
      </c>
      <c r="J24" s="433"/>
      <c r="K24" s="436"/>
      <c r="L24" s="383"/>
    </row>
    <row r="25" spans="1:12" x14ac:dyDescent="0.2">
      <c r="A25" s="429"/>
      <c r="B25" s="430"/>
      <c r="C25" s="430"/>
      <c r="D25" s="430"/>
      <c r="E25" s="432"/>
      <c r="F25" s="432"/>
      <c r="G25" s="435"/>
      <c r="H25" s="432"/>
      <c r="I25" s="433"/>
      <c r="J25" s="433"/>
      <c r="K25" s="423"/>
      <c r="L25" s="383"/>
    </row>
    <row r="26" spans="1:12" x14ac:dyDescent="0.2">
      <c r="A26" s="429"/>
      <c r="B26" s="430"/>
      <c r="C26" s="430"/>
      <c r="D26" s="430"/>
      <c r="E26" s="432"/>
      <c r="F26" s="432"/>
      <c r="G26" s="435"/>
      <c r="H26" s="432"/>
      <c r="I26" s="433"/>
      <c r="J26" s="433"/>
      <c r="K26" s="423"/>
      <c r="L26" s="383"/>
    </row>
    <row r="27" spans="1:12" x14ac:dyDescent="0.2">
      <c r="A27" s="429"/>
      <c r="B27" s="430"/>
      <c r="C27" s="430"/>
      <c r="D27" s="430"/>
      <c r="E27" s="432"/>
      <c r="F27" s="432"/>
      <c r="G27" s="435"/>
      <c r="H27" s="432"/>
      <c r="I27" s="433"/>
      <c r="J27" s="433"/>
      <c r="K27" s="423"/>
      <c r="L27" s="383"/>
    </row>
    <row r="28" spans="1:12" x14ac:dyDescent="0.2">
      <c r="A28" s="429"/>
      <c r="B28" s="430"/>
      <c r="C28" s="430"/>
      <c r="D28" s="483"/>
      <c r="E28" s="483"/>
      <c r="F28" s="432"/>
      <c r="G28" s="437"/>
      <c r="H28" s="432"/>
      <c r="I28" s="485"/>
      <c r="J28" s="438"/>
      <c r="K28" s="423"/>
      <c r="L28" s="383"/>
    </row>
    <row r="29" spans="1:12" x14ac:dyDescent="0.2">
      <c r="A29" s="429"/>
      <c r="B29" s="430"/>
      <c r="C29" s="430"/>
      <c r="D29" s="483"/>
      <c r="E29" s="483"/>
      <c r="F29" s="432"/>
      <c r="G29" s="435"/>
      <c r="H29" s="432"/>
      <c r="I29" s="485"/>
      <c r="J29" s="438"/>
      <c r="K29" s="423"/>
      <c r="L29" s="383"/>
    </row>
    <row r="30" spans="1:12" ht="13.5" thickBot="1" x14ac:dyDescent="0.25">
      <c r="A30" s="439"/>
      <c r="B30" s="440"/>
      <c r="C30" s="440"/>
      <c r="D30" s="486"/>
      <c r="E30" s="486"/>
      <c r="F30" s="487"/>
      <c r="G30" s="441"/>
      <c r="H30" s="442"/>
      <c r="I30" s="488"/>
      <c r="J30" s="443"/>
      <c r="K30" s="383"/>
      <c r="L30" s="383"/>
    </row>
    <row r="31" spans="1:12" ht="13.5" thickBot="1" x14ac:dyDescent="0.25">
      <c r="A31" s="444" t="s">
        <v>125</v>
      </c>
      <c r="B31" s="445"/>
      <c r="C31" s="445"/>
      <c r="D31" s="446"/>
      <c r="E31" s="481">
        <f>SUM(E20:E30)</f>
        <v>1615056</v>
      </c>
      <c r="F31" s="482">
        <f>SUM(F20:F30)</f>
        <v>1753120</v>
      </c>
      <c r="G31" s="447">
        <f>SUM(G20:G30)</f>
        <v>0.10435238095238095</v>
      </c>
      <c r="H31" s="448">
        <f>A20-F31</f>
        <v>15046880</v>
      </c>
      <c r="I31" s="449">
        <f>1-G31</f>
        <v>0.89564761904761903</v>
      </c>
      <c r="J31" s="449"/>
      <c r="K31" s="450"/>
      <c r="L31" s="450"/>
    </row>
    <row r="34" spans="1:11" x14ac:dyDescent="0.2">
      <c r="A34" s="383"/>
      <c r="B34" s="383"/>
      <c r="C34" s="383"/>
      <c r="D34" s="383"/>
      <c r="E34" s="383"/>
      <c r="F34" s="383"/>
      <c r="G34" s="383"/>
      <c r="H34" s="383"/>
      <c r="I34" s="383"/>
      <c r="J34" s="383"/>
    </row>
    <row r="35" spans="1:11" ht="12.75" customHeight="1" x14ac:dyDescent="0.25">
      <c r="A35" s="514" t="s">
        <v>126</v>
      </c>
      <c r="B35" s="514"/>
      <c r="C35" s="514"/>
      <c r="D35" s="514"/>
      <c r="E35" s="383"/>
      <c r="F35" s="383"/>
      <c r="G35" s="383"/>
      <c r="H35" s="383"/>
      <c r="I35" s="383"/>
      <c r="J35" s="383"/>
    </row>
    <row r="36" spans="1:11" x14ac:dyDescent="0.2">
      <c r="A36" s="515" t="s">
        <v>127</v>
      </c>
      <c r="B36" s="515"/>
      <c r="C36" s="451" t="s">
        <v>128</v>
      </c>
      <c r="D36" s="451" t="s">
        <v>129</v>
      </c>
      <c r="E36" s="383"/>
      <c r="F36" s="383"/>
      <c r="G36" s="383"/>
      <c r="H36" s="383"/>
      <c r="I36" s="383"/>
      <c r="J36" s="383"/>
    </row>
    <row r="37" spans="1:11" x14ac:dyDescent="0.2">
      <c r="A37" s="516">
        <f>A20-F31</f>
        <v>15046880</v>
      </c>
      <c r="B37" s="517"/>
      <c r="C37" s="452">
        <f>1-G31</f>
        <v>0.89564761904761903</v>
      </c>
      <c r="D37" s="453">
        <f>(C37/0.8)*100</f>
        <v>111.95595238095237</v>
      </c>
      <c r="E37" s="454" t="s">
        <v>130</v>
      </c>
      <c r="F37" s="454"/>
      <c r="G37" s="454"/>
      <c r="H37" s="454"/>
      <c r="I37" s="454"/>
      <c r="J37" s="454"/>
    </row>
    <row r="38" spans="1:11" x14ac:dyDescent="0.2">
      <c r="A38" s="383"/>
      <c r="B38" s="383"/>
      <c r="C38" s="383"/>
      <c r="D38" s="383"/>
      <c r="E38" s="383"/>
      <c r="F38" s="383"/>
    </row>
    <row r="39" spans="1:1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t="s">
        <v>42</v>
      </c>
    </row>
    <row r="40" spans="1:11" ht="15.75" x14ac:dyDescent="0.25">
      <c r="A40" s="383"/>
      <c r="B40" s="455"/>
      <c r="C40" s="455"/>
      <c r="D40" s="383"/>
      <c r="E40" s="383"/>
      <c r="F40" s="383"/>
      <c r="G40" s="383"/>
      <c r="H40" s="383"/>
      <c r="I40" s="383"/>
      <c r="J40" s="383"/>
    </row>
    <row r="41" spans="1:11" x14ac:dyDescent="0.2">
      <c r="A41" s="456"/>
      <c r="B41" s="456"/>
      <c r="C41" s="456"/>
      <c r="D41" s="456"/>
      <c r="E41" s="456"/>
      <c r="F41" s="456"/>
      <c r="G41" s="456"/>
      <c r="H41" s="456"/>
      <c r="I41" s="508"/>
      <c r="J41" s="509"/>
    </row>
    <row r="42" spans="1:11" x14ac:dyDescent="0.2">
      <c r="A42" s="457"/>
      <c r="B42" s="458"/>
      <c r="C42" s="458"/>
      <c r="D42" s="383"/>
      <c r="E42" s="383"/>
      <c r="F42" s="458"/>
      <c r="G42" s="407"/>
      <c r="H42" s="458"/>
    </row>
    <row r="43" spans="1:11" x14ac:dyDescent="0.2">
      <c r="A43" s="457"/>
      <c r="B43" s="458"/>
      <c r="C43" s="458"/>
      <c r="D43" s="458"/>
      <c r="E43" s="458"/>
      <c r="F43" s="458"/>
      <c r="G43" s="407"/>
      <c r="H43" s="458"/>
    </row>
    <row r="44" spans="1:11" x14ac:dyDescent="0.2">
      <c r="A44" s="457"/>
      <c r="B44" s="458"/>
      <c r="C44" s="458"/>
      <c r="D44" s="383"/>
      <c r="E44" s="383"/>
      <c r="F44" s="458"/>
      <c r="G44" s="407"/>
      <c r="H44" s="458"/>
    </row>
    <row r="45" spans="1:11" x14ac:dyDescent="0.2">
      <c r="A45" s="457"/>
      <c r="B45" s="458"/>
      <c r="C45" s="458"/>
      <c r="D45" s="458"/>
      <c r="E45" s="458"/>
      <c r="F45" s="458"/>
      <c r="G45" s="407"/>
      <c r="H45" s="458"/>
    </row>
    <row r="46" spans="1:11" x14ac:dyDescent="0.2">
      <c r="A46" s="457"/>
      <c r="B46" s="458"/>
      <c r="C46" s="458"/>
      <c r="D46" s="383"/>
      <c r="E46" s="383"/>
      <c r="F46" s="458"/>
      <c r="G46" s="407"/>
      <c r="H46" s="458"/>
    </row>
    <row r="47" spans="1:11" x14ac:dyDescent="0.2">
      <c r="A47" s="457"/>
      <c r="B47" s="458"/>
      <c r="C47" s="403"/>
      <c r="D47" s="459"/>
      <c r="E47" s="459"/>
      <c r="F47" s="403"/>
      <c r="G47" s="403"/>
      <c r="H47" s="403"/>
    </row>
    <row r="48" spans="1:11" x14ac:dyDescent="0.2">
      <c r="A48" s="457"/>
      <c r="B48" s="458"/>
      <c r="C48" s="458"/>
      <c r="D48" s="458"/>
      <c r="E48" s="458"/>
      <c r="F48" s="458"/>
      <c r="G48" s="407"/>
      <c r="H48" s="458"/>
    </row>
    <row r="49" spans="1:10" x14ac:dyDescent="0.2">
      <c r="A49" s="457"/>
      <c r="B49" s="458"/>
      <c r="C49" s="458"/>
      <c r="D49" s="458"/>
      <c r="E49" s="458"/>
      <c r="F49" s="458"/>
      <c r="G49" s="407"/>
      <c r="H49" s="458"/>
    </row>
    <row r="50" spans="1:10" x14ac:dyDescent="0.2">
      <c r="A50" s="457"/>
      <c r="B50" s="458"/>
      <c r="C50" s="458"/>
      <c r="D50" s="383"/>
      <c r="E50" s="383"/>
      <c r="F50" s="458"/>
      <c r="G50" s="407"/>
      <c r="H50" s="458"/>
    </row>
    <row r="51" spans="1:10" ht="15.75" x14ac:dyDescent="0.25">
      <c r="A51" s="383"/>
      <c r="B51" s="511"/>
      <c r="C51" s="511"/>
      <c r="D51" s="512"/>
      <c r="E51" s="454"/>
      <c r="F51" s="383"/>
      <c r="G51" s="383"/>
      <c r="H51" s="383"/>
      <c r="I51" s="383"/>
      <c r="J51" s="383"/>
    </row>
    <row r="52" spans="1:10" x14ac:dyDescent="0.2">
      <c r="A52" s="456"/>
      <c r="B52" s="456"/>
      <c r="C52" s="456"/>
      <c r="D52" s="456"/>
      <c r="E52" s="456"/>
      <c r="F52" s="456"/>
      <c r="G52" s="456"/>
      <c r="H52" s="456"/>
      <c r="I52" s="508"/>
      <c r="J52" s="509"/>
    </row>
    <row r="53" spans="1:10" x14ac:dyDescent="0.2">
      <c r="A53" s="457"/>
      <c r="B53" s="383"/>
      <c r="C53" s="383"/>
      <c r="D53" s="383"/>
      <c r="E53" s="383"/>
      <c r="F53" s="407"/>
      <c r="G53" s="407"/>
      <c r="H53" s="458"/>
      <c r="I53" s="510"/>
      <c r="J53" s="510"/>
    </row>
    <row r="54" spans="1:10" x14ac:dyDescent="0.2">
      <c r="A54" s="457"/>
      <c r="B54" s="383"/>
      <c r="C54" s="383"/>
      <c r="D54" s="403"/>
      <c r="E54" s="403"/>
      <c r="F54" s="403"/>
      <c r="G54" s="403"/>
      <c r="H54" s="403"/>
      <c r="I54" s="510"/>
      <c r="J54" s="510"/>
    </row>
    <row r="55" spans="1:10" x14ac:dyDescent="0.2">
      <c r="A55" s="383"/>
      <c r="B55" s="383"/>
      <c r="C55" s="383"/>
      <c r="D55" s="383"/>
      <c r="E55" s="383"/>
      <c r="F55" s="383"/>
      <c r="G55" s="383"/>
      <c r="H55" s="383"/>
    </row>
    <row r="60" spans="1:10" x14ac:dyDescent="0.2">
      <c r="B60" s="508"/>
      <c r="C60" s="509"/>
    </row>
    <row r="67" spans="2:3" x14ac:dyDescent="0.2">
      <c r="B67" s="508"/>
      <c r="C67" s="509"/>
    </row>
  </sheetData>
  <mergeCells count="11">
    <mergeCell ref="B51:D51"/>
    <mergeCell ref="A3:I3"/>
    <mergeCell ref="A35:D35"/>
    <mergeCell ref="A36:B36"/>
    <mergeCell ref="A37:B37"/>
    <mergeCell ref="I41:J41"/>
    <mergeCell ref="I52:J52"/>
    <mergeCell ref="I53:J53"/>
    <mergeCell ref="I54:J54"/>
    <mergeCell ref="B60:C60"/>
    <mergeCell ref="B67:C67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1" orientation="landscape" r:id="rId1"/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G4" sqref="G4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23.14062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149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42" t="s">
        <v>64</v>
      </c>
      <c r="B11" s="542"/>
      <c r="C11" s="542"/>
      <c r="D11" s="542"/>
      <c r="E11" s="542"/>
      <c r="F11" s="542"/>
      <c r="G11" s="542"/>
      <c r="H11" s="542"/>
      <c r="I11" s="542"/>
      <c r="J11" s="542"/>
    </row>
    <row r="12" spans="1:11" ht="15" customHeight="1" x14ac:dyDescent="0.25">
      <c r="A12" s="541" t="s">
        <v>74</v>
      </c>
      <c r="B12" s="541"/>
      <c r="C12" s="541"/>
      <c r="D12" s="541"/>
      <c r="E12" s="541"/>
      <c r="F12" s="541"/>
      <c r="G12" s="541"/>
      <c r="H12" s="541"/>
      <c r="I12" s="541"/>
      <c r="J12" s="541"/>
    </row>
    <row r="13" spans="1:11" ht="18" customHeight="1" x14ac:dyDescent="0.25">
      <c r="A13" s="543" t="str">
        <f>Данные!A2</f>
        <v>ХXI-КПМ-26-2-700-17 (Экстра New)</v>
      </c>
      <c r="B13" s="542"/>
      <c r="C13" s="542"/>
      <c r="D13" s="542"/>
      <c r="E13" s="542"/>
      <c r="F13" s="542"/>
      <c r="G13" s="542"/>
      <c r="H13" s="542"/>
      <c r="I13" s="542"/>
      <c r="J13" s="542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44014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44014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39" t="s">
        <v>65</v>
      </c>
      <c r="B22" s="539" t="s">
        <v>66</v>
      </c>
      <c r="C22" s="539"/>
      <c r="D22" s="539"/>
      <c r="E22" s="539" t="s">
        <v>67</v>
      </c>
      <c r="F22" s="539"/>
      <c r="G22" s="540" t="s">
        <v>68</v>
      </c>
      <c r="H22" s="539" t="s">
        <v>69</v>
      </c>
      <c r="I22" s="539"/>
      <c r="J22" s="539"/>
    </row>
    <row r="23" spans="1:10" x14ac:dyDescent="0.25">
      <c r="A23" s="539"/>
      <c r="B23" s="539"/>
      <c r="C23" s="539"/>
      <c r="D23" s="539"/>
      <c r="E23" s="539"/>
      <c r="F23" s="539"/>
      <c r="G23" s="540"/>
      <c r="H23" s="539"/>
      <c r="I23" s="539"/>
      <c r="J23" s="539"/>
    </row>
    <row r="24" spans="1:10" x14ac:dyDescent="0.25">
      <c r="A24" s="518">
        <v>1</v>
      </c>
      <c r="B24" s="544" t="s">
        <v>43</v>
      </c>
      <c r="C24" s="545"/>
      <c r="D24" s="546"/>
      <c r="E24" s="523" t="str">
        <f>Данные!C14</f>
        <v>ХXI-КПМ-26-2-700-17 ExtraNew</v>
      </c>
      <c r="F24" s="524"/>
      <c r="G24" s="527">
        <f>Данные!B14</f>
        <v>24</v>
      </c>
      <c r="H24" s="529"/>
      <c r="I24" s="530"/>
      <c r="J24" s="531"/>
    </row>
    <row r="25" spans="1:10" ht="40.15" customHeight="1" x14ac:dyDescent="0.25">
      <c r="A25" s="519"/>
      <c r="B25" s="535" t="str">
        <f>Данные!$A$30</f>
        <v>(к серийному формокомплекту ХXI-КПМ-26-2-700-17 Экстра New)</v>
      </c>
      <c r="C25" s="536"/>
      <c r="D25" s="537"/>
      <c r="E25" s="538"/>
      <c r="F25" s="526"/>
      <c r="G25" s="528"/>
      <c r="H25" s="532"/>
      <c r="I25" s="533"/>
      <c r="J25" s="534"/>
    </row>
    <row r="26" spans="1:10" x14ac:dyDescent="0.25">
      <c r="A26" s="518">
        <f>A24+1</f>
        <v>2</v>
      </c>
      <c r="B26" s="520" t="s">
        <v>106</v>
      </c>
      <c r="C26" s="521"/>
      <c r="D26" s="522"/>
      <c r="E26" s="523" t="str">
        <f>Данные!C15</f>
        <v>ХXI-КПМ-26-2-700-17 ExtraNew</v>
      </c>
      <c r="F26" s="524"/>
      <c r="G26" s="527">
        <f>Данные!B15</f>
        <v>24</v>
      </c>
      <c r="H26" s="529"/>
      <c r="I26" s="530"/>
      <c r="J26" s="531"/>
    </row>
    <row r="27" spans="1:10" ht="40.15" customHeight="1" x14ac:dyDescent="0.25">
      <c r="A27" s="519"/>
      <c r="B27" s="535" t="str">
        <f>Данные!$A$30</f>
        <v>(к серийному формокомплекту ХXI-КПМ-26-2-700-17 Экстра New)</v>
      </c>
      <c r="C27" s="536"/>
      <c r="D27" s="537"/>
      <c r="E27" s="538"/>
      <c r="F27" s="526"/>
      <c r="G27" s="528"/>
      <c r="H27" s="532"/>
      <c r="I27" s="533"/>
      <c r="J27" s="534"/>
    </row>
    <row r="28" spans="1:10" ht="14.45" customHeight="1" x14ac:dyDescent="0.25">
      <c r="A28" s="518">
        <f t="shared" ref="A28" si="0">A26+1</f>
        <v>3</v>
      </c>
      <c r="B28" s="520" t="s">
        <v>38</v>
      </c>
      <c r="C28" s="521"/>
      <c r="D28" s="522"/>
      <c r="E28" s="523" t="str">
        <f>Данные!C16</f>
        <v>ХXI-КПМ-26-2-700-17 ExtraNew</v>
      </c>
      <c r="F28" s="524"/>
      <c r="G28" s="527">
        <f>Данные!B16</f>
        <v>32</v>
      </c>
      <c r="H28" s="529"/>
      <c r="I28" s="530"/>
      <c r="J28" s="531"/>
    </row>
    <row r="29" spans="1:10" ht="40.15" customHeight="1" x14ac:dyDescent="0.25">
      <c r="A29" s="519"/>
      <c r="B29" s="535" t="str">
        <f>Данные!$A$30</f>
        <v>(к серийному формокомплекту ХXI-КПМ-26-2-700-17 Экстра New)</v>
      </c>
      <c r="C29" s="536"/>
      <c r="D29" s="537"/>
      <c r="E29" s="538"/>
      <c r="F29" s="526"/>
      <c r="G29" s="528"/>
      <c r="H29" s="532"/>
      <c r="I29" s="533"/>
      <c r="J29" s="534"/>
    </row>
    <row r="30" spans="1:10" ht="14.45" customHeight="1" x14ac:dyDescent="0.25">
      <c r="A30" s="518">
        <f t="shared" ref="A30" si="1">A28+1</f>
        <v>4</v>
      </c>
      <c r="B30" s="520" t="s">
        <v>107</v>
      </c>
      <c r="C30" s="521"/>
      <c r="D30" s="522"/>
      <c r="E30" s="523" t="str">
        <f>Данные!C17</f>
        <v>ХXI-КПМ-26-2-700-17 ExtraNew</v>
      </c>
      <c r="F30" s="524"/>
      <c r="G30" s="527">
        <f>Данные!B17</f>
        <v>32</v>
      </c>
      <c r="H30" s="529"/>
      <c r="I30" s="530"/>
      <c r="J30" s="531"/>
    </row>
    <row r="31" spans="1:10" ht="40.15" customHeight="1" x14ac:dyDescent="0.25">
      <c r="A31" s="519"/>
      <c r="B31" s="535" t="str">
        <f>Данные!$A$30</f>
        <v>(к серийному формокомплекту ХXI-КПМ-26-2-700-17 Экстра New)</v>
      </c>
      <c r="C31" s="536"/>
      <c r="D31" s="537"/>
      <c r="E31" s="525"/>
      <c r="F31" s="526"/>
      <c r="G31" s="528"/>
      <c r="H31" s="532"/>
      <c r="I31" s="533"/>
      <c r="J31" s="534"/>
    </row>
    <row r="32" spans="1:10" ht="14.45" customHeight="1" x14ac:dyDescent="0.25">
      <c r="A32" s="518">
        <f t="shared" ref="A32" si="2">A30+1</f>
        <v>5</v>
      </c>
      <c r="B32" s="520" t="s">
        <v>47</v>
      </c>
      <c r="C32" s="521"/>
      <c r="D32" s="522"/>
      <c r="E32" s="523" t="str">
        <f>Данные!C18</f>
        <v>ХXI-КПМ-26-2-700-17 ExtraNew</v>
      </c>
      <c r="F32" s="524"/>
      <c r="G32" s="527">
        <f>Данные!B18</f>
        <v>59</v>
      </c>
      <c r="H32" s="529"/>
      <c r="I32" s="530"/>
      <c r="J32" s="531"/>
    </row>
    <row r="33" spans="1:10" ht="40.15" customHeight="1" x14ac:dyDescent="0.25">
      <c r="A33" s="519"/>
      <c r="B33" s="535" t="str">
        <f>Данные!$A$30</f>
        <v>(к серийному формокомплекту ХXI-КПМ-26-2-700-17 Экстра New)</v>
      </c>
      <c r="C33" s="536"/>
      <c r="D33" s="537"/>
      <c r="E33" s="525"/>
      <c r="F33" s="526"/>
      <c r="G33" s="528"/>
      <c r="H33" s="532"/>
      <c r="I33" s="533"/>
      <c r="J33" s="534"/>
    </row>
    <row r="34" spans="1:10" ht="14.45" customHeight="1" x14ac:dyDescent="0.25">
      <c r="A34" s="518">
        <f t="shared" ref="A34" si="3">A32+1</f>
        <v>6</v>
      </c>
      <c r="B34" s="520" t="s">
        <v>90</v>
      </c>
      <c r="C34" s="521"/>
      <c r="D34" s="522"/>
      <c r="E34" s="523" t="str">
        <f>Данные!C19</f>
        <v>ХXI-КПМ-26-2-700-17 ExtraNew</v>
      </c>
      <c r="F34" s="524"/>
      <c r="G34" s="527">
        <f>Данные!B19</f>
        <v>70</v>
      </c>
      <c r="H34" s="529"/>
      <c r="I34" s="530"/>
      <c r="J34" s="531"/>
    </row>
    <row r="35" spans="1:10" ht="40.15" customHeight="1" x14ac:dyDescent="0.25">
      <c r="A35" s="519"/>
      <c r="B35" s="535" t="str">
        <f>Данные!$A$30</f>
        <v>(к серийному формокомплекту ХXI-КПМ-26-2-700-17 Экстра New)</v>
      </c>
      <c r="C35" s="536"/>
      <c r="D35" s="537"/>
      <c r="E35" s="525"/>
      <c r="F35" s="526"/>
      <c r="G35" s="528"/>
      <c r="H35" s="532"/>
      <c r="I35" s="533"/>
      <c r="J35" s="534"/>
    </row>
    <row r="36" spans="1:10" ht="14.45" customHeight="1" x14ac:dyDescent="0.25">
      <c r="A36" s="518">
        <f t="shared" ref="A36" si="4">A34+1</f>
        <v>7</v>
      </c>
      <c r="B36" s="520" t="s">
        <v>51</v>
      </c>
      <c r="C36" s="521"/>
      <c r="D36" s="522"/>
      <c r="E36" s="523" t="str">
        <f>Данные!C20</f>
        <v>ХXI-КПМ-26-2-700-17 ExtraNew</v>
      </c>
      <c r="F36" s="524"/>
      <c r="G36" s="527">
        <f>Данные!B20</f>
        <v>40</v>
      </c>
      <c r="H36" s="529"/>
      <c r="I36" s="530"/>
      <c r="J36" s="531"/>
    </row>
    <row r="37" spans="1:10" ht="40.15" customHeight="1" x14ac:dyDescent="0.25">
      <c r="A37" s="519"/>
      <c r="B37" s="535" t="str">
        <f>Данные!$A$30</f>
        <v>(к серийному формокомплекту ХXI-КПМ-26-2-700-17 Экстра New)</v>
      </c>
      <c r="C37" s="536"/>
      <c r="D37" s="537"/>
      <c r="E37" s="525"/>
      <c r="F37" s="526"/>
      <c r="G37" s="528"/>
      <c r="H37" s="532"/>
      <c r="I37" s="533"/>
      <c r="J37" s="534"/>
    </row>
    <row r="38" spans="1:10" ht="14.45" customHeight="1" x14ac:dyDescent="0.25">
      <c r="A38" s="518">
        <f t="shared" ref="A38" si="5">A36+1</f>
        <v>8</v>
      </c>
      <c r="B38" s="520" t="s">
        <v>53</v>
      </c>
      <c r="C38" s="521"/>
      <c r="D38" s="522"/>
      <c r="E38" s="523" t="str">
        <f>Данные!C21</f>
        <v>ХXI-КПМ-26-2-700-17 ExtraNew</v>
      </c>
      <c r="F38" s="524"/>
      <c r="G38" s="527">
        <f>Данные!B21</f>
        <v>20</v>
      </c>
      <c r="H38" s="529"/>
      <c r="I38" s="530"/>
      <c r="J38" s="531"/>
    </row>
    <row r="39" spans="1:10" ht="40.15" customHeight="1" x14ac:dyDescent="0.25">
      <c r="A39" s="519"/>
      <c r="B39" s="535" t="str">
        <f>Данные!$A$30</f>
        <v>(к серийному формокомплекту ХXI-КПМ-26-2-700-17 Экстра New)</v>
      </c>
      <c r="C39" s="536"/>
      <c r="D39" s="537"/>
      <c r="E39" s="525"/>
      <c r="F39" s="526"/>
      <c r="G39" s="528"/>
      <c r="H39" s="532"/>
      <c r="I39" s="533"/>
      <c r="J39" s="534"/>
    </row>
    <row r="40" spans="1:10" ht="14.45" customHeight="1" x14ac:dyDescent="0.25">
      <c r="A40" s="518">
        <f t="shared" ref="A40" si="6">A38+1</f>
        <v>9</v>
      </c>
      <c r="B40" s="520" t="s">
        <v>56</v>
      </c>
      <c r="C40" s="521"/>
      <c r="D40" s="522"/>
      <c r="E40" s="523" t="str">
        <f>Данные!C23</f>
        <v>ХXI-КПМ-26-2-700-17 ExtraNew</v>
      </c>
      <c r="F40" s="524"/>
      <c r="G40" s="527">
        <f>Данные!B23</f>
        <v>20</v>
      </c>
      <c r="H40" s="529"/>
      <c r="I40" s="530"/>
      <c r="J40" s="531"/>
    </row>
    <row r="41" spans="1:10" ht="40.15" customHeight="1" x14ac:dyDescent="0.25">
      <c r="A41" s="519"/>
      <c r="B41" s="535" t="str">
        <f>Данные!$A$30</f>
        <v>(к серийному формокомплекту ХXI-КПМ-26-2-700-17 Экстра New)</v>
      </c>
      <c r="C41" s="536"/>
      <c r="D41" s="537"/>
      <c r="E41" s="525"/>
      <c r="F41" s="526"/>
      <c r="G41" s="528"/>
      <c r="H41" s="532"/>
      <c r="I41" s="533"/>
      <c r="J41" s="534"/>
    </row>
    <row r="42" spans="1:10" ht="14.45" customHeight="1" x14ac:dyDescent="0.25">
      <c r="A42" s="518">
        <f t="shared" ref="A42" si="7">A40+1</f>
        <v>10</v>
      </c>
      <c r="B42" s="520" t="s">
        <v>55</v>
      </c>
      <c r="C42" s="521"/>
      <c r="D42" s="522"/>
      <c r="E42" s="523" t="str">
        <f>Данные!C26</f>
        <v>ХXI-КПМ-26-2-700-17 ExtraNew</v>
      </c>
      <c r="F42" s="524"/>
      <c r="G42" s="527">
        <f>Данные!B26</f>
        <v>20</v>
      </c>
      <c r="H42" s="529"/>
      <c r="I42" s="530"/>
      <c r="J42" s="531"/>
    </row>
    <row r="43" spans="1:10" ht="40.15" customHeight="1" x14ac:dyDescent="0.25">
      <c r="A43" s="519"/>
      <c r="B43" s="535" t="str">
        <f>Данные!$A$30</f>
        <v>(к серийному формокомплекту ХXI-КПМ-26-2-700-17 Экстра New)</v>
      </c>
      <c r="C43" s="536"/>
      <c r="D43" s="537"/>
      <c r="E43" s="525"/>
      <c r="F43" s="526"/>
      <c r="G43" s="528"/>
      <c r="H43" s="532"/>
      <c r="I43" s="533"/>
      <c r="J43" s="534"/>
    </row>
    <row r="44" spans="1:10" ht="14.45" customHeight="1" x14ac:dyDescent="0.25">
      <c r="A44" s="518">
        <f t="shared" ref="A44" si="8">A42+1</f>
        <v>11</v>
      </c>
      <c r="B44" s="520" t="s">
        <v>104</v>
      </c>
      <c r="C44" s="521"/>
      <c r="D44" s="522"/>
      <c r="E44" s="523">
        <f>Данные!C27</f>
        <v>0</v>
      </c>
      <c r="F44" s="524"/>
      <c r="G44" s="527">
        <f>Данные!B27</f>
        <v>0</v>
      </c>
      <c r="H44" s="529"/>
      <c r="I44" s="530"/>
      <c r="J44" s="531"/>
    </row>
    <row r="45" spans="1:10" ht="40.15" customHeight="1" x14ac:dyDescent="0.25">
      <c r="A45" s="519"/>
      <c r="B45" s="535" t="str">
        <f>Данные!$A$30</f>
        <v>(к серийному формокомплекту ХXI-КПМ-26-2-700-17 Экстра New)</v>
      </c>
      <c r="C45" s="536"/>
      <c r="D45" s="537"/>
      <c r="E45" s="525"/>
      <c r="F45" s="526"/>
      <c r="G45" s="528"/>
      <c r="H45" s="532"/>
      <c r="I45" s="533"/>
      <c r="J45" s="534"/>
    </row>
    <row r="46" spans="1:10" ht="14.45" customHeight="1" x14ac:dyDescent="0.25">
      <c r="A46" s="518">
        <f t="shared" ref="A46" si="9">A44+1</f>
        <v>12</v>
      </c>
      <c r="B46" s="520" t="s">
        <v>70</v>
      </c>
      <c r="C46" s="521"/>
      <c r="D46" s="522"/>
      <c r="E46" s="523" t="str">
        <f>Данные!C24</f>
        <v>ХXI-КПМ-26-2-700-17 ExtraNew</v>
      </c>
      <c r="F46" s="524"/>
      <c r="G46" s="527">
        <f>Данные!B24</f>
        <v>8</v>
      </c>
      <c r="H46" s="529"/>
      <c r="I46" s="530"/>
      <c r="J46" s="531"/>
    </row>
    <row r="47" spans="1:10" ht="40.15" customHeight="1" x14ac:dyDescent="0.25">
      <c r="A47" s="519"/>
      <c r="B47" s="535" t="str">
        <f>Данные!$A$30</f>
        <v>(к серийному формокомплекту ХXI-КПМ-26-2-700-17 Экстра New)</v>
      </c>
      <c r="C47" s="536"/>
      <c r="D47" s="537"/>
      <c r="E47" s="525"/>
      <c r="F47" s="526"/>
      <c r="G47" s="528"/>
      <c r="H47" s="532"/>
      <c r="I47" s="533"/>
      <c r="J47" s="534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Данные!B14</f>
        <v>24</v>
      </c>
      <c r="L2" s="572"/>
      <c r="M2" s="66"/>
      <c r="N2" s="67"/>
      <c r="O2" s="68"/>
      <c r="P2" s="563"/>
      <c r="Q2" s="563"/>
      <c r="R2" s="69"/>
      <c r="S2" s="70"/>
    </row>
    <row r="3" spans="1:19" ht="24" thickBot="1" x14ac:dyDescent="0.25">
      <c r="A3" s="65"/>
      <c r="B3" s="554"/>
      <c r="C3" s="555"/>
      <c r="D3" s="556"/>
      <c r="E3" s="564" t="s">
        <v>43</v>
      </c>
      <c r="F3" s="565"/>
      <c r="G3" s="565"/>
      <c r="H3" s="566"/>
      <c r="I3" s="569"/>
      <c r="J3" s="570"/>
      <c r="K3" s="573"/>
      <c r="L3" s="574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78" t="s">
        <v>13</v>
      </c>
      <c r="C5" s="579"/>
      <c r="D5" s="502" t="str">
        <f>Данные!$A5</f>
        <v>PCI</v>
      </c>
      <c r="E5" s="503"/>
      <c r="F5" s="503"/>
      <c r="G5" s="503"/>
      <c r="H5" s="504"/>
      <c r="I5" s="580"/>
      <c r="J5" s="581"/>
      <c r="K5" s="503"/>
      <c r="L5" s="50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78" t="s">
        <v>12</v>
      </c>
      <c r="C6" s="582"/>
      <c r="D6" s="496" t="str">
        <f>Данные!$A2</f>
        <v>ХXI-КПМ-26-2-700-17 (Экстра New)</v>
      </c>
      <c r="E6" s="583"/>
      <c r="F6" s="583"/>
      <c r="G6" s="583"/>
      <c r="H6" s="584"/>
      <c r="I6" s="580"/>
      <c r="J6" s="581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88" t="s">
        <v>14</v>
      </c>
      <c r="C7" s="589"/>
      <c r="D7" s="505">
        <f>Данные!$A8</f>
        <v>0</v>
      </c>
      <c r="E7" s="590"/>
      <c r="F7" s="590"/>
      <c r="G7" s="590"/>
      <c r="H7" s="591"/>
      <c r="I7" s="588" t="s">
        <v>15</v>
      </c>
      <c r="J7" s="592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85" t="s">
        <v>57</v>
      </c>
      <c r="C23" s="586"/>
      <c r="D23" s="586"/>
      <c r="E23" s="587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75" t="s">
        <v>45</v>
      </c>
      <c r="C24" s="576"/>
      <c r="D24" s="576"/>
      <c r="E24" s="577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0" t="s">
        <v>134</v>
      </c>
      <c r="L27" s="550"/>
      <c r="M27" s="550"/>
      <c r="N27" s="464"/>
      <c r="O27" s="464"/>
      <c r="P27" s="480"/>
      <c r="Q27" s="480"/>
    </row>
    <row r="28" spans="1:19" x14ac:dyDescent="0.2">
      <c r="N28" s="547" t="s">
        <v>138</v>
      </c>
      <c r="O28" s="547"/>
      <c r="P28" s="548" t="s">
        <v>139</v>
      </c>
      <c r="Q28" s="549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4" sqref="J14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>
        <f>'Чист. форма'!B2:D4</f>
        <v>0</v>
      </c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Данные!B15</f>
        <v>24</v>
      </c>
      <c r="L2" s="619"/>
      <c r="M2" s="66"/>
      <c r="N2" s="67"/>
      <c r="O2" s="68"/>
      <c r="P2" s="563"/>
      <c r="Q2" s="563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44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3" t="s">
        <v>133</v>
      </c>
      <c r="C14" s="624"/>
      <c r="D14" s="624"/>
      <c r="E14" s="624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85" t="s">
        <v>140</v>
      </c>
      <c r="C15" s="586"/>
      <c r="D15" s="586"/>
      <c r="E15" s="586"/>
      <c r="F15" s="622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75" t="s">
        <v>45</v>
      </c>
      <c r="C16" s="576"/>
      <c r="D16" s="576"/>
      <c r="E16" s="577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0" t="s">
        <v>134</v>
      </c>
      <c r="M19" s="550"/>
      <c r="N19" s="550"/>
      <c r="O19" s="464"/>
      <c r="P19" s="464"/>
      <c r="Q19" s="480"/>
      <c r="R19" s="480"/>
    </row>
    <row r="20" spans="1:19" x14ac:dyDescent="0.2">
      <c r="O20" s="547" t="s">
        <v>138</v>
      </c>
      <c r="P20" s="547"/>
      <c r="Q20" s="548" t="s">
        <v>139</v>
      </c>
      <c r="R20" s="549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Данные!B16</f>
        <v>32</v>
      </c>
      <c r="L2" s="572"/>
      <c r="M2" s="66"/>
      <c r="N2" s="67"/>
      <c r="O2" s="68"/>
      <c r="P2" s="563"/>
      <c r="Q2" s="563"/>
      <c r="R2" s="69"/>
      <c r="S2" s="70"/>
    </row>
    <row r="3" spans="1:24" ht="17.25" customHeight="1" thickBot="1" x14ac:dyDescent="0.25">
      <c r="A3" s="65"/>
      <c r="B3" s="554"/>
      <c r="C3" s="555"/>
      <c r="D3" s="556"/>
      <c r="E3" s="564" t="s">
        <v>38</v>
      </c>
      <c r="F3" s="565"/>
      <c r="G3" s="565"/>
      <c r="H3" s="566"/>
      <c r="I3" s="569"/>
      <c r="J3" s="570"/>
      <c r="K3" s="573"/>
      <c r="L3" s="574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78" t="s">
        <v>13</v>
      </c>
      <c r="C5" s="579"/>
      <c r="D5" s="502" t="str">
        <f>Данные!$A5</f>
        <v>PCI</v>
      </c>
      <c r="E5" s="503"/>
      <c r="F5" s="503"/>
      <c r="G5" s="503"/>
      <c r="H5" s="504"/>
      <c r="I5" s="580"/>
      <c r="J5" s="581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78" t="s">
        <v>12</v>
      </c>
      <c r="C6" s="582"/>
      <c r="D6" s="496" t="str">
        <f>Данные!$A2</f>
        <v>ХXI-КПМ-26-2-700-17 (Экстра New)</v>
      </c>
      <c r="E6" s="583"/>
      <c r="F6" s="583"/>
      <c r="G6" s="583"/>
      <c r="H6" s="584"/>
      <c r="I6" s="580"/>
      <c r="J6" s="581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88" t="s">
        <v>14</v>
      </c>
      <c r="C7" s="589"/>
      <c r="D7" s="505">
        <f>Данные!$A8</f>
        <v>0</v>
      </c>
      <c r="E7" s="590"/>
      <c r="F7" s="590"/>
      <c r="G7" s="590"/>
      <c r="H7" s="591"/>
      <c r="I7" s="588" t="s">
        <v>15</v>
      </c>
      <c r="J7" s="592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25" t="s">
        <v>134</v>
      </c>
      <c r="M23" s="625"/>
      <c r="N23" s="625"/>
      <c r="O23" s="464"/>
      <c r="P23" s="464"/>
      <c r="Q23" s="480"/>
      <c r="R23" s="480"/>
    </row>
    <row r="24" spans="1:24" x14ac:dyDescent="0.2">
      <c r="O24" s="547" t="s">
        <v>138</v>
      </c>
      <c r="P24" s="547"/>
      <c r="Q24" s="548" t="s">
        <v>139</v>
      </c>
      <c r="R24" s="549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22" sqref="K22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Данные!B17</f>
        <v>32</v>
      </c>
      <c r="L2" s="572"/>
      <c r="M2" s="7"/>
      <c r="N2" s="8"/>
      <c r="O2" s="9"/>
      <c r="P2" s="626"/>
      <c r="Q2" s="626"/>
      <c r="R2" s="10"/>
      <c r="S2" s="11"/>
    </row>
    <row r="3" spans="1:19" ht="17.25" customHeight="1" thickBot="1" x14ac:dyDescent="0.25">
      <c r="A3" s="6"/>
      <c r="B3" s="554"/>
      <c r="C3" s="555"/>
      <c r="D3" s="556"/>
      <c r="E3" s="564" t="s">
        <v>23</v>
      </c>
      <c r="F3" s="565"/>
      <c r="G3" s="565"/>
      <c r="H3" s="566"/>
      <c r="I3" s="569"/>
      <c r="J3" s="570"/>
      <c r="K3" s="573"/>
      <c r="L3" s="57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78" t="s">
        <v>13</v>
      </c>
      <c r="C5" s="579"/>
      <c r="D5" s="502" t="str">
        <f>Данные!$A5</f>
        <v>PCI</v>
      </c>
      <c r="E5" s="503"/>
      <c r="F5" s="503"/>
      <c r="G5" s="503"/>
      <c r="H5" s="504"/>
      <c r="I5" s="580"/>
      <c r="J5" s="581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78" t="s">
        <v>12</v>
      </c>
      <c r="C6" s="582"/>
      <c r="D6" s="496" t="str">
        <f>Данные!$A2</f>
        <v>ХXI-КПМ-26-2-700-17 (Экстра New)</v>
      </c>
      <c r="E6" s="583"/>
      <c r="F6" s="583"/>
      <c r="G6" s="583"/>
      <c r="H6" s="584"/>
      <c r="I6" s="580"/>
      <c r="J6" s="581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88" t="s">
        <v>14</v>
      </c>
      <c r="C7" s="589"/>
      <c r="D7" s="505">
        <f>Данные!$A8</f>
        <v>0</v>
      </c>
      <c r="E7" s="590"/>
      <c r="F7" s="590"/>
      <c r="G7" s="590"/>
      <c r="H7" s="591"/>
      <c r="I7" s="588" t="s">
        <v>15</v>
      </c>
      <c r="J7" s="592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25" t="s">
        <v>134</v>
      </c>
      <c r="M18" s="625"/>
      <c r="N18" s="625"/>
      <c r="O18" s="464"/>
      <c r="P18" s="464"/>
      <c r="Q18" s="480"/>
      <c r="R18" s="480"/>
    </row>
    <row r="19" spans="12:18" x14ac:dyDescent="0.2">
      <c r="O19" s="547" t="s">
        <v>138</v>
      </c>
      <c r="P19" s="547"/>
      <c r="Q19" s="548" t="s">
        <v>139</v>
      </c>
      <c r="R19" s="549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19" sqref="L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Данные!B18</f>
        <v>59</v>
      </c>
      <c r="L2" s="619"/>
      <c r="M2" s="627"/>
      <c r="N2" s="628"/>
      <c r="O2" s="628"/>
      <c r="P2" s="628"/>
      <c r="Q2" s="628"/>
      <c r="R2" s="629"/>
      <c r="S2" s="70"/>
    </row>
    <row r="3" spans="1:19" ht="17.25" customHeight="1" thickBot="1" x14ac:dyDescent="0.25">
      <c r="A3" s="65"/>
      <c r="B3" s="602"/>
      <c r="C3" s="603"/>
      <c r="D3" s="604"/>
      <c r="E3" s="611" t="s">
        <v>47</v>
      </c>
      <c r="F3" s="612"/>
      <c r="G3" s="612"/>
      <c r="H3" s="613"/>
      <c r="I3" s="616"/>
      <c r="J3" s="617"/>
      <c r="K3" s="620"/>
      <c r="L3" s="621"/>
      <c r="M3" s="630"/>
      <c r="N3" s="631"/>
      <c r="O3" s="631"/>
      <c r="P3" s="631"/>
      <c r="Q3" s="631"/>
      <c r="R3" s="632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630"/>
      <c r="N4" s="631"/>
      <c r="O4" s="631"/>
      <c r="P4" s="631"/>
      <c r="Q4" s="631"/>
      <c r="R4" s="632"/>
      <c r="S4" s="70"/>
    </row>
    <row r="5" spans="1:19" ht="24.75" customHeight="1" thickTop="1" thickBot="1" x14ac:dyDescent="0.25">
      <c r="A5" s="65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630"/>
      <c r="N5" s="631"/>
      <c r="O5" s="631"/>
      <c r="P5" s="631"/>
      <c r="Q5" s="631"/>
      <c r="R5" s="632"/>
      <c r="S5" s="70"/>
    </row>
    <row r="6" spans="1:19" ht="17.100000000000001" customHeight="1" thickTop="1" thickBot="1" x14ac:dyDescent="0.25">
      <c r="A6" s="65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630"/>
      <c r="N6" s="631"/>
      <c r="O6" s="631"/>
      <c r="P6" s="631"/>
      <c r="Q6" s="631"/>
      <c r="R6" s="632"/>
      <c r="S6" s="70"/>
    </row>
    <row r="7" spans="1:19" ht="90.75" customHeight="1" thickTop="1" thickBot="1" x14ac:dyDescent="0.25">
      <c r="A7" s="65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630"/>
      <c r="N7" s="631"/>
      <c r="O7" s="631"/>
      <c r="P7" s="631"/>
      <c r="Q7" s="631"/>
      <c r="R7" s="632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5" customFormat="1" ht="31.9" customHeight="1" x14ac:dyDescent="0.2">
      <c r="A13" s="465"/>
      <c r="B13" s="466" t="s">
        <v>3</v>
      </c>
      <c r="C13" s="467">
        <v>38.1</v>
      </c>
      <c r="D13" s="468">
        <v>0.03</v>
      </c>
      <c r="E13" s="468">
        <v>0</v>
      </c>
      <c r="F13" s="469" t="s">
        <v>16</v>
      </c>
      <c r="G13" s="296" t="s">
        <v>135</v>
      </c>
      <c r="H13" s="470"/>
      <c r="I13" s="471"/>
      <c r="J13" s="471"/>
      <c r="K13" s="471"/>
      <c r="L13" s="471"/>
      <c r="M13" s="472"/>
      <c r="N13" s="472"/>
      <c r="O13" s="472"/>
      <c r="P13" s="472"/>
      <c r="Q13" s="472"/>
      <c r="R13" s="473"/>
      <c r="S13" s="474"/>
    </row>
    <row r="14" spans="1:19" ht="29.45" customHeight="1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136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135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4.5" thickBot="1" x14ac:dyDescent="0.25">
      <c r="A20" s="78"/>
      <c r="B20" s="575" t="s">
        <v>48</v>
      </c>
      <c r="C20" s="576"/>
      <c r="D20" s="576"/>
      <c r="E20" s="577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21"/>
    </row>
    <row r="23" spans="1:19" x14ac:dyDescent="0.2">
      <c r="L23" s="625" t="s">
        <v>134</v>
      </c>
      <c r="M23" s="625"/>
      <c r="N23" s="625"/>
      <c r="O23" s="464"/>
      <c r="P23" s="464"/>
      <c r="Q23" s="480"/>
      <c r="R23" s="480"/>
    </row>
    <row r="24" spans="1:19" x14ac:dyDescent="0.2">
      <c r="O24" s="547" t="s">
        <v>138</v>
      </c>
      <c r="P24" s="547"/>
      <c r="Q24" s="548" t="s">
        <v>139</v>
      </c>
      <c r="R24" s="549"/>
    </row>
  </sheetData>
  <mergeCells count="22">
    <mergeCell ref="I6:J6"/>
    <mergeCell ref="B7:C7"/>
    <mergeCell ref="D7:H7"/>
    <mergeCell ref="I7:J7"/>
    <mergeCell ref="L23:N23"/>
    <mergeCell ref="B20:E20"/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9"/>
      <c r="C2" s="600"/>
      <c r="D2" s="601"/>
      <c r="E2" s="608" t="s">
        <v>10</v>
      </c>
      <c r="F2" s="609"/>
      <c r="G2" s="609"/>
      <c r="H2" s="610"/>
      <c r="I2" s="614" t="s">
        <v>11</v>
      </c>
      <c r="J2" s="615"/>
      <c r="K2" s="618">
        <f>Данные!B19</f>
        <v>70</v>
      </c>
      <c r="L2" s="619"/>
      <c r="M2" s="66"/>
      <c r="N2" s="67"/>
      <c r="O2" s="68"/>
      <c r="P2" s="633"/>
      <c r="Q2" s="633"/>
      <c r="R2" s="69"/>
      <c r="S2" s="70"/>
    </row>
    <row r="3" spans="1:19" ht="17.25" customHeight="1" thickBot="1" x14ac:dyDescent="0.25">
      <c r="A3" s="65"/>
      <c r="B3" s="602"/>
      <c r="C3" s="603"/>
      <c r="D3" s="604"/>
      <c r="E3" s="611" t="s">
        <v>90</v>
      </c>
      <c r="F3" s="612"/>
      <c r="G3" s="612"/>
      <c r="H3" s="613"/>
      <c r="I3" s="616"/>
      <c r="J3" s="617"/>
      <c r="K3" s="620"/>
      <c r="L3" s="621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5"/>
      <c r="C4" s="606"/>
      <c r="D4" s="607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78" t="s">
        <v>13</v>
      </c>
      <c r="C5" s="593"/>
      <c r="D5" s="502" t="str">
        <f>Данные!$A5</f>
        <v>PCI</v>
      </c>
      <c r="E5" s="503"/>
      <c r="F5" s="503"/>
      <c r="G5" s="503"/>
      <c r="H5" s="504"/>
      <c r="I5" s="594"/>
      <c r="J5" s="595"/>
      <c r="K5" s="596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78" t="s">
        <v>12</v>
      </c>
      <c r="C6" s="593"/>
      <c r="D6" s="496" t="str">
        <f>Данные!$A2</f>
        <v>ХXI-КПМ-26-2-700-17 (Экстра New)</v>
      </c>
      <c r="E6" s="583"/>
      <c r="F6" s="583"/>
      <c r="G6" s="583"/>
      <c r="H6" s="584"/>
      <c r="I6" s="594"/>
      <c r="J6" s="595"/>
      <c r="K6" s="596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88" t="s">
        <v>14</v>
      </c>
      <c r="C7" s="597"/>
      <c r="D7" s="505">
        <f>Данные!$A8</f>
        <v>0</v>
      </c>
      <c r="E7" s="590"/>
      <c r="F7" s="590"/>
      <c r="G7" s="590"/>
      <c r="H7" s="591"/>
      <c r="I7" s="598" t="s">
        <v>15</v>
      </c>
      <c r="J7" s="597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5" customFormat="1" ht="25.15" customHeight="1" x14ac:dyDescent="0.2">
      <c r="A12" s="465"/>
      <c r="B12" s="476" t="s">
        <v>3</v>
      </c>
      <c r="C12" s="477">
        <v>28.6</v>
      </c>
      <c r="D12" s="471">
        <v>0</v>
      </c>
      <c r="E12" s="471">
        <v>-0.03</v>
      </c>
      <c r="F12" s="469" t="s">
        <v>16</v>
      </c>
      <c r="G12" s="296" t="s">
        <v>137</v>
      </c>
      <c r="H12" s="478"/>
      <c r="I12" s="471"/>
      <c r="J12" s="471"/>
      <c r="K12" s="471"/>
      <c r="L12" s="471"/>
      <c r="M12" s="471"/>
      <c r="N12" s="471"/>
      <c r="O12" s="471"/>
      <c r="P12" s="471"/>
      <c r="Q12" s="471"/>
      <c r="R12" s="479"/>
      <c r="S12" s="474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75" t="s">
        <v>50</v>
      </c>
      <c r="C16" s="576"/>
      <c r="D16" s="576"/>
      <c r="E16" s="577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25" t="s">
        <v>134</v>
      </c>
      <c r="M19" s="625"/>
      <c r="N19" s="625"/>
      <c r="O19" s="464"/>
      <c r="P19" s="464"/>
      <c r="Q19" s="480"/>
      <c r="R19" s="480"/>
    </row>
    <row r="20" spans="1:19" x14ac:dyDescent="0.2">
      <c r="O20" s="547" t="s">
        <v>138</v>
      </c>
      <c r="P20" s="547"/>
      <c r="Q20" s="548" t="s">
        <v>139</v>
      </c>
      <c r="R20" s="549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2021-04-01T12:54:26Z</cp:lastPrinted>
  <dcterms:created xsi:type="dcterms:W3CDTF">2004-01-21T15:24:02Z</dcterms:created>
  <dcterms:modified xsi:type="dcterms:W3CDTF">2021-06-02T07:31:29Z</dcterms:modified>
</cp:coreProperties>
</file>