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xr:revisionPtr revIDLastSave="0" documentId="13_ncr:1_{6EDE990E-268D-488B-9BE5-5520D214DDD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Паспорт!$A$1:$J$38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6" l="1"/>
  <c r="I24" i="16" s="1"/>
  <c r="H24" i="16"/>
  <c r="G23" i="16" l="1"/>
  <c r="I23" i="16" s="1"/>
  <c r="H23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C38" i="16" s="1"/>
  <c r="D38" i="16" s="1"/>
  <c r="I22" i="16"/>
  <c r="E24" i="14"/>
  <c r="I32" i="16" l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<sst xmlns="http://schemas.openxmlformats.org/spreadsheetml/2006/main" count="507" uniqueCount="141">
  <si>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</si>
  <si>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</si>
  <si>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</si>
  <si>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</si>
  <si>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</si>
  <si>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</si>
  <si>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</si>
  <si>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</si>
  <si>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</si>
  <si>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</si>
  <si>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</si>
  <si>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</si>
  <si>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</si>
  <si>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</si>
  <si>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</si>
  <si>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</si>
  <si>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</si>
  <si>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</si>
  <si>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</si>
  <si>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</si>
  <si>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</si>
  <si>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</si>
  <si>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</si>
  <si>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</si>
  <si>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</si>
  <si>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</si>
  <si>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</si>
  <si>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</si>
  <si>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</si>
  <si>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</si>
  <si>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</si>
  <si>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</si>
  <si>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</si>
  <si>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</si>
  <si>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</si>
  <si>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</si>
  <si>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</si>
  <si>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</si>
  <si>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</si>
  <si>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</si>
  <si>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</si>
  <si>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</si>
  <si>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</si>
  <si>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</si>
  <si>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</si>
  <si>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</si>
  <si>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</si>
  <si>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</si>
  <si>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</si>
  <si>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</si>
  <si>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</si>
  <si>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</si>
  <si>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</si>
  <si>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</si>
  <si>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</si>
  <si>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</si>
  <si>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</si>
  <si>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</si>
  <si>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</si>
  <si>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</si>
  <si>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</si>
  <si>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</si>
  <si>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</si>
  <si>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</si>
  <si>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</si>
  <si>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</si>
  <si>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</si>
  <si>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</si>
  <si>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</si>
  <si>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</si>
  <si>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</si>
  <si>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</si>
  <si>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</si>
  <si>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</si>
  <si>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</si>
  <si>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</si>
  <si>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</si>
  <si>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</si>
  <si>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</si>
  <si>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</si>
  <si>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</si>
  <si>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</si>
  <si>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</si>
  <si>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</si>
  <si>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</si>
  <si>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</si>
  <si>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</si>
  <si>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</si>
  <si>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</si>
  <si>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</si>
  <si>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</si>
  <si>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</si>
  <si>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</si>
  <si>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</si>
  <si>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</si>
  <si>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</si>
  <si>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</si>
  <si>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</si>
  <si>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</si>
  <si>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</si>
  <si>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</si>
  <si>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</si>
  <si>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</si>
  <si>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</si>
  <si>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</si>
  <si>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</si>
  <si>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</si>
  <si>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</si>
  <si>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</si>
  <si>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</si>
  <si>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</si>
  <si>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</si>
  <si>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</si>
  <si>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</si>
  <si>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</si>
  <si>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</si>
  <si>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</si>
  <si>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</si>
  <si>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</si>
  <si>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</si>
  <si>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</si>
  <si>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</si>
  <si>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</si>
  <si>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</si>
  <si>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</si>
  <si>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</si>
  <si>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</si>
  <si>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</si>
  <si>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</si>
  <si>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</si>
  <si>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</si>
  <si>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</si>
  <si>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</si>
  <si>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</si>
  <si>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</si>
  <si>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</si>
  <si>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</si>
  <si>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</si>
  <si>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</si>
  <si>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 xml:space="preserve"> (владелец Климовичи)</t>
  </si>
  <si>
    <t>Вес, гр. (ном. 370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</si>
</sst>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14" fontId="58" fillId="0" borderId="26" xfId="0" applyNumberFormat="1" applyFont="1" applyBorder="1" applyAlignment="1">
      <alignment horizontal="center" vertical="center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2" fontId="0" fillId="0" borderId="32" xfId="0" applyNumberFormat="1" applyBorder="1" applyAlignment="1">
      <alignment horizontal="center" vertical="center"/>
    </xf>
    <xf numFmtId="165" fontId="0" fillId="0" borderId="26" xfId="3" applyNumberFormat="1" applyFon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2" fontId="0" fillId="0" borderId="97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Охладитель плунжера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26" sqref="D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82" t="s">
        <v>82</v>
      </c>
      <c r="B1" s="486"/>
      <c r="C1" s="486"/>
      <c r="D1" s="486"/>
      <c r="E1" s="486"/>
      <c r="G1" s="371" t="s">
        <v>81</v>
      </c>
    </row>
    <row r="2" spans="1:11" ht="17.25" thickTop="1" thickBot="1" x14ac:dyDescent="0.25">
      <c r="A2" s="483" t="s">
        <v>110</v>
      </c>
      <c r="B2" s="484"/>
      <c r="C2" s="484"/>
      <c r="D2" s="484"/>
      <c r="E2" s="485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487" t="s">
        <v>83</v>
      </c>
      <c r="B4" s="488"/>
      <c r="C4" s="488"/>
      <c r="D4" s="488"/>
      <c r="E4" s="488"/>
    </row>
    <row r="5" spans="1:11" ht="17.25" thickTop="1" thickBot="1" x14ac:dyDescent="0.25">
      <c r="A5" s="489" t="s">
        <v>87</v>
      </c>
      <c r="B5" s="490"/>
      <c r="C5" s="490"/>
      <c r="D5" s="490"/>
      <c r="E5" s="491"/>
    </row>
    <row r="6" spans="1:11" ht="13.5" thickTop="1" x14ac:dyDescent="0.2"/>
    <row r="7" spans="1:11" ht="13.5" thickBot="1" x14ac:dyDescent="0.25">
      <c r="A7" s="482" t="s">
        <v>84</v>
      </c>
      <c r="B7" s="486"/>
      <c r="C7" s="486"/>
      <c r="D7" s="486"/>
      <c r="E7" s="486"/>
    </row>
    <row r="8" spans="1:11" ht="17.25" thickTop="1" thickBot="1" x14ac:dyDescent="0.25">
      <c r="A8" s="492"/>
      <c r="B8" s="493"/>
      <c r="C8" s="493"/>
      <c r="D8" s="493"/>
      <c r="E8" s="494"/>
    </row>
    <row r="10" spans="1:11" ht="13.5" thickBot="1" x14ac:dyDescent="0.25">
      <c r="A10" s="482" t="s">
        <v>85</v>
      </c>
      <c r="B10" s="482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480"/>
      <c r="B11" s="481"/>
      <c r="D11" s="379">
        <v>43761</v>
      </c>
      <c r="F11" s="477" t="s">
        <v>97</v>
      </c>
      <c r="G11" s="477"/>
      <c r="H11" s="477"/>
      <c r="I11" s="477"/>
      <c r="J11" s="478" t="s">
        <v>99</v>
      </c>
      <c r="K11" s="478"/>
    </row>
    <row r="12" spans="1:11" x14ac:dyDescent="0.2">
      <c r="F12" s="477" t="s">
        <v>86</v>
      </c>
      <c r="G12" s="477"/>
      <c r="H12" s="477"/>
      <c r="I12" s="477"/>
      <c r="J12" s="478" t="s">
        <v>100</v>
      </c>
      <c r="K12" s="478"/>
    </row>
    <row r="13" spans="1:11" x14ac:dyDescent="0.2">
      <c r="A13" s="373" t="s">
        <v>88</v>
      </c>
      <c r="B13" s="374" t="s">
        <v>89</v>
      </c>
      <c r="C13" s="384" t="s">
        <v>104</v>
      </c>
      <c r="F13" s="477" t="s">
        <v>98</v>
      </c>
      <c r="G13" s="477"/>
      <c r="H13" s="477"/>
      <c r="I13" s="477"/>
      <c r="J13" s="478" t="s">
        <v>101</v>
      </c>
      <c r="K13" s="478"/>
    </row>
    <row r="14" spans="1:11" x14ac:dyDescent="0.2">
      <c r="A14" s="375" t="s">
        <v>43</v>
      </c>
      <c r="B14" s="376">
        <v>26</v>
      </c>
      <c r="C14" s="382" t="s">
        <v>111</v>
      </c>
    </row>
    <row r="15" spans="1:11" x14ac:dyDescent="0.2">
      <c r="A15" s="375" t="s">
        <v>44</v>
      </c>
      <c r="B15" s="376">
        <v>26</v>
      </c>
      <c r="C15" s="382" t="s">
        <v>111</v>
      </c>
    </row>
    <row r="16" spans="1:11" x14ac:dyDescent="0.2">
      <c r="A16" s="375" t="s">
        <v>38</v>
      </c>
      <c r="B16" s="376">
        <v>30</v>
      </c>
      <c r="C16" s="382" t="s">
        <v>111</v>
      </c>
    </row>
    <row r="17" spans="1:3" x14ac:dyDescent="0.2">
      <c r="A17" s="375" t="s">
        <v>23</v>
      </c>
      <c r="B17" s="376">
        <v>30</v>
      </c>
      <c r="C17" s="382" t="s">
        <v>111</v>
      </c>
    </row>
    <row r="18" spans="1:3" x14ac:dyDescent="0.2">
      <c r="A18" s="375" t="s">
        <v>47</v>
      </c>
      <c r="B18" s="376">
        <v>70</v>
      </c>
      <c r="C18" s="382" t="s">
        <v>111</v>
      </c>
    </row>
    <row r="19" spans="1:3" x14ac:dyDescent="0.2">
      <c r="A19" s="375" t="s">
        <v>90</v>
      </c>
      <c r="B19" s="376">
        <v>70</v>
      </c>
      <c r="C19" s="382" t="s">
        <v>111</v>
      </c>
    </row>
    <row r="20" spans="1:3" x14ac:dyDescent="0.2">
      <c r="A20" s="375" t="s">
        <v>51</v>
      </c>
      <c r="B20" s="376">
        <v>50</v>
      </c>
      <c r="C20" s="382" t="s">
        <v>111</v>
      </c>
    </row>
    <row r="21" spans="1:3" x14ac:dyDescent="0.2">
      <c r="A21" s="375" t="s">
        <v>53</v>
      </c>
      <c r="B21" s="376">
        <v>24</v>
      </c>
      <c r="C21" s="382" t="s">
        <v>111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24</v>
      </c>
      <c r="C23" s="382" t="s">
        <v>111</v>
      </c>
    </row>
    <row r="24" spans="1:3" x14ac:dyDescent="0.2">
      <c r="A24" s="375" t="s">
        <v>70</v>
      </c>
      <c r="B24" s="376">
        <v>9</v>
      </c>
      <c r="C24" s="382" t="s">
        <v>111</v>
      </c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24</v>
      </c>
      <c r="C26" s="382" t="s">
        <v>111</v>
      </c>
    </row>
    <row r="27" spans="1:3" x14ac:dyDescent="0.2">
      <c r="A27" s="377" t="s">
        <v>106</v>
      </c>
      <c r="B27" s="383">
        <v>24</v>
      </c>
      <c r="C27" s="385"/>
    </row>
    <row r="28" spans="1:3" x14ac:dyDescent="0.2">
      <c r="A28" s="381"/>
    </row>
    <row r="29" spans="1:3" x14ac:dyDescent="0.2">
      <c r="A29" s="479" t="s">
        <v>107</v>
      </c>
      <c r="B29" s="479"/>
      <c r="C29" s="479"/>
    </row>
    <row r="30" spans="1:3" x14ac:dyDescent="0.2">
      <c r="A30" t="s">
        <v>113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77"/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596">
        <f>Данные!B20</f>
        <v>50</v>
      </c>
      <c r="L2" s="597"/>
      <c r="M2" s="171"/>
      <c r="N2" s="172"/>
      <c r="O2" s="173"/>
      <c r="P2" s="615"/>
      <c r="Q2" s="615"/>
      <c r="R2" s="174"/>
      <c r="S2" s="175"/>
    </row>
    <row r="3" spans="1:19" ht="17.25" customHeight="1" thickBot="1" x14ac:dyDescent="0.25">
      <c r="A3" s="170"/>
      <c r="B3" s="580"/>
      <c r="C3" s="581"/>
      <c r="D3" s="582"/>
      <c r="E3" s="589" t="s">
        <v>51</v>
      </c>
      <c r="F3" s="590"/>
      <c r="G3" s="590"/>
      <c r="H3" s="591"/>
      <c r="I3" s="594"/>
      <c r="J3" s="595"/>
      <c r="K3" s="598"/>
      <c r="L3" s="599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77"/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596">
        <f>Данные!B21</f>
        <v>24</v>
      </c>
      <c r="L2" s="597"/>
      <c r="M2" s="210"/>
      <c r="N2" s="211"/>
      <c r="O2" s="212"/>
      <c r="P2" s="616"/>
      <c r="Q2" s="616"/>
      <c r="R2" s="213"/>
      <c r="S2" s="214"/>
    </row>
    <row r="3" spans="1:19" ht="17.25" customHeight="1" thickBot="1" x14ac:dyDescent="0.25">
      <c r="A3" s="209"/>
      <c r="B3" s="580"/>
      <c r="C3" s="581"/>
      <c r="D3" s="582"/>
      <c r="E3" s="589" t="s">
        <v>53</v>
      </c>
      <c r="F3" s="590"/>
      <c r="G3" s="590"/>
      <c r="H3" s="591"/>
      <c r="I3" s="594"/>
      <c r="J3" s="595"/>
      <c r="K3" s="598"/>
      <c r="L3" s="599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17" t="s">
        <v>54</v>
      </c>
      <c r="C18" s="618"/>
      <c r="D18" s="618"/>
      <c r="E18" s="619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77"/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596">
        <f>Данные!B26</f>
        <v>24</v>
      </c>
      <c r="L2" s="597"/>
      <c r="M2" s="134"/>
      <c r="N2" s="135"/>
      <c r="O2" s="136"/>
      <c r="P2" s="620"/>
      <c r="Q2" s="620"/>
      <c r="R2" s="137"/>
      <c r="S2" s="138"/>
    </row>
    <row r="3" spans="1:19" ht="17.25" customHeight="1" thickBot="1" x14ac:dyDescent="0.25">
      <c r="A3" s="133"/>
      <c r="B3" s="580"/>
      <c r="C3" s="581"/>
      <c r="D3" s="582"/>
      <c r="E3" s="589" t="s">
        <v>55</v>
      </c>
      <c r="F3" s="590"/>
      <c r="G3" s="590"/>
      <c r="H3" s="591"/>
      <c r="I3" s="594"/>
      <c r="J3" s="595"/>
      <c r="K3" s="598"/>
      <c r="L3" s="599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77"/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622">
        <f>Данные!B23</f>
        <v>24</v>
      </c>
      <c r="L2" s="623"/>
      <c r="M2" s="267"/>
      <c r="N2" s="268"/>
      <c r="O2" s="269"/>
      <c r="P2" s="621"/>
      <c r="Q2" s="621"/>
      <c r="R2" s="270"/>
      <c r="S2" s="271"/>
    </row>
    <row r="3" spans="1:19" ht="17.25" customHeight="1" thickBot="1" x14ac:dyDescent="0.25">
      <c r="A3" s="266"/>
      <c r="B3" s="580"/>
      <c r="C3" s="581"/>
      <c r="D3" s="582"/>
      <c r="E3" s="589" t="s">
        <v>56</v>
      </c>
      <c r="F3" s="590"/>
      <c r="G3" s="590"/>
      <c r="H3" s="591"/>
      <c r="I3" s="594"/>
      <c r="J3" s="595"/>
      <c r="K3" s="624"/>
      <c r="L3" s="625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20" zoomScaleNormal="100" zoomScaleSheetLayoutView="120" workbookViewId="0">
      <selection activeCell="J21" sqref="J21"/>
    </sheetView>
  </sheetViews>
  <sheetFormatPr defaultRowHeight="12.75" x14ac:dyDescent="0.2"/>
  <cols>
    <col min="1" max="1" width="12.140625" customWidth="1"/>
    <col min="2" max="2" width="20.57031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9.5703125" bestFit="1" customWidth="1"/>
    <col min="11" max="11" width="11.7109375" customWidth="1"/>
    <col min="12" max="12" width="9.28515625" customWidth="1"/>
  </cols>
  <sheetData>
    <row r="1" spans="1:13" ht="18" x14ac:dyDescent="0.25">
      <c r="A1" s="390"/>
      <c r="B1" s="469" t="s">
        <v>114</v>
      </c>
      <c r="C1" s="390"/>
      <c r="D1" s="468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139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00" t="s">
        <v>115</v>
      </c>
      <c r="B3" s="500"/>
      <c r="C3" s="500"/>
      <c r="D3" s="500"/>
      <c r="E3" s="500"/>
      <c r="F3" s="500"/>
      <c r="G3" s="500"/>
      <c r="H3" s="500"/>
      <c r="I3" s="500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116</v>
      </c>
      <c r="B5" s="398" t="s">
        <v>117</v>
      </c>
      <c r="C5" s="398" t="s">
        <v>67</v>
      </c>
      <c r="D5" s="399" t="s">
        <v>118</v>
      </c>
      <c r="E5" s="398" t="s">
        <v>119</v>
      </c>
      <c r="F5" s="398" t="s">
        <v>120</v>
      </c>
      <c r="G5" s="398" t="s">
        <v>121</v>
      </c>
      <c r="H5" s="400" t="s">
        <v>122</v>
      </c>
      <c r="I5" s="401"/>
      <c r="J5" s="401"/>
      <c r="K5" s="401"/>
      <c r="L5" s="401"/>
    </row>
    <row r="6" spans="1:13" x14ac:dyDescent="0.2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67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[1]Данные!A25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123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124</v>
      </c>
      <c r="B20" s="398" t="s">
        <v>125</v>
      </c>
      <c r="C20" s="398" t="s">
        <v>126</v>
      </c>
      <c r="D20" s="398" t="s">
        <v>127</v>
      </c>
      <c r="E20" s="398" t="s">
        <v>128</v>
      </c>
      <c r="F20" s="398" t="s">
        <v>129</v>
      </c>
      <c r="G20" s="429" t="s">
        <v>130</v>
      </c>
      <c r="H20" s="430" t="s">
        <v>131</v>
      </c>
      <c r="I20" s="431" t="s">
        <v>132</v>
      </c>
      <c r="J20" s="431" t="s">
        <v>140</v>
      </c>
      <c r="K20" s="401"/>
      <c r="L20" s="401"/>
    </row>
    <row r="21" spans="1:12" x14ac:dyDescent="0.2">
      <c r="A21" s="432">
        <f>D6*700000</f>
        <v>18200000</v>
      </c>
      <c r="B21" s="433">
        <v>43781</v>
      </c>
      <c r="C21" s="434">
        <v>43783</v>
      </c>
      <c r="D21" s="433">
        <v>43789</v>
      </c>
      <c r="E21" s="435">
        <v>466668</v>
      </c>
      <c r="F21" s="435">
        <v>519471</v>
      </c>
      <c r="G21" s="436">
        <f>F21/A$21</f>
        <v>2.8542362637362637E-2</v>
      </c>
      <c r="H21" s="437">
        <f>A21-F21</f>
        <v>17680529</v>
      </c>
      <c r="I21" s="438">
        <f>1-G21</f>
        <v>0.97145763736263735</v>
      </c>
      <c r="J21" s="473"/>
      <c r="K21" s="413"/>
      <c r="L21" s="413"/>
    </row>
    <row r="22" spans="1:12" ht="12.75" customHeight="1" x14ac:dyDescent="0.2">
      <c r="A22" s="440"/>
      <c r="B22" s="441">
        <v>43820</v>
      </c>
      <c r="C22" s="441">
        <v>43824</v>
      </c>
      <c r="D22" s="441">
        <v>43468</v>
      </c>
      <c r="E22" s="442">
        <v>829632</v>
      </c>
      <c r="F22" s="442">
        <v>880380</v>
      </c>
      <c r="G22" s="436">
        <f>F22/A$21</f>
        <v>4.8372527472527474E-2</v>
      </c>
      <c r="H22" s="443">
        <f>H21-F22</f>
        <v>16800149</v>
      </c>
      <c r="I22" s="444">
        <f>I21-G22</f>
        <v>0.92308510989010983</v>
      </c>
      <c r="J22" s="474"/>
      <c r="K22" s="393"/>
      <c r="L22" s="393"/>
    </row>
    <row r="23" spans="1:12" ht="12.75" customHeight="1" x14ac:dyDescent="0.2">
      <c r="A23" s="445"/>
      <c r="B23" s="446">
        <v>44186</v>
      </c>
      <c r="C23" s="446">
        <v>44188</v>
      </c>
      <c r="D23" s="472">
        <v>44200</v>
      </c>
      <c r="E23" s="447">
        <v>504216</v>
      </c>
      <c r="F23" s="447">
        <v>530100</v>
      </c>
      <c r="G23" s="436">
        <f t="shared" ref="G23" si="2">F23/A$21</f>
        <v>2.9126373626373627E-2</v>
      </c>
      <c r="H23" s="443">
        <f t="shared" ref="H23" si="3">H22-F23</f>
        <v>16270049</v>
      </c>
      <c r="I23" s="444">
        <f t="shared" ref="I23" si="4">I22-G23</f>
        <v>0.89395873626373623</v>
      </c>
      <c r="J23" s="475">
        <v>360</v>
      </c>
      <c r="K23" s="413"/>
      <c r="L23" s="413"/>
    </row>
    <row r="24" spans="1:12" x14ac:dyDescent="0.2">
      <c r="A24" s="445"/>
      <c r="B24" s="379">
        <v>44341</v>
      </c>
      <c r="C24" s="379">
        <v>44343</v>
      </c>
      <c r="D24" s="379">
        <v>44349</v>
      </c>
      <c r="E24" s="638">
        <v>450576</v>
      </c>
      <c r="F24" s="638">
        <v>500850</v>
      </c>
      <c r="G24" s="436">
        <f t="shared" ref="G24" si="5">F24/A$21</f>
        <v>2.7519230769230768E-2</v>
      </c>
      <c r="H24" s="443">
        <f t="shared" ref="H24" si="6">H23-F24</f>
        <v>15769199</v>
      </c>
      <c r="I24" s="444">
        <f t="shared" ref="I24" si="7">I23-G24</f>
        <v>0.86643950549450544</v>
      </c>
      <c r="J24" s="626">
        <v>359</v>
      </c>
      <c r="K24" s="439"/>
      <c r="L24" s="393"/>
    </row>
    <row r="25" spans="1:12" x14ac:dyDescent="0.2">
      <c r="A25" s="445"/>
      <c r="B25" s="379"/>
      <c r="C25" s="379"/>
      <c r="D25" s="379"/>
      <c r="E25" s="639"/>
      <c r="F25" s="639"/>
      <c r="G25" s="628"/>
      <c r="H25" s="627"/>
      <c r="I25" s="448"/>
      <c r="J25" s="475"/>
      <c r="K25" s="449"/>
      <c r="L25" s="393"/>
    </row>
    <row r="26" spans="1:12" x14ac:dyDescent="0.2">
      <c r="A26" s="445"/>
      <c r="B26" s="379"/>
      <c r="C26" s="379"/>
      <c r="D26" s="379"/>
      <c r="E26" s="639"/>
      <c r="F26" s="639"/>
      <c r="G26" s="628"/>
      <c r="H26" s="627"/>
      <c r="I26" s="448"/>
      <c r="J26" s="475"/>
      <c r="K26" s="439"/>
      <c r="L26" s="393"/>
    </row>
    <row r="27" spans="1:12" x14ac:dyDescent="0.2">
      <c r="A27" s="445"/>
      <c r="B27" s="379"/>
      <c r="C27" s="379"/>
      <c r="D27" s="379"/>
      <c r="E27" s="639"/>
      <c r="F27" s="639"/>
      <c r="G27" s="628"/>
      <c r="H27" s="627"/>
      <c r="I27" s="448"/>
      <c r="J27" s="475"/>
      <c r="K27" s="439"/>
      <c r="L27" s="393"/>
    </row>
    <row r="28" spans="1:12" x14ac:dyDescent="0.2">
      <c r="A28" s="445"/>
      <c r="B28" s="379"/>
      <c r="C28" s="379"/>
      <c r="D28" s="379"/>
      <c r="E28" s="639"/>
      <c r="F28" s="639"/>
      <c r="G28" s="628"/>
      <c r="H28" s="627"/>
      <c r="I28" s="448"/>
      <c r="J28" s="475"/>
      <c r="K28" s="439"/>
      <c r="L28" s="393"/>
    </row>
    <row r="29" spans="1:12" x14ac:dyDescent="0.2">
      <c r="A29" s="445"/>
      <c r="B29" s="379"/>
      <c r="C29" s="379"/>
      <c r="D29" s="376"/>
      <c r="E29" s="638"/>
      <c r="F29" s="639"/>
      <c r="G29" s="629"/>
      <c r="H29" s="627"/>
      <c r="I29" s="630"/>
      <c r="J29" s="631"/>
      <c r="K29" s="439"/>
      <c r="L29" s="393"/>
    </row>
    <row r="30" spans="1:12" x14ac:dyDescent="0.2">
      <c r="A30" s="445"/>
      <c r="B30" s="379"/>
      <c r="C30" s="379"/>
      <c r="D30" s="376"/>
      <c r="E30" s="638"/>
      <c r="F30" s="639"/>
      <c r="G30" s="628"/>
      <c r="H30" s="627"/>
      <c r="I30" s="630"/>
      <c r="J30" s="631"/>
      <c r="K30" s="439"/>
      <c r="L30" s="393"/>
    </row>
    <row r="31" spans="1:12" ht="13.5" thickBot="1" x14ac:dyDescent="0.25">
      <c r="A31" s="450"/>
      <c r="B31" s="632"/>
      <c r="C31" s="632"/>
      <c r="D31" s="633"/>
      <c r="E31" s="640"/>
      <c r="F31" s="641"/>
      <c r="G31" s="634"/>
      <c r="H31" s="635"/>
      <c r="I31" s="636"/>
      <c r="J31" s="637"/>
      <c r="K31" s="393"/>
      <c r="L31" s="393"/>
    </row>
    <row r="32" spans="1:12" ht="13.5" thickBot="1" x14ac:dyDescent="0.25">
      <c r="A32" s="451" t="s">
        <v>133</v>
      </c>
      <c r="B32" s="452"/>
      <c r="C32" s="452"/>
      <c r="D32" s="453"/>
      <c r="E32" s="470">
        <f>SUM(E21:E31)</f>
        <v>2251092</v>
      </c>
      <c r="F32" s="471">
        <f>SUM(F21:F31)</f>
        <v>2430801</v>
      </c>
      <c r="G32" s="454">
        <f>SUM(G21:G31)</f>
        <v>0.13356049450549451</v>
      </c>
      <c r="H32" s="455">
        <f>A21-F32</f>
        <v>15769199</v>
      </c>
      <c r="I32" s="456">
        <f>1-G32</f>
        <v>0.86643950549450555</v>
      </c>
      <c r="J32" s="476"/>
      <c r="K32" s="457"/>
      <c r="L32" s="457"/>
    </row>
    <row r="35" spans="1:1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25">
      <c r="A36" s="501" t="s">
        <v>134</v>
      </c>
      <c r="B36" s="501"/>
      <c r="C36" s="501"/>
      <c r="D36" s="501"/>
      <c r="E36" s="393"/>
      <c r="F36" s="393"/>
      <c r="G36" s="393"/>
      <c r="H36" s="393"/>
      <c r="I36" s="393"/>
      <c r="J36" s="393"/>
    </row>
    <row r="37" spans="1:11" x14ac:dyDescent="0.2">
      <c r="A37" s="502" t="s">
        <v>135</v>
      </c>
      <c r="B37" s="502"/>
      <c r="C37" s="458" t="s">
        <v>136</v>
      </c>
      <c r="D37" s="458" t="s">
        <v>137</v>
      </c>
      <c r="E37" s="393"/>
      <c r="F37" s="393"/>
      <c r="G37" s="393"/>
      <c r="H37" s="393"/>
      <c r="I37" s="393"/>
      <c r="J37" s="393"/>
    </row>
    <row r="38" spans="1:11" x14ac:dyDescent="0.2">
      <c r="A38" s="503">
        <f>A21-F32</f>
        <v>15769199</v>
      </c>
      <c r="B38" s="504"/>
      <c r="C38" s="459">
        <f>1-G32</f>
        <v>0.86643950549450555</v>
      </c>
      <c r="D38" s="460">
        <f>(C38/0.8)*100</f>
        <v>108.30493818681319</v>
      </c>
      <c r="E38" s="461" t="s">
        <v>138</v>
      </c>
      <c r="F38" s="461"/>
      <c r="G38" s="461"/>
      <c r="H38" s="461"/>
      <c r="I38" s="461"/>
      <c r="J38" s="461"/>
    </row>
    <row r="39" spans="1:11" x14ac:dyDescent="0.2">
      <c r="A39" s="393"/>
      <c r="B39" s="393"/>
      <c r="C39" s="393"/>
      <c r="D39" s="393"/>
      <c r="E39" s="393"/>
      <c r="F39" s="393"/>
    </row>
    <row r="40" spans="1:1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75" x14ac:dyDescent="0.25">
      <c r="A41" s="393"/>
      <c r="B41" s="462"/>
      <c r="C41" s="462"/>
      <c r="D41" s="393"/>
      <c r="E41" s="393"/>
      <c r="F41" s="393"/>
      <c r="G41" s="393"/>
      <c r="H41" s="393"/>
      <c r="I41" s="393"/>
      <c r="J41" s="393"/>
    </row>
    <row r="42" spans="1:11" x14ac:dyDescent="0.2">
      <c r="A42" s="463"/>
      <c r="B42" s="463"/>
      <c r="C42" s="463"/>
      <c r="D42" s="463"/>
      <c r="E42" s="463"/>
      <c r="F42" s="463"/>
      <c r="G42" s="463"/>
      <c r="H42" s="463"/>
      <c r="I42" s="495"/>
      <c r="J42" s="496"/>
    </row>
    <row r="43" spans="1:11" x14ac:dyDescent="0.2">
      <c r="A43" s="464"/>
      <c r="B43" s="465"/>
      <c r="C43" s="465"/>
      <c r="D43" s="393"/>
      <c r="E43" s="393"/>
      <c r="F43" s="465"/>
      <c r="G43" s="423"/>
      <c r="H43" s="465"/>
    </row>
    <row r="44" spans="1:11" x14ac:dyDescent="0.2">
      <c r="A44" s="464"/>
      <c r="B44" s="465"/>
      <c r="C44" s="465"/>
      <c r="D44" s="465"/>
      <c r="E44" s="465"/>
      <c r="F44" s="465"/>
      <c r="G44" s="423"/>
      <c r="H44" s="465"/>
    </row>
    <row r="45" spans="1:11" x14ac:dyDescent="0.2">
      <c r="A45" s="464"/>
      <c r="B45" s="465"/>
      <c r="C45" s="465"/>
      <c r="D45" s="393"/>
      <c r="E45" s="393"/>
      <c r="F45" s="465"/>
      <c r="G45" s="423"/>
      <c r="H45" s="465"/>
    </row>
    <row r="46" spans="1:11" x14ac:dyDescent="0.2">
      <c r="A46" s="464"/>
      <c r="B46" s="465"/>
      <c r="C46" s="465"/>
      <c r="D46" s="465"/>
      <c r="E46" s="465"/>
      <c r="F46" s="465"/>
      <c r="G46" s="423"/>
      <c r="H46" s="465"/>
    </row>
    <row r="47" spans="1:11" x14ac:dyDescent="0.2">
      <c r="A47" s="464"/>
      <c r="B47" s="465"/>
      <c r="C47" s="465"/>
      <c r="D47" s="393"/>
      <c r="E47" s="393"/>
      <c r="F47" s="465"/>
      <c r="G47" s="423"/>
      <c r="H47" s="465"/>
    </row>
    <row r="48" spans="1:11" x14ac:dyDescent="0.2">
      <c r="A48" s="464"/>
      <c r="B48" s="465"/>
      <c r="C48" s="413"/>
      <c r="D48" s="466"/>
      <c r="E48" s="466"/>
      <c r="F48" s="413"/>
      <c r="G48" s="413"/>
      <c r="H48" s="413"/>
    </row>
    <row r="49" spans="1:10" x14ac:dyDescent="0.2">
      <c r="A49" s="464"/>
      <c r="B49" s="465"/>
      <c r="C49" s="465"/>
      <c r="D49" s="465"/>
      <c r="E49" s="465"/>
      <c r="F49" s="465"/>
      <c r="G49" s="423"/>
      <c r="H49" s="465"/>
    </row>
    <row r="50" spans="1:10" x14ac:dyDescent="0.2">
      <c r="A50" s="464"/>
      <c r="B50" s="465"/>
      <c r="C50" s="465"/>
      <c r="D50" s="465"/>
      <c r="E50" s="465"/>
      <c r="F50" s="465"/>
      <c r="G50" s="423"/>
      <c r="H50" s="465"/>
    </row>
    <row r="51" spans="1:10" x14ac:dyDescent="0.2">
      <c r="A51" s="464"/>
      <c r="B51" s="465"/>
      <c r="C51" s="465"/>
      <c r="D51" s="393"/>
      <c r="E51" s="393"/>
      <c r="F51" s="465"/>
      <c r="G51" s="423"/>
      <c r="H51" s="465"/>
    </row>
    <row r="52" spans="1:10" ht="15.75" x14ac:dyDescent="0.25">
      <c r="A52" s="393"/>
      <c r="B52" s="498"/>
      <c r="C52" s="498"/>
      <c r="D52" s="499"/>
      <c r="E52" s="461"/>
      <c r="F52" s="393"/>
      <c r="G52" s="393"/>
      <c r="H52" s="393"/>
      <c r="I52" s="393"/>
      <c r="J52" s="393"/>
    </row>
    <row r="53" spans="1:10" x14ac:dyDescent="0.2">
      <c r="A53" s="463"/>
      <c r="B53" s="463"/>
      <c r="C53" s="463"/>
      <c r="D53" s="463"/>
      <c r="E53" s="463"/>
      <c r="F53" s="463"/>
      <c r="G53" s="463"/>
      <c r="H53" s="463"/>
      <c r="I53" s="495"/>
      <c r="J53" s="496"/>
    </row>
    <row r="54" spans="1:10" x14ac:dyDescent="0.2">
      <c r="A54" s="464"/>
      <c r="B54" s="393"/>
      <c r="C54" s="393"/>
      <c r="D54" s="393"/>
      <c r="E54" s="393"/>
      <c r="F54" s="423"/>
      <c r="G54" s="423"/>
      <c r="H54" s="465"/>
      <c r="I54" s="497"/>
      <c r="J54" s="497"/>
    </row>
    <row r="55" spans="1:10" x14ac:dyDescent="0.2">
      <c r="A55" s="464"/>
      <c r="B55" s="393"/>
      <c r="C55" s="393"/>
      <c r="D55" s="413"/>
      <c r="E55" s="413"/>
      <c r="F55" s="413"/>
      <c r="G55" s="413"/>
      <c r="H55" s="413"/>
      <c r="I55" s="497"/>
      <c r="J55" s="497"/>
    </row>
    <row r="56" spans="1:10" x14ac:dyDescent="0.2">
      <c r="A56" s="393"/>
      <c r="B56" s="393"/>
      <c r="C56" s="393"/>
      <c r="D56" s="393"/>
      <c r="E56" s="393"/>
      <c r="F56" s="393"/>
      <c r="G56" s="393"/>
      <c r="H56" s="393"/>
    </row>
    <row r="61" spans="1:10" x14ac:dyDescent="0.2">
      <c r="B61" s="495"/>
      <c r="C61" s="496"/>
    </row>
    <row r="68" spans="2:3" x14ac:dyDescent="0.2">
      <c r="B68" s="495"/>
      <c r="C68" s="496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6" width="9.140625" style="307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30" t="s">
        <v>64</v>
      </c>
      <c r="B11" s="530"/>
      <c r="C11" s="530"/>
      <c r="D11" s="530"/>
      <c r="E11" s="530"/>
      <c r="F11" s="530"/>
      <c r="G11" s="530"/>
      <c r="H11" s="530"/>
      <c r="I11" s="530"/>
      <c r="J11" s="530"/>
    </row>
    <row r="12" spans="1:11" ht="15" customHeight="1" x14ac:dyDescent="0.25">
      <c r="A12" s="529" t="s">
        <v>74</v>
      </c>
      <c r="B12" s="529"/>
      <c r="C12" s="529"/>
      <c r="D12" s="529"/>
      <c r="E12" s="529"/>
      <c r="F12" s="529"/>
      <c r="G12" s="529"/>
      <c r="H12" s="529"/>
      <c r="I12" s="529"/>
      <c r="J12" s="529"/>
    </row>
    <row r="13" spans="1:11" ht="18" customHeight="1" x14ac:dyDescent="0.25">
      <c r="A13" s="531" t="str">
        <f>Данные!A2</f>
        <v>ХXI-КПМ-30-1-500-7 (Каласы 0.5 л.)</v>
      </c>
      <c r="B13" s="530"/>
      <c r="C13" s="530"/>
      <c r="D13" s="530"/>
      <c r="E13" s="530"/>
      <c r="F13" s="530"/>
      <c r="G13" s="530"/>
      <c r="H13" s="530"/>
      <c r="I13" s="530"/>
      <c r="J13" s="530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27" t="s">
        <v>65</v>
      </c>
      <c r="B22" s="527" t="s">
        <v>66</v>
      </c>
      <c r="C22" s="527"/>
      <c r="D22" s="527"/>
      <c r="E22" s="527" t="s">
        <v>67</v>
      </c>
      <c r="F22" s="527"/>
      <c r="G22" s="528" t="s">
        <v>68</v>
      </c>
      <c r="H22" s="527" t="s">
        <v>69</v>
      </c>
      <c r="I22" s="527"/>
      <c r="J22" s="527"/>
    </row>
    <row r="23" spans="1:10" x14ac:dyDescent="0.25">
      <c r="A23" s="527"/>
      <c r="B23" s="527"/>
      <c r="C23" s="527"/>
      <c r="D23" s="527"/>
      <c r="E23" s="527"/>
      <c r="F23" s="527"/>
      <c r="G23" s="528"/>
      <c r="H23" s="527"/>
      <c r="I23" s="527"/>
      <c r="J23" s="527"/>
    </row>
    <row r="24" spans="1:10" x14ac:dyDescent="0.25">
      <c r="A24" s="505">
        <v>1</v>
      </c>
      <c r="B24" s="532" t="s">
        <v>43</v>
      </c>
      <c r="C24" s="533"/>
      <c r="D24" s="534"/>
      <c r="E24" s="510" t="str">
        <f>Данные!C14</f>
        <v>ХXI-КПМ-30-1-500-7</v>
      </c>
      <c r="F24" s="511"/>
      <c r="G24" s="514">
        <f>Данные!B14</f>
        <v>26</v>
      </c>
      <c r="H24" s="516"/>
      <c r="I24" s="517"/>
      <c r="J24" s="518"/>
    </row>
    <row r="25" spans="1:10" ht="40.15" customHeight="1" x14ac:dyDescent="0.25">
      <c r="A25" s="525"/>
      <c r="B25" s="522" t="str">
        <f>Данные!$A$30</f>
        <v>(к серийному формокомплекту ХXI-КПМ-30-1-500-7)</v>
      </c>
      <c r="C25" s="523"/>
      <c r="D25" s="524"/>
      <c r="E25" s="526"/>
      <c r="F25" s="513"/>
      <c r="G25" s="515"/>
      <c r="H25" s="519"/>
      <c r="I25" s="520"/>
      <c r="J25" s="521"/>
    </row>
    <row r="26" spans="1:10" x14ac:dyDescent="0.25">
      <c r="A26" s="505">
        <v>1</v>
      </c>
      <c r="B26" s="507" t="s">
        <v>108</v>
      </c>
      <c r="C26" s="508"/>
      <c r="D26" s="509"/>
      <c r="E26" s="510" t="str">
        <f>Данные!C15</f>
        <v>ХXI-КПМ-30-1-500-7</v>
      </c>
      <c r="F26" s="511"/>
      <c r="G26" s="514">
        <f>Данные!B15</f>
        <v>26</v>
      </c>
      <c r="H26" s="516"/>
      <c r="I26" s="517"/>
      <c r="J26" s="518"/>
    </row>
    <row r="27" spans="1:10" ht="40.15" customHeight="1" x14ac:dyDescent="0.25">
      <c r="A27" s="525"/>
      <c r="B27" s="522" t="str">
        <f>Данные!$A$30</f>
        <v>(к серийному формокомплекту ХXI-КПМ-30-1-500-7)</v>
      </c>
      <c r="C27" s="523"/>
      <c r="D27" s="524"/>
      <c r="E27" s="526"/>
      <c r="F27" s="513"/>
      <c r="G27" s="515"/>
      <c r="H27" s="519"/>
      <c r="I27" s="520"/>
      <c r="J27" s="521"/>
    </row>
    <row r="28" spans="1:10" x14ac:dyDescent="0.25">
      <c r="A28" s="505">
        <v>1</v>
      </c>
      <c r="B28" s="507" t="s">
        <v>38</v>
      </c>
      <c r="C28" s="508"/>
      <c r="D28" s="509"/>
      <c r="E28" s="510" t="str">
        <f>Данные!C16</f>
        <v>ХXI-КПМ-30-1-500-7</v>
      </c>
      <c r="F28" s="511"/>
      <c r="G28" s="514">
        <f>Данные!B16</f>
        <v>30</v>
      </c>
      <c r="H28" s="516"/>
      <c r="I28" s="517"/>
      <c r="J28" s="518"/>
    </row>
    <row r="29" spans="1:10" ht="40.15" customHeight="1" x14ac:dyDescent="0.25">
      <c r="A29" s="525"/>
      <c r="B29" s="522" t="str">
        <f>Данные!$A$30</f>
        <v>(к серийному формокомплекту ХXI-КПМ-30-1-500-7)</v>
      </c>
      <c r="C29" s="523"/>
      <c r="D29" s="524"/>
      <c r="E29" s="526"/>
      <c r="F29" s="513"/>
      <c r="G29" s="515"/>
      <c r="H29" s="519"/>
      <c r="I29" s="520"/>
      <c r="J29" s="521"/>
    </row>
    <row r="30" spans="1:10" ht="14.45" customHeight="1" x14ac:dyDescent="0.25">
      <c r="A30" s="505">
        <v>1</v>
      </c>
      <c r="B30" s="507" t="s">
        <v>109</v>
      </c>
      <c r="C30" s="508"/>
      <c r="D30" s="509"/>
      <c r="E30" s="510" t="str">
        <f>Данные!C17</f>
        <v>ХXI-КПМ-30-1-500-7</v>
      </c>
      <c r="F30" s="511"/>
      <c r="G30" s="514">
        <f>Данные!B17</f>
        <v>30</v>
      </c>
      <c r="H30" s="516"/>
      <c r="I30" s="517"/>
      <c r="J30" s="518"/>
    </row>
    <row r="31" spans="1:10" ht="40.15" customHeight="1" x14ac:dyDescent="0.25">
      <c r="A31" s="506"/>
      <c r="B31" s="522" t="str">
        <f>Данные!$A$30</f>
        <v>(к серийному формокомплекту ХXI-КПМ-30-1-500-7)</v>
      </c>
      <c r="C31" s="523"/>
      <c r="D31" s="524"/>
      <c r="E31" s="512"/>
      <c r="F31" s="513"/>
      <c r="G31" s="515"/>
      <c r="H31" s="519"/>
      <c r="I31" s="520"/>
      <c r="J31" s="521"/>
    </row>
    <row r="32" spans="1:10" ht="14.45" customHeight="1" x14ac:dyDescent="0.25">
      <c r="A32" s="505">
        <v>1</v>
      </c>
      <c r="B32" s="507" t="s">
        <v>47</v>
      </c>
      <c r="C32" s="508"/>
      <c r="D32" s="509"/>
      <c r="E32" s="510" t="str">
        <f>Данные!C18</f>
        <v>ХXI-КПМ-30-1-500-7</v>
      </c>
      <c r="F32" s="511"/>
      <c r="G32" s="514">
        <f>Данные!B18</f>
        <v>70</v>
      </c>
      <c r="H32" s="516"/>
      <c r="I32" s="517"/>
      <c r="J32" s="518"/>
    </row>
    <row r="33" spans="1:10" ht="40.15" customHeight="1" x14ac:dyDescent="0.25">
      <c r="A33" s="506"/>
      <c r="B33" s="522" t="str">
        <f>Данные!$A$30</f>
        <v>(к серийному формокомплекту ХXI-КПМ-30-1-500-7)</v>
      </c>
      <c r="C33" s="523"/>
      <c r="D33" s="524"/>
      <c r="E33" s="512"/>
      <c r="F33" s="513"/>
      <c r="G33" s="515"/>
      <c r="H33" s="519"/>
      <c r="I33" s="520"/>
      <c r="J33" s="521"/>
    </row>
    <row r="34" spans="1:10" ht="14.45" customHeight="1" x14ac:dyDescent="0.25">
      <c r="A34" s="505">
        <v>1</v>
      </c>
      <c r="B34" s="507" t="s">
        <v>90</v>
      </c>
      <c r="C34" s="508"/>
      <c r="D34" s="509"/>
      <c r="E34" s="510" t="str">
        <f>Данные!C19</f>
        <v>ХXI-КПМ-30-1-500-7</v>
      </c>
      <c r="F34" s="511"/>
      <c r="G34" s="514">
        <f>Данные!B19</f>
        <v>70</v>
      </c>
      <c r="H34" s="516"/>
      <c r="I34" s="517"/>
      <c r="J34" s="518"/>
    </row>
    <row r="35" spans="1:10" ht="40.15" customHeight="1" x14ac:dyDescent="0.25">
      <c r="A35" s="506"/>
      <c r="B35" s="522" t="str">
        <f>Данные!$A$30</f>
        <v>(к серийному формокомплекту ХXI-КПМ-30-1-500-7)</v>
      </c>
      <c r="C35" s="523"/>
      <c r="D35" s="524"/>
      <c r="E35" s="512"/>
      <c r="F35" s="513"/>
      <c r="G35" s="515"/>
      <c r="H35" s="519"/>
      <c r="I35" s="520"/>
      <c r="J35" s="521"/>
    </row>
    <row r="36" spans="1:10" ht="14.45" customHeight="1" x14ac:dyDescent="0.25">
      <c r="A36" s="505">
        <v>1</v>
      </c>
      <c r="B36" s="507" t="s">
        <v>51</v>
      </c>
      <c r="C36" s="508"/>
      <c r="D36" s="509"/>
      <c r="E36" s="510" t="str">
        <f>Данные!C20</f>
        <v>ХXI-КПМ-30-1-500-7</v>
      </c>
      <c r="F36" s="511"/>
      <c r="G36" s="514">
        <f>Данные!B20</f>
        <v>50</v>
      </c>
      <c r="H36" s="516"/>
      <c r="I36" s="517"/>
      <c r="J36" s="518"/>
    </row>
    <row r="37" spans="1:10" ht="40.15" customHeight="1" x14ac:dyDescent="0.25">
      <c r="A37" s="506"/>
      <c r="B37" s="522" t="str">
        <f>Данные!$A$30</f>
        <v>(к серийному формокомплекту ХXI-КПМ-30-1-500-7)</v>
      </c>
      <c r="C37" s="523"/>
      <c r="D37" s="524"/>
      <c r="E37" s="512"/>
      <c r="F37" s="513"/>
      <c r="G37" s="515"/>
      <c r="H37" s="519"/>
      <c r="I37" s="520"/>
      <c r="J37" s="521"/>
    </row>
    <row r="38" spans="1:10" ht="14.45" customHeight="1" x14ac:dyDescent="0.25">
      <c r="A38" s="505">
        <v>1</v>
      </c>
      <c r="B38" s="507" t="s">
        <v>53</v>
      </c>
      <c r="C38" s="508"/>
      <c r="D38" s="509"/>
      <c r="E38" s="510" t="str">
        <f>Данные!C21</f>
        <v>ХXI-КПМ-30-1-500-7</v>
      </c>
      <c r="F38" s="511"/>
      <c r="G38" s="514">
        <f>Данные!B21</f>
        <v>24</v>
      </c>
      <c r="H38" s="516"/>
      <c r="I38" s="517"/>
      <c r="J38" s="518"/>
    </row>
    <row r="39" spans="1:10" ht="40.15" customHeight="1" x14ac:dyDescent="0.25">
      <c r="A39" s="506"/>
      <c r="B39" s="522" t="str">
        <f>Данные!$A$30</f>
        <v>(к серийному формокомплекту ХXI-КПМ-30-1-500-7)</v>
      </c>
      <c r="C39" s="523"/>
      <c r="D39" s="524"/>
      <c r="E39" s="512"/>
      <c r="F39" s="513"/>
      <c r="G39" s="515"/>
      <c r="H39" s="519"/>
      <c r="I39" s="520"/>
      <c r="J39" s="521"/>
    </row>
    <row r="40" spans="1:10" ht="14.45" customHeight="1" x14ac:dyDescent="0.25">
      <c r="A40" s="505">
        <v>1</v>
      </c>
      <c r="B40" s="507" t="s">
        <v>56</v>
      </c>
      <c r="C40" s="508"/>
      <c r="D40" s="509"/>
      <c r="E40" s="510" t="str">
        <f>Данные!C23</f>
        <v>ХXI-КПМ-30-1-500-7</v>
      </c>
      <c r="F40" s="511"/>
      <c r="G40" s="514">
        <f>Данные!B23</f>
        <v>24</v>
      </c>
      <c r="H40" s="516"/>
      <c r="I40" s="517"/>
      <c r="J40" s="518"/>
    </row>
    <row r="41" spans="1:10" ht="40.15" customHeight="1" x14ac:dyDescent="0.25">
      <c r="A41" s="506"/>
      <c r="B41" s="522" t="str">
        <f>Данные!$A$30</f>
        <v>(к серийному формокомплекту ХXI-КПМ-30-1-500-7)</v>
      </c>
      <c r="C41" s="523"/>
      <c r="D41" s="524"/>
      <c r="E41" s="512"/>
      <c r="F41" s="513"/>
      <c r="G41" s="515"/>
      <c r="H41" s="519"/>
      <c r="I41" s="520"/>
      <c r="J41" s="521"/>
    </row>
    <row r="42" spans="1:10" ht="14.45" customHeight="1" x14ac:dyDescent="0.25">
      <c r="A42" s="505">
        <v>1</v>
      </c>
      <c r="B42" s="507" t="s">
        <v>55</v>
      </c>
      <c r="C42" s="508"/>
      <c r="D42" s="509"/>
      <c r="E42" s="510" t="str">
        <f>Данные!C26</f>
        <v>ХXI-КПМ-30-1-500-7</v>
      </c>
      <c r="F42" s="511"/>
      <c r="G42" s="514">
        <f>Данные!B26</f>
        <v>24</v>
      </c>
      <c r="H42" s="516"/>
      <c r="I42" s="517"/>
      <c r="J42" s="518"/>
    </row>
    <row r="43" spans="1:10" ht="40.15" customHeight="1" x14ac:dyDescent="0.25">
      <c r="A43" s="506"/>
      <c r="B43" s="522" t="str">
        <f>Данные!$A$30</f>
        <v>(к серийному формокомплекту ХXI-КПМ-30-1-500-7)</v>
      </c>
      <c r="C43" s="523"/>
      <c r="D43" s="524"/>
      <c r="E43" s="512"/>
      <c r="F43" s="513"/>
      <c r="G43" s="515"/>
      <c r="H43" s="519"/>
      <c r="I43" s="520"/>
      <c r="J43" s="521"/>
    </row>
    <row r="44" spans="1:10" ht="14.45" customHeight="1" x14ac:dyDescent="0.25">
      <c r="A44" s="505">
        <v>1</v>
      </c>
      <c r="B44" s="507" t="s">
        <v>106</v>
      </c>
      <c r="C44" s="508"/>
      <c r="D44" s="509"/>
      <c r="E44" s="510">
        <f>Данные!C27</f>
        <v>0</v>
      </c>
      <c r="F44" s="511"/>
      <c r="G44" s="514">
        <f>Данные!B27</f>
        <v>24</v>
      </c>
      <c r="H44" s="516"/>
      <c r="I44" s="517"/>
      <c r="J44" s="518"/>
    </row>
    <row r="45" spans="1:10" ht="40.15" customHeight="1" x14ac:dyDescent="0.25">
      <c r="A45" s="506"/>
      <c r="B45" s="522" t="str">
        <f>Данные!$A$30</f>
        <v>(к серийному формокомплекту ХXI-КПМ-30-1-500-7)</v>
      </c>
      <c r="C45" s="523"/>
      <c r="D45" s="524"/>
      <c r="E45" s="512"/>
      <c r="F45" s="513"/>
      <c r="G45" s="515"/>
      <c r="H45" s="519"/>
      <c r="I45" s="520"/>
      <c r="J45" s="521"/>
    </row>
    <row r="46" spans="1:10" ht="14.45" customHeight="1" x14ac:dyDescent="0.25">
      <c r="A46" s="505">
        <v>1</v>
      </c>
      <c r="B46" s="507" t="s">
        <v>70</v>
      </c>
      <c r="C46" s="508"/>
      <c r="D46" s="509"/>
      <c r="E46" s="510" t="str">
        <f>Данные!C24</f>
        <v>ХXI-КПМ-30-1-500-7</v>
      </c>
      <c r="F46" s="511"/>
      <c r="G46" s="514">
        <f>Данные!B24</f>
        <v>9</v>
      </c>
      <c r="H46" s="516"/>
      <c r="I46" s="517"/>
      <c r="J46" s="518"/>
    </row>
    <row r="47" spans="1:10" ht="40.15" customHeight="1" x14ac:dyDescent="0.25">
      <c r="A47" s="506"/>
      <c r="B47" s="522" t="str">
        <f>Данные!$A$30</f>
        <v>(к серийному формокомплекту ХXI-КПМ-30-1-500-7)</v>
      </c>
      <c r="C47" s="523"/>
      <c r="D47" s="524"/>
      <c r="E47" s="512"/>
      <c r="F47" s="513"/>
      <c r="G47" s="515"/>
      <c r="H47" s="519"/>
      <c r="I47" s="520"/>
      <c r="J47" s="521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35"/>
      <c r="C2" s="536"/>
      <c r="D2" s="537"/>
      <c r="E2" s="544" t="s">
        <v>10</v>
      </c>
      <c r="F2" s="545"/>
      <c r="G2" s="545"/>
      <c r="H2" s="546"/>
      <c r="I2" s="551" t="s">
        <v>11</v>
      </c>
      <c r="J2" s="552"/>
      <c r="K2" s="555">
        <f>Данные!B14</f>
        <v>26</v>
      </c>
      <c r="L2" s="556"/>
      <c r="M2" s="66"/>
      <c r="N2" s="67"/>
      <c r="O2" s="68"/>
      <c r="P2" s="547"/>
      <c r="Q2" s="547"/>
      <c r="R2" s="69"/>
      <c r="S2" s="70"/>
    </row>
    <row r="3" spans="1:19" ht="24" thickBot="1" x14ac:dyDescent="0.25">
      <c r="A3" s="65"/>
      <c r="B3" s="538"/>
      <c r="C3" s="539"/>
      <c r="D3" s="540"/>
      <c r="E3" s="548" t="s">
        <v>43</v>
      </c>
      <c r="F3" s="549"/>
      <c r="G3" s="549"/>
      <c r="H3" s="550"/>
      <c r="I3" s="553"/>
      <c r="J3" s="554"/>
      <c r="K3" s="557"/>
      <c r="L3" s="55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41"/>
      <c r="C4" s="542"/>
      <c r="D4" s="54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2" t="s">
        <v>13</v>
      </c>
      <c r="C5" s="563"/>
      <c r="D5" s="489" t="str">
        <f>Данные!$A5</f>
        <v>PCI</v>
      </c>
      <c r="E5" s="490"/>
      <c r="F5" s="490"/>
      <c r="G5" s="490"/>
      <c r="H5" s="491"/>
      <c r="I5" s="564"/>
      <c r="J5" s="565"/>
      <c r="K5" s="490"/>
      <c r="L5" s="491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2" t="s">
        <v>12</v>
      </c>
      <c r="C6" s="566"/>
      <c r="D6" s="483" t="str">
        <f>Данные!$A2</f>
        <v>ХXI-КПМ-30-1-500-7 (Каласы 0.5 л.)</v>
      </c>
      <c r="E6" s="567"/>
      <c r="F6" s="567"/>
      <c r="G6" s="567"/>
      <c r="H6" s="568"/>
      <c r="I6" s="564"/>
      <c r="J6" s="565"/>
      <c r="K6" s="490"/>
      <c r="L6" s="49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9" t="s">
        <v>14</v>
      </c>
      <c r="C7" s="570"/>
      <c r="D7" s="492">
        <f>Данные!$A8</f>
        <v>0</v>
      </c>
      <c r="E7" s="571"/>
      <c r="F7" s="571"/>
      <c r="G7" s="571"/>
      <c r="H7" s="572"/>
      <c r="I7" s="569" t="s">
        <v>15</v>
      </c>
      <c r="J7" s="573"/>
      <c r="K7" s="480">
        <f>Данные!$A11</f>
        <v>0</v>
      </c>
      <c r="L7" s="48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74" t="s">
        <v>57</v>
      </c>
      <c r="C23" s="575"/>
      <c r="D23" s="575"/>
      <c r="E23" s="576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59" t="s">
        <v>45</v>
      </c>
      <c r="C24" s="560"/>
      <c r="D24" s="560"/>
      <c r="E24" s="561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77">
        <f>'Чист. форма'!B2:D4</f>
        <v>0</v>
      </c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596">
        <f>Данные!B15</f>
        <v>26</v>
      </c>
      <c r="L2" s="597"/>
      <c r="M2" s="66"/>
      <c r="N2" s="67"/>
      <c r="O2" s="68"/>
      <c r="P2" s="547"/>
      <c r="Q2" s="547"/>
      <c r="R2" s="69"/>
      <c r="S2" s="70"/>
    </row>
    <row r="3" spans="1:19" ht="17.25" customHeight="1" thickBot="1" x14ac:dyDescent="0.25">
      <c r="A3" s="65"/>
      <c r="B3" s="580"/>
      <c r="C3" s="581"/>
      <c r="D3" s="582"/>
      <c r="E3" s="589" t="s">
        <v>44</v>
      </c>
      <c r="F3" s="590"/>
      <c r="G3" s="590"/>
      <c r="H3" s="591"/>
      <c r="I3" s="594"/>
      <c r="J3" s="595"/>
      <c r="K3" s="598"/>
      <c r="L3" s="59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74" t="s">
        <v>112</v>
      </c>
      <c r="C14" s="575"/>
      <c r="D14" s="575"/>
      <c r="E14" s="575"/>
      <c r="F14" s="606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59" t="s">
        <v>45</v>
      </c>
      <c r="C15" s="560"/>
      <c r="D15" s="560"/>
      <c r="E15" s="561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35"/>
      <c r="C2" s="536"/>
      <c r="D2" s="537"/>
      <c r="E2" s="544" t="s">
        <v>10</v>
      </c>
      <c r="F2" s="545"/>
      <c r="G2" s="545"/>
      <c r="H2" s="546"/>
      <c r="I2" s="551" t="s">
        <v>11</v>
      </c>
      <c r="J2" s="552"/>
      <c r="K2" s="555">
        <f>Данные!B16</f>
        <v>30</v>
      </c>
      <c r="L2" s="556"/>
      <c r="M2" s="66"/>
      <c r="N2" s="67"/>
      <c r="O2" s="68"/>
      <c r="P2" s="547"/>
      <c r="Q2" s="547"/>
      <c r="R2" s="69"/>
      <c r="S2" s="70"/>
    </row>
    <row r="3" spans="1:24" ht="17.25" customHeight="1" thickBot="1" x14ac:dyDescent="0.25">
      <c r="A3" s="65"/>
      <c r="B3" s="538"/>
      <c r="C3" s="539"/>
      <c r="D3" s="540"/>
      <c r="E3" s="548" t="s">
        <v>38</v>
      </c>
      <c r="F3" s="549"/>
      <c r="G3" s="549"/>
      <c r="H3" s="550"/>
      <c r="I3" s="553"/>
      <c r="J3" s="554"/>
      <c r="K3" s="557"/>
      <c r="L3" s="55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41"/>
      <c r="C4" s="542"/>
      <c r="D4" s="54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2" t="s">
        <v>13</v>
      </c>
      <c r="C5" s="563"/>
      <c r="D5" s="489" t="str">
        <f>Данные!$A5</f>
        <v>PCI</v>
      </c>
      <c r="E5" s="490"/>
      <c r="F5" s="490"/>
      <c r="G5" s="490"/>
      <c r="H5" s="491"/>
      <c r="I5" s="564"/>
      <c r="J5" s="565"/>
      <c r="K5" s="490"/>
      <c r="L5" s="49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2" t="s">
        <v>12</v>
      </c>
      <c r="C6" s="566"/>
      <c r="D6" s="483" t="str">
        <f>Данные!$A2</f>
        <v>ХXI-КПМ-30-1-500-7 (Каласы 0.5 л.)</v>
      </c>
      <c r="E6" s="567"/>
      <c r="F6" s="567"/>
      <c r="G6" s="567"/>
      <c r="H6" s="568"/>
      <c r="I6" s="564"/>
      <c r="J6" s="565"/>
      <c r="K6" s="490"/>
      <c r="L6" s="49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9" t="s">
        <v>14</v>
      </c>
      <c r="C7" s="570"/>
      <c r="D7" s="492">
        <f>Данные!$A8</f>
        <v>0</v>
      </c>
      <c r="E7" s="571"/>
      <c r="F7" s="571"/>
      <c r="G7" s="571"/>
      <c r="H7" s="572"/>
      <c r="I7" s="569" t="s">
        <v>15</v>
      </c>
      <c r="J7" s="573"/>
      <c r="K7" s="480">
        <f>Данные!$A11</f>
        <v>0</v>
      </c>
      <c r="L7" s="48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35"/>
      <c r="C2" s="536"/>
      <c r="D2" s="537"/>
      <c r="E2" s="544" t="s">
        <v>10</v>
      </c>
      <c r="F2" s="545"/>
      <c r="G2" s="545"/>
      <c r="H2" s="546"/>
      <c r="I2" s="551" t="s">
        <v>11</v>
      </c>
      <c r="J2" s="552"/>
      <c r="K2" s="555">
        <f>Данные!B17</f>
        <v>30</v>
      </c>
      <c r="L2" s="556"/>
      <c r="M2" s="7"/>
      <c r="N2" s="8"/>
      <c r="O2" s="9"/>
      <c r="P2" s="607"/>
      <c r="Q2" s="607"/>
      <c r="R2" s="10"/>
      <c r="S2" s="11"/>
    </row>
    <row r="3" spans="1:19" ht="17.25" customHeight="1" thickBot="1" x14ac:dyDescent="0.25">
      <c r="A3" s="6"/>
      <c r="B3" s="538"/>
      <c r="C3" s="539"/>
      <c r="D3" s="540"/>
      <c r="E3" s="548" t="s">
        <v>23</v>
      </c>
      <c r="F3" s="549"/>
      <c r="G3" s="549"/>
      <c r="H3" s="550"/>
      <c r="I3" s="553"/>
      <c r="J3" s="554"/>
      <c r="K3" s="557"/>
      <c r="L3" s="55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41"/>
      <c r="C4" s="542"/>
      <c r="D4" s="54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2" t="s">
        <v>13</v>
      </c>
      <c r="C5" s="563"/>
      <c r="D5" s="489" t="str">
        <f>Данные!$A5</f>
        <v>PCI</v>
      </c>
      <c r="E5" s="490"/>
      <c r="F5" s="490"/>
      <c r="G5" s="490"/>
      <c r="H5" s="491"/>
      <c r="I5" s="564"/>
      <c r="J5" s="565"/>
      <c r="K5" s="490"/>
      <c r="L5" s="49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2" t="s">
        <v>12</v>
      </c>
      <c r="C6" s="566"/>
      <c r="D6" s="483" t="str">
        <f>Данные!$A2</f>
        <v>ХXI-КПМ-30-1-500-7 (Каласы 0.5 л.)</v>
      </c>
      <c r="E6" s="567"/>
      <c r="F6" s="567"/>
      <c r="G6" s="567"/>
      <c r="H6" s="568"/>
      <c r="I6" s="564"/>
      <c r="J6" s="565"/>
      <c r="K6" s="490"/>
      <c r="L6" s="49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9" t="s">
        <v>14</v>
      </c>
      <c r="C7" s="570"/>
      <c r="D7" s="492">
        <f>Данные!$A8</f>
        <v>0</v>
      </c>
      <c r="E7" s="571"/>
      <c r="F7" s="571"/>
      <c r="G7" s="571"/>
      <c r="H7" s="572"/>
      <c r="I7" s="569" t="s">
        <v>15</v>
      </c>
      <c r="J7" s="573"/>
      <c r="K7" s="480">
        <f>Данные!$A11</f>
        <v>0</v>
      </c>
      <c r="L7" s="48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77"/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596">
        <f>Данные!B18</f>
        <v>70</v>
      </c>
      <c r="L2" s="597"/>
      <c r="M2" s="608"/>
      <c r="N2" s="609"/>
      <c r="O2" s="609"/>
      <c r="P2" s="609"/>
      <c r="Q2" s="609"/>
      <c r="R2" s="610"/>
      <c r="S2" s="70"/>
    </row>
    <row r="3" spans="1:19" ht="17.25" customHeight="1" thickBot="1" x14ac:dyDescent="0.25">
      <c r="A3" s="65"/>
      <c r="B3" s="580"/>
      <c r="C3" s="581"/>
      <c r="D3" s="582"/>
      <c r="E3" s="589" t="s">
        <v>47</v>
      </c>
      <c r="F3" s="590"/>
      <c r="G3" s="590"/>
      <c r="H3" s="591"/>
      <c r="I3" s="594"/>
      <c r="J3" s="595"/>
      <c r="K3" s="598"/>
      <c r="L3" s="599"/>
      <c r="M3" s="611"/>
      <c r="N3" s="612"/>
      <c r="O3" s="612"/>
      <c r="P3" s="612"/>
      <c r="Q3" s="612"/>
      <c r="R3" s="613"/>
      <c r="S3" s="70"/>
    </row>
    <row r="4" spans="1:19" ht="17.100000000000001" customHeight="1" thickBot="1" x14ac:dyDescent="0.25">
      <c r="A4" s="65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611"/>
      <c r="N4" s="612"/>
      <c r="O4" s="612"/>
      <c r="P4" s="612"/>
      <c r="Q4" s="612"/>
      <c r="R4" s="613"/>
      <c r="S4" s="70"/>
    </row>
    <row r="5" spans="1:19" ht="24.75" customHeight="1" thickTop="1" thickBot="1" x14ac:dyDescent="0.25">
      <c r="A5" s="65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611"/>
      <c r="N5" s="612"/>
      <c r="O5" s="612"/>
      <c r="P5" s="612"/>
      <c r="Q5" s="612"/>
      <c r="R5" s="613"/>
      <c r="S5" s="70"/>
    </row>
    <row r="6" spans="1:19" ht="17.100000000000001" customHeight="1" thickTop="1" thickBot="1" x14ac:dyDescent="0.25">
      <c r="A6" s="65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611"/>
      <c r="N6" s="612"/>
      <c r="O6" s="612"/>
      <c r="P6" s="612"/>
      <c r="Q6" s="612"/>
      <c r="R6" s="613"/>
      <c r="S6" s="70"/>
    </row>
    <row r="7" spans="1:19" ht="90.75" customHeight="1" thickTop="1" thickBot="1" x14ac:dyDescent="0.25">
      <c r="A7" s="65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611"/>
      <c r="N7" s="612"/>
      <c r="O7" s="612"/>
      <c r="P7" s="612"/>
      <c r="Q7" s="612"/>
      <c r="R7" s="61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4.5" thickBot="1" x14ac:dyDescent="0.25">
      <c r="A20" s="78"/>
      <c r="B20" s="559" t="s">
        <v>48</v>
      </c>
      <c r="C20" s="560"/>
      <c r="D20" s="560"/>
      <c r="E20" s="561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77"/>
      <c r="C2" s="578"/>
      <c r="D2" s="579"/>
      <c r="E2" s="586" t="s">
        <v>10</v>
      </c>
      <c r="F2" s="587"/>
      <c r="G2" s="587"/>
      <c r="H2" s="588"/>
      <c r="I2" s="592" t="s">
        <v>11</v>
      </c>
      <c r="J2" s="593"/>
      <c r="K2" s="596">
        <f>Данные!B19</f>
        <v>70</v>
      </c>
      <c r="L2" s="597"/>
      <c r="M2" s="66"/>
      <c r="N2" s="67"/>
      <c r="O2" s="68"/>
      <c r="P2" s="614"/>
      <c r="Q2" s="614"/>
      <c r="R2" s="69"/>
      <c r="S2" s="70"/>
    </row>
    <row r="3" spans="1:19" ht="17.25" customHeight="1" thickBot="1" x14ac:dyDescent="0.25">
      <c r="A3" s="65"/>
      <c r="B3" s="580"/>
      <c r="C3" s="581"/>
      <c r="D3" s="582"/>
      <c r="E3" s="589" t="s">
        <v>90</v>
      </c>
      <c r="F3" s="590"/>
      <c r="G3" s="590"/>
      <c r="H3" s="591"/>
      <c r="I3" s="594"/>
      <c r="J3" s="595"/>
      <c r="K3" s="598"/>
      <c r="L3" s="59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3"/>
      <c r="C4" s="584"/>
      <c r="D4" s="585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2" t="s">
        <v>13</v>
      </c>
      <c r="C5" s="600"/>
      <c r="D5" s="489" t="str">
        <f>Данные!$A5</f>
        <v>PCI</v>
      </c>
      <c r="E5" s="490"/>
      <c r="F5" s="490"/>
      <c r="G5" s="490"/>
      <c r="H5" s="491"/>
      <c r="I5" s="601"/>
      <c r="J5" s="602"/>
      <c r="K5" s="603"/>
      <c r="L5" s="49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2" t="s">
        <v>12</v>
      </c>
      <c r="C6" s="600"/>
      <c r="D6" s="483" t="str">
        <f>Данные!$A2</f>
        <v>ХXI-КПМ-30-1-500-7 (Каласы 0.5 л.)</v>
      </c>
      <c r="E6" s="567"/>
      <c r="F6" s="567"/>
      <c r="G6" s="567"/>
      <c r="H6" s="568"/>
      <c r="I6" s="601"/>
      <c r="J6" s="602"/>
      <c r="K6" s="603"/>
      <c r="L6" s="49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9" t="s">
        <v>14</v>
      </c>
      <c r="C7" s="604"/>
      <c r="D7" s="492">
        <f>Данные!$A8</f>
        <v>0</v>
      </c>
      <c r="E7" s="571"/>
      <c r="F7" s="571"/>
      <c r="G7" s="571"/>
      <c r="H7" s="572"/>
      <c r="I7" s="605" t="s">
        <v>15</v>
      </c>
      <c r="J7" s="604"/>
      <c r="K7" s="480">
        <f>Данные!$A11</f>
        <v>0</v>
      </c>
      <c r="L7" s="48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59" t="s">
        <v>50</v>
      </c>
      <c r="C16" s="560"/>
      <c r="D16" s="560"/>
      <c r="E16" s="561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2021-05-27T07:59:53Z</cp:lastPrinted>
  <dcterms:created xsi:type="dcterms:W3CDTF">2004-01-21T15:24:02Z</dcterms:created>
  <dcterms:modified xsi:type="dcterms:W3CDTF">2021-06-02T07:42:26Z</dcterms:modified>
</cp:coreProperties>
</file>